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mbeddings/oleObject1.bin" ContentType="application/vnd.openxmlformats-officedocument.oleObject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40" tabRatio="693"/>
  </bookViews>
  <sheets>
    <sheet name="ISWC Supplementation" sheetId="1" r:id="rId1"/>
    <sheet name="8.1.1 - WA" sheetId="2" r:id="rId2"/>
    <sheet name="Reg Assets include NUTIL" sheetId="3" r:id="rId3"/>
    <sheet name="B11" sheetId="4" r:id="rId4"/>
    <sheet name="B15" sheetId="7" r:id="rId5"/>
    <sheet name="B19" sheetId="6" r:id="rId6"/>
    <sheet name="B19 ITC" sheetId="9" r:id="rId7"/>
    <sheet name="B20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P">#REF!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00_SUM">#REF!</definedName>
    <definedName name="_Fill" hidden="1">#REF!</definedName>
    <definedName name="_xlnm._FilterDatabase" localSheetId="0" hidden="1">'ISWC Supplementation'!$A$10:$W$10</definedName>
    <definedName name="_xlnm._FilterDatabase" localSheetId="2" hidden="1">'Reg Assets include NUTIL'!$A$36:$N$1096</definedName>
    <definedName name="_xlnm._FilterDatabase" hidden="1">#REF!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WO800">#REF!</definedName>
    <definedName name="_WO800802">#REF!</definedName>
    <definedName name="_yr1998">99&amp;'[3]00'!$A$57:$N$94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ct" localSheetId="3">_Top1:Bottom1</definedName>
    <definedName name="Act" localSheetId="4">_Top1:Bottom1</definedName>
    <definedName name="Act" localSheetId="5">_Top1:Bottom1</definedName>
    <definedName name="Act" localSheetId="6">_Top1:Bottom1</definedName>
    <definedName name="Act" localSheetId="7">_Top1:Bottom1</definedName>
    <definedName name="Act" localSheetId="2">_Top1:Bottom1</definedName>
    <definedName name="Actuals" localSheetId="3">High_Act:Low_Act</definedName>
    <definedName name="Actuals" localSheetId="4">High_Act:Low_Act</definedName>
    <definedName name="Actuals" localSheetId="5">High_Act:Low_Act</definedName>
    <definedName name="Actuals" localSheetId="6">High_Act:Low_Act</definedName>
    <definedName name="Actuals" localSheetId="7">High_Act:Low_Act</definedName>
    <definedName name="Actuals" localSheetId="2">High_Act:Low_Act</definedName>
    <definedName name="Adjs2avg">[5]Inputs!$L$255:'[5]Inputs'!$T$505</definedName>
    <definedName name="aftertax_ror">[6]Utah!#REF!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verageFactors">[5]UTCR!$AC$22:$AQ$108</definedName>
    <definedName name="AverageFuelCost">#REF!</definedName>
    <definedName name="AverageInput">[5]Inputs!$F$3:$I$1722</definedName>
    <definedName name="AvgFactorCopy">#REF!</definedName>
    <definedName name="B_1" localSheetId="3">'B11'!$C$470</definedName>
    <definedName name="B_1" localSheetId="4">'B15'!$C$473</definedName>
    <definedName name="B_1" localSheetId="5">'B19'!$C$485</definedName>
    <definedName name="B_1" localSheetId="6">'B19 ITC'!$C$465</definedName>
    <definedName name="B_1" localSheetId="7">'B20'!$C$465</definedName>
    <definedName name="B_1" localSheetId="2">'Reg Assets include NUTIL'!$C$507</definedName>
    <definedName name="B_1">#REF!</definedName>
    <definedName name="B_2" localSheetId="3">'B11'!$D$470</definedName>
    <definedName name="B_2" localSheetId="4">'B15'!$D$473</definedName>
    <definedName name="B_2" localSheetId="5">'B19'!$D$485</definedName>
    <definedName name="B_2" localSheetId="6">'B19 ITC'!$D$465</definedName>
    <definedName name="B_2" localSheetId="7">'B20'!$D$465</definedName>
    <definedName name="B_2" localSheetId="2">'Reg Assets include NUTIL'!$D$507</definedName>
    <definedName name="B_2">#REF!</definedName>
    <definedName name="B1_Print" localSheetId="3">'B11'!$R$41</definedName>
    <definedName name="B1_Print" localSheetId="4">'B15'!#REF!</definedName>
    <definedName name="B1_Print" localSheetId="5">'B19'!#REF!</definedName>
    <definedName name="B1_Print" localSheetId="6">'B19 ITC'!$R$13</definedName>
    <definedName name="B1_Print" localSheetId="7">'B20'!$R$19</definedName>
    <definedName name="B1_Print" localSheetId="2">'Reg Assets include NUTIL'!$R$1096</definedName>
    <definedName name="B1_Print">#REF!</definedName>
    <definedName name="B2_Print" localSheetId="3">#REF!</definedName>
    <definedName name="B2_Print" localSheetId="4">#REF!</definedName>
    <definedName name="B2_Print" localSheetId="5">#REF!</definedName>
    <definedName name="B2_Print" localSheetId="6">#REF!</definedName>
    <definedName name="B2_Print" localSheetId="7">#REF!</definedName>
    <definedName name="B2_Print" localSheetId="2">#REF!</definedName>
    <definedName name="B2_Print">#REF!</definedName>
    <definedName name="B3_Print" localSheetId="3">#REF!</definedName>
    <definedName name="B3_Print" localSheetId="4">#REF!</definedName>
    <definedName name="B3_Print" localSheetId="5">#REF!</definedName>
    <definedName name="B3_Print" localSheetId="6">#REF!</definedName>
    <definedName name="B3_Print" localSheetId="7">#REF!</definedName>
    <definedName name="B3_Print" localSheetId="2">#REF!</definedName>
    <definedName name="B3_Print">#REF!</definedName>
    <definedName name="Bottom" localSheetId="3">'B11'!$A$470</definedName>
    <definedName name="Bottom" localSheetId="4">'B15'!$A$473</definedName>
    <definedName name="Bottom" localSheetId="5">'B19'!$A$485</definedName>
    <definedName name="Bottom" localSheetId="6">'B19 ITC'!$A$465</definedName>
    <definedName name="Bottom" localSheetId="7">'B20'!$A$465</definedName>
    <definedName name="Bottom" localSheetId="2">'Reg Assets include NUTIL'!$A$507</definedName>
    <definedName name="Bottom">#REF!</definedName>
    <definedName name="BRIDGER_COAL_COMPANY">"aug3mth1997"</definedName>
    <definedName name="BUDGET">#REF!</definedName>
    <definedName name="budsum2">[7]Att1!#REF!</definedName>
    <definedName name="bump">[6]Utah!#REF!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m">[6]Utah!#REF!</definedName>
    <definedName name="comm_cost">[6]Utah!#REF!</definedName>
    <definedName name="Conversion">[8]Conversion!$A$2:$E$1253</definedName>
    <definedName name="Cost">#REF!</definedName>
    <definedName name="D_TWKSHT">#REF!</definedName>
    <definedName name="Date">#REF!</definedName>
    <definedName name="debt">[6]Utah!#REF!</definedName>
    <definedName name="debt_cost">[6]Utah!#REF!</definedName>
    <definedName name="DebtCost">#REF!</definedName>
    <definedName name="DEPE_High1" localSheetId="4">#REF!</definedName>
    <definedName name="DEPE_High1" localSheetId="5">#REF!</definedName>
    <definedName name="DEPE_High1" localSheetId="6">#REF!</definedName>
    <definedName name="DEPE_High1" localSheetId="7">#REF!</definedName>
    <definedName name="DEPE_High1">#REF!</definedName>
    <definedName name="DEPE_Low1" localSheetId="4">#REF!</definedName>
    <definedName name="DEPE_Low1" localSheetId="5">#REF!</definedName>
    <definedName name="DEPE_Low1" localSheetId="6">#REF!</definedName>
    <definedName name="DEPE_Low1" localSheetId="7">#REF!</definedName>
    <definedName name="DEPE_Low1">#REF!</definedName>
    <definedName name="DEPE_Low2" localSheetId="4">#REF!</definedName>
    <definedName name="DEPE_Low2" localSheetId="5">#REF!</definedName>
    <definedName name="DEPE_Low2" localSheetId="6">#REF!</definedName>
    <definedName name="DEPE_Low2" localSheetId="7">#REF!</definedName>
    <definedName name="DEPE_Low2">#REF!</definedName>
    <definedName name="DEPR_High1" localSheetId="4">#REF!</definedName>
    <definedName name="DEPR_High1" localSheetId="5">#REF!</definedName>
    <definedName name="DEPR_High1" localSheetId="6">#REF!</definedName>
    <definedName name="DEPR_High1" localSheetId="7">#REF!</definedName>
    <definedName name="DEPR_High1">#REF!</definedName>
    <definedName name="DEPR_Low1" localSheetId="4">#REF!</definedName>
    <definedName name="DEPR_Low1" localSheetId="5">#REF!</definedName>
    <definedName name="DEPR_Low1" localSheetId="6">#REF!</definedName>
    <definedName name="DEPR_Low1" localSheetId="7">#REF!</definedName>
    <definedName name="DEPR_Low1">#REF!</definedName>
    <definedName name="DEPR_Low2" localSheetId="4">#REF!</definedName>
    <definedName name="DEPR_Low2" localSheetId="5">#REF!</definedName>
    <definedName name="DEPR_Low2" localSheetId="6">#REF!</definedName>
    <definedName name="DEPR_Low2" localSheetId="7">#REF!</definedName>
    <definedName name="DEPR_Low2">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ispatchSum">"GRID Thermal Generation!R2C1:R4C2"</definedName>
    <definedName name="DUDE" hidden="1">#REF!</definedName>
    <definedName name="EffectiveTaxRate">#REF!</definedName>
    <definedName name="EmbeddedCapCost">#REF!</definedName>
    <definedName name="END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PIS_High1" localSheetId="4">#REF!</definedName>
    <definedName name="EPIS_High1" localSheetId="5">#REF!</definedName>
    <definedName name="EPIS_High1" localSheetId="6">#REF!</definedName>
    <definedName name="EPIS_High1" localSheetId="7">#REF!</definedName>
    <definedName name="EPIS_High1">#REF!</definedName>
    <definedName name="EPIS_Low1" localSheetId="4">#REF!</definedName>
    <definedName name="EPIS_Low1" localSheetId="5">#REF!</definedName>
    <definedName name="EPIS_Low1" localSheetId="6">#REF!</definedName>
    <definedName name="EPIS_Low1" localSheetId="7">#REF!</definedName>
    <definedName name="EPIS_Low1">#REF!</definedName>
    <definedName name="EPIS_Low2" localSheetId="4">#REF!</definedName>
    <definedName name="EPIS_Low2" localSheetId="5">#REF!</definedName>
    <definedName name="EPIS_Low2" localSheetId="6">#REF!</definedName>
    <definedName name="EPIS_Low2" localSheetId="7">#REF!</definedName>
    <definedName name="EPIS_Low2">#REF!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Method">[5]Variables!$AB$2</definedName>
    <definedName name="FedTax">[6]Utah!#REF!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WI_Annualized">#REF!</definedName>
    <definedName name="GWI_Proforma">#REF!</definedName>
    <definedName name="High_Plan" localSheetId="3">'B11'!#REF!</definedName>
    <definedName name="High_Plan" localSheetId="4">'B15'!#REF!</definedName>
    <definedName name="High_Plan" localSheetId="5">'B19'!#REF!</definedName>
    <definedName name="High_Plan" localSheetId="6">'B19 ITC'!#REF!</definedName>
    <definedName name="High_Plan" localSheetId="7">'B20'!#REF!</definedName>
    <definedName name="High_Plan" localSheetId="2">'Reg Assets include NUTIL'!#REF!</definedName>
    <definedName name="High_Plan">#REF!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Title">#REF!</definedName>
    <definedName name="JVENTRY">#REF!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[9]Variables!$B$7</definedName>
    <definedName name="LastCell" localSheetId="3">#REF!</definedName>
    <definedName name="LastCell" localSheetId="4">#REF!</definedName>
    <definedName name="LastCell" localSheetId="5">#REF!</definedName>
    <definedName name="LastCell" localSheetId="6">#REF!</definedName>
    <definedName name="LastCell" localSheetId="7">#REF!</definedName>
    <definedName name="LastCell" localSheetId="2">#REF!</definedName>
    <definedName name="LastCell">#REF!</definedName>
    <definedName name="limcount" hidden="1">1</definedName>
    <definedName name="ListOffset" hidden="1">1</definedName>
    <definedName name="Low_Plan" localSheetId="3">'B11'!#REF!</definedName>
    <definedName name="Low_Plan" localSheetId="4">'B15'!#REF!</definedName>
    <definedName name="Low_Plan" localSheetId="5">'B19'!#REF!</definedName>
    <definedName name="Low_Plan" localSheetId="6">'B19 ITC'!#REF!</definedName>
    <definedName name="Low_Plan" localSheetId="7">'B20'!#REF!</definedName>
    <definedName name="Low_Plan" localSheetId="2">'Reg Assets include NUTIL'!#REF!</definedName>
    <definedName name="Low_Plan">#REF!</definedName>
    <definedName name="Master" hidden="1">{#N/A,#N/A,FALSE,"Actual";#N/A,#N/A,FALSE,"Normalized";#N/A,#N/A,FALSE,"Electric Actual";#N/A,#N/A,FALSE,"Electric Normalized"}</definedName>
    <definedName name="MD" localSheetId="3">High_MD:Low_MD</definedName>
    <definedName name="MD" localSheetId="4">High_MD:Low_MD</definedName>
    <definedName name="MD" localSheetId="5">High_MD:Low_MD</definedName>
    <definedName name="MD" localSheetId="6">High_MD:Low_MD</definedName>
    <definedName name="MD" localSheetId="7">High_MD:Low_MD</definedName>
    <definedName name="MD" localSheetId="2">High_MD:Low_MD</definedName>
    <definedName name="MD_High1" localSheetId="3">#REF!</definedName>
    <definedName name="MD_High1" localSheetId="4">#REF!</definedName>
    <definedName name="MD_High1" localSheetId="5">#REF!</definedName>
    <definedName name="MD_High1" localSheetId="6">#REF!</definedName>
    <definedName name="MD_High1" localSheetId="7">#REF!</definedName>
    <definedName name="MD_High1">'[10]Master Data'!$A$2</definedName>
    <definedName name="MD_Low1" localSheetId="3">#REF!</definedName>
    <definedName name="MD_Low1" localSheetId="4">#REF!</definedName>
    <definedName name="MD_Low1" localSheetId="5">#REF!</definedName>
    <definedName name="MD_Low1" localSheetId="6">#REF!</definedName>
    <definedName name="MD_Low1" localSheetId="7">#REF!</definedName>
    <definedName name="MD_Low1">'[10]Master Data'!$D$28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SPAverageInput">[5]Inputs!#REF!</definedName>
    <definedName name="MSPYearEndInput">[5]Inputs!#REF!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ormalizedFedTaxExp">[6]Utah!#REF!</definedName>
    <definedName name="NormalizedOMExp">[6]Utah!#REF!</definedName>
    <definedName name="NormalizedState">[6]Utah!#REF!</definedName>
    <definedName name="NormalizedStateTaxExp">[6]Utah!#REF!</definedName>
    <definedName name="NormalizedTOIExp">[6]Utah!#REF!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 localSheetId="4">#REF!</definedName>
    <definedName name="OMEX_High1" localSheetId="5">#REF!</definedName>
    <definedName name="OMEX_High1" localSheetId="6">#REF!</definedName>
    <definedName name="OMEX_High1" localSheetId="7">#REF!</definedName>
    <definedName name="OMEX_High1">#REF!</definedName>
    <definedName name="OMEX_Low1" localSheetId="4">#REF!</definedName>
    <definedName name="OMEX_Low1" localSheetId="5">#REF!</definedName>
    <definedName name="OMEX_Low1" localSheetId="6">#REF!</definedName>
    <definedName name="OMEX_Low1" localSheetId="7">#REF!</definedName>
    <definedName name="OMEX_Low1">#REF!</definedName>
    <definedName name="OMEX_Low2" localSheetId="4">#REF!</definedName>
    <definedName name="OMEX_Low2" localSheetId="5">#REF!</definedName>
    <definedName name="OMEX_Low2" localSheetId="6">#REF!</definedName>
    <definedName name="OMEX_Low2" localSheetId="7">#REF!</definedName>
    <definedName name="OMEX_Low2">#REF!</definedName>
    <definedName name="OMFactorCheck">#REF!</definedName>
    <definedName name="OMNumberSort">#REF!</definedName>
    <definedName name="OMTypeCheck">#REF!</definedName>
    <definedName name="OpRevReturn">#REF!</definedName>
    <definedName name="Option">[11]Options!$B$8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" localSheetId="3">'B11'!High_Plan:'B11'!Low_Plan</definedName>
    <definedName name="Plan" localSheetId="4">'B15'!High_Plan:'B15'!Low_Plan</definedName>
    <definedName name="Plan" localSheetId="5">'B19'!High_Plan:'B19'!Low_Plan</definedName>
    <definedName name="Plan" localSheetId="6">'B19 ITC'!High_Plan:'B19 ITC'!Low_Plan</definedName>
    <definedName name="Plan" localSheetId="7">'B20'!High_Plan:'B20'!Low_Plan</definedName>
    <definedName name="Plan" localSheetId="2">'Reg Assets include NUTIL'!High_Plan:'Reg Assets include NUTIL'!Low_Plan</definedName>
    <definedName name="pref">[6]Utah!#REF!</definedName>
    <definedName name="pref_cost">[6]Utah!#REF!</definedName>
    <definedName name="PrefCost">#REF!</definedName>
    <definedName name="Pretax_ror">[6]Utah!#REF!</definedName>
    <definedName name="PricingInfo" hidden="1">[12]Inputs!#REF!</definedName>
    <definedName name="_xlnm.Print_Area" localSheetId="1">'8.1.1 - WA'!$A$1:$P$36</definedName>
    <definedName name="_xlnm.Print_Area" localSheetId="3">'B11'!$A$3:$P$43</definedName>
    <definedName name="_xlnm.Print_Area" localSheetId="4">'B15'!$A$3:$P$216</definedName>
    <definedName name="_xlnm.Print_Area" localSheetId="5">'B19'!$A$3:$P$226</definedName>
    <definedName name="_xlnm.Print_Area" localSheetId="6">'B19 ITC'!$A$3:$P$15</definedName>
    <definedName name="_xlnm.Print_Area" localSheetId="7">'B20'!$A$3:$P$21</definedName>
    <definedName name="_xlnm.Print_Area" localSheetId="2">'Reg Assets include NUTIL'!$A$1:$R$1096</definedName>
    <definedName name="Print_Area_MI">#REF!</definedName>
    <definedName name="_xlnm.Print_Titles" localSheetId="3">'B11'!$1:$10</definedName>
    <definedName name="_xlnm.Print_Titles" localSheetId="4">'B15'!$1:$10</definedName>
    <definedName name="_xlnm.Print_Titles" localSheetId="5">'B19'!$1:$10</definedName>
    <definedName name="_xlnm.Print_Titles" localSheetId="6">'B19 ITC'!$1:$10</definedName>
    <definedName name="_xlnm.Print_Titles" localSheetId="7">'B20'!$1:$10</definedName>
    <definedName name="_xlnm.Print_Titles" localSheetId="0">'ISWC Supplementation'!$10:$10</definedName>
    <definedName name="_xlnm.Print_Titles" localSheetId="2">'Reg Assets include NUTIL'!$1:$34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[6]Utah!#REF!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_High1" localSheetId="4">#REF!</definedName>
    <definedName name="REVN_High1" localSheetId="5">#REF!</definedName>
    <definedName name="REVN_High1" localSheetId="6">#REF!</definedName>
    <definedName name="REVN_High1" localSheetId="7">#REF!</definedName>
    <definedName name="REVN_High1">#REF!</definedName>
    <definedName name="REVN_Low1" localSheetId="4">#REF!</definedName>
    <definedName name="REVN_Low1" localSheetId="5">#REF!</definedName>
    <definedName name="REVN_Low1" localSheetId="6">#REF!</definedName>
    <definedName name="REVN_Low1" localSheetId="7">#REF!</definedName>
    <definedName name="REVN_Low1">#REF!</definedName>
    <definedName name="REVN_Low2" localSheetId="4">#REF!</definedName>
    <definedName name="REVN_Low2" localSheetId="5">#REF!</definedName>
    <definedName name="REVN_Low2" localSheetId="6">#REF!</definedName>
    <definedName name="REVN_Low2" localSheetId="7">#REF!</definedName>
    <definedName name="REVN_Low2">#REF!</definedName>
    <definedName name="RevNumberSort">#REF!</definedName>
    <definedName name="RevTypeCheck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localSheetId="1" hidden="1">1</definedName>
    <definedName name="SAPBEXrevision" localSheetId="3" hidden="1">1</definedName>
    <definedName name="SAPBEXrevision" localSheetId="4" hidden="1">1</definedName>
    <definedName name="SAPBEXrevision" localSheetId="5" hidden="1">1</definedName>
    <definedName name="SAPBEXrevision" localSheetId="6" hidden="1">1</definedName>
    <definedName name="SAPBEXrevision" localSheetId="7" hidden="1">1</definedName>
    <definedName name="SAPBEXrevision" localSheetId="2" hidden="1">1</definedName>
    <definedName name="SAPBEXrevision" hidden="1">65</definedName>
    <definedName name="SAPBEXsysID" localSheetId="1" hidden="1">"BWP"</definedName>
    <definedName name="SAPBEXsysID" hidden="1">"BWD"</definedName>
    <definedName name="SAPBEXwbID" localSheetId="1" hidden="1">"3YJQSC8Y0GI9RK3LY9DCN6EQ3"</definedName>
    <definedName name="SAPBEXwbID" localSheetId="3" hidden="1">"45GKD1YC7ETU0EIK3IGCIEFBF"</definedName>
    <definedName name="SAPBEXwbID" localSheetId="4" hidden="1">"45GKD1YC7ETU0EIK3IGCIEFBF"</definedName>
    <definedName name="SAPBEXwbID" localSheetId="5" hidden="1">"45GKD1YC7ETU0EIK3IGCIEFBF"</definedName>
    <definedName name="SAPBEXwbID" localSheetId="6" hidden="1">"45GKD1YC7ETU0EIK3IGCIEFBF"</definedName>
    <definedName name="SAPBEXwbID" localSheetId="7" hidden="1">"45GKD1YC7ETU0EIK3IGCIEFBF"</definedName>
    <definedName name="SAPBEXwbID" localSheetId="2" hidden="1">"45GKD1YC7ETU0EIK3IGCIEFBF"</definedName>
    <definedName name="SAPBEXwbID" hidden="1">"4BU9F8G9XYVF855WZNRL11QF5"</definedName>
    <definedName name="SAPCrosstab2" localSheetId="3">'B11'!$A$10:$N$41</definedName>
    <definedName name="SAPCrosstab2" localSheetId="4">'B15'!$A$10:$N$214</definedName>
    <definedName name="SAPCrosstab2" localSheetId="5">'B19'!$A$10:$N$224</definedName>
    <definedName name="SAPCrosstab2" localSheetId="6">'B19 ITC'!$A$10:$N$13</definedName>
    <definedName name="SAPCrosstab2" localSheetId="7">'B20'!$A$10:$N$19</definedName>
    <definedName name="SAPCrosstab2" localSheetId="2">'Reg Assets include NUTIL'!$A$36:$N$1096</definedName>
    <definedName name="SAPCrosstab2">#REF!</definedName>
    <definedName name="SettingAlloc">#REF!</definedName>
    <definedName name="SettingRB">#REF!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 localSheetId="3">#REF!</definedName>
    <definedName name="ST_Bottom1" localSheetId="4">#REF!</definedName>
    <definedName name="ST_Bottom1" localSheetId="5">#REF!</definedName>
    <definedName name="ST_Bottom1" localSheetId="6">#REF!</definedName>
    <definedName name="ST_Bottom1" localSheetId="7">#REF!</definedName>
    <definedName name="ST_Bottom1" localSheetId="2">#REF!</definedName>
    <definedName name="ST_Bottom1">#REF!</definedName>
    <definedName name="ST_Top1" localSheetId="3">#REF!</definedName>
    <definedName name="ST_Top1" localSheetId="4">#REF!</definedName>
    <definedName name="ST_Top1" localSheetId="5">#REF!</definedName>
    <definedName name="ST_Top1" localSheetId="6">#REF!</definedName>
    <definedName name="ST_Top1" localSheetId="7">#REF!</definedName>
    <definedName name="ST_Top1" localSheetId="2">#REF!</definedName>
    <definedName name="ST_Top1">#REF!</definedName>
    <definedName name="ST_Top2" localSheetId="3">#REF!</definedName>
    <definedName name="ST_Top2" localSheetId="4">#REF!</definedName>
    <definedName name="ST_Top2" localSheetId="5">#REF!</definedName>
    <definedName name="ST_Top2" localSheetId="6">#REF!</definedName>
    <definedName name="ST_Top2" localSheetId="7">#REF!</definedName>
    <definedName name="ST_Top2" localSheetId="2">#REF!</definedName>
    <definedName name="ST_Top2">#REF!</definedName>
    <definedName name="ST_Top3" localSheetId="3">'B11'!#REF!</definedName>
    <definedName name="ST_Top3" localSheetId="4">'B15'!#REF!</definedName>
    <definedName name="ST_Top3" localSheetId="5">'B19'!#REF!</definedName>
    <definedName name="ST_Top3" localSheetId="6">'B19 ITC'!#REF!</definedName>
    <definedName name="ST_Top3" localSheetId="7">'B20'!#REF!</definedName>
    <definedName name="ST_Top3" localSheetId="2">'Reg Assets include NUTIL'!$CZ$24:$DB$24</definedName>
    <definedName name="ST_Top3">#REF!</definedName>
    <definedName name="standard1" hidden="1">{"YTD-Total",#N/A,FALSE,"Provision"}</definedName>
    <definedName name="Start_Year">[11]Model!$B$13</definedName>
    <definedName name="StateTax">[6]Utah!#REF!</definedName>
    <definedName name="SumAdjContract">[6]Utah!#REF!</definedName>
    <definedName name="SumAdjDepr">[6]Utah!#REF!</definedName>
    <definedName name="SumAdjMisc1">[6]Utah!#REF!</definedName>
    <definedName name="SumAdjMisc2">[6]Utah!#REF!</definedName>
    <definedName name="SumAdjNPC">[6]Utah!#REF!</definedName>
    <definedName name="SumAdjOM">[6]Utah!#REF!</definedName>
    <definedName name="SumAdjOther">[6]Utah!#REF!</definedName>
    <definedName name="SumAdjRB">[6]Utah!#REF!</definedName>
    <definedName name="SumAdjRev">[6]Utah!#REF!</definedName>
    <definedName name="SumAdjTax">[6]Utah!#REF!</definedName>
    <definedName name="SUMMARY">#REF!</definedName>
    <definedName name="SUMMARY23">[6]Utah!#REF!</definedName>
    <definedName name="SUMMARY3">[6]Utah!#REF!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_1" localSheetId="3">'B11'!$C$11</definedName>
    <definedName name="T_1" localSheetId="4">'B15'!$C$11</definedName>
    <definedName name="T_1" localSheetId="5">'B19'!$C$11</definedName>
    <definedName name="T_1" localSheetId="6">'B19 ITC'!$C$11</definedName>
    <definedName name="T_1" localSheetId="7">'B20'!$C$11</definedName>
    <definedName name="T_1" localSheetId="2">'Reg Assets include NUTIL'!$C$37</definedName>
    <definedName name="T_1">#REF!</definedName>
    <definedName name="T_2" localSheetId="3">'B11'!$D$11</definedName>
    <definedName name="T_2" localSheetId="4">'B15'!$D$11</definedName>
    <definedName name="T_2" localSheetId="5">'B19'!$D$11</definedName>
    <definedName name="T_2" localSheetId="6">'B19 ITC'!$D$11</definedName>
    <definedName name="T_2" localSheetId="7">'B20'!$D$11</definedName>
    <definedName name="T_2" localSheetId="2">'Reg Assets include NUTIL'!$D$37</definedName>
    <definedName name="T_2">#REF!</definedName>
    <definedName name="T1_Print" localSheetId="3">'B11'!$A$1</definedName>
    <definedName name="T1_Print" localSheetId="4">'B15'!$A$1</definedName>
    <definedName name="T1_Print" localSheetId="5">'B19'!$A$1</definedName>
    <definedName name="T1_Print" localSheetId="6">'B19 ITC'!$A$1</definedName>
    <definedName name="T1_Print" localSheetId="7">'B20'!$A$1</definedName>
    <definedName name="T1_Print" localSheetId="2">'Reg Assets include NUTIL'!$A$1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 localSheetId="3">#REF!</definedName>
    <definedName name="T2_Print" localSheetId="4">#REF!</definedName>
    <definedName name="T2_Print" localSheetId="5">#REF!</definedName>
    <definedName name="T2_Print" localSheetId="6">#REF!</definedName>
    <definedName name="T2_Print" localSheetId="7">#REF!</definedName>
    <definedName name="T2_Print" localSheetId="2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[6]Utah!#REF!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 localSheetId="3">#REF!</definedName>
    <definedName name="T3_Print" localSheetId="4">#REF!</definedName>
    <definedName name="T3_Print" localSheetId="5">#REF!</definedName>
    <definedName name="T3_Print" localSheetId="6">#REF!</definedName>
    <definedName name="T3_Print" localSheetId="7">#REF!</definedName>
    <definedName name="T3_Print" localSheetId="2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[6]Utah!#REF!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[6]Utah!#REF!</definedName>
    <definedName name="TaxTypeCheck">#REF!</definedName>
    <definedName name="ThreeFactorElectric">#REF!</definedName>
    <definedName name="TIMAAVGRBOR">#REF!</definedName>
    <definedName name="Top" localSheetId="3">'B11'!#REF!</definedName>
    <definedName name="Top" localSheetId="4">'B15'!#REF!</definedName>
    <definedName name="Top" localSheetId="5">'B19'!#REF!</definedName>
    <definedName name="Top" localSheetId="6">'B19 ITC'!#REF!</definedName>
    <definedName name="Top" localSheetId="7">'B20'!#REF!</definedName>
    <definedName name="Top" localSheetId="2">'Reg Assets include NUTIL'!#REF!</definedName>
    <definedName name="Top">#REF!</definedName>
    <definedName name="Type1Adj">[6]Utah!#REF!</definedName>
    <definedName name="Type1AdjTax">[6]Utah!#REF!</definedName>
    <definedName name="Type2Adj">[6]Utah!#REF!</definedName>
    <definedName name="Type2AdjTax">[6]Utah!#REF!</definedName>
    <definedName name="Type3Adj">[6]Utah!#REF!</definedName>
    <definedName name="Type3AdjTax">[6]Utah!#REF!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Factor">#REF!</definedName>
    <definedName name="w" hidden="1">[13]Inputs!#REF!</definedName>
    <definedName name="WAAllocMethod">#REF!</definedName>
    <definedName name="WARateBase">#REF!</definedName>
    <definedName name="WARevenueTax">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SOURCE._.DATA." hidden="1">{"DATA_SET",#N/A,FALSE,"HOURLY SPREAD"}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WAllocMethod">#REF!</definedName>
    <definedName name="WYWRateBase">#REF!</definedName>
    <definedName name="xxx">[14]Variables!$AK$2:$AL$12</definedName>
    <definedName name="y" hidden="1">'[1]DSM Output'!$B$21:$B$23</definedName>
    <definedName name="YearEndInput">[5]Inputs!$A$3:$D$1671</definedName>
    <definedName name="YEFactorCopy">#REF!</definedName>
    <definedName name="YTD">'[15]Actuals - Data Input'!#REF!</definedName>
    <definedName name="z" hidden="1">'[1]DSM Output'!$G$21:$G$23</definedName>
    <definedName name="Z_01844156_6462_4A28_9785_1A86F4D0C834_.wvu.PrintTitles" hidden="1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1" i="1" l="1"/>
  <c r="P10" i="2"/>
  <c r="Q10" i="2" s="1"/>
  <c r="P9" i="2"/>
  <c r="Q9" i="2" s="1"/>
  <c r="V1874" i="1" l="1"/>
  <c r="Z1634" i="1" l="1"/>
  <c r="Z1725" i="1" l="1"/>
  <c r="Y1725" i="1"/>
  <c r="Z1522" i="1"/>
  <c r="Y1522" i="1"/>
  <c r="Z1521" i="1"/>
  <c r="Y1521" i="1"/>
  <c r="AA1514" i="1"/>
  <c r="Z1514" i="1"/>
  <c r="Y1514" i="1"/>
  <c r="Z1503" i="1"/>
  <c r="Y1503" i="1"/>
  <c r="AA1443" i="1"/>
  <c r="Z1443" i="1"/>
  <c r="Y1443" i="1"/>
  <c r="AA1428" i="1"/>
  <c r="Z1428" i="1"/>
  <c r="Y1428" i="1"/>
  <c r="AA1425" i="1"/>
  <c r="Z1425" i="1"/>
  <c r="Y1425" i="1"/>
  <c r="AA1355" i="1"/>
  <c r="Z1355" i="1"/>
  <c r="Y1355" i="1"/>
  <c r="AA1301" i="1"/>
  <c r="Y1301" i="1"/>
  <c r="AA1291" i="1"/>
  <c r="Z1291" i="1"/>
  <c r="Y1291" i="1"/>
  <c r="AA1268" i="1"/>
  <c r="Z1268" i="1"/>
  <c r="Y1268" i="1"/>
  <c r="AA1265" i="1"/>
  <c r="Z1265" i="1"/>
  <c r="Y1265" i="1"/>
  <c r="Y1151" i="1"/>
  <c r="Z1112" i="1"/>
  <c r="Y1112" i="1"/>
  <c r="Z1111" i="1"/>
  <c r="Y1111" i="1"/>
  <c r="AA1078" i="1"/>
  <c r="AA1074" i="1"/>
  <c r="Y1074" i="1"/>
  <c r="AA1068" i="1"/>
  <c r="Z1068" i="1"/>
  <c r="Y1068" i="1"/>
  <c r="AA1045" i="1"/>
  <c r="Z1045" i="1"/>
  <c r="Y1045" i="1"/>
  <c r="AA470" i="1"/>
  <c r="Z470" i="1"/>
  <c r="Y470" i="1"/>
  <c r="AA810" i="1"/>
  <c r="Z810" i="1"/>
  <c r="Y810" i="1"/>
  <c r="AA946" i="1"/>
  <c r="Z946" i="1"/>
  <c r="Y946" i="1"/>
  <c r="AA949" i="1"/>
  <c r="Z949" i="1"/>
  <c r="Y949" i="1"/>
  <c r="AA954" i="1"/>
  <c r="Z954" i="1"/>
  <c r="Y954" i="1"/>
  <c r="AA957" i="1"/>
  <c r="Z957" i="1"/>
  <c r="Y957" i="1"/>
  <c r="AA964" i="1"/>
  <c r="Z964" i="1"/>
  <c r="Y964" i="1"/>
  <c r="AA1026" i="1"/>
  <c r="Z1026" i="1"/>
  <c r="Y1026" i="1"/>
  <c r="AA1023" i="1"/>
  <c r="Z1023" i="1"/>
  <c r="Y1023" i="1"/>
  <c r="AA967" i="1"/>
  <c r="Z967" i="1"/>
  <c r="Y967" i="1"/>
  <c r="Z755" i="1"/>
  <c r="Y755" i="1"/>
  <c r="Z753" i="1"/>
  <c r="Y753" i="1"/>
  <c r="Z751" i="1"/>
  <c r="Y751" i="1"/>
  <c r="Z405" i="1"/>
  <c r="Y405" i="1"/>
  <c r="AA402" i="1"/>
  <c r="Z402" i="1"/>
  <c r="Y402" i="1"/>
  <c r="AA396" i="1"/>
  <c r="Z396" i="1"/>
  <c r="Y396" i="1"/>
  <c r="AA390" i="1"/>
  <c r="Z390" i="1"/>
  <c r="Y390" i="1"/>
  <c r="AA388" i="1"/>
  <c r="Z388" i="1"/>
  <c r="Y388" i="1"/>
  <c r="AA349" i="1"/>
  <c r="Z349" i="1"/>
  <c r="Y349" i="1"/>
  <c r="AA342" i="1"/>
  <c r="Z342" i="1"/>
  <c r="Y342" i="1"/>
  <c r="AA324" i="1"/>
  <c r="Z324" i="1"/>
  <c r="Y324" i="1"/>
  <c r="AA293" i="1"/>
  <c r="Z293" i="1"/>
  <c r="Y293" i="1"/>
  <c r="AA287" i="1"/>
  <c r="Z287" i="1"/>
  <c r="Y287" i="1"/>
  <c r="AA271" i="1"/>
  <c r="Z271" i="1"/>
  <c r="Y271" i="1"/>
  <c r="Z250" i="1"/>
  <c r="Y250" i="1"/>
  <c r="Z248" i="1"/>
  <c r="Y248" i="1"/>
  <c r="Z243" i="1"/>
  <c r="Y243" i="1"/>
  <c r="AA239" i="1"/>
  <c r="Z239" i="1"/>
  <c r="Y239" i="1"/>
  <c r="Z215" i="1"/>
  <c r="Y215" i="1"/>
  <c r="Z212" i="1"/>
  <c r="Y212" i="1"/>
  <c r="Z196" i="1"/>
  <c r="Y196" i="1"/>
  <c r="W1867" i="1"/>
  <c r="T1867" i="1"/>
  <c r="W1754" i="1"/>
  <c r="U1754" i="1"/>
  <c r="T1754" i="1"/>
  <c r="W1725" i="1"/>
  <c r="U1725" i="1"/>
  <c r="T1725" i="1"/>
  <c r="W1723" i="1"/>
  <c r="U1723" i="1"/>
  <c r="T1723" i="1"/>
  <c r="Z69" i="1"/>
  <c r="Z70" i="1" s="1"/>
  <c r="Y69" i="1"/>
  <c r="Y70" i="1" s="1"/>
  <c r="W1612" i="1"/>
  <c r="U1612" i="1"/>
  <c r="T1612" i="1"/>
  <c r="Z968" i="1" l="1"/>
  <c r="AA968" i="1"/>
  <c r="AA1046" i="1"/>
  <c r="Y406" i="1"/>
  <c r="Z1046" i="1"/>
  <c r="Z406" i="1"/>
  <c r="Y968" i="1"/>
  <c r="Y1046" i="1"/>
  <c r="W1541" i="1" l="1"/>
  <c r="U1541" i="1"/>
  <c r="T1541" i="1"/>
  <c r="W1532" i="1"/>
  <c r="U1532" i="1"/>
  <c r="T1532" i="1"/>
  <c r="T1868" i="1" s="1"/>
  <c r="W1522" i="1"/>
  <c r="U1522" i="1"/>
  <c r="T1522" i="1"/>
  <c r="W1521" i="1"/>
  <c r="U1521" i="1"/>
  <c r="T1521" i="1"/>
  <c r="V1514" i="1"/>
  <c r="U1514" i="1"/>
  <c r="T1514" i="1"/>
  <c r="W1503" i="1"/>
  <c r="T1503" i="1"/>
  <c r="W1443" i="1"/>
  <c r="V1443" i="1"/>
  <c r="T1443" i="1"/>
  <c r="W1428" i="1"/>
  <c r="V1428" i="1"/>
  <c r="T1428" i="1"/>
  <c r="W1425" i="1"/>
  <c r="V1425" i="1"/>
  <c r="T1425" i="1"/>
  <c r="W1355" i="1"/>
  <c r="V1355" i="1"/>
  <c r="T1355" i="1"/>
  <c r="W1301" i="1"/>
  <c r="U1301" i="1"/>
  <c r="T1301" i="1"/>
  <c r="W1291" i="1"/>
  <c r="V1291" i="1"/>
  <c r="T1291" i="1"/>
  <c r="W1268" i="1"/>
  <c r="V1268" i="1"/>
  <c r="T1268" i="1"/>
  <c r="W1265" i="1"/>
  <c r="V1265" i="1"/>
  <c r="T1265" i="1"/>
  <c r="V1155" i="1"/>
  <c r="U1155" i="1"/>
  <c r="Z1155" i="1" s="1"/>
  <c r="T1155" i="1"/>
  <c r="W1151" i="1"/>
  <c r="U1151" i="1"/>
  <c r="T1151" i="1"/>
  <c r="W1112" i="1"/>
  <c r="U1112" i="1"/>
  <c r="T1112" i="1"/>
  <c r="W1111" i="1"/>
  <c r="U1111" i="1"/>
  <c r="T1111" i="1"/>
  <c r="W1109" i="1"/>
  <c r="U1109" i="1"/>
  <c r="T1109" i="1"/>
  <c r="W1095" i="1"/>
  <c r="T1095" i="1"/>
  <c r="W1078" i="1"/>
  <c r="U1078" i="1"/>
  <c r="T1078" i="1"/>
  <c r="W1074" i="1"/>
  <c r="U1074" i="1"/>
  <c r="T1074" i="1"/>
  <c r="V1068" i="1"/>
  <c r="U1068" i="1"/>
  <c r="T1068" i="1"/>
  <c r="V1045" i="1"/>
  <c r="U1045" i="1"/>
  <c r="T1045" i="1"/>
  <c r="V1026" i="1"/>
  <c r="U1026" i="1"/>
  <c r="T1026" i="1"/>
  <c r="V1023" i="1"/>
  <c r="U1023" i="1"/>
  <c r="T1023" i="1"/>
  <c r="V967" i="1"/>
  <c r="U967" i="1"/>
  <c r="T967" i="1"/>
  <c r="V964" i="1"/>
  <c r="U964" i="1"/>
  <c r="T964" i="1"/>
  <c r="V957" i="1"/>
  <c r="U957" i="1"/>
  <c r="T957" i="1"/>
  <c r="V954" i="1"/>
  <c r="U954" i="1"/>
  <c r="T954" i="1"/>
  <c r="V949" i="1"/>
  <c r="U949" i="1"/>
  <c r="T949" i="1"/>
  <c r="V946" i="1"/>
  <c r="U946" i="1"/>
  <c r="T946" i="1"/>
  <c r="W938" i="1"/>
  <c r="U938" i="1"/>
  <c r="V810" i="1"/>
  <c r="U810" i="1"/>
  <c r="T810" i="1"/>
  <c r="W789" i="1"/>
  <c r="U789" i="1"/>
  <c r="T789" i="1"/>
  <c r="W755" i="1"/>
  <c r="U755" i="1"/>
  <c r="T755" i="1"/>
  <c r="W753" i="1"/>
  <c r="U753" i="1"/>
  <c r="T753" i="1"/>
  <c r="W751" i="1"/>
  <c r="U751" i="1"/>
  <c r="T751" i="1"/>
  <c r="W749" i="1"/>
  <c r="U749" i="1"/>
  <c r="V470" i="1"/>
  <c r="U470" i="1"/>
  <c r="T470" i="1"/>
  <c r="W405" i="1"/>
  <c r="U405" i="1"/>
  <c r="T405" i="1"/>
  <c r="W402" i="1"/>
  <c r="V402" i="1"/>
  <c r="U402" i="1"/>
  <c r="W396" i="1"/>
  <c r="V396" i="1"/>
  <c r="U396" i="1"/>
  <c r="W390" i="1"/>
  <c r="V390" i="1"/>
  <c r="U390" i="1"/>
  <c r="W388" i="1"/>
  <c r="V388" i="1"/>
  <c r="U388" i="1"/>
  <c r="W349" i="1"/>
  <c r="V349" i="1"/>
  <c r="U349" i="1"/>
  <c r="W342" i="1"/>
  <c r="V342" i="1"/>
  <c r="U342" i="1"/>
  <c r="W324" i="1"/>
  <c r="V324" i="1"/>
  <c r="U324" i="1"/>
  <c r="W293" i="1"/>
  <c r="V293" i="1"/>
  <c r="U293" i="1"/>
  <c r="W287" i="1"/>
  <c r="V287" i="1"/>
  <c r="U287" i="1"/>
  <c r="W271" i="1"/>
  <c r="V271" i="1"/>
  <c r="U271" i="1"/>
  <c r="W250" i="1"/>
  <c r="U250" i="1"/>
  <c r="T250" i="1"/>
  <c r="W248" i="1"/>
  <c r="U248" i="1"/>
  <c r="T248" i="1"/>
  <c r="W243" i="1"/>
  <c r="U243" i="1"/>
  <c r="T243" i="1"/>
  <c r="W239" i="1"/>
  <c r="V239" i="1"/>
  <c r="U239" i="1"/>
  <c r="W215" i="1"/>
  <c r="U215" i="1"/>
  <c r="T215" i="1"/>
  <c r="W212" i="1"/>
  <c r="U212" i="1"/>
  <c r="W196" i="1"/>
  <c r="U196" i="1"/>
  <c r="T196" i="1"/>
  <c r="W180" i="1"/>
  <c r="U180" i="1"/>
  <c r="W168" i="1"/>
  <c r="U168" i="1"/>
  <c r="T168" i="1"/>
  <c r="W166" i="1"/>
  <c r="U166" i="1"/>
  <c r="T166" i="1"/>
  <c r="W164" i="1"/>
  <c r="U164" i="1"/>
  <c r="T164" i="1"/>
  <c r="W159" i="1"/>
  <c r="U159" i="1"/>
  <c r="T159" i="1"/>
  <c r="W69" i="1"/>
  <c r="U69" i="1"/>
  <c r="T69" i="1"/>
  <c r="W63" i="1"/>
  <c r="W70" i="1" s="1"/>
  <c r="W160" i="1" s="1"/>
  <c r="U63" i="1"/>
  <c r="T63" i="1"/>
  <c r="T70" i="1" s="1"/>
  <c r="W1868" i="1" l="1"/>
  <c r="U70" i="1"/>
  <c r="U160" i="1" s="1"/>
  <c r="U1046" i="1"/>
  <c r="V1046" i="1"/>
  <c r="T160" i="1"/>
  <c r="U216" i="1"/>
  <c r="W216" i="1"/>
  <c r="W406" i="1"/>
  <c r="T1523" i="1"/>
  <c r="Y1155" i="1"/>
  <c r="Y1523" i="1" s="1"/>
  <c r="T1046" i="1"/>
  <c r="AA1155" i="1"/>
  <c r="U406" i="1"/>
  <c r="T968" i="1"/>
  <c r="V968" i="1"/>
  <c r="U939" i="1"/>
  <c r="U968" i="1"/>
  <c r="T1152" i="1"/>
  <c r="T1870" i="1" s="1"/>
  <c r="Y1550" i="1"/>
  <c r="C34" i="2" l="1"/>
  <c r="Y933" i="1" l="1"/>
  <c r="Y923" i="1" l="1"/>
  <c r="Y904" i="1"/>
  <c r="Y903" i="1"/>
  <c r="Y896" i="1"/>
  <c r="Y895" i="1"/>
  <c r="Y893" i="1"/>
  <c r="Y892" i="1"/>
  <c r="Y890" i="1"/>
  <c r="Y889" i="1"/>
  <c r="Y887" i="1"/>
  <c r="Y886" i="1"/>
  <c r="Y885" i="1"/>
  <c r="Y884" i="1"/>
  <c r="Y883" i="1"/>
  <c r="Y859" i="1"/>
  <c r="Y848" i="1"/>
  <c r="Y845" i="1"/>
  <c r="Y1755" i="1" l="1"/>
  <c r="Y1839" i="1"/>
  <c r="Y1801" i="1"/>
  <c r="Y1800" i="1"/>
  <c r="Y1799" i="1"/>
  <c r="Y1794" i="1"/>
  <c r="Y1786" i="1"/>
  <c r="Y1747" i="1"/>
  <c r="Y1744" i="1"/>
  <c r="Y1743" i="1"/>
  <c r="Y1726" i="1"/>
  <c r="Z1743" i="1" l="1"/>
  <c r="Y1609" i="1"/>
  <c r="Y1608" i="1"/>
  <c r="Y1604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42" i="1"/>
  <c r="Y1536" i="1"/>
  <c r="Y1535" i="1"/>
  <c r="Y1533" i="1"/>
  <c r="P15" i="9"/>
  <c r="O15" i="9"/>
  <c r="N15" i="9"/>
  <c r="M15" i="9"/>
  <c r="L15" i="9"/>
  <c r="K15" i="9"/>
  <c r="J15" i="9"/>
  <c r="I15" i="9"/>
  <c r="H15" i="9"/>
  <c r="G15" i="9"/>
  <c r="F15" i="9"/>
  <c r="P14" i="9"/>
  <c r="O14" i="9"/>
  <c r="N14" i="9"/>
  <c r="M14" i="9"/>
  <c r="L14" i="9"/>
  <c r="K14" i="9"/>
  <c r="J14" i="9"/>
  <c r="I14" i="9"/>
  <c r="H14" i="9"/>
  <c r="G14" i="9"/>
  <c r="F14" i="9"/>
  <c r="J13" i="9"/>
  <c r="J12" i="9"/>
  <c r="J11" i="9"/>
  <c r="Y1612" i="1" l="1"/>
  <c r="Y1541" i="1"/>
  <c r="Y1528" i="1"/>
  <c r="Y1527" i="1"/>
  <c r="Y1525" i="1"/>
  <c r="P21" i="8"/>
  <c r="O21" i="8"/>
  <c r="N21" i="8"/>
  <c r="M21" i="8"/>
  <c r="L21" i="8"/>
  <c r="K21" i="8"/>
  <c r="J21" i="8"/>
  <c r="I21" i="8"/>
  <c r="H21" i="8"/>
  <c r="G21" i="8"/>
  <c r="F21" i="8"/>
  <c r="P20" i="8"/>
  <c r="O20" i="8"/>
  <c r="N20" i="8"/>
  <c r="M20" i="8"/>
  <c r="L20" i="8"/>
  <c r="K20" i="8"/>
  <c r="J20" i="8"/>
  <c r="I20" i="8"/>
  <c r="H20" i="8"/>
  <c r="G20" i="8"/>
  <c r="F20" i="8"/>
  <c r="J19" i="8"/>
  <c r="J18" i="8"/>
  <c r="J17" i="8"/>
  <c r="J16" i="8"/>
  <c r="J15" i="8"/>
  <c r="J14" i="8"/>
  <c r="J13" i="8"/>
  <c r="J12" i="8"/>
  <c r="J11" i="8"/>
  <c r="Y1532" i="1" l="1"/>
  <c r="Y1096" i="1"/>
  <c r="Y1109" i="1" s="1"/>
  <c r="Y1090" i="1"/>
  <c r="Y1080" i="1"/>
  <c r="Y1095" i="1" s="1"/>
  <c r="Y1077" i="1"/>
  <c r="Y1075" i="1"/>
  <c r="P215" i="7"/>
  <c r="O215" i="7"/>
  <c r="N215" i="7"/>
  <c r="M215" i="7"/>
  <c r="L215" i="7"/>
  <c r="K215" i="7"/>
  <c r="I215" i="7"/>
  <c r="H215" i="7"/>
  <c r="G215" i="7"/>
  <c r="F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P137" i="7"/>
  <c r="O137" i="7"/>
  <c r="N137" i="7"/>
  <c r="M137" i="7"/>
  <c r="L137" i="7"/>
  <c r="K137" i="7"/>
  <c r="I137" i="7"/>
  <c r="H137" i="7"/>
  <c r="G137" i="7"/>
  <c r="F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P85" i="7"/>
  <c r="O85" i="7"/>
  <c r="N85" i="7"/>
  <c r="M85" i="7"/>
  <c r="L85" i="7"/>
  <c r="K85" i="7"/>
  <c r="J85" i="7"/>
  <c r="I85" i="7"/>
  <c r="H85" i="7"/>
  <c r="G85" i="7"/>
  <c r="F85" i="7"/>
  <c r="J84" i="7"/>
  <c r="P83" i="7"/>
  <c r="O83" i="7"/>
  <c r="N83" i="7"/>
  <c r="M83" i="7"/>
  <c r="L83" i="7"/>
  <c r="K83" i="7"/>
  <c r="I83" i="7"/>
  <c r="H83" i="7"/>
  <c r="G83" i="7"/>
  <c r="F83" i="7"/>
  <c r="J82" i="7"/>
  <c r="J81" i="7"/>
  <c r="J80" i="7"/>
  <c r="J79" i="7"/>
  <c r="J78" i="7"/>
  <c r="J77" i="7"/>
  <c r="P76" i="7"/>
  <c r="O76" i="7"/>
  <c r="N76" i="7"/>
  <c r="M76" i="7"/>
  <c r="L76" i="7"/>
  <c r="K76" i="7"/>
  <c r="J76" i="7"/>
  <c r="I76" i="7"/>
  <c r="H76" i="7"/>
  <c r="G76" i="7"/>
  <c r="F76" i="7"/>
  <c r="J75" i="7"/>
  <c r="P74" i="7"/>
  <c r="O74" i="7"/>
  <c r="N74" i="7"/>
  <c r="M74" i="7"/>
  <c r="L74" i="7"/>
  <c r="K74" i="7"/>
  <c r="I74" i="7"/>
  <c r="H74" i="7"/>
  <c r="G74" i="7"/>
  <c r="F74" i="7"/>
  <c r="J73" i="7"/>
  <c r="J74" i="7" s="1"/>
  <c r="P72" i="7"/>
  <c r="O72" i="7"/>
  <c r="N72" i="7"/>
  <c r="M72" i="7"/>
  <c r="L72" i="7"/>
  <c r="K72" i="7"/>
  <c r="J72" i="7"/>
  <c r="I72" i="7"/>
  <c r="H72" i="7"/>
  <c r="G72" i="7"/>
  <c r="F72" i="7"/>
  <c r="J71" i="7"/>
  <c r="P70" i="7"/>
  <c r="O70" i="7"/>
  <c r="N70" i="7"/>
  <c r="M70" i="7"/>
  <c r="L70" i="7"/>
  <c r="K70" i="7"/>
  <c r="J70" i="7"/>
  <c r="I70" i="7"/>
  <c r="H70" i="7"/>
  <c r="G70" i="7"/>
  <c r="F70" i="7"/>
  <c r="J69" i="7"/>
  <c r="P68" i="7"/>
  <c r="O68" i="7"/>
  <c r="N68" i="7"/>
  <c r="M68" i="7"/>
  <c r="L68" i="7"/>
  <c r="K68" i="7"/>
  <c r="J68" i="7"/>
  <c r="I68" i="7"/>
  <c r="H68" i="7"/>
  <c r="G68" i="7"/>
  <c r="F68" i="7"/>
  <c r="J67" i="7"/>
  <c r="P66" i="7"/>
  <c r="O66" i="7"/>
  <c r="N66" i="7"/>
  <c r="M66" i="7"/>
  <c r="L66" i="7"/>
  <c r="K66" i="7"/>
  <c r="J66" i="7"/>
  <c r="I66" i="7"/>
  <c r="H66" i="7"/>
  <c r="G66" i="7"/>
  <c r="F66" i="7"/>
  <c r="J65" i="7"/>
  <c r="P64" i="7"/>
  <c r="O64" i="7"/>
  <c r="N64" i="7"/>
  <c r="M64" i="7"/>
  <c r="L64" i="7"/>
  <c r="K64" i="7"/>
  <c r="I64" i="7"/>
  <c r="H64" i="7"/>
  <c r="G64" i="7"/>
  <c r="F64" i="7"/>
  <c r="J63" i="7"/>
  <c r="J62" i="7"/>
  <c r="J61" i="7"/>
  <c r="J60" i="7"/>
  <c r="J64" i="7" s="1"/>
  <c r="J59" i="7"/>
  <c r="P58" i="7"/>
  <c r="O58" i="7"/>
  <c r="N58" i="7"/>
  <c r="M58" i="7"/>
  <c r="L58" i="7"/>
  <c r="K58" i="7"/>
  <c r="I58" i="7"/>
  <c r="H58" i="7"/>
  <c r="G58" i="7"/>
  <c r="F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58" i="7" s="1"/>
  <c r="P29" i="7"/>
  <c r="O29" i="7"/>
  <c r="N29" i="7"/>
  <c r="M29" i="7"/>
  <c r="L29" i="7"/>
  <c r="K29" i="7"/>
  <c r="I29" i="7"/>
  <c r="H29" i="7"/>
  <c r="G29" i="7"/>
  <c r="F29" i="7"/>
  <c r="J28" i="7"/>
  <c r="J27" i="7"/>
  <c r="J26" i="7"/>
  <c r="J25" i="7"/>
  <c r="J29" i="7" s="1"/>
  <c r="J24" i="7"/>
  <c r="J23" i="7"/>
  <c r="P22" i="7"/>
  <c r="O22" i="7"/>
  <c r="N22" i="7"/>
  <c r="M22" i="7"/>
  <c r="L22" i="7"/>
  <c r="K22" i="7"/>
  <c r="I22" i="7"/>
  <c r="H22" i="7"/>
  <c r="G22" i="7"/>
  <c r="F22" i="7"/>
  <c r="J21" i="7"/>
  <c r="J20" i="7"/>
  <c r="J19" i="7"/>
  <c r="J18" i="7"/>
  <c r="J17" i="7"/>
  <c r="J22" i="7" s="1"/>
  <c r="P16" i="7"/>
  <c r="O16" i="7"/>
  <c r="N16" i="7"/>
  <c r="M16" i="7"/>
  <c r="L16" i="7"/>
  <c r="K16" i="7"/>
  <c r="I16" i="7"/>
  <c r="H16" i="7"/>
  <c r="G16" i="7"/>
  <c r="F16" i="7"/>
  <c r="J15" i="7"/>
  <c r="J14" i="7"/>
  <c r="J16" i="7" s="1"/>
  <c r="P13" i="7"/>
  <c r="O13" i="7"/>
  <c r="N13" i="7"/>
  <c r="M13" i="7"/>
  <c r="L13" i="7"/>
  <c r="K13" i="7"/>
  <c r="I13" i="7"/>
  <c r="H13" i="7"/>
  <c r="G13" i="7"/>
  <c r="F13" i="7"/>
  <c r="J12" i="7"/>
  <c r="J11" i="7"/>
  <c r="J13" i="7" s="1"/>
  <c r="Y1078" i="1" l="1"/>
  <c r="Y1152" i="1"/>
  <c r="J137" i="7"/>
  <c r="I216" i="7"/>
  <c r="J83" i="7"/>
  <c r="J215" i="7"/>
  <c r="F216" i="7"/>
  <c r="O216" i="7"/>
  <c r="G216" i="7"/>
  <c r="L216" i="7"/>
  <c r="P216" i="7"/>
  <c r="K216" i="7"/>
  <c r="H216" i="7"/>
  <c r="M216" i="7"/>
  <c r="N216" i="7"/>
  <c r="J216" i="7"/>
  <c r="P225" i="6"/>
  <c r="O225" i="6"/>
  <c r="N225" i="6"/>
  <c r="M225" i="6"/>
  <c r="L225" i="6"/>
  <c r="K225" i="6"/>
  <c r="I225" i="6"/>
  <c r="H225" i="6"/>
  <c r="G225" i="6"/>
  <c r="F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P139" i="6"/>
  <c r="O139" i="6"/>
  <c r="N139" i="6"/>
  <c r="M139" i="6"/>
  <c r="L139" i="6"/>
  <c r="K139" i="6"/>
  <c r="I139" i="6"/>
  <c r="H139" i="6"/>
  <c r="G139" i="6"/>
  <c r="F139" i="6"/>
  <c r="J138" i="6"/>
  <c r="J139" i="6" s="1"/>
  <c r="P137" i="6"/>
  <c r="O137" i="6"/>
  <c r="N137" i="6"/>
  <c r="M137" i="6"/>
  <c r="L137" i="6"/>
  <c r="K137" i="6"/>
  <c r="I137" i="6"/>
  <c r="H137" i="6"/>
  <c r="G137" i="6"/>
  <c r="F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P107" i="6"/>
  <c r="O107" i="6"/>
  <c r="N107" i="6"/>
  <c r="M107" i="6"/>
  <c r="L107" i="6"/>
  <c r="K107" i="6"/>
  <c r="I107" i="6"/>
  <c r="H107" i="6"/>
  <c r="G107" i="6"/>
  <c r="F107" i="6"/>
  <c r="J106" i="6"/>
  <c r="J107" i="6" s="1"/>
  <c r="P105" i="6"/>
  <c r="O105" i="6"/>
  <c r="N105" i="6"/>
  <c r="M105" i="6"/>
  <c r="L105" i="6"/>
  <c r="K105" i="6"/>
  <c r="J105" i="6"/>
  <c r="I105" i="6"/>
  <c r="H105" i="6"/>
  <c r="G105" i="6"/>
  <c r="F105" i="6"/>
  <c r="J104" i="6"/>
  <c r="P103" i="6"/>
  <c r="O103" i="6"/>
  <c r="N103" i="6"/>
  <c r="M103" i="6"/>
  <c r="L103" i="6"/>
  <c r="K103" i="6"/>
  <c r="I103" i="6"/>
  <c r="H103" i="6"/>
  <c r="G103" i="6"/>
  <c r="F103" i="6"/>
  <c r="J102" i="6"/>
  <c r="J103" i="6" s="1"/>
  <c r="P101" i="6"/>
  <c r="O101" i="6"/>
  <c r="N101" i="6"/>
  <c r="M101" i="6"/>
  <c r="L101" i="6"/>
  <c r="K101" i="6"/>
  <c r="I101" i="6"/>
  <c r="H101" i="6"/>
  <c r="G101" i="6"/>
  <c r="F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P17" i="6"/>
  <c r="O17" i="6"/>
  <c r="N17" i="6"/>
  <c r="M17" i="6"/>
  <c r="M226" i="6" s="1"/>
  <c r="L17" i="6"/>
  <c r="K17" i="6"/>
  <c r="I17" i="6"/>
  <c r="H17" i="6"/>
  <c r="H226" i="6" s="1"/>
  <c r="G17" i="6"/>
  <c r="F17" i="6"/>
  <c r="J16" i="6"/>
  <c r="J15" i="6"/>
  <c r="J14" i="6"/>
  <c r="J13" i="6"/>
  <c r="J12" i="6"/>
  <c r="J11" i="6"/>
  <c r="J17" i="6" s="1"/>
  <c r="L226" i="6" l="1"/>
  <c r="P226" i="6"/>
  <c r="J101" i="6"/>
  <c r="G226" i="6"/>
  <c r="F226" i="6"/>
  <c r="J225" i="6"/>
  <c r="I226" i="6"/>
  <c r="N226" i="6"/>
  <c r="J137" i="6"/>
  <c r="K226" i="6"/>
  <c r="O226" i="6"/>
  <c r="J226" i="6"/>
  <c r="Y788" i="1" l="1"/>
  <c r="Y785" i="1"/>
  <c r="Y783" i="1"/>
  <c r="Y774" i="1"/>
  <c r="Y773" i="1"/>
  <c r="Y772" i="1"/>
  <c r="Y771" i="1"/>
  <c r="Y761" i="1"/>
  <c r="Y760" i="1"/>
  <c r="P42" i="4"/>
  <c r="O42" i="4"/>
  <c r="N42" i="4"/>
  <c r="M42" i="4"/>
  <c r="L42" i="4"/>
  <c r="K42" i="4"/>
  <c r="I42" i="4"/>
  <c r="H42" i="4"/>
  <c r="G42" i="4"/>
  <c r="F42" i="4"/>
  <c r="J41" i="4"/>
  <c r="J42" i="4" s="1"/>
  <c r="P40" i="4"/>
  <c r="O40" i="4"/>
  <c r="N40" i="4"/>
  <c r="M40" i="4"/>
  <c r="L40" i="4"/>
  <c r="K40" i="4"/>
  <c r="I40" i="4"/>
  <c r="H40" i="4"/>
  <c r="G40" i="4"/>
  <c r="F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P25" i="4"/>
  <c r="O25" i="4"/>
  <c r="N25" i="4"/>
  <c r="M25" i="4"/>
  <c r="L25" i="4"/>
  <c r="K25" i="4"/>
  <c r="I25" i="4"/>
  <c r="H25" i="4"/>
  <c r="G25" i="4"/>
  <c r="F25" i="4"/>
  <c r="J24" i="4"/>
  <c r="J23" i="4"/>
  <c r="P22" i="4"/>
  <c r="O22" i="4"/>
  <c r="N22" i="4"/>
  <c r="M22" i="4"/>
  <c r="L22" i="4"/>
  <c r="K22" i="4"/>
  <c r="I22" i="4"/>
  <c r="H22" i="4"/>
  <c r="G22" i="4"/>
  <c r="F22" i="4"/>
  <c r="J21" i="4"/>
  <c r="J22" i="4" s="1"/>
  <c r="P20" i="4"/>
  <c r="O20" i="4"/>
  <c r="N20" i="4"/>
  <c r="M20" i="4"/>
  <c r="L20" i="4"/>
  <c r="K20" i="4"/>
  <c r="I20" i="4"/>
  <c r="H20" i="4"/>
  <c r="G20" i="4"/>
  <c r="F20" i="4"/>
  <c r="J19" i="4"/>
  <c r="J18" i="4"/>
  <c r="J17" i="4"/>
  <c r="J16" i="4"/>
  <c r="J15" i="4"/>
  <c r="J14" i="4"/>
  <c r="P13" i="4"/>
  <c r="O13" i="4"/>
  <c r="O43" i="4" s="1"/>
  <c r="N13" i="4"/>
  <c r="N43" i="4" s="1"/>
  <c r="M13" i="4"/>
  <c r="M43" i="4" s="1"/>
  <c r="L13" i="4"/>
  <c r="K13" i="4"/>
  <c r="K43" i="4" s="1"/>
  <c r="I13" i="4"/>
  <c r="I43" i="4" s="1"/>
  <c r="H13" i="4"/>
  <c r="G13" i="4"/>
  <c r="F13" i="4"/>
  <c r="F43" i="4" s="1"/>
  <c r="J12" i="4"/>
  <c r="J13" i="4" s="1"/>
  <c r="J11" i="4"/>
  <c r="Y789" i="1" l="1"/>
  <c r="J40" i="4"/>
  <c r="J43" i="4" s="1"/>
  <c r="J25" i="4"/>
  <c r="G43" i="4"/>
  <c r="L43" i="4"/>
  <c r="P43" i="4"/>
  <c r="J20" i="4"/>
  <c r="H43" i="4"/>
  <c r="Z680" i="1" l="1"/>
  <c r="AA519" i="1"/>
  <c r="N1097" i="3"/>
  <c r="M1097" i="3"/>
  <c r="L1097" i="3"/>
  <c r="K1097" i="3"/>
  <c r="J1097" i="3"/>
  <c r="I1097" i="3"/>
  <c r="H1097" i="3"/>
  <c r="G1097" i="3"/>
  <c r="F1097" i="3"/>
  <c r="N1081" i="3"/>
  <c r="M1081" i="3"/>
  <c r="L1081" i="3"/>
  <c r="K1081" i="3"/>
  <c r="J1081" i="3"/>
  <c r="I1081" i="3"/>
  <c r="H1081" i="3"/>
  <c r="G1081" i="3"/>
  <c r="F1081" i="3"/>
  <c r="N923" i="3"/>
  <c r="M923" i="3"/>
  <c r="L923" i="3"/>
  <c r="K923" i="3"/>
  <c r="J923" i="3"/>
  <c r="I923" i="3"/>
  <c r="H923" i="3"/>
  <c r="G923" i="3"/>
  <c r="F923" i="3"/>
  <c r="N916" i="3"/>
  <c r="M916" i="3"/>
  <c r="L916" i="3"/>
  <c r="K916" i="3"/>
  <c r="J916" i="3"/>
  <c r="I916" i="3"/>
  <c r="H916" i="3"/>
  <c r="G916" i="3"/>
  <c r="F916" i="3"/>
  <c r="N807" i="3"/>
  <c r="M807" i="3"/>
  <c r="L807" i="3"/>
  <c r="K807" i="3"/>
  <c r="J807" i="3"/>
  <c r="I807" i="3"/>
  <c r="H807" i="3"/>
  <c r="G807" i="3"/>
  <c r="F807" i="3"/>
  <c r="N287" i="3"/>
  <c r="M287" i="3"/>
  <c r="L287" i="3"/>
  <c r="K287" i="3"/>
  <c r="J287" i="3"/>
  <c r="I287" i="3"/>
  <c r="H287" i="3"/>
  <c r="G287" i="3"/>
  <c r="F287" i="3"/>
  <c r="N172" i="3"/>
  <c r="M172" i="3"/>
  <c r="L172" i="3"/>
  <c r="K172" i="3"/>
  <c r="J172" i="3"/>
  <c r="I172" i="3"/>
  <c r="H172" i="3"/>
  <c r="G172" i="3"/>
  <c r="F172" i="3"/>
  <c r="N158" i="3"/>
  <c r="M158" i="3"/>
  <c r="L158" i="3"/>
  <c r="K158" i="3"/>
  <c r="J158" i="3"/>
  <c r="I158" i="3"/>
  <c r="H158" i="3"/>
  <c r="G158" i="3"/>
  <c r="F158" i="3"/>
  <c r="N107" i="3"/>
  <c r="M107" i="3"/>
  <c r="L107" i="3"/>
  <c r="K107" i="3"/>
  <c r="J107" i="3"/>
  <c r="I107" i="3"/>
  <c r="H107" i="3"/>
  <c r="G107" i="3"/>
  <c r="F107" i="3"/>
  <c r="N73" i="3"/>
  <c r="M73" i="3"/>
  <c r="L73" i="3"/>
  <c r="K73" i="3"/>
  <c r="J73" i="3"/>
  <c r="I73" i="3"/>
  <c r="H73" i="3"/>
  <c r="G73" i="3"/>
  <c r="F73" i="3"/>
  <c r="N71" i="3"/>
  <c r="M71" i="3"/>
  <c r="L71" i="3"/>
  <c r="K71" i="3"/>
  <c r="J71" i="3"/>
  <c r="I71" i="3"/>
  <c r="H71" i="3"/>
  <c r="G71" i="3"/>
  <c r="F71" i="3"/>
  <c r="P71" i="3" s="1"/>
  <c r="N67" i="3"/>
  <c r="M67" i="3"/>
  <c r="L67" i="3"/>
  <c r="K67" i="3"/>
  <c r="J67" i="3"/>
  <c r="I67" i="3"/>
  <c r="H67" i="3"/>
  <c r="G67" i="3"/>
  <c r="F67" i="3"/>
  <c r="N65" i="3"/>
  <c r="M65" i="3"/>
  <c r="L65" i="3"/>
  <c r="K65" i="3"/>
  <c r="J65" i="3"/>
  <c r="I65" i="3"/>
  <c r="H65" i="3"/>
  <c r="G65" i="3"/>
  <c r="F65" i="3"/>
  <c r="N62" i="3"/>
  <c r="M62" i="3"/>
  <c r="L62" i="3"/>
  <c r="K62" i="3"/>
  <c r="J62" i="3"/>
  <c r="I62" i="3"/>
  <c r="H62" i="3"/>
  <c r="G62" i="3"/>
  <c r="F62" i="3"/>
  <c r="N60" i="3"/>
  <c r="M60" i="3"/>
  <c r="L60" i="3"/>
  <c r="K60" i="3"/>
  <c r="J60" i="3"/>
  <c r="I60" i="3"/>
  <c r="H60" i="3"/>
  <c r="G60" i="3"/>
  <c r="F60" i="3"/>
  <c r="N58" i="3"/>
  <c r="M58" i="3"/>
  <c r="L58" i="3"/>
  <c r="K58" i="3"/>
  <c r="J58" i="3"/>
  <c r="I58" i="3"/>
  <c r="H58" i="3"/>
  <c r="G58" i="3"/>
  <c r="F58" i="3"/>
  <c r="N55" i="3"/>
  <c r="M55" i="3"/>
  <c r="L55" i="3"/>
  <c r="K55" i="3"/>
  <c r="J55" i="3"/>
  <c r="I55" i="3"/>
  <c r="H55" i="3"/>
  <c r="G55" i="3"/>
  <c r="F55" i="3"/>
  <c r="N52" i="3"/>
  <c r="M52" i="3"/>
  <c r="L52" i="3"/>
  <c r="K52" i="3"/>
  <c r="J52" i="3"/>
  <c r="I52" i="3"/>
  <c r="H52" i="3"/>
  <c r="G52" i="3"/>
  <c r="F52" i="3"/>
  <c r="N49" i="3"/>
  <c r="M49" i="3"/>
  <c r="L49" i="3"/>
  <c r="K49" i="3"/>
  <c r="J49" i="3"/>
  <c r="I49" i="3"/>
  <c r="H49" i="3"/>
  <c r="G49" i="3"/>
  <c r="F49" i="3"/>
  <c r="N45" i="3"/>
  <c r="M45" i="3"/>
  <c r="L45" i="3"/>
  <c r="K45" i="3"/>
  <c r="J45" i="3"/>
  <c r="I45" i="3"/>
  <c r="H45" i="3"/>
  <c r="G45" i="3"/>
  <c r="F45" i="3"/>
  <c r="N42" i="3"/>
  <c r="M42" i="3"/>
  <c r="L42" i="3"/>
  <c r="K42" i="3"/>
  <c r="J42" i="3"/>
  <c r="I42" i="3"/>
  <c r="H42" i="3"/>
  <c r="G42" i="3"/>
  <c r="F42" i="3"/>
  <c r="N39" i="3"/>
  <c r="M39" i="3"/>
  <c r="L39" i="3"/>
  <c r="K39" i="3"/>
  <c r="J39" i="3"/>
  <c r="I39" i="3"/>
  <c r="H39" i="3"/>
  <c r="G39" i="3"/>
  <c r="F39" i="3"/>
  <c r="A34" i="3"/>
  <c r="B11" i="3"/>
  <c r="B31" i="3"/>
  <c r="A6" i="3"/>
  <c r="A32" i="3"/>
  <c r="B34" i="3"/>
  <c r="B29" i="3"/>
  <c r="B30" i="3"/>
  <c r="A29" i="3"/>
  <c r="B19" i="3"/>
  <c r="A30" i="3"/>
  <c r="B28" i="3"/>
  <c r="B27" i="3"/>
  <c r="A10" i="3"/>
  <c r="A27" i="3"/>
  <c r="A28" i="3"/>
  <c r="B33" i="3"/>
  <c r="A11" i="3"/>
  <c r="A33" i="3"/>
  <c r="B10" i="3"/>
  <c r="A31" i="3"/>
  <c r="B32" i="3"/>
  <c r="M1098" i="3" l="1"/>
  <c r="F1098" i="3"/>
  <c r="J1098" i="3"/>
  <c r="N1098" i="3"/>
  <c r="G1098" i="3"/>
  <c r="K1098" i="3"/>
  <c r="I1098" i="3"/>
  <c r="H1098" i="3"/>
  <c r="L1098" i="3"/>
  <c r="A7" i="3"/>
  <c r="J34" i="2" l="1"/>
  <c r="Y180" i="1" s="1"/>
  <c r="Y216" i="1" s="1"/>
  <c r="Z160" i="1"/>
  <c r="Y160" i="1"/>
  <c r="Z180" i="1" l="1"/>
  <c r="Z216" i="1" s="1"/>
  <c r="U941" i="1"/>
  <c r="O29" i="2"/>
  <c r="O31" i="2" s="1"/>
  <c r="C36" i="2" s="1"/>
  <c r="N21" i="2"/>
  <c r="M21" i="2"/>
  <c r="O15" i="2"/>
  <c r="O17" i="2" s="1"/>
  <c r="C35" i="2" s="1"/>
  <c r="N7" i="2"/>
  <c r="M7" i="2" l="1"/>
  <c r="N15" i="2"/>
  <c r="N17" i="2" s="1"/>
  <c r="L21" i="2"/>
  <c r="L7" i="2" l="1"/>
  <c r="N29" i="2"/>
  <c r="N31" i="2" s="1"/>
  <c r="M29" i="2"/>
  <c r="M31" i="2" s="1"/>
  <c r="K21" i="2"/>
  <c r="M15" i="2" l="1"/>
  <c r="M17" i="2" s="1"/>
  <c r="J21" i="2"/>
  <c r="K29" i="2"/>
  <c r="K31" i="2" s="1"/>
  <c r="K7" i="2"/>
  <c r="L29" i="2"/>
  <c r="L31" i="2" s="1"/>
  <c r="J29" i="2" l="1"/>
  <c r="J31" i="2" s="1"/>
  <c r="I21" i="2"/>
  <c r="J7" i="2"/>
  <c r="L15" i="2"/>
  <c r="L17" i="2" s="1"/>
  <c r="H21" i="2" l="1"/>
  <c r="I29" i="2"/>
  <c r="I31" i="2" s="1"/>
  <c r="I7" i="2"/>
  <c r="J15" i="2"/>
  <c r="J17" i="2" s="1"/>
  <c r="K15" i="2"/>
  <c r="K17" i="2" s="1"/>
  <c r="H7" i="2" l="1"/>
  <c r="G21" i="2"/>
  <c r="F21" i="2" l="1"/>
  <c r="H29" i="2"/>
  <c r="H31" i="2" s="1"/>
  <c r="G7" i="2"/>
  <c r="I15" i="2"/>
  <c r="I17" i="2" s="1"/>
  <c r="G29" i="2" l="1"/>
  <c r="G31" i="2" s="1"/>
  <c r="F7" i="2"/>
  <c r="H15" i="2"/>
  <c r="H17" i="2" s="1"/>
  <c r="E21" i="2"/>
  <c r="D21" i="2" l="1"/>
  <c r="F29" i="2"/>
  <c r="F31" i="2" s="1"/>
  <c r="G15" i="2"/>
  <c r="G17" i="2" s="1"/>
  <c r="E7" i="2"/>
  <c r="F15" i="2" l="1"/>
  <c r="F17" i="2" s="1"/>
  <c r="E15" i="2"/>
  <c r="E17" i="2" s="1"/>
  <c r="D7" i="2"/>
  <c r="E29" i="2"/>
  <c r="E31" i="2" s="1"/>
  <c r="C21" i="2"/>
  <c r="P25" i="2" l="1"/>
  <c r="P27" i="2"/>
  <c r="P28" i="2"/>
  <c r="P26" i="2"/>
  <c r="P23" i="2"/>
  <c r="P24" i="2"/>
  <c r="D29" i="2"/>
  <c r="D31" i="2" s="1"/>
  <c r="D15" i="2"/>
  <c r="D17" i="2" s="1"/>
  <c r="C7" i="2"/>
  <c r="P13" i="2" l="1"/>
  <c r="P12" i="2"/>
  <c r="P14" i="2"/>
  <c r="P11" i="2"/>
  <c r="C29" i="2"/>
  <c r="C31" i="2" s="1"/>
  <c r="P22" i="2"/>
  <c r="P29" i="2" s="1"/>
  <c r="P31" i="2" s="1"/>
  <c r="P8" i="2" l="1"/>
  <c r="P15" i="2" s="1"/>
  <c r="P17" i="2" s="1"/>
  <c r="C15" i="2"/>
  <c r="C17" i="2" s="1"/>
  <c r="T180" i="1" l="1"/>
  <c r="Q964" i="1" l="1"/>
  <c r="P964" i="1"/>
  <c r="O964" i="1"/>
  <c r="N964" i="1"/>
  <c r="M964" i="1"/>
  <c r="L964" i="1"/>
  <c r="K964" i="1"/>
  <c r="J964" i="1"/>
  <c r="I964" i="1"/>
  <c r="H964" i="1"/>
  <c r="G964" i="1"/>
  <c r="F964" i="1"/>
  <c r="E964" i="1"/>
  <c r="Q1522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Q1867" i="1" l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Q1754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Q1723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Q1612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Q1541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Q1532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Q1521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Q1514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Q1301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Q212" i="1" l="1"/>
  <c r="P212" i="1"/>
  <c r="O212" i="1"/>
  <c r="N212" i="1"/>
  <c r="M212" i="1"/>
  <c r="L212" i="1"/>
  <c r="K212" i="1"/>
  <c r="J212" i="1"/>
  <c r="I212" i="1"/>
  <c r="H212" i="1"/>
  <c r="G212" i="1"/>
  <c r="F212" i="1"/>
  <c r="E212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R1866" i="1" l="1"/>
  <c r="V1866" i="1" s="1"/>
  <c r="R1865" i="1"/>
  <c r="V1865" i="1" s="1"/>
  <c r="R1864" i="1"/>
  <c r="V1864" i="1" s="1"/>
  <c r="R1863" i="1"/>
  <c r="V1863" i="1" s="1"/>
  <c r="R1862" i="1"/>
  <c r="V1862" i="1" s="1"/>
  <c r="R1861" i="1"/>
  <c r="V1861" i="1" s="1"/>
  <c r="R1860" i="1"/>
  <c r="V1860" i="1" s="1"/>
  <c r="R1859" i="1"/>
  <c r="V1859" i="1" s="1"/>
  <c r="R1858" i="1"/>
  <c r="V1858" i="1" s="1"/>
  <c r="R1857" i="1"/>
  <c r="V1857" i="1" s="1"/>
  <c r="R1856" i="1"/>
  <c r="V1856" i="1" s="1"/>
  <c r="R1855" i="1"/>
  <c r="V1855" i="1" s="1"/>
  <c r="R1854" i="1"/>
  <c r="V1854" i="1" s="1"/>
  <c r="R1853" i="1"/>
  <c r="V1853" i="1" s="1"/>
  <c r="R1852" i="1"/>
  <c r="V1852" i="1" s="1"/>
  <c r="R1851" i="1"/>
  <c r="V1851" i="1" s="1"/>
  <c r="R1850" i="1"/>
  <c r="V1850" i="1" s="1"/>
  <c r="R1849" i="1"/>
  <c r="V1849" i="1" s="1"/>
  <c r="R1848" i="1"/>
  <c r="V1848" i="1" s="1"/>
  <c r="R1847" i="1"/>
  <c r="V1847" i="1" s="1"/>
  <c r="R1846" i="1"/>
  <c r="V1846" i="1" s="1"/>
  <c r="R1845" i="1"/>
  <c r="V1845" i="1" s="1"/>
  <c r="R1844" i="1"/>
  <c r="V1844" i="1" s="1"/>
  <c r="R1843" i="1"/>
  <c r="V1843" i="1" s="1"/>
  <c r="R1842" i="1"/>
  <c r="V1842" i="1" s="1"/>
  <c r="R1841" i="1"/>
  <c r="V1841" i="1" s="1"/>
  <c r="R1840" i="1"/>
  <c r="V1840" i="1" s="1"/>
  <c r="R1839" i="1"/>
  <c r="V1839" i="1" s="1"/>
  <c r="R1838" i="1"/>
  <c r="V1838" i="1" s="1"/>
  <c r="R1837" i="1"/>
  <c r="V1837" i="1" s="1"/>
  <c r="R1836" i="1"/>
  <c r="V1836" i="1" s="1"/>
  <c r="R1835" i="1"/>
  <c r="V1835" i="1" s="1"/>
  <c r="R1834" i="1"/>
  <c r="V1834" i="1" s="1"/>
  <c r="R1833" i="1"/>
  <c r="V1833" i="1" s="1"/>
  <c r="R1832" i="1"/>
  <c r="V1832" i="1" s="1"/>
  <c r="R1831" i="1"/>
  <c r="V1831" i="1" s="1"/>
  <c r="R1830" i="1"/>
  <c r="V1830" i="1" s="1"/>
  <c r="R1829" i="1"/>
  <c r="V1829" i="1" s="1"/>
  <c r="R1828" i="1"/>
  <c r="V1828" i="1" s="1"/>
  <c r="R1827" i="1"/>
  <c r="V1827" i="1" s="1"/>
  <c r="R1826" i="1"/>
  <c r="V1826" i="1" s="1"/>
  <c r="R1825" i="1"/>
  <c r="V1825" i="1" s="1"/>
  <c r="R1824" i="1"/>
  <c r="V1824" i="1" s="1"/>
  <c r="R1823" i="1"/>
  <c r="V1823" i="1" s="1"/>
  <c r="R1822" i="1"/>
  <c r="V1822" i="1" s="1"/>
  <c r="R1821" i="1"/>
  <c r="V1821" i="1" s="1"/>
  <c r="R1820" i="1"/>
  <c r="V1820" i="1" s="1"/>
  <c r="R1819" i="1"/>
  <c r="V1819" i="1" s="1"/>
  <c r="R1818" i="1"/>
  <c r="V1818" i="1" s="1"/>
  <c r="R1817" i="1"/>
  <c r="V1817" i="1" s="1"/>
  <c r="R1816" i="1"/>
  <c r="V1816" i="1" s="1"/>
  <c r="R1815" i="1"/>
  <c r="V1815" i="1" s="1"/>
  <c r="R1814" i="1"/>
  <c r="V1814" i="1" s="1"/>
  <c r="R1813" i="1"/>
  <c r="V1813" i="1" s="1"/>
  <c r="R1812" i="1"/>
  <c r="V1812" i="1" s="1"/>
  <c r="R1811" i="1"/>
  <c r="V1811" i="1" s="1"/>
  <c r="R1810" i="1"/>
  <c r="V1810" i="1" s="1"/>
  <c r="R1809" i="1"/>
  <c r="V1809" i="1" s="1"/>
  <c r="R1808" i="1"/>
  <c r="V1808" i="1" s="1"/>
  <c r="R1807" i="1"/>
  <c r="V1807" i="1" s="1"/>
  <c r="R1806" i="1"/>
  <c r="V1806" i="1" s="1"/>
  <c r="R1805" i="1"/>
  <c r="V1805" i="1" s="1"/>
  <c r="R1804" i="1"/>
  <c r="V1804" i="1" s="1"/>
  <c r="R1803" i="1"/>
  <c r="U1803" i="1" s="1"/>
  <c r="R1802" i="1"/>
  <c r="U1802" i="1" s="1"/>
  <c r="R1801" i="1"/>
  <c r="V1801" i="1" s="1"/>
  <c r="R1800" i="1"/>
  <c r="V1800" i="1" s="1"/>
  <c r="R1799" i="1"/>
  <c r="V1799" i="1" s="1"/>
  <c r="R1798" i="1"/>
  <c r="V1798" i="1" s="1"/>
  <c r="R1797" i="1"/>
  <c r="V1797" i="1" s="1"/>
  <c r="R1796" i="1"/>
  <c r="V1796" i="1" s="1"/>
  <c r="R1795" i="1"/>
  <c r="V1795" i="1" s="1"/>
  <c r="R1794" i="1"/>
  <c r="V1794" i="1" s="1"/>
  <c r="R1793" i="1"/>
  <c r="V1793" i="1" s="1"/>
  <c r="R1792" i="1"/>
  <c r="V1792" i="1" s="1"/>
  <c r="R1791" i="1"/>
  <c r="V1791" i="1" s="1"/>
  <c r="R1790" i="1"/>
  <c r="V1790" i="1" s="1"/>
  <c r="R1789" i="1"/>
  <c r="V1789" i="1" s="1"/>
  <c r="R1788" i="1"/>
  <c r="V1788" i="1" s="1"/>
  <c r="R1787" i="1"/>
  <c r="V1787" i="1" s="1"/>
  <c r="R1786" i="1"/>
  <c r="V1786" i="1" s="1"/>
  <c r="R1785" i="1"/>
  <c r="V1785" i="1" s="1"/>
  <c r="R1784" i="1"/>
  <c r="V1784" i="1" s="1"/>
  <c r="R1783" i="1"/>
  <c r="V1783" i="1" s="1"/>
  <c r="R1782" i="1"/>
  <c r="V1782" i="1" s="1"/>
  <c r="R1781" i="1"/>
  <c r="V1781" i="1" s="1"/>
  <c r="R1780" i="1"/>
  <c r="V1780" i="1" s="1"/>
  <c r="R1779" i="1"/>
  <c r="U1779" i="1" s="1"/>
  <c r="R1778" i="1"/>
  <c r="R1777" i="1"/>
  <c r="R1776" i="1"/>
  <c r="U1776" i="1" s="1"/>
  <c r="R1775" i="1"/>
  <c r="U1775" i="1" s="1"/>
  <c r="R1774" i="1"/>
  <c r="V1774" i="1" s="1"/>
  <c r="R1773" i="1"/>
  <c r="V1773" i="1" s="1"/>
  <c r="R1772" i="1"/>
  <c r="V1772" i="1" s="1"/>
  <c r="R1771" i="1"/>
  <c r="V1771" i="1" s="1"/>
  <c r="R1770" i="1"/>
  <c r="V1770" i="1" s="1"/>
  <c r="R1769" i="1"/>
  <c r="V1769" i="1" s="1"/>
  <c r="R1768" i="1"/>
  <c r="V1768" i="1" s="1"/>
  <c r="R1767" i="1"/>
  <c r="V1767" i="1" s="1"/>
  <c r="R1766" i="1"/>
  <c r="V1766" i="1" s="1"/>
  <c r="R1765" i="1"/>
  <c r="U1765" i="1" s="1"/>
  <c r="R1764" i="1"/>
  <c r="V1764" i="1" s="1"/>
  <c r="R1763" i="1"/>
  <c r="V1763" i="1" s="1"/>
  <c r="R1762" i="1"/>
  <c r="V1762" i="1" s="1"/>
  <c r="R1761" i="1"/>
  <c r="V1761" i="1" s="1"/>
  <c r="R1760" i="1"/>
  <c r="U1760" i="1" s="1"/>
  <c r="R1759" i="1"/>
  <c r="V1759" i="1" s="1"/>
  <c r="R1758" i="1"/>
  <c r="V1758" i="1" s="1"/>
  <c r="R1757" i="1"/>
  <c r="V1757" i="1" s="1"/>
  <c r="R1756" i="1"/>
  <c r="V1756" i="1" s="1"/>
  <c r="R1755" i="1"/>
  <c r="V1755" i="1" s="1"/>
  <c r="R1753" i="1"/>
  <c r="V1753" i="1" s="1"/>
  <c r="R1752" i="1"/>
  <c r="V1752" i="1" s="1"/>
  <c r="R1751" i="1"/>
  <c r="V1751" i="1" s="1"/>
  <c r="R1750" i="1"/>
  <c r="V1750" i="1" s="1"/>
  <c r="R1749" i="1"/>
  <c r="V1749" i="1" s="1"/>
  <c r="R1748" i="1"/>
  <c r="V1748" i="1" s="1"/>
  <c r="R1747" i="1"/>
  <c r="V1747" i="1" s="1"/>
  <c r="R1746" i="1"/>
  <c r="V1746" i="1" s="1"/>
  <c r="R1745" i="1"/>
  <c r="V1745" i="1" s="1"/>
  <c r="R1744" i="1"/>
  <c r="V1744" i="1" s="1"/>
  <c r="R1743" i="1"/>
  <c r="V1743" i="1" s="1"/>
  <c r="R1742" i="1"/>
  <c r="V1742" i="1" s="1"/>
  <c r="R1741" i="1"/>
  <c r="V1741" i="1" s="1"/>
  <c r="R1740" i="1"/>
  <c r="V1740" i="1" s="1"/>
  <c r="R1739" i="1"/>
  <c r="V1739" i="1" s="1"/>
  <c r="R1738" i="1"/>
  <c r="V1738" i="1" s="1"/>
  <c r="R1737" i="1"/>
  <c r="V1737" i="1" s="1"/>
  <c r="R1736" i="1"/>
  <c r="V1736" i="1" s="1"/>
  <c r="R1735" i="1"/>
  <c r="V1735" i="1" s="1"/>
  <c r="R1734" i="1"/>
  <c r="V1734" i="1" s="1"/>
  <c r="R1733" i="1"/>
  <c r="V1733" i="1" s="1"/>
  <c r="R1732" i="1"/>
  <c r="V1732" i="1" s="1"/>
  <c r="R1731" i="1"/>
  <c r="V1731" i="1" s="1"/>
  <c r="R1730" i="1"/>
  <c r="V1730" i="1" s="1"/>
  <c r="R1729" i="1"/>
  <c r="V1729" i="1" s="1"/>
  <c r="R1728" i="1"/>
  <c r="V1728" i="1" s="1"/>
  <c r="R1727" i="1"/>
  <c r="V1727" i="1" s="1"/>
  <c r="R1726" i="1"/>
  <c r="V1726" i="1" s="1"/>
  <c r="Q1725" i="1"/>
  <c r="Q1868" i="1" s="1"/>
  <c r="P1725" i="1"/>
  <c r="P1868" i="1" s="1"/>
  <c r="O1725" i="1"/>
  <c r="O1868" i="1" s="1"/>
  <c r="N1725" i="1"/>
  <c r="N1868" i="1" s="1"/>
  <c r="M1725" i="1"/>
  <c r="M1868" i="1" s="1"/>
  <c r="L1725" i="1"/>
  <c r="L1868" i="1" s="1"/>
  <c r="K1725" i="1"/>
  <c r="K1868" i="1" s="1"/>
  <c r="J1725" i="1"/>
  <c r="J1868" i="1" s="1"/>
  <c r="I1725" i="1"/>
  <c r="I1868" i="1" s="1"/>
  <c r="H1725" i="1"/>
  <c r="H1868" i="1" s="1"/>
  <c r="G1725" i="1"/>
  <c r="G1868" i="1" s="1"/>
  <c r="F1725" i="1"/>
  <c r="F1868" i="1" s="1"/>
  <c r="E1725" i="1"/>
  <c r="E1868" i="1" s="1"/>
  <c r="R1724" i="1"/>
  <c r="R1540" i="1"/>
  <c r="R1539" i="1"/>
  <c r="R1538" i="1"/>
  <c r="R1537" i="1"/>
  <c r="R1536" i="1"/>
  <c r="R1535" i="1"/>
  <c r="R1534" i="1"/>
  <c r="R1533" i="1"/>
  <c r="R1722" i="1"/>
  <c r="V1722" i="1" s="1"/>
  <c r="R1721" i="1"/>
  <c r="V1721" i="1" s="1"/>
  <c r="R1720" i="1"/>
  <c r="V1720" i="1" s="1"/>
  <c r="R1719" i="1"/>
  <c r="V1719" i="1" s="1"/>
  <c r="R1718" i="1"/>
  <c r="V1718" i="1" s="1"/>
  <c r="R1717" i="1"/>
  <c r="V1717" i="1" s="1"/>
  <c r="R1716" i="1"/>
  <c r="V1716" i="1" s="1"/>
  <c r="R1715" i="1"/>
  <c r="V1715" i="1" s="1"/>
  <c r="R1714" i="1"/>
  <c r="V1714" i="1" s="1"/>
  <c r="R1713" i="1"/>
  <c r="V1713" i="1" s="1"/>
  <c r="R1712" i="1"/>
  <c r="V1712" i="1" s="1"/>
  <c r="R1711" i="1"/>
  <c r="V1711" i="1" s="1"/>
  <c r="R1710" i="1"/>
  <c r="V1710" i="1" s="1"/>
  <c r="R1709" i="1"/>
  <c r="V1709" i="1" s="1"/>
  <c r="R1708" i="1"/>
  <c r="V1708" i="1" s="1"/>
  <c r="R1707" i="1"/>
  <c r="V1707" i="1" s="1"/>
  <c r="R1706" i="1"/>
  <c r="V1706" i="1" s="1"/>
  <c r="R1705" i="1"/>
  <c r="V1705" i="1" s="1"/>
  <c r="R1704" i="1"/>
  <c r="V1704" i="1" s="1"/>
  <c r="R1703" i="1"/>
  <c r="V1703" i="1" s="1"/>
  <c r="R1702" i="1"/>
  <c r="V1702" i="1" s="1"/>
  <c r="R1701" i="1"/>
  <c r="V1701" i="1" s="1"/>
  <c r="R1700" i="1"/>
  <c r="V1700" i="1" s="1"/>
  <c r="R1699" i="1"/>
  <c r="V1699" i="1" s="1"/>
  <c r="R1698" i="1"/>
  <c r="V1698" i="1" s="1"/>
  <c r="R1697" i="1"/>
  <c r="V1697" i="1" s="1"/>
  <c r="R1696" i="1"/>
  <c r="V1696" i="1" s="1"/>
  <c r="R1695" i="1"/>
  <c r="V1695" i="1" s="1"/>
  <c r="R1694" i="1"/>
  <c r="V1694" i="1" s="1"/>
  <c r="R1693" i="1"/>
  <c r="V1693" i="1" s="1"/>
  <c r="R1692" i="1"/>
  <c r="V1692" i="1" s="1"/>
  <c r="R1691" i="1"/>
  <c r="V1691" i="1" s="1"/>
  <c r="R1690" i="1"/>
  <c r="V1690" i="1" s="1"/>
  <c r="R1689" i="1"/>
  <c r="V1689" i="1" s="1"/>
  <c r="R1688" i="1"/>
  <c r="V1688" i="1" s="1"/>
  <c r="R1687" i="1"/>
  <c r="V1687" i="1" s="1"/>
  <c r="R1686" i="1"/>
  <c r="V1686" i="1" s="1"/>
  <c r="R1685" i="1"/>
  <c r="V1685" i="1" s="1"/>
  <c r="R1684" i="1"/>
  <c r="V1684" i="1" s="1"/>
  <c r="R1683" i="1"/>
  <c r="V1683" i="1" s="1"/>
  <c r="R1682" i="1"/>
  <c r="V1682" i="1" s="1"/>
  <c r="R1681" i="1"/>
  <c r="V1681" i="1" s="1"/>
  <c r="R1680" i="1"/>
  <c r="V1680" i="1" s="1"/>
  <c r="R1679" i="1"/>
  <c r="V1679" i="1" s="1"/>
  <c r="R1678" i="1"/>
  <c r="V1678" i="1" s="1"/>
  <c r="R1677" i="1"/>
  <c r="V1677" i="1" s="1"/>
  <c r="R1676" i="1"/>
  <c r="V1676" i="1" s="1"/>
  <c r="R1675" i="1"/>
  <c r="V1675" i="1" s="1"/>
  <c r="R1674" i="1"/>
  <c r="V1674" i="1" s="1"/>
  <c r="R1673" i="1"/>
  <c r="V1673" i="1" s="1"/>
  <c r="R1672" i="1"/>
  <c r="V1672" i="1" s="1"/>
  <c r="R1671" i="1"/>
  <c r="V1671" i="1" s="1"/>
  <c r="R1670" i="1"/>
  <c r="V1670" i="1" s="1"/>
  <c r="R1669" i="1"/>
  <c r="V1669" i="1" s="1"/>
  <c r="R1668" i="1"/>
  <c r="V1668" i="1" s="1"/>
  <c r="R1667" i="1"/>
  <c r="V1667" i="1" s="1"/>
  <c r="R1666" i="1"/>
  <c r="V1666" i="1" s="1"/>
  <c r="R1665" i="1"/>
  <c r="V1665" i="1" s="1"/>
  <c r="R1664" i="1"/>
  <c r="V1664" i="1" s="1"/>
  <c r="R1663" i="1"/>
  <c r="V1663" i="1" s="1"/>
  <c r="R1662" i="1"/>
  <c r="V1662" i="1" s="1"/>
  <c r="R1661" i="1"/>
  <c r="V1661" i="1" s="1"/>
  <c r="R1660" i="1"/>
  <c r="V1660" i="1" s="1"/>
  <c r="R1659" i="1"/>
  <c r="V1659" i="1" s="1"/>
  <c r="R1658" i="1"/>
  <c r="V1658" i="1" s="1"/>
  <c r="R1657" i="1"/>
  <c r="V1657" i="1" s="1"/>
  <c r="R1656" i="1"/>
  <c r="V1656" i="1" s="1"/>
  <c r="R1655" i="1"/>
  <c r="V1655" i="1" s="1"/>
  <c r="R1654" i="1"/>
  <c r="R1653" i="1"/>
  <c r="R1652" i="1"/>
  <c r="V1652" i="1" s="1"/>
  <c r="R1651" i="1"/>
  <c r="R1650" i="1"/>
  <c r="R1649" i="1"/>
  <c r="V1649" i="1" s="1"/>
  <c r="R1648" i="1"/>
  <c r="V1648" i="1" s="1"/>
  <c r="R1647" i="1"/>
  <c r="V1647" i="1" s="1"/>
  <c r="R1646" i="1"/>
  <c r="V1646" i="1" s="1"/>
  <c r="R1645" i="1"/>
  <c r="V1645" i="1" s="1"/>
  <c r="R1644" i="1"/>
  <c r="V1644" i="1" s="1"/>
  <c r="R1643" i="1"/>
  <c r="V1643" i="1" s="1"/>
  <c r="R1642" i="1"/>
  <c r="V1642" i="1" s="1"/>
  <c r="R1641" i="1"/>
  <c r="V1641" i="1" s="1"/>
  <c r="R1640" i="1"/>
  <c r="V1640" i="1" s="1"/>
  <c r="R1639" i="1"/>
  <c r="V1639" i="1" s="1"/>
  <c r="R1638" i="1"/>
  <c r="V1638" i="1" s="1"/>
  <c r="R1637" i="1"/>
  <c r="V1637" i="1" s="1"/>
  <c r="R1636" i="1"/>
  <c r="V1636" i="1" s="1"/>
  <c r="R1635" i="1"/>
  <c r="V1635" i="1" s="1"/>
  <c r="R1634" i="1"/>
  <c r="V1634" i="1" s="1"/>
  <c r="R1633" i="1"/>
  <c r="V1633" i="1" s="1"/>
  <c r="R1632" i="1"/>
  <c r="V1632" i="1" s="1"/>
  <c r="R1631" i="1"/>
  <c r="V1631" i="1" s="1"/>
  <c r="R1630" i="1"/>
  <c r="V1630" i="1" s="1"/>
  <c r="R1629" i="1"/>
  <c r="V1629" i="1" s="1"/>
  <c r="R1628" i="1"/>
  <c r="V1628" i="1" s="1"/>
  <c r="R1627" i="1"/>
  <c r="V1627" i="1" s="1"/>
  <c r="R1626" i="1"/>
  <c r="V1626" i="1" s="1"/>
  <c r="R1625" i="1"/>
  <c r="V1625" i="1" s="1"/>
  <c r="R1624" i="1"/>
  <c r="V1624" i="1" s="1"/>
  <c r="R1623" i="1"/>
  <c r="V1623" i="1" s="1"/>
  <c r="R1622" i="1"/>
  <c r="V1622" i="1" s="1"/>
  <c r="R1621" i="1"/>
  <c r="V1621" i="1" s="1"/>
  <c r="R1620" i="1"/>
  <c r="V1620" i="1" s="1"/>
  <c r="R1619" i="1"/>
  <c r="V1619" i="1" s="1"/>
  <c r="R1618" i="1"/>
  <c r="V1618" i="1" s="1"/>
  <c r="R1617" i="1"/>
  <c r="V1617" i="1" s="1"/>
  <c r="R1616" i="1"/>
  <c r="V1616" i="1" s="1"/>
  <c r="R1615" i="1"/>
  <c r="V1615" i="1" s="1"/>
  <c r="R1614" i="1"/>
  <c r="R1613" i="1"/>
  <c r="V1613" i="1" s="1"/>
  <c r="R1611" i="1"/>
  <c r="R1610" i="1"/>
  <c r="R1609" i="1"/>
  <c r="R1608" i="1"/>
  <c r="R1607" i="1"/>
  <c r="R1606" i="1"/>
  <c r="V1606" i="1" s="1"/>
  <c r="R1605" i="1"/>
  <c r="R1604" i="1"/>
  <c r="R1603" i="1"/>
  <c r="V1603" i="1" s="1"/>
  <c r="R1602" i="1"/>
  <c r="V1602" i="1" s="1"/>
  <c r="R1601" i="1"/>
  <c r="V1601" i="1" s="1"/>
  <c r="R1600" i="1"/>
  <c r="V1600" i="1" s="1"/>
  <c r="R1599" i="1"/>
  <c r="V1599" i="1" s="1"/>
  <c r="R1598" i="1"/>
  <c r="V1598" i="1" s="1"/>
  <c r="R1597" i="1"/>
  <c r="V1597" i="1" s="1"/>
  <c r="R1596" i="1"/>
  <c r="V1596" i="1" s="1"/>
  <c r="R1595" i="1"/>
  <c r="V1595" i="1" s="1"/>
  <c r="R1594" i="1"/>
  <c r="V1594" i="1" s="1"/>
  <c r="R1593" i="1"/>
  <c r="V1593" i="1" s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V1553" i="1" s="1"/>
  <c r="R1552" i="1"/>
  <c r="R1551" i="1"/>
  <c r="V1551" i="1" s="1"/>
  <c r="R1550" i="1"/>
  <c r="V1550" i="1" s="1"/>
  <c r="R1549" i="1"/>
  <c r="V1549" i="1" s="1"/>
  <c r="R1548" i="1"/>
  <c r="V1548" i="1" s="1"/>
  <c r="R1547" i="1"/>
  <c r="V1547" i="1" s="1"/>
  <c r="R1546" i="1"/>
  <c r="V1546" i="1" s="1"/>
  <c r="R1545" i="1"/>
  <c r="V1545" i="1" s="1"/>
  <c r="R1544" i="1"/>
  <c r="V1544" i="1" s="1"/>
  <c r="R1543" i="1"/>
  <c r="V1543" i="1" s="1"/>
  <c r="R1542" i="1"/>
  <c r="R1531" i="1"/>
  <c r="R1530" i="1"/>
  <c r="R1529" i="1"/>
  <c r="R1528" i="1"/>
  <c r="R1527" i="1"/>
  <c r="R1526" i="1"/>
  <c r="R1525" i="1"/>
  <c r="R1520" i="1"/>
  <c r="V1520" i="1" s="1"/>
  <c r="R1519" i="1"/>
  <c r="V1519" i="1" s="1"/>
  <c r="R1518" i="1"/>
  <c r="V1518" i="1" s="1"/>
  <c r="R1517" i="1"/>
  <c r="V1517" i="1" s="1"/>
  <c r="R1516" i="1"/>
  <c r="V1516" i="1" s="1"/>
  <c r="R1515" i="1"/>
  <c r="V1515" i="1" s="1"/>
  <c r="R1513" i="1"/>
  <c r="R1512" i="1"/>
  <c r="R1511" i="1"/>
  <c r="R1510" i="1"/>
  <c r="R1509" i="1"/>
  <c r="R1508" i="1"/>
  <c r="R1507" i="1"/>
  <c r="R1506" i="1"/>
  <c r="R1505" i="1"/>
  <c r="R1504" i="1"/>
  <c r="Q1503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R1502" i="1"/>
  <c r="U1502" i="1" s="1"/>
  <c r="R1501" i="1"/>
  <c r="U1501" i="1" s="1"/>
  <c r="R1500" i="1"/>
  <c r="U1500" i="1" s="1"/>
  <c r="R1499" i="1"/>
  <c r="U1499" i="1" s="1"/>
  <c r="R1498" i="1"/>
  <c r="U1498" i="1" s="1"/>
  <c r="R1497" i="1"/>
  <c r="U1497" i="1" s="1"/>
  <c r="R1496" i="1"/>
  <c r="U1496" i="1" s="1"/>
  <c r="R1495" i="1"/>
  <c r="U1495" i="1" s="1"/>
  <c r="R1494" i="1"/>
  <c r="U1494" i="1" s="1"/>
  <c r="R1493" i="1"/>
  <c r="U1493" i="1" s="1"/>
  <c r="R1492" i="1"/>
  <c r="U1492" i="1" s="1"/>
  <c r="R1491" i="1"/>
  <c r="U1491" i="1" s="1"/>
  <c r="R1490" i="1"/>
  <c r="U1490" i="1" s="1"/>
  <c r="R1489" i="1"/>
  <c r="U1489" i="1" s="1"/>
  <c r="R1488" i="1"/>
  <c r="U1488" i="1" s="1"/>
  <c r="R1487" i="1"/>
  <c r="U1487" i="1" s="1"/>
  <c r="R1486" i="1"/>
  <c r="U1486" i="1" s="1"/>
  <c r="R1485" i="1"/>
  <c r="U1485" i="1" s="1"/>
  <c r="R1484" i="1"/>
  <c r="U1484" i="1" s="1"/>
  <c r="R1483" i="1"/>
  <c r="U1483" i="1" s="1"/>
  <c r="R1482" i="1"/>
  <c r="U1482" i="1" s="1"/>
  <c r="R1481" i="1"/>
  <c r="U1481" i="1" s="1"/>
  <c r="R1480" i="1"/>
  <c r="U1480" i="1" s="1"/>
  <c r="R1479" i="1"/>
  <c r="U1479" i="1" s="1"/>
  <c r="R1478" i="1"/>
  <c r="U1478" i="1" s="1"/>
  <c r="R1477" i="1"/>
  <c r="U1477" i="1" s="1"/>
  <c r="R1476" i="1"/>
  <c r="U1476" i="1" s="1"/>
  <c r="R1475" i="1"/>
  <c r="U1475" i="1" s="1"/>
  <c r="R1474" i="1"/>
  <c r="U1474" i="1" s="1"/>
  <c r="R1473" i="1"/>
  <c r="U1473" i="1" s="1"/>
  <c r="R1472" i="1"/>
  <c r="U1472" i="1" s="1"/>
  <c r="R1471" i="1"/>
  <c r="U1471" i="1" s="1"/>
  <c r="R1470" i="1"/>
  <c r="U1470" i="1" s="1"/>
  <c r="R1469" i="1"/>
  <c r="U1469" i="1" s="1"/>
  <c r="R1468" i="1"/>
  <c r="V1468" i="1" s="1"/>
  <c r="R1467" i="1"/>
  <c r="U1467" i="1" s="1"/>
  <c r="R1466" i="1"/>
  <c r="U1466" i="1" s="1"/>
  <c r="R1465" i="1"/>
  <c r="U1465" i="1" s="1"/>
  <c r="R1464" i="1"/>
  <c r="U1464" i="1" s="1"/>
  <c r="R1463" i="1"/>
  <c r="U1463" i="1" s="1"/>
  <c r="R1462" i="1"/>
  <c r="U1462" i="1" s="1"/>
  <c r="R1461" i="1"/>
  <c r="U1461" i="1" s="1"/>
  <c r="R1460" i="1"/>
  <c r="U1460" i="1" s="1"/>
  <c r="R1459" i="1"/>
  <c r="U1459" i="1" s="1"/>
  <c r="R1458" i="1"/>
  <c r="U1458" i="1" s="1"/>
  <c r="R1457" i="1"/>
  <c r="U1457" i="1" s="1"/>
  <c r="R1456" i="1"/>
  <c r="U1456" i="1" s="1"/>
  <c r="R1455" i="1"/>
  <c r="U1455" i="1" s="1"/>
  <c r="R1454" i="1"/>
  <c r="U1454" i="1" s="1"/>
  <c r="R1453" i="1"/>
  <c r="U1453" i="1" s="1"/>
  <c r="R1452" i="1"/>
  <c r="U1452" i="1" s="1"/>
  <c r="R1451" i="1"/>
  <c r="U1451" i="1" s="1"/>
  <c r="R1450" i="1"/>
  <c r="U1450" i="1" s="1"/>
  <c r="R1449" i="1"/>
  <c r="U1449" i="1" s="1"/>
  <c r="R1448" i="1"/>
  <c r="U1448" i="1" s="1"/>
  <c r="R1447" i="1"/>
  <c r="U1447" i="1" s="1"/>
  <c r="R1446" i="1"/>
  <c r="U1446" i="1" s="1"/>
  <c r="R1445" i="1"/>
  <c r="U1445" i="1" s="1"/>
  <c r="R1444" i="1"/>
  <c r="U1444" i="1" s="1"/>
  <c r="Q1443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Q1428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R1427" i="1"/>
  <c r="U1427" i="1" s="1"/>
  <c r="R1426" i="1"/>
  <c r="U1426" i="1" s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0" i="1"/>
  <c r="V1300" i="1" s="1"/>
  <c r="R1299" i="1"/>
  <c r="V1299" i="1" s="1"/>
  <c r="R1298" i="1"/>
  <c r="V1298" i="1" s="1"/>
  <c r="R1297" i="1"/>
  <c r="V1297" i="1" s="1"/>
  <c r="R1296" i="1"/>
  <c r="V1296" i="1" s="1"/>
  <c r="R1295" i="1"/>
  <c r="V1295" i="1" s="1"/>
  <c r="R1294" i="1"/>
  <c r="V1294" i="1" s="1"/>
  <c r="R1293" i="1"/>
  <c r="V1293" i="1" s="1"/>
  <c r="R1292" i="1"/>
  <c r="V1292" i="1" s="1"/>
  <c r="Q1291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Q1268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R1267" i="1"/>
  <c r="R1266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R1154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R1150" i="1"/>
  <c r="V1150" i="1" s="1"/>
  <c r="R1149" i="1"/>
  <c r="V1149" i="1" s="1"/>
  <c r="R1148" i="1"/>
  <c r="V1148" i="1" s="1"/>
  <c r="R1147" i="1"/>
  <c r="V1147" i="1" s="1"/>
  <c r="R1146" i="1"/>
  <c r="V1146" i="1" s="1"/>
  <c r="R1145" i="1"/>
  <c r="V1145" i="1" s="1"/>
  <c r="R1144" i="1"/>
  <c r="V1144" i="1" s="1"/>
  <c r="R1143" i="1"/>
  <c r="V1143" i="1" s="1"/>
  <c r="R1142" i="1"/>
  <c r="V1142" i="1" s="1"/>
  <c r="R1141" i="1"/>
  <c r="V1141" i="1" s="1"/>
  <c r="R1140" i="1"/>
  <c r="V1140" i="1" s="1"/>
  <c r="R1139" i="1"/>
  <c r="V1139" i="1" s="1"/>
  <c r="R1138" i="1"/>
  <c r="V1138" i="1" s="1"/>
  <c r="R1137" i="1"/>
  <c r="V1137" i="1" s="1"/>
  <c r="R1136" i="1"/>
  <c r="V1136" i="1" s="1"/>
  <c r="R1135" i="1"/>
  <c r="V1135" i="1" s="1"/>
  <c r="R1134" i="1"/>
  <c r="V1134" i="1" s="1"/>
  <c r="R1133" i="1"/>
  <c r="V1133" i="1" s="1"/>
  <c r="R1132" i="1"/>
  <c r="V1132" i="1" s="1"/>
  <c r="R1131" i="1"/>
  <c r="V1131" i="1" s="1"/>
  <c r="R1130" i="1"/>
  <c r="V1130" i="1" s="1"/>
  <c r="R1129" i="1"/>
  <c r="V1129" i="1" s="1"/>
  <c r="R1128" i="1"/>
  <c r="V1128" i="1" s="1"/>
  <c r="R1127" i="1"/>
  <c r="V1127" i="1" s="1"/>
  <c r="R1126" i="1"/>
  <c r="V1126" i="1" s="1"/>
  <c r="R1125" i="1"/>
  <c r="V1125" i="1" s="1"/>
  <c r="R1124" i="1"/>
  <c r="V1124" i="1" s="1"/>
  <c r="R1123" i="1"/>
  <c r="V1123" i="1" s="1"/>
  <c r="R1122" i="1"/>
  <c r="V1122" i="1" s="1"/>
  <c r="R1121" i="1"/>
  <c r="V1121" i="1" s="1"/>
  <c r="R1120" i="1"/>
  <c r="V1120" i="1" s="1"/>
  <c r="R1119" i="1"/>
  <c r="V1119" i="1" s="1"/>
  <c r="R1118" i="1"/>
  <c r="V1118" i="1" s="1"/>
  <c r="R1117" i="1"/>
  <c r="V1117" i="1" s="1"/>
  <c r="R1116" i="1"/>
  <c r="V1116" i="1" s="1"/>
  <c r="R1115" i="1"/>
  <c r="V1115" i="1" s="1"/>
  <c r="R1114" i="1"/>
  <c r="V1114" i="1" s="1"/>
  <c r="R1113" i="1"/>
  <c r="V1113" i="1" s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R1110" i="1"/>
  <c r="R1108" i="1"/>
  <c r="V1108" i="1" s="1"/>
  <c r="R1107" i="1"/>
  <c r="V1107" i="1" s="1"/>
  <c r="R1106" i="1"/>
  <c r="V1106" i="1" s="1"/>
  <c r="R1105" i="1"/>
  <c r="V1105" i="1" s="1"/>
  <c r="R1104" i="1"/>
  <c r="V1104" i="1" s="1"/>
  <c r="R1103" i="1"/>
  <c r="V1103" i="1" s="1"/>
  <c r="R1102" i="1"/>
  <c r="V1102" i="1" s="1"/>
  <c r="R1101" i="1"/>
  <c r="V1101" i="1" s="1"/>
  <c r="R1100" i="1"/>
  <c r="V1100" i="1" s="1"/>
  <c r="R1099" i="1"/>
  <c r="V1099" i="1" s="1"/>
  <c r="R1098" i="1"/>
  <c r="V1098" i="1" s="1"/>
  <c r="R1097" i="1"/>
  <c r="V1097" i="1" s="1"/>
  <c r="R1096" i="1"/>
  <c r="V1096" i="1" s="1"/>
  <c r="R1094" i="1"/>
  <c r="V1094" i="1" s="1"/>
  <c r="R1093" i="1"/>
  <c r="V1093" i="1" s="1"/>
  <c r="R1092" i="1"/>
  <c r="V1092" i="1" s="1"/>
  <c r="R1091" i="1"/>
  <c r="U1091" i="1" s="1"/>
  <c r="R1090" i="1"/>
  <c r="V1090" i="1" s="1"/>
  <c r="R1089" i="1"/>
  <c r="U1089" i="1" s="1"/>
  <c r="R1088" i="1"/>
  <c r="U1088" i="1" s="1"/>
  <c r="R1087" i="1"/>
  <c r="U1087" i="1" s="1"/>
  <c r="R1086" i="1"/>
  <c r="U1086" i="1" s="1"/>
  <c r="R1085" i="1"/>
  <c r="V1085" i="1" s="1"/>
  <c r="R1084" i="1"/>
  <c r="U1084" i="1" s="1"/>
  <c r="R1083" i="1"/>
  <c r="U1083" i="1" s="1"/>
  <c r="R1082" i="1"/>
  <c r="V1082" i="1" s="1"/>
  <c r="R1081" i="1"/>
  <c r="V1081" i="1" s="1"/>
  <c r="R1080" i="1"/>
  <c r="V1080" i="1" s="1"/>
  <c r="R1079" i="1"/>
  <c r="V1079" i="1" s="1"/>
  <c r="R1077" i="1"/>
  <c r="V1077" i="1" s="1"/>
  <c r="R1076" i="1"/>
  <c r="V1076" i="1" s="1"/>
  <c r="R1075" i="1"/>
  <c r="V1075" i="1" s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R1073" i="1"/>
  <c r="V1073" i="1" s="1"/>
  <c r="R1072" i="1"/>
  <c r="V1072" i="1" s="1"/>
  <c r="R1071" i="1"/>
  <c r="V1071" i="1" s="1"/>
  <c r="R1070" i="1"/>
  <c r="V1070" i="1" s="1"/>
  <c r="R1069" i="1"/>
  <c r="V1069" i="1" s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R1025" i="1"/>
  <c r="R1024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R966" i="1"/>
  <c r="W966" i="1" s="1"/>
  <c r="R965" i="1"/>
  <c r="W965" i="1" s="1"/>
  <c r="R962" i="1"/>
  <c r="R961" i="1"/>
  <c r="R960" i="1"/>
  <c r="R959" i="1"/>
  <c r="R958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R956" i="1"/>
  <c r="R955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R953" i="1"/>
  <c r="R952" i="1"/>
  <c r="R951" i="1"/>
  <c r="R950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R948" i="1"/>
  <c r="R947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R945" i="1"/>
  <c r="R944" i="1"/>
  <c r="R937" i="1"/>
  <c r="V937" i="1" s="1"/>
  <c r="R936" i="1"/>
  <c r="V936" i="1" s="1"/>
  <c r="R935" i="1"/>
  <c r="V935" i="1" s="1"/>
  <c r="R934" i="1"/>
  <c r="V934" i="1" s="1"/>
  <c r="R933" i="1"/>
  <c r="V933" i="1" s="1"/>
  <c r="R932" i="1"/>
  <c r="V932" i="1" s="1"/>
  <c r="R931" i="1"/>
  <c r="V931" i="1" s="1"/>
  <c r="R930" i="1"/>
  <c r="V930" i="1" s="1"/>
  <c r="R929" i="1"/>
  <c r="V929" i="1" s="1"/>
  <c r="R928" i="1"/>
  <c r="V928" i="1" s="1"/>
  <c r="R927" i="1"/>
  <c r="V927" i="1" s="1"/>
  <c r="R926" i="1"/>
  <c r="V926" i="1" s="1"/>
  <c r="R925" i="1"/>
  <c r="V925" i="1" s="1"/>
  <c r="R924" i="1"/>
  <c r="V924" i="1" s="1"/>
  <c r="R923" i="1"/>
  <c r="V923" i="1" s="1"/>
  <c r="R922" i="1"/>
  <c r="V922" i="1" s="1"/>
  <c r="R921" i="1"/>
  <c r="V921" i="1" s="1"/>
  <c r="R920" i="1"/>
  <c r="V920" i="1" s="1"/>
  <c r="R919" i="1"/>
  <c r="V919" i="1" s="1"/>
  <c r="R918" i="1"/>
  <c r="V918" i="1" s="1"/>
  <c r="R917" i="1"/>
  <c r="V917" i="1" s="1"/>
  <c r="R916" i="1"/>
  <c r="V916" i="1" s="1"/>
  <c r="R915" i="1"/>
  <c r="V915" i="1" s="1"/>
  <c r="R914" i="1"/>
  <c r="T914" i="1" s="1"/>
  <c r="R913" i="1"/>
  <c r="T913" i="1" s="1"/>
  <c r="R912" i="1"/>
  <c r="V912" i="1" s="1"/>
  <c r="R911" i="1"/>
  <c r="V911" i="1" s="1"/>
  <c r="R910" i="1"/>
  <c r="V910" i="1" s="1"/>
  <c r="R909" i="1"/>
  <c r="V909" i="1" s="1"/>
  <c r="R908" i="1"/>
  <c r="V908" i="1" s="1"/>
  <c r="R907" i="1"/>
  <c r="V907" i="1" s="1"/>
  <c r="R906" i="1"/>
  <c r="V906" i="1" s="1"/>
  <c r="R905" i="1"/>
  <c r="V905" i="1" s="1"/>
  <c r="R904" i="1"/>
  <c r="V904" i="1" s="1"/>
  <c r="R903" i="1"/>
  <c r="V903" i="1" s="1"/>
  <c r="R902" i="1"/>
  <c r="V902" i="1" s="1"/>
  <c r="R901" i="1"/>
  <c r="V901" i="1" s="1"/>
  <c r="R900" i="1"/>
  <c r="V900" i="1" s="1"/>
  <c r="R899" i="1"/>
  <c r="V899" i="1" s="1"/>
  <c r="R898" i="1"/>
  <c r="V898" i="1" s="1"/>
  <c r="R897" i="1"/>
  <c r="V897" i="1" s="1"/>
  <c r="R896" i="1"/>
  <c r="V896" i="1" s="1"/>
  <c r="R895" i="1"/>
  <c r="V895" i="1" s="1"/>
  <c r="R894" i="1"/>
  <c r="V894" i="1" s="1"/>
  <c r="R893" i="1"/>
  <c r="V893" i="1" s="1"/>
  <c r="R892" i="1"/>
  <c r="V892" i="1" s="1"/>
  <c r="R891" i="1"/>
  <c r="V891" i="1" s="1"/>
  <c r="R890" i="1"/>
  <c r="V890" i="1" s="1"/>
  <c r="R889" i="1"/>
  <c r="V889" i="1" s="1"/>
  <c r="R888" i="1"/>
  <c r="V888" i="1" s="1"/>
  <c r="R887" i="1"/>
  <c r="V887" i="1" s="1"/>
  <c r="R886" i="1"/>
  <c r="V886" i="1" s="1"/>
  <c r="R885" i="1"/>
  <c r="V885" i="1" s="1"/>
  <c r="R884" i="1"/>
  <c r="V884" i="1" s="1"/>
  <c r="R883" i="1"/>
  <c r="V883" i="1" s="1"/>
  <c r="R882" i="1"/>
  <c r="V882" i="1" s="1"/>
  <c r="R881" i="1"/>
  <c r="V881" i="1" s="1"/>
  <c r="R880" i="1"/>
  <c r="V880" i="1" s="1"/>
  <c r="R879" i="1"/>
  <c r="V879" i="1" s="1"/>
  <c r="R878" i="1"/>
  <c r="V878" i="1" s="1"/>
  <c r="R877" i="1"/>
  <c r="V877" i="1" s="1"/>
  <c r="R876" i="1"/>
  <c r="V876" i="1" s="1"/>
  <c r="R875" i="1"/>
  <c r="V875" i="1" s="1"/>
  <c r="R874" i="1"/>
  <c r="V874" i="1" s="1"/>
  <c r="R873" i="1"/>
  <c r="V873" i="1" s="1"/>
  <c r="R872" i="1"/>
  <c r="V872" i="1" s="1"/>
  <c r="R871" i="1"/>
  <c r="V871" i="1" s="1"/>
  <c r="R870" i="1"/>
  <c r="V870" i="1" s="1"/>
  <c r="R869" i="1"/>
  <c r="V869" i="1" s="1"/>
  <c r="R868" i="1"/>
  <c r="V868" i="1" s="1"/>
  <c r="R867" i="1"/>
  <c r="V867" i="1" s="1"/>
  <c r="R866" i="1"/>
  <c r="V866" i="1" s="1"/>
  <c r="R865" i="1"/>
  <c r="V865" i="1" s="1"/>
  <c r="R864" i="1"/>
  <c r="V864" i="1" s="1"/>
  <c r="R863" i="1"/>
  <c r="V863" i="1" s="1"/>
  <c r="R862" i="1"/>
  <c r="V862" i="1" s="1"/>
  <c r="R861" i="1"/>
  <c r="V861" i="1" s="1"/>
  <c r="R860" i="1"/>
  <c r="V860" i="1" s="1"/>
  <c r="R859" i="1"/>
  <c r="V859" i="1" s="1"/>
  <c r="R858" i="1"/>
  <c r="V858" i="1" s="1"/>
  <c r="R857" i="1"/>
  <c r="V857" i="1" s="1"/>
  <c r="R856" i="1"/>
  <c r="V856" i="1" s="1"/>
  <c r="R855" i="1"/>
  <c r="V855" i="1" s="1"/>
  <c r="R854" i="1"/>
  <c r="V854" i="1" s="1"/>
  <c r="R853" i="1"/>
  <c r="V853" i="1" s="1"/>
  <c r="R852" i="1"/>
  <c r="V852" i="1" s="1"/>
  <c r="R851" i="1"/>
  <c r="V851" i="1" s="1"/>
  <c r="R850" i="1"/>
  <c r="V850" i="1" s="1"/>
  <c r="R849" i="1"/>
  <c r="V849" i="1" s="1"/>
  <c r="R848" i="1"/>
  <c r="V848" i="1" s="1"/>
  <c r="R847" i="1"/>
  <c r="V847" i="1" s="1"/>
  <c r="R846" i="1"/>
  <c r="V846" i="1" s="1"/>
  <c r="R845" i="1"/>
  <c r="V845" i="1" s="1"/>
  <c r="R844" i="1"/>
  <c r="V844" i="1" s="1"/>
  <c r="R843" i="1"/>
  <c r="V843" i="1" s="1"/>
  <c r="R842" i="1"/>
  <c r="V842" i="1" s="1"/>
  <c r="R841" i="1"/>
  <c r="V841" i="1" s="1"/>
  <c r="R840" i="1"/>
  <c r="V840" i="1" s="1"/>
  <c r="R839" i="1"/>
  <c r="V839" i="1" s="1"/>
  <c r="R838" i="1"/>
  <c r="V838" i="1" s="1"/>
  <c r="R837" i="1"/>
  <c r="V837" i="1" s="1"/>
  <c r="R836" i="1"/>
  <c r="T836" i="1" s="1"/>
  <c r="R835" i="1"/>
  <c r="V835" i="1" s="1"/>
  <c r="R834" i="1"/>
  <c r="V834" i="1" s="1"/>
  <c r="R833" i="1"/>
  <c r="V833" i="1" s="1"/>
  <c r="R832" i="1"/>
  <c r="V832" i="1" s="1"/>
  <c r="R831" i="1"/>
  <c r="V831" i="1" s="1"/>
  <c r="R830" i="1"/>
  <c r="V830" i="1" s="1"/>
  <c r="R829" i="1"/>
  <c r="V829" i="1" s="1"/>
  <c r="R828" i="1"/>
  <c r="V828" i="1" s="1"/>
  <c r="R827" i="1"/>
  <c r="V827" i="1" s="1"/>
  <c r="R826" i="1"/>
  <c r="V826" i="1" s="1"/>
  <c r="R825" i="1"/>
  <c r="V825" i="1" s="1"/>
  <c r="R824" i="1"/>
  <c r="V824" i="1" s="1"/>
  <c r="R823" i="1"/>
  <c r="V823" i="1" s="1"/>
  <c r="R822" i="1"/>
  <c r="V822" i="1" s="1"/>
  <c r="R821" i="1"/>
  <c r="V821" i="1" s="1"/>
  <c r="R820" i="1"/>
  <c r="V820" i="1" s="1"/>
  <c r="R819" i="1"/>
  <c r="V819" i="1" s="1"/>
  <c r="R818" i="1"/>
  <c r="V818" i="1" s="1"/>
  <c r="R817" i="1"/>
  <c r="V817" i="1" s="1"/>
  <c r="R816" i="1"/>
  <c r="V816" i="1" s="1"/>
  <c r="R815" i="1"/>
  <c r="V815" i="1" s="1"/>
  <c r="R814" i="1"/>
  <c r="V814" i="1" s="1"/>
  <c r="R813" i="1"/>
  <c r="V813" i="1" s="1"/>
  <c r="R812" i="1"/>
  <c r="V812" i="1" s="1"/>
  <c r="R811" i="1"/>
  <c r="V811" i="1" s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8" i="1"/>
  <c r="V788" i="1" s="1"/>
  <c r="R787" i="1"/>
  <c r="V787" i="1" s="1"/>
  <c r="R786" i="1"/>
  <c r="V786" i="1" s="1"/>
  <c r="R785" i="1"/>
  <c r="V785" i="1" s="1"/>
  <c r="R784" i="1"/>
  <c r="V784" i="1" s="1"/>
  <c r="R783" i="1"/>
  <c r="V783" i="1" s="1"/>
  <c r="R782" i="1"/>
  <c r="V782" i="1" s="1"/>
  <c r="R781" i="1"/>
  <c r="V781" i="1" s="1"/>
  <c r="R780" i="1"/>
  <c r="V780" i="1" s="1"/>
  <c r="R779" i="1"/>
  <c r="V779" i="1" s="1"/>
  <c r="R778" i="1"/>
  <c r="V778" i="1" s="1"/>
  <c r="R777" i="1"/>
  <c r="V777" i="1" s="1"/>
  <c r="R776" i="1"/>
  <c r="V776" i="1" s="1"/>
  <c r="R775" i="1"/>
  <c r="V775" i="1" s="1"/>
  <c r="R774" i="1"/>
  <c r="V774" i="1" s="1"/>
  <c r="R773" i="1"/>
  <c r="V773" i="1" s="1"/>
  <c r="R772" i="1"/>
  <c r="V772" i="1" s="1"/>
  <c r="R771" i="1"/>
  <c r="V771" i="1" s="1"/>
  <c r="R770" i="1"/>
  <c r="V770" i="1" s="1"/>
  <c r="R769" i="1"/>
  <c r="V769" i="1" s="1"/>
  <c r="R768" i="1"/>
  <c r="V768" i="1" s="1"/>
  <c r="R767" i="1"/>
  <c r="V767" i="1" s="1"/>
  <c r="R766" i="1"/>
  <c r="V766" i="1" s="1"/>
  <c r="R765" i="1"/>
  <c r="V765" i="1" s="1"/>
  <c r="R764" i="1"/>
  <c r="V764" i="1" s="1"/>
  <c r="R763" i="1"/>
  <c r="V763" i="1" s="1"/>
  <c r="R762" i="1"/>
  <c r="V762" i="1" s="1"/>
  <c r="R761" i="1"/>
  <c r="V761" i="1" s="1"/>
  <c r="R760" i="1"/>
  <c r="V760" i="1" s="1"/>
  <c r="R759" i="1"/>
  <c r="V759" i="1" s="1"/>
  <c r="R758" i="1"/>
  <c r="V758" i="1" s="1"/>
  <c r="R757" i="1"/>
  <c r="V757" i="1" s="1"/>
  <c r="R756" i="1"/>
  <c r="V756" i="1" s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R754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R752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R750" i="1"/>
  <c r="R748" i="1"/>
  <c r="V748" i="1" s="1"/>
  <c r="R747" i="1"/>
  <c r="V747" i="1" s="1"/>
  <c r="R746" i="1"/>
  <c r="V746" i="1" s="1"/>
  <c r="R745" i="1"/>
  <c r="V745" i="1" s="1"/>
  <c r="R744" i="1"/>
  <c r="V744" i="1" s="1"/>
  <c r="R743" i="1"/>
  <c r="V743" i="1" s="1"/>
  <c r="R742" i="1"/>
  <c r="V742" i="1" s="1"/>
  <c r="R741" i="1"/>
  <c r="V741" i="1" s="1"/>
  <c r="R740" i="1"/>
  <c r="V740" i="1" s="1"/>
  <c r="R739" i="1"/>
  <c r="V739" i="1" s="1"/>
  <c r="R738" i="1"/>
  <c r="V738" i="1" s="1"/>
  <c r="R737" i="1"/>
  <c r="V737" i="1" s="1"/>
  <c r="R736" i="1"/>
  <c r="V736" i="1" s="1"/>
  <c r="R735" i="1"/>
  <c r="V735" i="1" s="1"/>
  <c r="R734" i="1"/>
  <c r="V734" i="1" s="1"/>
  <c r="R733" i="1"/>
  <c r="V733" i="1" s="1"/>
  <c r="R732" i="1"/>
  <c r="V732" i="1" s="1"/>
  <c r="R731" i="1"/>
  <c r="V731" i="1" s="1"/>
  <c r="R730" i="1"/>
  <c r="V730" i="1" s="1"/>
  <c r="R729" i="1"/>
  <c r="V729" i="1" s="1"/>
  <c r="R728" i="1"/>
  <c r="V728" i="1" s="1"/>
  <c r="R727" i="1"/>
  <c r="V727" i="1" s="1"/>
  <c r="R726" i="1"/>
  <c r="V726" i="1" s="1"/>
  <c r="R725" i="1"/>
  <c r="V725" i="1" s="1"/>
  <c r="R724" i="1"/>
  <c r="V724" i="1" s="1"/>
  <c r="R723" i="1"/>
  <c r="V723" i="1" s="1"/>
  <c r="R722" i="1"/>
  <c r="V722" i="1" s="1"/>
  <c r="R721" i="1"/>
  <c r="V721" i="1" s="1"/>
  <c r="R720" i="1"/>
  <c r="V720" i="1" s="1"/>
  <c r="R719" i="1"/>
  <c r="V719" i="1" s="1"/>
  <c r="R718" i="1"/>
  <c r="V718" i="1" s="1"/>
  <c r="R717" i="1"/>
  <c r="V717" i="1" s="1"/>
  <c r="R716" i="1"/>
  <c r="V716" i="1" s="1"/>
  <c r="R715" i="1"/>
  <c r="V715" i="1" s="1"/>
  <c r="R714" i="1"/>
  <c r="V714" i="1" s="1"/>
  <c r="R713" i="1"/>
  <c r="V713" i="1" s="1"/>
  <c r="R712" i="1"/>
  <c r="V712" i="1" s="1"/>
  <c r="R711" i="1"/>
  <c r="V711" i="1" s="1"/>
  <c r="R710" i="1"/>
  <c r="V710" i="1" s="1"/>
  <c r="R709" i="1"/>
  <c r="V709" i="1" s="1"/>
  <c r="R708" i="1"/>
  <c r="V708" i="1" s="1"/>
  <c r="R707" i="1"/>
  <c r="V707" i="1" s="1"/>
  <c r="R706" i="1"/>
  <c r="V706" i="1" s="1"/>
  <c r="R705" i="1"/>
  <c r="V705" i="1" s="1"/>
  <c r="R704" i="1"/>
  <c r="V704" i="1" s="1"/>
  <c r="R703" i="1"/>
  <c r="V703" i="1" s="1"/>
  <c r="R702" i="1"/>
  <c r="V702" i="1" s="1"/>
  <c r="R701" i="1"/>
  <c r="V701" i="1" s="1"/>
  <c r="R700" i="1"/>
  <c r="V700" i="1" s="1"/>
  <c r="R699" i="1"/>
  <c r="V699" i="1" s="1"/>
  <c r="R698" i="1"/>
  <c r="V698" i="1" s="1"/>
  <c r="R697" i="1"/>
  <c r="V697" i="1" s="1"/>
  <c r="R696" i="1"/>
  <c r="V696" i="1" s="1"/>
  <c r="R695" i="1"/>
  <c r="V695" i="1" s="1"/>
  <c r="R694" i="1"/>
  <c r="V694" i="1" s="1"/>
  <c r="R693" i="1"/>
  <c r="V693" i="1" s="1"/>
  <c r="R692" i="1"/>
  <c r="V692" i="1" s="1"/>
  <c r="R691" i="1"/>
  <c r="V691" i="1" s="1"/>
  <c r="R690" i="1"/>
  <c r="V690" i="1" s="1"/>
  <c r="R689" i="1"/>
  <c r="V689" i="1" s="1"/>
  <c r="R688" i="1"/>
  <c r="V688" i="1" s="1"/>
  <c r="R687" i="1"/>
  <c r="V687" i="1" s="1"/>
  <c r="R686" i="1"/>
  <c r="V686" i="1" s="1"/>
  <c r="R685" i="1"/>
  <c r="V685" i="1" s="1"/>
  <c r="R684" i="1"/>
  <c r="V684" i="1" s="1"/>
  <c r="R683" i="1"/>
  <c r="V683" i="1" s="1"/>
  <c r="R682" i="1"/>
  <c r="V682" i="1" s="1"/>
  <c r="R681" i="1"/>
  <c r="V681" i="1" s="1"/>
  <c r="R680" i="1"/>
  <c r="V680" i="1" s="1"/>
  <c r="R679" i="1"/>
  <c r="V679" i="1" s="1"/>
  <c r="R678" i="1"/>
  <c r="V678" i="1" s="1"/>
  <c r="R677" i="1"/>
  <c r="V677" i="1" s="1"/>
  <c r="R676" i="1"/>
  <c r="V676" i="1" s="1"/>
  <c r="R675" i="1"/>
  <c r="V675" i="1" s="1"/>
  <c r="R674" i="1"/>
  <c r="V674" i="1" s="1"/>
  <c r="R673" i="1"/>
  <c r="V673" i="1" s="1"/>
  <c r="R672" i="1"/>
  <c r="V672" i="1" s="1"/>
  <c r="R671" i="1"/>
  <c r="V671" i="1" s="1"/>
  <c r="R670" i="1"/>
  <c r="V670" i="1" s="1"/>
  <c r="R669" i="1"/>
  <c r="V669" i="1" s="1"/>
  <c r="R668" i="1"/>
  <c r="V668" i="1" s="1"/>
  <c r="R667" i="1"/>
  <c r="V667" i="1" s="1"/>
  <c r="R666" i="1"/>
  <c r="V666" i="1" s="1"/>
  <c r="R665" i="1"/>
  <c r="V665" i="1" s="1"/>
  <c r="R664" i="1"/>
  <c r="V664" i="1" s="1"/>
  <c r="R663" i="1"/>
  <c r="V663" i="1" s="1"/>
  <c r="R662" i="1"/>
  <c r="V662" i="1" s="1"/>
  <c r="R661" i="1"/>
  <c r="V661" i="1" s="1"/>
  <c r="R660" i="1"/>
  <c r="V660" i="1" s="1"/>
  <c r="R659" i="1"/>
  <c r="V659" i="1" s="1"/>
  <c r="R658" i="1"/>
  <c r="V658" i="1" s="1"/>
  <c r="R657" i="1"/>
  <c r="V657" i="1" s="1"/>
  <c r="R656" i="1"/>
  <c r="V656" i="1" s="1"/>
  <c r="R655" i="1"/>
  <c r="V655" i="1" s="1"/>
  <c r="R654" i="1"/>
  <c r="V654" i="1" s="1"/>
  <c r="R653" i="1"/>
  <c r="V653" i="1" s="1"/>
  <c r="R652" i="1"/>
  <c r="V652" i="1" s="1"/>
  <c r="R651" i="1"/>
  <c r="V651" i="1" s="1"/>
  <c r="R650" i="1"/>
  <c r="V650" i="1" s="1"/>
  <c r="R649" i="1"/>
  <c r="V649" i="1" s="1"/>
  <c r="R648" i="1"/>
  <c r="V648" i="1" s="1"/>
  <c r="R647" i="1"/>
  <c r="V647" i="1" s="1"/>
  <c r="R646" i="1"/>
  <c r="V646" i="1" s="1"/>
  <c r="R645" i="1"/>
  <c r="V645" i="1" s="1"/>
  <c r="R644" i="1"/>
  <c r="V644" i="1" s="1"/>
  <c r="R643" i="1"/>
  <c r="V643" i="1" s="1"/>
  <c r="R642" i="1"/>
  <c r="V642" i="1" s="1"/>
  <c r="R641" i="1"/>
  <c r="V641" i="1" s="1"/>
  <c r="R640" i="1"/>
  <c r="V640" i="1" s="1"/>
  <c r="R639" i="1"/>
  <c r="V639" i="1" s="1"/>
  <c r="R638" i="1"/>
  <c r="V638" i="1" s="1"/>
  <c r="R637" i="1"/>
  <c r="V637" i="1" s="1"/>
  <c r="R636" i="1"/>
  <c r="V636" i="1" s="1"/>
  <c r="R635" i="1"/>
  <c r="V635" i="1" s="1"/>
  <c r="R634" i="1"/>
  <c r="V634" i="1" s="1"/>
  <c r="R633" i="1"/>
  <c r="V633" i="1" s="1"/>
  <c r="R632" i="1"/>
  <c r="V632" i="1" s="1"/>
  <c r="R631" i="1"/>
  <c r="V631" i="1" s="1"/>
  <c r="R630" i="1"/>
  <c r="V630" i="1" s="1"/>
  <c r="R629" i="1"/>
  <c r="V629" i="1" s="1"/>
  <c r="R628" i="1"/>
  <c r="V628" i="1" s="1"/>
  <c r="R627" i="1"/>
  <c r="V627" i="1" s="1"/>
  <c r="R626" i="1"/>
  <c r="V626" i="1" s="1"/>
  <c r="R625" i="1"/>
  <c r="V625" i="1" s="1"/>
  <c r="R624" i="1"/>
  <c r="V624" i="1" s="1"/>
  <c r="R623" i="1"/>
  <c r="V623" i="1" s="1"/>
  <c r="R622" i="1"/>
  <c r="V622" i="1" s="1"/>
  <c r="R621" i="1"/>
  <c r="V621" i="1" s="1"/>
  <c r="R620" i="1"/>
  <c r="V620" i="1" s="1"/>
  <c r="R619" i="1"/>
  <c r="V619" i="1" s="1"/>
  <c r="R618" i="1"/>
  <c r="V618" i="1" s="1"/>
  <c r="R617" i="1"/>
  <c r="V617" i="1" s="1"/>
  <c r="R616" i="1"/>
  <c r="V616" i="1" s="1"/>
  <c r="R615" i="1"/>
  <c r="V615" i="1" s="1"/>
  <c r="R614" i="1"/>
  <c r="V614" i="1" s="1"/>
  <c r="R613" i="1"/>
  <c r="V613" i="1" s="1"/>
  <c r="R612" i="1"/>
  <c r="V612" i="1" s="1"/>
  <c r="R611" i="1"/>
  <c r="V611" i="1" s="1"/>
  <c r="R610" i="1"/>
  <c r="V610" i="1" s="1"/>
  <c r="R609" i="1"/>
  <c r="V609" i="1" s="1"/>
  <c r="R608" i="1"/>
  <c r="V608" i="1" s="1"/>
  <c r="R607" i="1"/>
  <c r="V607" i="1" s="1"/>
  <c r="R606" i="1"/>
  <c r="V606" i="1" s="1"/>
  <c r="R605" i="1"/>
  <c r="V605" i="1" s="1"/>
  <c r="R604" i="1"/>
  <c r="V604" i="1" s="1"/>
  <c r="R603" i="1"/>
  <c r="V603" i="1" s="1"/>
  <c r="R602" i="1"/>
  <c r="V602" i="1" s="1"/>
  <c r="R601" i="1"/>
  <c r="V601" i="1" s="1"/>
  <c r="R600" i="1"/>
  <c r="V600" i="1" s="1"/>
  <c r="R599" i="1"/>
  <c r="V599" i="1" s="1"/>
  <c r="R598" i="1"/>
  <c r="V598" i="1" s="1"/>
  <c r="R597" i="1"/>
  <c r="V597" i="1" s="1"/>
  <c r="R596" i="1"/>
  <c r="V596" i="1" s="1"/>
  <c r="R595" i="1"/>
  <c r="V595" i="1" s="1"/>
  <c r="R594" i="1"/>
  <c r="V594" i="1" s="1"/>
  <c r="R593" i="1"/>
  <c r="V593" i="1" s="1"/>
  <c r="R592" i="1"/>
  <c r="V592" i="1" s="1"/>
  <c r="R591" i="1"/>
  <c r="V591" i="1" s="1"/>
  <c r="R590" i="1"/>
  <c r="V590" i="1" s="1"/>
  <c r="R589" i="1"/>
  <c r="V589" i="1" s="1"/>
  <c r="R588" i="1"/>
  <c r="V588" i="1" s="1"/>
  <c r="R587" i="1"/>
  <c r="V587" i="1" s="1"/>
  <c r="R586" i="1"/>
  <c r="V586" i="1" s="1"/>
  <c r="R585" i="1"/>
  <c r="V585" i="1" s="1"/>
  <c r="R584" i="1"/>
  <c r="V584" i="1" s="1"/>
  <c r="R583" i="1"/>
  <c r="V583" i="1" s="1"/>
  <c r="R582" i="1"/>
  <c r="V582" i="1" s="1"/>
  <c r="R581" i="1"/>
  <c r="V581" i="1" s="1"/>
  <c r="R580" i="1"/>
  <c r="V580" i="1" s="1"/>
  <c r="R579" i="1"/>
  <c r="V579" i="1" s="1"/>
  <c r="R578" i="1"/>
  <c r="V578" i="1" s="1"/>
  <c r="R577" i="1"/>
  <c r="V577" i="1" s="1"/>
  <c r="R576" i="1"/>
  <c r="V576" i="1" s="1"/>
  <c r="R575" i="1"/>
  <c r="V575" i="1" s="1"/>
  <c r="R574" i="1"/>
  <c r="V574" i="1" s="1"/>
  <c r="R573" i="1"/>
  <c r="V573" i="1" s="1"/>
  <c r="R572" i="1"/>
  <c r="V572" i="1" s="1"/>
  <c r="R571" i="1"/>
  <c r="R570" i="1"/>
  <c r="R569" i="1"/>
  <c r="V569" i="1" s="1"/>
  <c r="R568" i="1"/>
  <c r="V568" i="1" s="1"/>
  <c r="R567" i="1"/>
  <c r="V567" i="1" s="1"/>
  <c r="R566" i="1"/>
  <c r="R565" i="1"/>
  <c r="V565" i="1" s="1"/>
  <c r="R564" i="1"/>
  <c r="V564" i="1" s="1"/>
  <c r="R563" i="1"/>
  <c r="V563" i="1" s="1"/>
  <c r="R562" i="1"/>
  <c r="V562" i="1" s="1"/>
  <c r="R561" i="1"/>
  <c r="V561" i="1" s="1"/>
  <c r="R560" i="1"/>
  <c r="V560" i="1" s="1"/>
  <c r="R559" i="1"/>
  <c r="T559" i="1" s="1"/>
  <c r="R558" i="1"/>
  <c r="T558" i="1" s="1"/>
  <c r="R557" i="1"/>
  <c r="T557" i="1" s="1"/>
  <c r="R556" i="1"/>
  <c r="T556" i="1" s="1"/>
  <c r="R555" i="1"/>
  <c r="T555" i="1" s="1"/>
  <c r="R554" i="1"/>
  <c r="T554" i="1" s="1"/>
  <c r="R553" i="1"/>
  <c r="T553" i="1" s="1"/>
  <c r="R552" i="1"/>
  <c r="T552" i="1" s="1"/>
  <c r="R551" i="1"/>
  <c r="T551" i="1" s="1"/>
  <c r="R550" i="1"/>
  <c r="V550" i="1" s="1"/>
  <c r="R549" i="1"/>
  <c r="V549" i="1" s="1"/>
  <c r="R548" i="1"/>
  <c r="V548" i="1" s="1"/>
  <c r="R547" i="1"/>
  <c r="V547" i="1" s="1"/>
  <c r="R546" i="1"/>
  <c r="V546" i="1" s="1"/>
  <c r="R545" i="1"/>
  <c r="V545" i="1" s="1"/>
  <c r="R544" i="1"/>
  <c r="V544" i="1" s="1"/>
  <c r="R543" i="1"/>
  <c r="V543" i="1" s="1"/>
  <c r="R542" i="1"/>
  <c r="V542" i="1" s="1"/>
  <c r="R541" i="1"/>
  <c r="V541" i="1" s="1"/>
  <c r="R540" i="1"/>
  <c r="V540" i="1" s="1"/>
  <c r="R539" i="1"/>
  <c r="V539" i="1" s="1"/>
  <c r="R538" i="1"/>
  <c r="V538" i="1" s="1"/>
  <c r="R537" i="1"/>
  <c r="V537" i="1" s="1"/>
  <c r="R536" i="1"/>
  <c r="V536" i="1" s="1"/>
  <c r="R535" i="1"/>
  <c r="V535" i="1" s="1"/>
  <c r="R534" i="1"/>
  <c r="V534" i="1" s="1"/>
  <c r="R533" i="1"/>
  <c r="V533" i="1" s="1"/>
  <c r="R532" i="1"/>
  <c r="V532" i="1" s="1"/>
  <c r="R531" i="1"/>
  <c r="V531" i="1" s="1"/>
  <c r="R530" i="1"/>
  <c r="V530" i="1" s="1"/>
  <c r="R529" i="1"/>
  <c r="V529" i="1" s="1"/>
  <c r="R528" i="1"/>
  <c r="V528" i="1" s="1"/>
  <c r="R527" i="1"/>
  <c r="V527" i="1" s="1"/>
  <c r="R526" i="1"/>
  <c r="V526" i="1" s="1"/>
  <c r="R525" i="1"/>
  <c r="V525" i="1" s="1"/>
  <c r="R524" i="1"/>
  <c r="V524" i="1" s="1"/>
  <c r="R523" i="1"/>
  <c r="V523" i="1" s="1"/>
  <c r="R522" i="1"/>
  <c r="V522" i="1" s="1"/>
  <c r="R521" i="1"/>
  <c r="V521" i="1" s="1"/>
  <c r="R520" i="1"/>
  <c r="V520" i="1" s="1"/>
  <c r="R519" i="1"/>
  <c r="V519" i="1" s="1"/>
  <c r="R518" i="1"/>
  <c r="V518" i="1" s="1"/>
  <c r="R517" i="1"/>
  <c r="V517" i="1" s="1"/>
  <c r="R516" i="1"/>
  <c r="V516" i="1" s="1"/>
  <c r="R515" i="1"/>
  <c r="V515" i="1" s="1"/>
  <c r="R514" i="1"/>
  <c r="V514" i="1" s="1"/>
  <c r="R513" i="1"/>
  <c r="V513" i="1" s="1"/>
  <c r="R512" i="1"/>
  <c r="V512" i="1" s="1"/>
  <c r="R511" i="1"/>
  <c r="V511" i="1" s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V476" i="1" s="1"/>
  <c r="R475" i="1"/>
  <c r="V475" i="1" s="1"/>
  <c r="R474" i="1"/>
  <c r="V474" i="1" s="1"/>
  <c r="R473" i="1"/>
  <c r="V473" i="1" s="1"/>
  <c r="R472" i="1"/>
  <c r="V472" i="1" s="1"/>
  <c r="R471" i="1"/>
  <c r="V471" i="1" s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Q215" i="1"/>
  <c r="Q216" i="1" s="1"/>
  <c r="P215" i="1"/>
  <c r="P216" i="1" s="1"/>
  <c r="O215" i="1"/>
  <c r="O216" i="1" s="1"/>
  <c r="N215" i="1"/>
  <c r="N216" i="1" s="1"/>
  <c r="M215" i="1"/>
  <c r="M216" i="1" s="1"/>
  <c r="L215" i="1"/>
  <c r="L216" i="1" s="1"/>
  <c r="K215" i="1"/>
  <c r="K216" i="1" s="1"/>
  <c r="J215" i="1"/>
  <c r="J216" i="1" s="1"/>
  <c r="I215" i="1"/>
  <c r="I216" i="1" s="1"/>
  <c r="H215" i="1"/>
  <c r="H216" i="1" s="1"/>
  <c r="G215" i="1"/>
  <c r="G216" i="1" s="1"/>
  <c r="F215" i="1"/>
  <c r="F216" i="1" s="1"/>
  <c r="E215" i="1"/>
  <c r="E216" i="1" s="1"/>
  <c r="R214" i="1"/>
  <c r="V214" i="1" s="1"/>
  <c r="R213" i="1"/>
  <c r="V213" i="1" s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R404" i="1"/>
  <c r="V404" i="1" s="1"/>
  <c r="R403" i="1"/>
  <c r="V403" i="1" s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R401" i="1"/>
  <c r="R400" i="1"/>
  <c r="R399" i="1"/>
  <c r="R398" i="1"/>
  <c r="R397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R395" i="1"/>
  <c r="R394" i="1"/>
  <c r="R393" i="1"/>
  <c r="R392" i="1"/>
  <c r="R391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R389" i="1"/>
  <c r="R390" i="1" s="1"/>
  <c r="R387" i="1"/>
  <c r="T387" i="1" s="1"/>
  <c r="R386" i="1"/>
  <c r="T386" i="1" s="1"/>
  <c r="R385" i="1"/>
  <c r="T385" i="1" s="1"/>
  <c r="R384" i="1"/>
  <c r="T384" i="1" s="1"/>
  <c r="R383" i="1"/>
  <c r="T383" i="1" s="1"/>
  <c r="R382" i="1"/>
  <c r="T382" i="1" s="1"/>
  <c r="R381" i="1"/>
  <c r="T381" i="1" s="1"/>
  <c r="R380" i="1"/>
  <c r="T380" i="1" s="1"/>
  <c r="R379" i="1"/>
  <c r="T379" i="1" s="1"/>
  <c r="R378" i="1"/>
  <c r="T378" i="1" s="1"/>
  <c r="R377" i="1"/>
  <c r="T377" i="1" s="1"/>
  <c r="R376" i="1"/>
  <c r="T376" i="1" s="1"/>
  <c r="R375" i="1"/>
  <c r="T375" i="1" s="1"/>
  <c r="R374" i="1"/>
  <c r="T374" i="1" s="1"/>
  <c r="R373" i="1"/>
  <c r="T373" i="1" s="1"/>
  <c r="R372" i="1"/>
  <c r="T372" i="1" s="1"/>
  <c r="R371" i="1"/>
  <c r="T371" i="1" s="1"/>
  <c r="R370" i="1"/>
  <c r="T370" i="1" s="1"/>
  <c r="R369" i="1"/>
  <c r="T369" i="1" s="1"/>
  <c r="R368" i="1"/>
  <c r="T368" i="1" s="1"/>
  <c r="R367" i="1"/>
  <c r="T367" i="1" s="1"/>
  <c r="R366" i="1"/>
  <c r="T366" i="1" s="1"/>
  <c r="R365" i="1"/>
  <c r="T365" i="1" s="1"/>
  <c r="R364" i="1"/>
  <c r="T364" i="1" s="1"/>
  <c r="R363" i="1"/>
  <c r="T363" i="1" s="1"/>
  <c r="R362" i="1"/>
  <c r="T362" i="1" s="1"/>
  <c r="R361" i="1"/>
  <c r="T361" i="1" s="1"/>
  <c r="R360" i="1"/>
  <c r="T360" i="1" s="1"/>
  <c r="R359" i="1"/>
  <c r="T359" i="1" s="1"/>
  <c r="R358" i="1"/>
  <c r="T358" i="1" s="1"/>
  <c r="R357" i="1"/>
  <c r="T357" i="1" s="1"/>
  <c r="R356" i="1"/>
  <c r="T356" i="1" s="1"/>
  <c r="R355" i="1"/>
  <c r="T355" i="1" s="1"/>
  <c r="R354" i="1"/>
  <c r="T354" i="1" s="1"/>
  <c r="R353" i="1"/>
  <c r="T353" i="1" s="1"/>
  <c r="R352" i="1"/>
  <c r="T352" i="1" s="1"/>
  <c r="R351" i="1"/>
  <c r="T351" i="1" s="1"/>
  <c r="R350" i="1"/>
  <c r="T350" i="1" s="1"/>
  <c r="R348" i="1"/>
  <c r="R347" i="1"/>
  <c r="R346" i="1"/>
  <c r="R345" i="1"/>
  <c r="R344" i="1"/>
  <c r="R343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R292" i="1"/>
  <c r="R291" i="1"/>
  <c r="R290" i="1"/>
  <c r="R289" i="1"/>
  <c r="R288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R249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R247" i="1"/>
  <c r="V247" i="1" s="1"/>
  <c r="R246" i="1"/>
  <c r="V246" i="1" s="1"/>
  <c r="R245" i="1"/>
  <c r="V245" i="1" s="1"/>
  <c r="R244" i="1"/>
  <c r="V244" i="1" s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R242" i="1"/>
  <c r="V242" i="1" s="1"/>
  <c r="R241" i="1"/>
  <c r="V241" i="1" s="1"/>
  <c r="R240" i="1"/>
  <c r="V240" i="1" s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1" i="1"/>
  <c r="R210" i="1"/>
  <c r="V210" i="1" s="1"/>
  <c r="R209" i="1"/>
  <c r="V209" i="1" s="1"/>
  <c r="R208" i="1"/>
  <c r="V208" i="1" s="1"/>
  <c r="R207" i="1"/>
  <c r="V207" i="1" s="1"/>
  <c r="R206" i="1"/>
  <c r="V206" i="1" s="1"/>
  <c r="R205" i="1"/>
  <c r="V205" i="1" s="1"/>
  <c r="R204" i="1"/>
  <c r="V204" i="1" s="1"/>
  <c r="R203" i="1"/>
  <c r="V203" i="1" s="1"/>
  <c r="R202" i="1"/>
  <c r="V202" i="1" s="1"/>
  <c r="R201" i="1"/>
  <c r="V201" i="1" s="1"/>
  <c r="R200" i="1"/>
  <c r="V200" i="1" s="1"/>
  <c r="R199" i="1"/>
  <c r="V199" i="1" s="1"/>
  <c r="R198" i="1"/>
  <c r="V198" i="1" s="1"/>
  <c r="R197" i="1"/>
  <c r="V197" i="1" s="1"/>
  <c r="R195" i="1"/>
  <c r="V195" i="1" s="1"/>
  <c r="R194" i="1"/>
  <c r="V194" i="1" s="1"/>
  <c r="R193" i="1"/>
  <c r="V193" i="1" s="1"/>
  <c r="R192" i="1"/>
  <c r="V192" i="1" s="1"/>
  <c r="R191" i="1"/>
  <c r="V191" i="1" s="1"/>
  <c r="R190" i="1"/>
  <c r="V190" i="1" s="1"/>
  <c r="R189" i="1"/>
  <c r="V189" i="1" s="1"/>
  <c r="R188" i="1"/>
  <c r="V188" i="1" s="1"/>
  <c r="R187" i="1"/>
  <c r="V187" i="1" s="1"/>
  <c r="R186" i="1"/>
  <c r="V186" i="1" s="1"/>
  <c r="R185" i="1"/>
  <c r="V185" i="1" s="1"/>
  <c r="R184" i="1"/>
  <c r="V184" i="1" s="1"/>
  <c r="R183" i="1"/>
  <c r="V183" i="1" s="1"/>
  <c r="R182" i="1"/>
  <c r="V182" i="1" s="1"/>
  <c r="R181" i="1"/>
  <c r="V181" i="1" s="1"/>
  <c r="R179" i="1"/>
  <c r="V179" i="1" s="1"/>
  <c r="R178" i="1"/>
  <c r="V178" i="1" s="1"/>
  <c r="R177" i="1"/>
  <c r="V177" i="1" s="1"/>
  <c r="R176" i="1"/>
  <c r="V176" i="1" s="1"/>
  <c r="R175" i="1"/>
  <c r="V175" i="1" s="1"/>
  <c r="R174" i="1"/>
  <c r="V174" i="1" s="1"/>
  <c r="R173" i="1"/>
  <c r="V173" i="1" s="1"/>
  <c r="R172" i="1"/>
  <c r="V172" i="1" s="1"/>
  <c r="R171" i="1"/>
  <c r="V171" i="1" s="1"/>
  <c r="R170" i="1"/>
  <c r="V170" i="1" s="1"/>
  <c r="R169" i="1"/>
  <c r="V169" i="1" s="1"/>
  <c r="R167" i="1"/>
  <c r="R168" i="1" s="1"/>
  <c r="R165" i="1"/>
  <c r="R166" i="1" s="1"/>
  <c r="R163" i="1"/>
  <c r="R162" i="1"/>
  <c r="R158" i="1"/>
  <c r="R62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68" i="1"/>
  <c r="R67" i="1"/>
  <c r="R66" i="1"/>
  <c r="R65" i="1"/>
  <c r="R64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E939" i="1" l="1"/>
  <c r="I939" i="1"/>
  <c r="M939" i="1"/>
  <c r="T938" i="1"/>
  <c r="F939" i="1"/>
  <c r="J939" i="1"/>
  <c r="N939" i="1"/>
  <c r="W967" i="1"/>
  <c r="U1428" i="1"/>
  <c r="Z714" i="1"/>
  <c r="Z718" i="1"/>
  <c r="Z722" i="1"/>
  <c r="Z726" i="1"/>
  <c r="Z730" i="1"/>
  <c r="Z734" i="1"/>
  <c r="Z738" i="1"/>
  <c r="Z742" i="1"/>
  <c r="Z746" i="1"/>
  <c r="Z759" i="1"/>
  <c r="Z763" i="1"/>
  <c r="Z767" i="1"/>
  <c r="Z771" i="1"/>
  <c r="AA775" i="1"/>
  <c r="AA779" i="1"/>
  <c r="Z783" i="1"/>
  <c r="AA787" i="1"/>
  <c r="Z812" i="1"/>
  <c r="Z816" i="1"/>
  <c r="Z820" i="1"/>
  <c r="AA824" i="1"/>
  <c r="AA828" i="1"/>
  <c r="Z832" i="1"/>
  <c r="Z840" i="1"/>
  <c r="AA844" i="1"/>
  <c r="Z848" i="1"/>
  <c r="Z852" i="1"/>
  <c r="Z856" i="1"/>
  <c r="AA860" i="1"/>
  <c r="Z864" i="1"/>
  <c r="AA868" i="1"/>
  <c r="AA872" i="1"/>
  <c r="AA876" i="1"/>
  <c r="Z880" i="1"/>
  <c r="Z884" i="1"/>
  <c r="AA888" i="1"/>
  <c r="Z892" i="1"/>
  <c r="Z896" i="1"/>
  <c r="AA900" i="1"/>
  <c r="Z904" i="1"/>
  <c r="AA908" i="1"/>
  <c r="Z912" i="1"/>
  <c r="Z916" i="1"/>
  <c r="Z920" i="1"/>
  <c r="Z924" i="1"/>
  <c r="Z928" i="1"/>
  <c r="AA932" i="1"/>
  <c r="AA936" i="1"/>
  <c r="Z1069" i="1"/>
  <c r="V1074" i="1"/>
  <c r="Z1073" i="1"/>
  <c r="Z1077" i="1"/>
  <c r="AA1082" i="1"/>
  <c r="Z1090" i="1"/>
  <c r="AA1094" i="1"/>
  <c r="AA1099" i="1"/>
  <c r="AA1103" i="1"/>
  <c r="AA1107" i="1"/>
  <c r="Z1113" i="1"/>
  <c r="Z1151" i="1" s="1"/>
  <c r="V1151" i="1"/>
  <c r="AA1117" i="1"/>
  <c r="AA1121" i="1"/>
  <c r="AA1125" i="1"/>
  <c r="AA1129" i="1"/>
  <c r="AA1133" i="1"/>
  <c r="AA1137" i="1"/>
  <c r="AA1141" i="1"/>
  <c r="AA1145" i="1"/>
  <c r="AA1149" i="1"/>
  <c r="Z1295" i="1"/>
  <c r="Z1299" i="1"/>
  <c r="AA1518" i="1"/>
  <c r="V1522" i="1"/>
  <c r="V1112" i="1"/>
  <c r="Z1544" i="1"/>
  <c r="AA1548" i="1"/>
  <c r="AA1596" i="1"/>
  <c r="AA1600" i="1"/>
  <c r="Z1613" i="1"/>
  <c r="Z1617" i="1"/>
  <c r="Z1621" i="1"/>
  <c r="Z1625" i="1"/>
  <c r="AA1629" i="1"/>
  <c r="AA1633" i="1"/>
  <c r="AA1637" i="1"/>
  <c r="AA1641" i="1"/>
  <c r="Z1645" i="1"/>
  <c r="AA1649" i="1"/>
  <c r="Z1657" i="1"/>
  <c r="Z1661" i="1"/>
  <c r="Z1665" i="1"/>
  <c r="Z1669" i="1"/>
  <c r="Z1673" i="1"/>
  <c r="Y1677" i="1"/>
  <c r="Z1681" i="1"/>
  <c r="Z1685" i="1"/>
  <c r="Z1689" i="1"/>
  <c r="Z1693" i="1"/>
  <c r="Z1697" i="1"/>
  <c r="Z1701" i="1"/>
  <c r="Z1705" i="1"/>
  <c r="Z1709" i="1"/>
  <c r="Y1713" i="1"/>
  <c r="AA1717" i="1"/>
  <c r="AA1721" i="1"/>
  <c r="Z1726" i="1"/>
  <c r="V1754" i="1"/>
  <c r="Z1730" i="1"/>
  <c r="AA1734" i="1"/>
  <c r="Z1738" i="1"/>
  <c r="AA1742" i="1"/>
  <c r="AA1746" i="1"/>
  <c r="AA1750" i="1"/>
  <c r="Z1755" i="1"/>
  <c r="V1867" i="1"/>
  <c r="Z1759" i="1"/>
  <c r="Z1763" i="1"/>
  <c r="Z1767" i="1"/>
  <c r="Z1771" i="1"/>
  <c r="Z1783" i="1"/>
  <c r="Y1787" i="1"/>
  <c r="AA1791" i="1"/>
  <c r="Z1795" i="1"/>
  <c r="Z1799" i="1"/>
  <c r="Z1807" i="1"/>
  <c r="Z1811" i="1"/>
  <c r="Z1815" i="1"/>
  <c r="Z1819" i="1"/>
  <c r="AA1823" i="1"/>
  <c r="Z1827" i="1"/>
  <c r="Z1831" i="1"/>
  <c r="Z1835" i="1"/>
  <c r="Z1839" i="1"/>
  <c r="Z1843" i="1"/>
  <c r="Z1847" i="1"/>
  <c r="AA1851" i="1"/>
  <c r="Z1855" i="1"/>
  <c r="Z1859" i="1"/>
  <c r="Z1863" i="1"/>
  <c r="AA190" i="1"/>
  <c r="AA203" i="1"/>
  <c r="AA241" i="1"/>
  <c r="AA245" i="1"/>
  <c r="Z865" i="1"/>
  <c r="AA869" i="1"/>
  <c r="Z873" i="1"/>
  <c r="Z877" i="1"/>
  <c r="AA881" i="1"/>
  <c r="Z885" i="1"/>
  <c r="Z889" i="1"/>
  <c r="Z893" i="1"/>
  <c r="AA897" i="1"/>
  <c r="AA901" i="1"/>
  <c r="Z905" i="1"/>
  <c r="AA909" i="1"/>
  <c r="Z917" i="1"/>
  <c r="Z921" i="1"/>
  <c r="Y925" i="1"/>
  <c r="AA929" i="1"/>
  <c r="Z933" i="1"/>
  <c r="AA937" i="1"/>
  <c r="Z1070" i="1"/>
  <c r="AA1079" i="1"/>
  <c r="V1095" i="1"/>
  <c r="U1095" i="1"/>
  <c r="U1152" i="1"/>
  <c r="Z1096" i="1"/>
  <c r="Z1109" i="1" s="1"/>
  <c r="V1109" i="1"/>
  <c r="AA1100" i="1"/>
  <c r="AA1104" i="1"/>
  <c r="AA1108" i="1"/>
  <c r="AA1114" i="1"/>
  <c r="AA1118" i="1"/>
  <c r="AA1122" i="1"/>
  <c r="AA1126" i="1"/>
  <c r="AA1130" i="1"/>
  <c r="AA1134" i="1"/>
  <c r="AA1138" i="1"/>
  <c r="AA1142" i="1"/>
  <c r="AA1146" i="1"/>
  <c r="AA1150" i="1"/>
  <c r="Z1292" i="1"/>
  <c r="V1301" i="1"/>
  <c r="V1523" i="1" s="1"/>
  <c r="Z1296" i="1"/>
  <c r="Z1300" i="1"/>
  <c r="AA1515" i="1"/>
  <c r="V1521" i="1"/>
  <c r="AA1519" i="1"/>
  <c r="Z1545" i="1"/>
  <c r="AA1549" i="1"/>
  <c r="AA1553" i="1"/>
  <c r="AA1593" i="1"/>
  <c r="AA1597" i="1"/>
  <c r="AA1601" i="1"/>
  <c r="Z1618" i="1"/>
  <c r="Z1622" i="1"/>
  <c r="Y1626" i="1"/>
  <c r="AA1630" i="1"/>
  <c r="AA1634" i="1"/>
  <c r="AA1638" i="1"/>
  <c r="AA1642" i="1"/>
  <c r="Z1646" i="1"/>
  <c r="Z1658" i="1"/>
  <c r="Z1662" i="1"/>
  <c r="AA1666" i="1"/>
  <c r="Z1670" i="1"/>
  <c r="Z1674" i="1"/>
  <c r="Z1678" i="1"/>
  <c r="Z1682" i="1"/>
  <c r="Z1686" i="1"/>
  <c r="AA1690" i="1"/>
  <c r="Z1694" i="1"/>
  <c r="Z1698" i="1"/>
  <c r="Z1702" i="1"/>
  <c r="Z1706" i="1"/>
  <c r="Z1710" i="1"/>
  <c r="Z1714" i="1"/>
  <c r="AA1718" i="1"/>
  <c r="AA1722" i="1"/>
  <c r="AA1727" i="1"/>
  <c r="Y1731" i="1"/>
  <c r="Y1754" i="1" s="1"/>
  <c r="AA1735" i="1"/>
  <c r="AA1739" i="1"/>
  <c r="AA1743" i="1"/>
  <c r="Z1747" i="1"/>
  <c r="AA1751" i="1"/>
  <c r="AA1756" i="1"/>
  <c r="AA1764" i="1"/>
  <c r="Z1768" i="1"/>
  <c r="Z1772" i="1"/>
  <c r="Y1780" i="1"/>
  <c r="Y1867" i="1" s="1"/>
  <c r="Z1784" i="1"/>
  <c r="Z1788" i="1"/>
  <c r="Z1792" i="1"/>
  <c r="Z1796" i="1"/>
  <c r="Z1800" i="1"/>
  <c r="Z1804" i="1"/>
  <c r="AA1808" i="1"/>
  <c r="Z1812" i="1"/>
  <c r="AA1816" i="1"/>
  <c r="AA1820" i="1"/>
  <c r="Z1824" i="1"/>
  <c r="Z1828" i="1"/>
  <c r="Z1832" i="1"/>
  <c r="Z1836" i="1"/>
  <c r="Z1840" i="1"/>
  <c r="Z1844" i="1"/>
  <c r="Z1848" i="1"/>
  <c r="Z1852" i="1"/>
  <c r="Z1856" i="1"/>
  <c r="Z1860" i="1"/>
  <c r="Z1864" i="1"/>
  <c r="AA186" i="1"/>
  <c r="AA194" i="1"/>
  <c r="AA207" i="1"/>
  <c r="Z514" i="1"/>
  <c r="Z522" i="1"/>
  <c r="Z530" i="1"/>
  <c r="Z542" i="1"/>
  <c r="AA550" i="1"/>
  <c r="Z578" i="1"/>
  <c r="Z590" i="1"/>
  <c r="Z598" i="1"/>
  <c r="Z610" i="1"/>
  <c r="Z618" i="1"/>
  <c r="Z630" i="1"/>
  <c r="Z634" i="1"/>
  <c r="Z642" i="1"/>
  <c r="Z654" i="1"/>
  <c r="Z666" i="1"/>
  <c r="Z674" i="1"/>
  <c r="Z686" i="1"/>
  <c r="Z694" i="1"/>
  <c r="Z706" i="1"/>
  <c r="AA183" i="1"/>
  <c r="AA191" i="1"/>
  <c r="AA200" i="1"/>
  <c r="AA204" i="1"/>
  <c r="AA242" i="1"/>
  <c r="AA246" i="1"/>
  <c r="AA214" i="1"/>
  <c r="AA475" i="1"/>
  <c r="Z511" i="1"/>
  <c r="Z519" i="1"/>
  <c r="Z527" i="1"/>
  <c r="AA539" i="1"/>
  <c r="Z547" i="1"/>
  <c r="Z567" i="1"/>
  <c r="Z579" i="1"/>
  <c r="Z587" i="1"/>
  <c r="AA599" i="1"/>
  <c r="Z607" i="1"/>
  <c r="Z615" i="1"/>
  <c r="Z631" i="1"/>
  <c r="AA756" i="1"/>
  <c r="V789" i="1"/>
  <c r="Z760" i="1"/>
  <c r="Z768" i="1"/>
  <c r="AA776" i="1"/>
  <c r="Z784" i="1"/>
  <c r="Z817" i="1"/>
  <c r="Z829" i="1"/>
  <c r="AA837" i="1"/>
  <c r="Z845" i="1"/>
  <c r="Z853" i="1"/>
  <c r="Z857" i="1"/>
  <c r="AA404" i="1"/>
  <c r="Z472" i="1"/>
  <c r="AA476" i="1"/>
  <c r="Z512" i="1"/>
  <c r="Z516" i="1"/>
  <c r="Z520" i="1"/>
  <c r="Z524" i="1"/>
  <c r="Z528" i="1"/>
  <c r="Z532" i="1"/>
  <c r="Z536" i="1"/>
  <c r="Z540" i="1"/>
  <c r="Z544" i="1"/>
  <c r="Z548" i="1"/>
  <c r="AA560" i="1"/>
  <c r="AA564" i="1"/>
  <c r="Z568" i="1"/>
  <c r="AA572" i="1"/>
  <c r="Z576" i="1"/>
  <c r="Z580" i="1"/>
  <c r="Z584" i="1"/>
  <c r="Z588" i="1"/>
  <c r="Z592" i="1"/>
  <c r="Z596" i="1"/>
  <c r="AA600" i="1"/>
  <c r="Z604" i="1"/>
  <c r="Z608" i="1"/>
  <c r="Z612" i="1"/>
  <c r="Z616" i="1"/>
  <c r="AA620" i="1"/>
  <c r="Z624" i="1"/>
  <c r="Z628" i="1"/>
  <c r="Z632" i="1"/>
  <c r="Z636" i="1"/>
  <c r="Z640" i="1"/>
  <c r="Z644" i="1"/>
  <c r="AA648" i="1"/>
  <c r="Z652" i="1"/>
  <c r="Z656" i="1"/>
  <c r="Z660" i="1"/>
  <c r="Z664" i="1"/>
  <c r="Z668" i="1"/>
  <c r="Z672" i="1"/>
  <c r="Z676" i="1"/>
  <c r="AA680" i="1"/>
  <c r="Z684" i="1"/>
  <c r="Z688" i="1"/>
  <c r="Z692" i="1"/>
  <c r="Z696" i="1"/>
  <c r="Z700" i="1"/>
  <c r="Z704" i="1"/>
  <c r="Z708" i="1"/>
  <c r="Z712" i="1"/>
  <c r="Z716" i="1"/>
  <c r="Z720" i="1"/>
  <c r="Z724" i="1"/>
  <c r="Z728" i="1"/>
  <c r="Z732" i="1"/>
  <c r="Z736" i="1"/>
  <c r="Z740" i="1"/>
  <c r="Z744" i="1"/>
  <c r="Z748" i="1"/>
  <c r="AA757" i="1"/>
  <c r="Z761" i="1"/>
  <c r="Z765" i="1"/>
  <c r="AA769" i="1"/>
  <c r="Z773" i="1"/>
  <c r="AA777" i="1"/>
  <c r="Z781" i="1"/>
  <c r="Z785" i="1"/>
  <c r="Z814" i="1"/>
  <c r="Z818" i="1"/>
  <c r="Z822" i="1"/>
  <c r="AA826" i="1"/>
  <c r="Z830" i="1"/>
  <c r="Z834" i="1"/>
  <c r="Z838" i="1"/>
  <c r="Z842" i="1"/>
  <c r="AA846" i="1"/>
  <c r="AA850" i="1"/>
  <c r="Z854" i="1"/>
  <c r="Z858" i="1"/>
  <c r="Z862" i="1"/>
  <c r="AA866" i="1"/>
  <c r="Z870" i="1"/>
  <c r="AA874" i="1"/>
  <c r="Z878" i="1"/>
  <c r="AA882" i="1"/>
  <c r="Z886" i="1"/>
  <c r="Z890" i="1"/>
  <c r="AA894" i="1"/>
  <c r="Z898" i="1"/>
  <c r="AA902" i="1"/>
  <c r="Z906" i="1"/>
  <c r="AA910" i="1"/>
  <c r="Z918" i="1"/>
  <c r="AA922" i="1"/>
  <c r="AA926" i="1"/>
  <c r="AA930" i="1"/>
  <c r="AA934" i="1"/>
  <c r="Z1071" i="1"/>
  <c r="Z1075" i="1"/>
  <c r="V1078" i="1"/>
  <c r="Z1080" i="1"/>
  <c r="AA1092" i="1"/>
  <c r="AA1097" i="1"/>
  <c r="AA1101" i="1"/>
  <c r="AA1105" i="1"/>
  <c r="AA1115" i="1"/>
  <c r="AA1119" i="1"/>
  <c r="AA1123" i="1"/>
  <c r="AA1127" i="1"/>
  <c r="AA1131" i="1"/>
  <c r="AA1135" i="1"/>
  <c r="AA1139" i="1"/>
  <c r="AA1143" i="1"/>
  <c r="AA1147" i="1"/>
  <c r="Z1293" i="1"/>
  <c r="Z1297" i="1"/>
  <c r="AA1516" i="1"/>
  <c r="AA1520" i="1"/>
  <c r="Z1546" i="1"/>
  <c r="Z1550" i="1"/>
  <c r="AA1594" i="1"/>
  <c r="AA1598" i="1"/>
  <c r="AA1602" i="1"/>
  <c r="AA1606" i="1"/>
  <c r="Z1615" i="1"/>
  <c r="Z1619" i="1"/>
  <c r="Z1623" i="1"/>
  <c r="Z1627" i="1"/>
  <c r="AA1631" i="1"/>
  <c r="AA1635" i="1"/>
  <c r="AA1639" i="1"/>
  <c r="Z1643" i="1"/>
  <c r="AA1647" i="1"/>
  <c r="AA1655" i="1"/>
  <c r="Z1659" i="1"/>
  <c r="Z1663" i="1"/>
  <c r="Z1667" i="1"/>
  <c r="Z1671" i="1"/>
  <c r="AA1675" i="1"/>
  <c r="Y1679" i="1"/>
  <c r="Z1683" i="1"/>
  <c r="Z1687" i="1"/>
  <c r="Z1691" i="1"/>
  <c r="Z1695" i="1"/>
  <c r="Z1699" i="1"/>
  <c r="Z1703" i="1"/>
  <c r="Z1707" i="1"/>
  <c r="Z1711" i="1"/>
  <c r="AA1715" i="1"/>
  <c r="AA1719" i="1"/>
  <c r="Z1728" i="1"/>
  <c r="Z1732" i="1"/>
  <c r="Z1736" i="1"/>
  <c r="Z1740" i="1"/>
  <c r="Z1744" i="1"/>
  <c r="Z1748" i="1"/>
  <c r="AA1752" i="1"/>
  <c r="AA1757" i="1"/>
  <c r="Z1761" i="1"/>
  <c r="Z1769" i="1"/>
  <c r="AA1773" i="1"/>
  <c r="Z1781" i="1"/>
  <c r="Z1785" i="1"/>
  <c r="AA1789" i="1"/>
  <c r="Z1793" i="1"/>
  <c r="Z1797" i="1"/>
  <c r="Z1801" i="1"/>
  <c r="Z1805" i="1"/>
  <c r="Z1809" i="1"/>
  <c r="Z1813" i="1"/>
  <c r="Z1817" i="1"/>
  <c r="Z1821" i="1"/>
  <c r="Z1825" i="1"/>
  <c r="Z1829" i="1"/>
  <c r="Z1833" i="1"/>
  <c r="Z1837" i="1"/>
  <c r="AA1841" i="1"/>
  <c r="AA1845" i="1"/>
  <c r="Z1849" i="1"/>
  <c r="AA1853" i="1"/>
  <c r="Z1857" i="1"/>
  <c r="Z1861" i="1"/>
  <c r="AA1865" i="1"/>
  <c r="AA182" i="1"/>
  <c r="AA199" i="1"/>
  <c r="AA213" i="1"/>
  <c r="V215" i="1"/>
  <c r="Z474" i="1"/>
  <c r="Z518" i="1"/>
  <c r="Z526" i="1"/>
  <c r="Z534" i="1"/>
  <c r="Z538" i="1"/>
  <c r="Z546" i="1"/>
  <c r="Z562" i="1"/>
  <c r="Z574" i="1"/>
  <c r="Z582" i="1"/>
  <c r="Z586" i="1"/>
  <c r="Z594" i="1"/>
  <c r="Z602" i="1"/>
  <c r="AA606" i="1"/>
  <c r="Z614" i="1"/>
  <c r="Z622" i="1"/>
  <c r="Z626" i="1"/>
  <c r="Z638" i="1"/>
  <c r="Z646" i="1"/>
  <c r="Z650" i="1"/>
  <c r="Z658" i="1"/>
  <c r="Z662" i="1"/>
  <c r="Z670" i="1"/>
  <c r="Z678" i="1"/>
  <c r="Z682" i="1"/>
  <c r="Z690" i="1"/>
  <c r="Z698" i="1"/>
  <c r="Z702" i="1"/>
  <c r="Z710" i="1"/>
  <c r="AA187" i="1"/>
  <c r="AA195" i="1"/>
  <c r="AA208" i="1"/>
  <c r="T388" i="1"/>
  <c r="AA403" i="1"/>
  <c r="V405" i="1"/>
  <c r="AA471" i="1"/>
  <c r="Z515" i="1"/>
  <c r="Z523" i="1"/>
  <c r="Z531" i="1"/>
  <c r="Z535" i="1"/>
  <c r="Z543" i="1"/>
  <c r="T749" i="1"/>
  <c r="AA563" i="1"/>
  <c r="Z575" i="1"/>
  <c r="Z583" i="1"/>
  <c r="Z591" i="1"/>
  <c r="Z595" i="1"/>
  <c r="Z603" i="1"/>
  <c r="Z611" i="1"/>
  <c r="Z619" i="1"/>
  <c r="Z623" i="1"/>
  <c r="Z627" i="1"/>
  <c r="Z635" i="1"/>
  <c r="Z639" i="1"/>
  <c r="Z643" i="1"/>
  <c r="Z647" i="1"/>
  <c r="Z651" i="1"/>
  <c r="Z655" i="1"/>
  <c r="Z659" i="1"/>
  <c r="Z663" i="1"/>
  <c r="Z667" i="1"/>
  <c r="Z671" i="1"/>
  <c r="Z675" i="1"/>
  <c r="AA679" i="1"/>
  <c r="Z683" i="1"/>
  <c r="AA687" i="1"/>
  <c r="Z691" i="1"/>
  <c r="AA695" i="1"/>
  <c r="Z699" i="1"/>
  <c r="Z703" i="1"/>
  <c r="Z707" i="1"/>
  <c r="Z711" i="1"/>
  <c r="Z715" i="1"/>
  <c r="Z719" i="1"/>
  <c r="Z723" i="1"/>
  <c r="Z727" i="1"/>
  <c r="Z731" i="1"/>
  <c r="Z735" i="1"/>
  <c r="Z739" i="1"/>
  <c r="Z743" i="1"/>
  <c r="Z747" i="1"/>
  <c r="Z764" i="1"/>
  <c r="Z772" i="1"/>
  <c r="AA780" i="1"/>
  <c r="Z788" i="1"/>
  <c r="Z813" i="1"/>
  <c r="Z821" i="1"/>
  <c r="AA825" i="1"/>
  <c r="Y833" i="1"/>
  <c r="Z841" i="1"/>
  <c r="Z849" i="1"/>
  <c r="AA861" i="1"/>
  <c r="V166" i="1"/>
  <c r="V180" i="1"/>
  <c r="AA184" i="1"/>
  <c r="AA188" i="1"/>
  <c r="AA192" i="1"/>
  <c r="AA197" i="1"/>
  <c r="AA201" i="1"/>
  <c r="AA205" i="1"/>
  <c r="AA209" i="1"/>
  <c r="AA247" i="1"/>
  <c r="V168" i="1"/>
  <c r="AA181" i="1"/>
  <c r="V196" i="1"/>
  <c r="AA185" i="1"/>
  <c r="AA189" i="1"/>
  <c r="AA193" i="1"/>
  <c r="AA198" i="1"/>
  <c r="AA202" i="1"/>
  <c r="AA206" i="1"/>
  <c r="AA210" i="1"/>
  <c r="AA240" i="1"/>
  <c r="V243" i="1"/>
  <c r="AA244" i="1"/>
  <c r="V248" i="1"/>
  <c r="T390" i="1"/>
  <c r="Z473" i="1"/>
  <c r="Z513" i="1"/>
  <c r="Z517" i="1"/>
  <c r="Z521" i="1"/>
  <c r="Z525" i="1"/>
  <c r="Z529" i="1"/>
  <c r="AA533" i="1"/>
  <c r="Z537" i="1"/>
  <c r="Z541" i="1"/>
  <c r="Z545" i="1"/>
  <c r="Z549" i="1"/>
  <c r="Z561" i="1"/>
  <c r="AA565" i="1"/>
  <c r="Z569" i="1"/>
  <c r="Z573" i="1"/>
  <c r="Z577" i="1"/>
  <c r="Z581" i="1"/>
  <c r="Z585" i="1"/>
  <c r="Z589" i="1"/>
  <c r="AA593" i="1"/>
  <c r="Y597" i="1"/>
  <c r="Z601" i="1"/>
  <c r="Z605" i="1"/>
  <c r="Z609" i="1"/>
  <c r="Z613" i="1"/>
  <c r="Z617" i="1"/>
  <c r="Z621" i="1"/>
  <c r="Z625" i="1"/>
  <c r="Z629" i="1"/>
  <c r="Z633" i="1"/>
  <c r="Z637" i="1"/>
  <c r="Z641" i="1"/>
  <c r="Z645" i="1"/>
  <c r="Z649" i="1"/>
  <c r="Z653" i="1"/>
  <c r="Z657" i="1"/>
  <c r="Z661" i="1"/>
  <c r="Z665" i="1"/>
  <c r="Z669" i="1"/>
  <c r="Z673" i="1"/>
  <c r="Z677" i="1"/>
  <c r="AA681" i="1"/>
  <c r="Z685" i="1"/>
  <c r="Z689" i="1"/>
  <c r="Z693" i="1"/>
  <c r="Z697" i="1"/>
  <c r="Z701" i="1"/>
  <c r="Z705" i="1"/>
  <c r="Z709" i="1"/>
  <c r="Z713" i="1"/>
  <c r="Z717" i="1"/>
  <c r="Z721" i="1"/>
  <c r="Z725" i="1"/>
  <c r="Z729" i="1"/>
  <c r="AA733" i="1"/>
  <c r="Z737" i="1"/>
  <c r="Z741" i="1"/>
  <c r="Z745" i="1"/>
  <c r="Z758" i="1"/>
  <c r="Z762" i="1"/>
  <c r="Z766" i="1"/>
  <c r="Z770" i="1"/>
  <c r="Z774" i="1"/>
  <c r="Z778" i="1"/>
  <c r="Z782" i="1"/>
  <c r="Z786" i="1"/>
  <c r="Z811" i="1"/>
  <c r="V938" i="1"/>
  <c r="Y815" i="1"/>
  <c r="Z819" i="1"/>
  <c r="AA823" i="1"/>
  <c r="AA827" i="1"/>
  <c r="Z831" i="1"/>
  <c r="Z835" i="1"/>
  <c r="Y839" i="1"/>
  <c r="Z843" i="1"/>
  <c r="Z847" i="1"/>
  <c r="Z851" i="1"/>
  <c r="Z855" i="1"/>
  <c r="Z859" i="1"/>
  <c r="Z863" i="1"/>
  <c r="AA867" i="1"/>
  <c r="Z871" i="1"/>
  <c r="AA875" i="1"/>
  <c r="AA879" i="1"/>
  <c r="Z883" i="1"/>
  <c r="Z887" i="1"/>
  <c r="AA891" i="1"/>
  <c r="Z895" i="1"/>
  <c r="AA899" i="1"/>
  <c r="Z903" i="1"/>
  <c r="AA907" i="1"/>
  <c r="AA911" i="1"/>
  <c r="AA915" i="1"/>
  <c r="Z919" i="1"/>
  <c r="Z923" i="1"/>
  <c r="AA927" i="1"/>
  <c r="AA931" i="1"/>
  <c r="Y935" i="1"/>
  <c r="Z1072" i="1"/>
  <c r="Z1076" i="1"/>
  <c r="AA1081" i="1"/>
  <c r="AA1085" i="1"/>
  <c r="AA1093" i="1"/>
  <c r="AA1098" i="1"/>
  <c r="AA1102" i="1"/>
  <c r="AA1106" i="1"/>
  <c r="AA1116" i="1"/>
  <c r="AA1120" i="1"/>
  <c r="AA1124" i="1"/>
  <c r="AA1128" i="1"/>
  <c r="AA1132" i="1"/>
  <c r="AA1136" i="1"/>
  <c r="AA1140" i="1"/>
  <c r="AA1144" i="1"/>
  <c r="AA1148" i="1"/>
  <c r="Z1294" i="1"/>
  <c r="Z1298" i="1"/>
  <c r="U1503" i="1"/>
  <c r="V1503" i="1"/>
  <c r="AA1517" i="1"/>
  <c r="Z1543" i="1"/>
  <c r="AA1547" i="1"/>
  <c r="AA1551" i="1"/>
  <c r="AA1595" i="1"/>
  <c r="AA1599" i="1"/>
  <c r="AA1603" i="1"/>
  <c r="Z1616" i="1"/>
  <c r="Z1620" i="1"/>
  <c r="Z1624" i="1"/>
  <c r="Z1628" i="1"/>
  <c r="Y1632" i="1"/>
  <c r="AA1636" i="1"/>
  <c r="AA1640" i="1"/>
  <c r="Z1644" i="1"/>
  <c r="AA1648" i="1"/>
  <c r="AA1652" i="1"/>
  <c r="Z1656" i="1"/>
  <c r="Z1660" i="1"/>
  <c r="Z1664" i="1"/>
  <c r="Z1668" i="1"/>
  <c r="Z1672" i="1"/>
  <c r="Z1676" i="1"/>
  <c r="Z1680" i="1"/>
  <c r="Z1684" i="1"/>
  <c r="Z1688" i="1"/>
  <c r="Z1692" i="1"/>
  <c r="Z1696" i="1"/>
  <c r="Z1700" i="1"/>
  <c r="Z1704" i="1"/>
  <c r="Z1708" i="1"/>
  <c r="Z1712" i="1"/>
  <c r="Z1716" i="1"/>
  <c r="AA1720" i="1"/>
  <c r="Z1729" i="1"/>
  <c r="Z1733" i="1"/>
  <c r="Z1737" i="1"/>
  <c r="AA1741" i="1"/>
  <c r="Z1745" i="1"/>
  <c r="Z1749" i="1"/>
  <c r="AA1753" i="1"/>
  <c r="AA1758" i="1"/>
  <c r="Z1762" i="1"/>
  <c r="Z1766" i="1"/>
  <c r="AA1770" i="1"/>
  <c r="Z1774" i="1"/>
  <c r="Z1782" i="1"/>
  <c r="Z1786" i="1"/>
  <c r="Z1790" i="1"/>
  <c r="Z1794" i="1"/>
  <c r="Z1798" i="1"/>
  <c r="Z1806" i="1"/>
  <c r="Z1810" i="1"/>
  <c r="AA1814" i="1"/>
  <c r="Z1818" i="1"/>
  <c r="Z1822" i="1"/>
  <c r="Z1826" i="1"/>
  <c r="AA1830" i="1"/>
  <c r="Z1834" i="1"/>
  <c r="Z1838" i="1"/>
  <c r="AA1842" i="1"/>
  <c r="Z1846" i="1"/>
  <c r="Z1850" i="1"/>
  <c r="Z1854" i="1"/>
  <c r="Z1858" i="1"/>
  <c r="Z1862" i="1"/>
  <c r="AA1866" i="1"/>
  <c r="T211" i="1"/>
  <c r="Q939" i="1"/>
  <c r="H939" i="1"/>
  <c r="L939" i="1"/>
  <c r="P939" i="1"/>
  <c r="V1653" i="1"/>
  <c r="V1614" i="1"/>
  <c r="V1650" i="1"/>
  <c r="V1654" i="1"/>
  <c r="V1651" i="1"/>
  <c r="V1556" i="1"/>
  <c r="V1568" i="1"/>
  <c r="V1580" i="1"/>
  <c r="V1588" i="1"/>
  <c r="V1592" i="1"/>
  <c r="V1604" i="1"/>
  <c r="V1557" i="1"/>
  <c r="V1561" i="1"/>
  <c r="V1565" i="1"/>
  <c r="V1569" i="1"/>
  <c r="V1573" i="1"/>
  <c r="V1577" i="1"/>
  <c r="V1581" i="1"/>
  <c r="V1585" i="1"/>
  <c r="V1589" i="1"/>
  <c r="V1605" i="1"/>
  <c r="V1609" i="1"/>
  <c r="V1560" i="1"/>
  <c r="V1572" i="1"/>
  <c r="V1542" i="1"/>
  <c r="V1554" i="1"/>
  <c r="V1558" i="1"/>
  <c r="V1562" i="1"/>
  <c r="V1566" i="1"/>
  <c r="V1570" i="1"/>
  <c r="V1574" i="1"/>
  <c r="V1578" i="1"/>
  <c r="V1582" i="1"/>
  <c r="V1586" i="1"/>
  <c r="V1590" i="1"/>
  <c r="V1610" i="1"/>
  <c r="V1552" i="1"/>
  <c r="V1564" i="1"/>
  <c r="V1576" i="1"/>
  <c r="V1584" i="1"/>
  <c r="V1608" i="1"/>
  <c r="V1555" i="1"/>
  <c r="V1559" i="1"/>
  <c r="V1563" i="1"/>
  <c r="V1567" i="1"/>
  <c r="V1571" i="1"/>
  <c r="V1575" i="1"/>
  <c r="V1579" i="1"/>
  <c r="V1583" i="1"/>
  <c r="V1587" i="1"/>
  <c r="V1591" i="1"/>
  <c r="V1607" i="1"/>
  <c r="V1611" i="1"/>
  <c r="V1535" i="1"/>
  <c r="V1539" i="1"/>
  <c r="V1536" i="1"/>
  <c r="V1540" i="1"/>
  <c r="V1533" i="1"/>
  <c r="V1537" i="1"/>
  <c r="V1534" i="1"/>
  <c r="V1538" i="1"/>
  <c r="V1526" i="1"/>
  <c r="V1530" i="1"/>
  <c r="V1527" i="1"/>
  <c r="V1531" i="1"/>
  <c r="V1528" i="1"/>
  <c r="V1525" i="1"/>
  <c r="V1529" i="1"/>
  <c r="AA1468" i="1"/>
  <c r="AA1503" i="1" s="1"/>
  <c r="V482" i="1"/>
  <c r="V494" i="1"/>
  <c r="V506" i="1"/>
  <c r="V566" i="1"/>
  <c r="AA566" i="1"/>
  <c r="V483" i="1"/>
  <c r="V571" i="1"/>
  <c r="V478" i="1"/>
  <c r="V490" i="1"/>
  <c r="V502" i="1"/>
  <c r="V570" i="1"/>
  <c r="V479" i="1"/>
  <c r="V487" i="1"/>
  <c r="V491" i="1"/>
  <c r="V495" i="1"/>
  <c r="V499" i="1"/>
  <c r="V503" i="1"/>
  <c r="V507" i="1"/>
  <c r="V480" i="1"/>
  <c r="V484" i="1"/>
  <c r="V488" i="1"/>
  <c r="V492" i="1"/>
  <c r="V496" i="1"/>
  <c r="V500" i="1"/>
  <c r="V504" i="1"/>
  <c r="V508" i="1"/>
  <c r="V486" i="1"/>
  <c r="V498" i="1"/>
  <c r="V510" i="1"/>
  <c r="V477" i="1"/>
  <c r="V481" i="1"/>
  <c r="V485" i="1"/>
  <c r="V489" i="1"/>
  <c r="V493" i="1"/>
  <c r="V497" i="1"/>
  <c r="V501" i="1"/>
  <c r="V505" i="1"/>
  <c r="V509" i="1"/>
  <c r="G939" i="1"/>
  <c r="K939" i="1"/>
  <c r="O939" i="1"/>
  <c r="U1778" i="1"/>
  <c r="U1777" i="1"/>
  <c r="R1725" i="1"/>
  <c r="V1724" i="1"/>
  <c r="E1523" i="1"/>
  <c r="I1523" i="1"/>
  <c r="M1523" i="1"/>
  <c r="Q1523" i="1"/>
  <c r="R1111" i="1"/>
  <c r="V1110" i="1"/>
  <c r="R755" i="1"/>
  <c r="V754" i="1"/>
  <c r="R753" i="1"/>
  <c r="V752" i="1"/>
  <c r="R751" i="1"/>
  <c r="V750" i="1"/>
  <c r="R250" i="1"/>
  <c r="V249" i="1"/>
  <c r="V250" i="1" s="1"/>
  <c r="R964" i="1"/>
  <c r="F1523" i="1"/>
  <c r="J1523" i="1"/>
  <c r="N1523" i="1"/>
  <c r="G1523" i="1"/>
  <c r="K1523" i="1"/>
  <c r="O1523" i="1"/>
  <c r="H1523" i="1"/>
  <c r="L1523" i="1"/>
  <c r="P1523" i="1"/>
  <c r="R1112" i="1"/>
  <c r="R1522" i="1"/>
  <c r="R1867" i="1"/>
  <c r="R1723" i="1"/>
  <c r="R1754" i="1"/>
  <c r="R1541" i="1"/>
  <c r="R1612" i="1"/>
  <c r="R1532" i="1"/>
  <c r="R1155" i="1"/>
  <c r="R1521" i="1"/>
  <c r="R1514" i="1"/>
  <c r="R1425" i="1"/>
  <c r="H1152" i="1"/>
  <c r="L1152" i="1"/>
  <c r="P1152" i="1"/>
  <c r="R1301" i="1"/>
  <c r="E1152" i="1"/>
  <c r="I1152" i="1"/>
  <c r="M1152" i="1"/>
  <c r="Q1152" i="1"/>
  <c r="R1109" i="1"/>
  <c r="F1152" i="1"/>
  <c r="J1152" i="1"/>
  <c r="N1152" i="1"/>
  <c r="G1152" i="1"/>
  <c r="K1152" i="1"/>
  <c r="O1152" i="1"/>
  <c r="G1046" i="1"/>
  <c r="K1046" i="1"/>
  <c r="O1046" i="1"/>
  <c r="R1095" i="1"/>
  <c r="F1046" i="1"/>
  <c r="J1046" i="1"/>
  <c r="N1046" i="1"/>
  <c r="R1078" i="1"/>
  <c r="R1068" i="1"/>
  <c r="O968" i="1"/>
  <c r="H968" i="1"/>
  <c r="L968" i="1"/>
  <c r="P968" i="1"/>
  <c r="H1046" i="1"/>
  <c r="L1046" i="1"/>
  <c r="P1046" i="1"/>
  <c r="G968" i="1"/>
  <c r="K968" i="1"/>
  <c r="F968" i="1"/>
  <c r="J968" i="1"/>
  <c r="N968" i="1"/>
  <c r="E968" i="1"/>
  <c r="I968" i="1"/>
  <c r="M968" i="1"/>
  <c r="Q968" i="1"/>
  <c r="E1046" i="1"/>
  <c r="I1046" i="1"/>
  <c r="M1046" i="1"/>
  <c r="Q1046" i="1"/>
  <c r="R749" i="1"/>
  <c r="R789" i="1"/>
  <c r="R938" i="1"/>
  <c r="G406" i="1"/>
  <c r="K406" i="1"/>
  <c r="O406" i="1"/>
  <c r="R470" i="1"/>
  <c r="H406" i="1"/>
  <c r="L406" i="1"/>
  <c r="P406" i="1"/>
  <c r="R388" i="1"/>
  <c r="E406" i="1"/>
  <c r="I406" i="1"/>
  <c r="M406" i="1"/>
  <c r="Q406" i="1"/>
  <c r="F406" i="1"/>
  <c r="J406" i="1"/>
  <c r="N406" i="1"/>
  <c r="R342" i="1"/>
  <c r="R349" i="1"/>
  <c r="R287" i="1"/>
  <c r="R324" i="1"/>
  <c r="R196" i="1"/>
  <c r="R212" i="1"/>
  <c r="R180" i="1"/>
  <c r="R159" i="1"/>
  <c r="I70" i="1"/>
  <c r="E70" i="1"/>
  <c r="Q70" i="1"/>
  <c r="M70" i="1"/>
  <c r="F70" i="1"/>
  <c r="J70" i="1"/>
  <c r="N70" i="1"/>
  <c r="G70" i="1"/>
  <c r="K70" i="1"/>
  <c r="O70" i="1"/>
  <c r="H70" i="1"/>
  <c r="L70" i="1"/>
  <c r="P70" i="1"/>
  <c r="R69" i="1"/>
  <c r="R63" i="1"/>
  <c r="R164" i="1"/>
  <c r="R967" i="1"/>
  <c r="R1045" i="1"/>
  <c r="R957" i="1"/>
  <c r="R402" i="1"/>
  <c r="R405" i="1"/>
  <c r="R1026" i="1"/>
  <c r="R396" i="1"/>
  <c r="R215" i="1"/>
  <c r="R949" i="1"/>
  <c r="R1355" i="1"/>
  <c r="R1443" i="1"/>
  <c r="R239" i="1"/>
  <c r="R243" i="1"/>
  <c r="R271" i="1"/>
  <c r="R954" i="1"/>
  <c r="R1023" i="1"/>
  <c r="R293" i="1"/>
  <c r="R1074" i="1"/>
  <c r="R1151" i="1"/>
  <c r="R1268" i="1"/>
  <c r="R1503" i="1"/>
  <c r="R946" i="1"/>
  <c r="R1265" i="1"/>
  <c r="R1428" i="1"/>
  <c r="R248" i="1"/>
  <c r="R810" i="1"/>
  <c r="R1291" i="1"/>
  <c r="Z1095" i="1" l="1"/>
  <c r="AA248" i="1"/>
  <c r="AA215" i="1"/>
  <c r="AA243" i="1"/>
  <c r="T939" i="1"/>
  <c r="Z1078" i="1"/>
  <c r="AA405" i="1"/>
  <c r="AA1612" i="1"/>
  <c r="Y938" i="1"/>
  <c r="Z1754" i="1"/>
  <c r="AA1754" i="1"/>
  <c r="AA180" i="1"/>
  <c r="Z938" i="1"/>
  <c r="AA938" i="1"/>
  <c r="AA789" i="1"/>
  <c r="U1265" i="1"/>
  <c r="W954" i="1"/>
  <c r="W1155" i="1"/>
  <c r="AA497" i="1"/>
  <c r="AA481" i="1"/>
  <c r="AA496" i="1"/>
  <c r="AA480" i="1"/>
  <c r="AA570" i="1"/>
  <c r="AA506" i="1"/>
  <c r="AA1529" i="1"/>
  <c r="AA1534" i="1"/>
  <c r="Z1607" i="1"/>
  <c r="Z1563" i="1"/>
  <c r="Z1610" i="1"/>
  <c r="Z1562" i="1"/>
  <c r="Z1589" i="1"/>
  <c r="Z1580" i="1"/>
  <c r="U1867" i="1"/>
  <c r="U1868" i="1" s="1"/>
  <c r="U1355" i="1"/>
  <c r="W1068" i="1"/>
  <c r="W1152" i="1" s="1"/>
  <c r="U1425" i="1"/>
  <c r="V751" i="1"/>
  <c r="V755" i="1"/>
  <c r="V1725" i="1"/>
  <c r="AA509" i="1"/>
  <c r="AA493" i="1"/>
  <c r="AA477" i="1"/>
  <c r="AA508" i="1"/>
  <c r="AA492" i="1"/>
  <c r="AA507" i="1"/>
  <c r="AA491" i="1"/>
  <c r="AA502" i="1"/>
  <c r="AA483" i="1"/>
  <c r="AA494" i="1"/>
  <c r="Z1525" i="1"/>
  <c r="V1532" i="1"/>
  <c r="AA1530" i="1"/>
  <c r="AA1537" i="1"/>
  <c r="AA1539" i="1"/>
  <c r="Z1591" i="1"/>
  <c r="Z1575" i="1"/>
  <c r="Z1559" i="1"/>
  <c r="Z1576" i="1"/>
  <c r="Z1590" i="1"/>
  <c r="Z1574" i="1"/>
  <c r="Z1558" i="1"/>
  <c r="Z1560" i="1"/>
  <c r="Z1585" i="1"/>
  <c r="Z1569" i="1"/>
  <c r="Z1604" i="1"/>
  <c r="Z1568" i="1"/>
  <c r="AA1650" i="1"/>
  <c r="V406" i="1"/>
  <c r="AA196" i="1"/>
  <c r="V749" i="1"/>
  <c r="Z789" i="1"/>
  <c r="Z1723" i="1"/>
  <c r="AA1522" i="1"/>
  <c r="AA1112" i="1"/>
  <c r="U1291" i="1"/>
  <c r="U1443" i="1"/>
  <c r="T396" i="1"/>
  <c r="W957" i="1"/>
  <c r="T287" i="1"/>
  <c r="W810" i="1"/>
  <c r="W1045" i="1"/>
  <c r="T349" i="1"/>
  <c r="T293" i="1"/>
  <c r="W949" i="1"/>
  <c r="T342" i="1"/>
  <c r="W470" i="1"/>
  <c r="W1514" i="1"/>
  <c r="W964" i="1"/>
  <c r="AA505" i="1"/>
  <c r="AA489" i="1"/>
  <c r="AA510" i="1"/>
  <c r="AA504" i="1"/>
  <c r="AA488" i="1"/>
  <c r="AA503" i="1"/>
  <c r="AA487" i="1"/>
  <c r="AA490" i="1"/>
  <c r="AA482" i="1"/>
  <c r="Z1528" i="1"/>
  <c r="V1541" i="1"/>
  <c r="Z1535" i="1"/>
  <c r="Z1587" i="1"/>
  <c r="Z1571" i="1"/>
  <c r="Z1555" i="1"/>
  <c r="Z1564" i="1"/>
  <c r="Z1586" i="1"/>
  <c r="Z1570" i="1"/>
  <c r="Z1554" i="1"/>
  <c r="Z1609" i="1"/>
  <c r="Z1581" i="1"/>
  <c r="Z1565" i="1"/>
  <c r="Z1592" i="1"/>
  <c r="Z1556" i="1"/>
  <c r="AA1614" i="1"/>
  <c r="AA1109" i="1"/>
  <c r="Z749" i="1"/>
  <c r="AA1867" i="1"/>
  <c r="Y1723" i="1"/>
  <c r="Y1868" i="1" s="1"/>
  <c r="Y1870" i="1" s="1"/>
  <c r="AA1095" i="1"/>
  <c r="V63" i="1"/>
  <c r="AA486" i="1"/>
  <c r="AA495" i="1"/>
  <c r="AA571" i="1"/>
  <c r="Z1527" i="1"/>
  <c r="Z1536" i="1"/>
  <c r="Z1579" i="1"/>
  <c r="Z1584" i="1"/>
  <c r="Z1578" i="1"/>
  <c r="Z1572" i="1"/>
  <c r="Z1573" i="1"/>
  <c r="Z1557" i="1"/>
  <c r="AA1654" i="1"/>
  <c r="T212" i="1"/>
  <c r="T216" i="1" s="1"/>
  <c r="W946" i="1"/>
  <c r="T271" i="1"/>
  <c r="W1026" i="1"/>
  <c r="V69" i="1"/>
  <c r="U1268" i="1"/>
  <c r="W1023" i="1"/>
  <c r="T239" i="1"/>
  <c r="T402" i="1"/>
  <c r="V164" i="1"/>
  <c r="V159" i="1"/>
  <c r="T324" i="1"/>
  <c r="V753" i="1"/>
  <c r="V1111" i="1"/>
  <c r="V1152" i="1" s="1"/>
  <c r="AA501" i="1"/>
  <c r="AA485" i="1"/>
  <c r="AA498" i="1"/>
  <c r="AA500" i="1"/>
  <c r="AA484" i="1"/>
  <c r="AA499" i="1"/>
  <c r="AA479" i="1"/>
  <c r="AA478" i="1"/>
  <c r="AA1531" i="1"/>
  <c r="AA1538" i="1"/>
  <c r="AA1540" i="1"/>
  <c r="Z1611" i="1"/>
  <c r="Z1583" i="1"/>
  <c r="Z1567" i="1"/>
  <c r="Z1608" i="1"/>
  <c r="Z1552" i="1"/>
  <c r="Z1582" i="1"/>
  <c r="Z1566" i="1"/>
  <c r="Z1542" i="1"/>
  <c r="V1612" i="1"/>
  <c r="Z1605" i="1"/>
  <c r="Z1577" i="1"/>
  <c r="Z1561" i="1"/>
  <c r="Z1588" i="1"/>
  <c r="AA1651" i="1"/>
  <c r="AA1653" i="1"/>
  <c r="Y749" i="1"/>
  <c r="AA168" i="1"/>
  <c r="AA166" i="1"/>
  <c r="AA1521" i="1"/>
  <c r="AA1523" i="1" s="1"/>
  <c r="Z1301" i="1"/>
  <c r="AA1151" i="1"/>
  <c r="Z1867" i="1"/>
  <c r="V1723" i="1"/>
  <c r="Z1074" i="1"/>
  <c r="AA164" i="1"/>
  <c r="V211" i="1"/>
  <c r="Z1533" i="1"/>
  <c r="Z1526" i="1"/>
  <c r="AA1724" i="1"/>
  <c r="AA1725" i="1" s="1"/>
  <c r="AA1110" i="1"/>
  <c r="AA1111" i="1" s="1"/>
  <c r="AA754" i="1"/>
  <c r="AA755" i="1" s="1"/>
  <c r="AA752" i="1"/>
  <c r="AA753" i="1" s="1"/>
  <c r="AA750" i="1"/>
  <c r="AA751" i="1" s="1"/>
  <c r="AA249" i="1"/>
  <c r="R939" i="1"/>
  <c r="R1868" i="1"/>
  <c r="R1523" i="1"/>
  <c r="L1870" i="1"/>
  <c r="J1870" i="1"/>
  <c r="I1870" i="1"/>
  <c r="O1870" i="1"/>
  <c r="K1870" i="1"/>
  <c r="F1870" i="1"/>
  <c r="E1870" i="1"/>
  <c r="G1870" i="1"/>
  <c r="Q1870" i="1"/>
  <c r="M1870" i="1"/>
  <c r="P1870" i="1"/>
  <c r="H1870" i="1"/>
  <c r="N1870" i="1"/>
  <c r="R1152" i="1"/>
  <c r="R1046" i="1"/>
  <c r="H160" i="1"/>
  <c r="H941" i="1" s="1"/>
  <c r="L160" i="1"/>
  <c r="L941" i="1" s="1"/>
  <c r="L1872" i="1" s="1"/>
  <c r="Q160" i="1"/>
  <c r="Q941" i="1" s="1"/>
  <c r="O160" i="1"/>
  <c r="O941" i="1" s="1"/>
  <c r="J160" i="1"/>
  <c r="J941" i="1" s="1"/>
  <c r="E160" i="1"/>
  <c r="E941" i="1" s="1"/>
  <c r="M160" i="1"/>
  <c r="M941" i="1" s="1"/>
  <c r="P160" i="1"/>
  <c r="P941" i="1" s="1"/>
  <c r="K160" i="1"/>
  <c r="K941" i="1" s="1"/>
  <c r="F160" i="1"/>
  <c r="F941" i="1" s="1"/>
  <c r="I160" i="1"/>
  <c r="I941" i="1" s="1"/>
  <c r="R968" i="1"/>
  <c r="R406" i="1"/>
  <c r="R216" i="1"/>
  <c r="R70" i="1"/>
  <c r="N160" i="1"/>
  <c r="N941" i="1" s="1"/>
  <c r="G160" i="1"/>
  <c r="Z939" i="1" l="1"/>
  <c r="Y939" i="1"/>
  <c r="Y941" i="1" s="1"/>
  <c r="Y1872" i="1" s="1"/>
  <c r="W1046" i="1"/>
  <c r="W968" i="1"/>
  <c r="U1523" i="1"/>
  <c r="U1870" i="1" s="1"/>
  <c r="U1872" i="1" s="1"/>
  <c r="AA749" i="1"/>
  <c r="AA939" i="1" s="1"/>
  <c r="W1523" i="1"/>
  <c r="W939" i="1"/>
  <c r="W941" i="1" s="1"/>
  <c r="Z1523" i="1"/>
  <c r="Z1612" i="1"/>
  <c r="AA1541" i="1"/>
  <c r="Z1541" i="1"/>
  <c r="Z1152" i="1"/>
  <c r="V70" i="1"/>
  <c r="AA1723" i="1"/>
  <c r="AA69" i="1"/>
  <c r="V1868" i="1"/>
  <c r="V1870" i="1" s="1"/>
  <c r="AA250" i="1"/>
  <c r="V212" i="1"/>
  <c r="T406" i="1"/>
  <c r="V939" i="1"/>
  <c r="AA1532" i="1"/>
  <c r="Z1532" i="1"/>
  <c r="R160" i="1"/>
  <c r="R941" i="1" s="1"/>
  <c r="V160" i="1"/>
  <c r="Y1878" i="1"/>
  <c r="AA1152" i="1"/>
  <c r="Z941" i="1"/>
  <c r="AA211" i="1"/>
  <c r="AA212" i="1" s="1"/>
  <c r="J1872" i="1"/>
  <c r="K1872" i="1"/>
  <c r="E1872" i="1"/>
  <c r="F1872" i="1"/>
  <c r="M1872" i="1"/>
  <c r="N1872" i="1"/>
  <c r="P1872" i="1"/>
  <c r="Q1872" i="1"/>
  <c r="O1872" i="1"/>
  <c r="I1872" i="1"/>
  <c r="H1872" i="1"/>
  <c r="R1870" i="1"/>
  <c r="G941" i="1"/>
  <c r="G1872" i="1" s="1"/>
  <c r="W1870" i="1" l="1"/>
  <c r="W1872" i="1" s="1"/>
  <c r="Y1883" i="1"/>
  <c r="AA406" i="1"/>
  <c r="AA1868" i="1"/>
  <c r="AA1870" i="1" s="1"/>
  <c r="V216" i="1"/>
  <c r="AA160" i="1"/>
  <c r="AA70" i="1"/>
  <c r="AA216" i="1"/>
  <c r="T941" i="1"/>
  <c r="T1872" i="1" s="1"/>
  <c r="Z1868" i="1"/>
  <c r="R1872" i="1"/>
  <c r="W1878" i="1" l="1"/>
  <c r="AA941" i="1"/>
  <c r="V941" i="1"/>
  <c r="Z1870" i="1"/>
  <c r="Z1878" i="1" l="1"/>
  <c r="Z1872" i="1"/>
  <c r="V1878" i="1"/>
  <c r="V1872" i="1"/>
  <c r="AA1872" i="1"/>
  <c r="AA1878" i="1"/>
  <c r="AA1880" i="1" s="1"/>
  <c r="W1879" i="1" l="1"/>
  <c r="Y1880" i="1"/>
  <c r="Y1884" i="1" s="1"/>
  <c r="Z1880" i="1"/>
  <c r="Y1885" i="1"/>
  <c r="Z1883" i="1"/>
  <c r="AA1883" i="1"/>
  <c r="Y1881" i="1" l="1"/>
  <c r="Z1884" i="1"/>
  <c r="Z1881" i="1"/>
  <c r="AA1881" i="1"/>
  <c r="AA1884" i="1"/>
  <c r="AA1885" i="1" s="1"/>
  <c r="Z1885" i="1" l="1"/>
</calcChain>
</file>

<file path=xl/comments1.xml><?xml version="1.0" encoding="utf-8"?>
<comments xmlns="http://schemas.openxmlformats.org/spreadsheetml/2006/main">
  <authors>
    <author>Author</author>
  </authors>
  <commentList>
    <comment ref="T17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PacifiCorp's share of Bridger Coal M&amp;S and Coal Inventory.</t>
        </r>
      </text>
    </comment>
    <comment ref="Y18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Washington's allocation of PacifiCorp's share of Bridger Coal net rate base from Adjustment 8.1.</t>
        </r>
      </text>
    </comment>
  </commentList>
</comments>
</file>

<file path=xl/sharedStrings.xml><?xml version="1.0" encoding="utf-8"?>
<sst xmlns="http://schemas.openxmlformats.org/spreadsheetml/2006/main" count="14800" uniqueCount="6019">
  <si>
    <t>PacifiCorp</t>
  </si>
  <si>
    <t>FERC Account</t>
  </si>
  <si>
    <t>FERC Description</t>
  </si>
  <si>
    <t>Account Number</t>
  </si>
  <si>
    <t>Account Description</t>
  </si>
  <si>
    <t>AMA</t>
  </si>
  <si>
    <t>1010000</t>
  </si>
  <si>
    <t>ELEC PLANT IN SERV</t>
  </si>
  <si>
    <t>140100</t>
  </si>
  <si>
    <t>Land</t>
  </si>
  <si>
    <t>140120</t>
  </si>
  <si>
    <t>Buildings-In Service</t>
  </si>
  <si>
    <t>140130</t>
  </si>
  <si>
    <t>Production Plant</t>
  </si>
  <si>
    <t>140140</t>
  </si>
  <si>
    <t>Trans Plant</t>
  </si>
  <si>
    <t>140160</t>
  </si>
  <si>
    <t>Distribn- In Service</t>
  </si>
  <si>
    <t>140180</t>
  </si>
  <si>
    <t>MV &amp; Plant-In Serv</t>
  </si>
  <si>
    <t>140190</t>
  </si>
  <si>
    <t>Office Furn &amp; Eq</t>
  </si>
  <si>
    <t>140200</t>
  </si>
  <si>
    <t>Gen Assets-In Serv</t>
  </si>
  <si>
    <t>140230</t>
  </si>
  <si>
    <t>Blds-Leasehold Imprv</t>
  </si>
  <si>
    <t>140240</t>
  </si>
  <si>
    <t>Asset Ret. Oblig Pro</t>
  </si>
  <si>
    <t>140270</t>
  </si>
  <si>
    <t>Asset Ret. Oblig Dis</t>
  </si>
  <si>
    <t>140280</t>
  </si>
  <si>
    <t>Asset Ret. Oblig Gen</t>
  </si>
  <si>
    <t>141110</t>
  </si>
  <si>
    <t>Intangible Other Pro</t>
  </si>
  <si>
    <t>141140</t>
  </si>
  <si>
    <t>Software Develop</t>
  </si>
  <si>
    <t>141210</t>
  </si>
  <si>
    <t>Hydro Relic Obl Inta</t>
  </si>
  <si>
    <t>1011000</t>
  </si>
  <si>
    <t>PRPTY UND CPTL LSS</t>
  </si>
  <si>
    <t>140600</t>
  </si>
  <si>
    <t>Prop Under Cap Lease</t>
  </si>
  <si>
    <t>142770</t>
  </si>
  <si>
    <t>Fin Lse ROU A(C)-Bdg</t>
  </si>
  <si>
    <t>142780</t>
  </si>
  <si>
    <t>Fin Lse ROU A(C)-Gas</t>
  </si>
  <si>
    <t>142785</t>
  </si>
  <si>
    <t>Fin Lse ROU A(C)-PPA</t>
  </si>
  <si>
    <t>1011200</t>
  </si>
  <si>
    <t>PRPTY UND OPER LSS</t>
  </si>
  <si>
    <t>142710</t>
  </si>
  <si>
    <t>Oper Lse ROU Asset-L</t>
  </si>
  <si>
    <t>142720</t>
  </si>
  <si>
    <t>Oper Lse ROU Asset-B</t>
  </si>
  <si>
    <t>142730</t>
  </si>
  <si>
    <t>Oper Lse ROU A(C)-E</t>
  </si>
  <si>
    <t>142740</t>
  </si>
  <si>
    <t>Oper Lse ROU A(C)-P</t>
  </si>
  <si>
    <t>142750</t>
  </si>
  <si>
    <t>Oper Lse ROU A(C)-O</t>
  </si>
  <si>
    <t>1011250</t>
  </si>
  <si>
    <t>OPER LSS - ACCUM AMT</t>
  </si>
  <si>
    <t>142810</t>
  </si>
  <si>
    <t>142820</t>
  </si>
  <si>
    <t>Oper Lse ROU A(A/D)B</t>
  </si>
  <si>
    <t>142830</t>
  </si>
  <si>
    <t>Oper Lse ROU A(A/D)E</t>
  </si>
  <si>
    <t>142840</t>
  </si>
  <si>
    <t>Oper Lse ROU A(A/D)P</t>
  </si>
  <si>
    <t>142850</t>
  </si>
  <si>
    <t>Oper Lse ROU A(A/D)O</t>
  </si>
  <si>
    <t>1011500</t>
  </si>
  <si>
    <t>CAP LEASES–ACCM AMRT</t>
  </si>
  <si>
    <t>142870</t>
  </si>
  <si>
    <t>Fin Lse ROU A(A/D)-B</t>
  </si>
  <si>
    <t>142880</t>
  </si>
  <si>
    <t>Fin Lse ROU A(A/D)-G</t>
  </si>
  <si>
    <t>142885</t>
  </si>
  <si>
    <t>Fin Lse ROU A(A/D)-P</t>
  </si>
  <si>
    <t>146450</t>
  </si>
  <si>
    <t>A/Amort-Capital Leas</t>
  </si>
  <si>
    <t>1011900</t>
  </si>
  <si>
    <t>PRPTY UND CPTL LSS-O</t>
  </si>
  <si>
    <t>142794</t>
  </si>
  <si>
    <t>Fin Lse ROU Asset(C)</t>
  </si>
  <si>
    <t>1011950</t>
  </si>
  <si>
    <t>142894</t>
  </si>
  <si>
    <t>Fin Lse ROU A(A/D)OT</t>
  </si>
  <si>
    <t>187490</t>
  </si>
  <si>
    <t>RegA-Fin Lse Depr-TD</t>
  </si>
  <si>
    <t>187492</t>
  </si>
  <si>
    <t>RegA-Op Lse Depr-TD</t>
  </si>
  <si>
    <t>1019000</t>
  </si>
  <si>
    <t>ELEC PLT IN SERV-OTH</t>
  </si>
  <si>
    <t>140109</t>
  </si>
  <si>
    <t>Land -N-Rec</t>
  </si>
  <si>
    <t>140129</t>
  </si>
  <si>
    <t>140139</t>
  </si>
  <si>
    <t>Prod Plant-N-Rec</t>
  </si>
  <si>
    <t>140149</t>
  </si>
  <si>
    <t>Trans Plant Non-Rec</t>
  </si>
  <si>
    <t>140169</t>
  </si>
  <si>
    <t>Distribn- Non-Rec</t>
  </si>
  <si>
    <t>140189</t>
  </si>
  <si>
    <t>MV &amp; Plant-In Serv-N</t>
  </si>
  <si>
    <t>1050000</t>
  </si>
  <si>
    <t>EL PLT HLD FTR USE</t>
  </si>
  <si>
    <t>140750</t>
  </si>
  <si>
    <t>Elect Plnt-Future Us</t>
  </si>
  <si>
    <t>1061000</t>
  </si>
  <si>
    <t>DIST COMP CONST NOT</t>
  </si>
  <si>
    <t>140775</t>
  </si>
  <si>
    <t>Dist Cmpl Cnst N-Cls</t>
  </si>
  <si>
    <t>1062000</t>
  </si>
  <si>
    <t>TRAN COMP CONST NOT</t>
  </si>
  <si>
    <t>140776</t>
  </si>
  <si>
    <t>Trm Comp Const N-Cls</t>
  </si>
  <si>
    <t>1063000</t>
  </si>
  <si>
    <t>PROD COMP CONST NOT</t>
  </si>
  <si>
    <t>140774</t>
  </si>
  <si>
    <t>Prd Comp Const N-Cls</t>
  </si>
  <si>
    <t>1064000</t>
  </si>
  <si>
    <t>GEN COMP CONST NOT</t>
  </si>
  <si>
    <t>140777</t>
  </si>
  <si>
    <t>Gen Comp Const N-Cls</t>
  </si>
  <si>
    <t>1070000</t>
  </si>
  <si>
    <t>CWIP - ELECTRIC</t>
  </si>
  <si>
    <t>148000</t>
  </si>
  <si>
    <t>AUC</t>
  </si>
  <si>
    <t>148001</t>
  </si>
  <si>
    <t>CWIP Reserve</t>
  </si>
  <si>
    <t>148002</t>
  </si>
  <si>
    <t>CWIP Unall O/H &amp; Adj</t>
  </si>
  <si>
    <t>148003</t>
  </si>
  <si>
    <t>Reclass to PP&amp;E-Uncl</t>
  </si>
  <si>
    <t>1074000</t>
  </si>
  <si>
    <t>CWIP-ELEC OTH ADJ</t>
  </si>
  <si>
    <t>148019</t>
  </si>
  <si>
    <t>CWIP Resrv-Disallw L</t>
  </si>
  <si>
    <t>1080000</t>
  </si>
  <si>
    <t>AC PR DPR EL PL SR</t>
  </si>
  <si>
    <t>145120</t>
  </si>
  <si>
    <t>A/Depr-Buildings</t>
  </si>
  <si>
    <t>145130</t>
  </si>
  <si>
    <t>A/D-Prod</t>
  </si>
  <si>
    <t>145140</t>
  </si>
  <si>
    <t>A/D-Trans</t>
  </si>
  <si>
    <t>145160</t>
  </si>
  <si>
    <t>A/D-Distribution</t>
  </si>
  <si>
    <t>145180</t>
  </si>
  <si>
    <t>A/Depr-MV&amp;Mob Plant</t>
  </si>
  <si>
    <t>145190</t>
  </si>
  <si>
    <t>A/Depr-Furn &amp; Equip</t>
  </si>
  <si>
    <t>145200</t>
  </si>
  <si>
    <t>A/Depr-Gen Assets</t>
  </si>
  <si>
    <t>145240</t>
  </si>
  <si>
    <t>A/D-Asset Ret Obl Pr</t>
  </si>
  <si>
    <t>145270</t>
  </si>
  <si>
    <t>A/D-Asset Ret Obl Ds</t>
  </si>
  <si>
    <t>145280</t>
  </si>
  <si>
    <t>A/D-Asset Ret Obl Gn</t>
  </si>
  <si>
    <t>1081000</t>
  </si>
  <si>
    <t>AC PR DPR RETIREMENT</t>
  </si>
  <si>
    <t>144121</t>
  </si>
  <si>
    <t>Over/Under-Buildings</t>
  </si>
  <si>
    <t>144131</t>
  </si>
  <si>
    <t>Over/Under-Prod</t>
  </si>
  <si>
    <t>144141</t>
  </si>
  <si>
    <t>Over/Under-Trans</t>
  </si>
  <si>
    <t>144161</t>
  </si>
  <si>
    <t>Over/Under-Distribut</t>
  </si>
  <si>
    <t>144181</t>
  </si>
  <si>
    <t>Over/Under-MV&amp;Mob Pl</t>
  </si>
  <si>
    <t>1082000</t>
  </si>
  <si>
    <t>AC PR DPR-SALVAGE</t>
  </si>
  <si>
    <t>144122</t>
  </si>
  <si>
    <t>Salvage-Buildings</t>
  </si>
  <si>
    <t>144132</t>
  </si>
  <si>
    <t>Salvage-Prod</t>
  </si>
  <si>
    <t>144142</t>
  </si>
  <si>
    <t>Salvage-Trans</t>
  </si>
  <si>
    <t>144162</t>
  </si>
  <si>
    <t>Salvage-Distribution</t>
  </si>
  <si>
    <t>144182</t>
  </si>
  <si>
    <t>Salvage-MV&amp;Mob Plant</t>
  </si>
  <si>
    <t>144202</t>
  </si>
  <si>
    <t>Salvage-Gen Assets</t>
  </si>
  <si>
    <t>1083000</t>
  </si>
  <si>
    <t>AC PR DPR-REMOVAL</t>
  </si>
  <si>
    <t>144123</t>
  </si>
  <si>
    <t>Removal-Buildings</t>
  </si>
  <si>
    <t>144133</t>
  </si>
  <si>
    <t>Removal-Prod</t>
  </si>
  <si>
    <t>144143</t>
  </si>
  <si>
    <t>Removal-Trans</t>
  </si>
  <si>
    <t>144163</t>
  </si>
  <si>
    <t>Removal-Distribution</t>
  </si>
  <si>
    <t>144183</t>
  </si>
  <si>
    <t>Removal-MV&amp;Mob Plant</t>
  </si>
  <si>
    <t>144193</t>
  </si>
  <si>
    <t>Removal-Furn &amp; Equip</t>
  </si>
  <si>
    <t>144203</t>
  </si>
  <si>
    <t>Removal-Gen Assets</t>
  </si>
  <si>
    <t>144901</t>
  </si>
  <si>
    <t>Removal Costs- Steam</t>
  </si>
  <si>
    <t>144902</t>
  </si>
  <si>
    <t>Removal Costs- Hydro</t>
  </si>
  <si>
    <t>144903</t>
  </si>
  <si>
    <t>Removal Costs- Other</t>
  </si>
  <si>
    <t>144904</t>
  </si>
  <si>
    <t>Removal Costs- Trans</t>
  </si>
  <si>
    <t>144905</t>
  </si>
  <si>
    <t>Removal Costs- Dist</t>
  </si>
  <si>
    <t>144906</t>
  </si>
  <si>
    <t>Removal Costs- Gener</t>
  </si>
  <si>
    <t>144908</t>
  </si>
  <si>
    <t>Removal Costs- Build</t>
  </si>
  <si>
    <t>144911</t>
  </si>
  <si>
    <t>Accr Removal - Steam</t>
  </si>
  <si>
    <t>144912</t>
  </si>
  <si>
    <t>Accr Removal - Hydro</t>
  </si>
  <si>
    <t>144913</t>
  </si>
  <si>
    <t>Accr Removal - Other</t>
  </si>
  <si>
    <t>144914</t>
  </si>
  <si>
    <t>Accr Removal - Trans</t>
  </si>
  <si>
    <t>144915</t>
  </si>
  <si>
    <t>Accr Removal - Dist</t>
  </si>
  <si>
    <t>144916</t>
  </si>
  <si>
    <t>Accr Removal - Gener</t>
  </si>
  <si>
    <t>144918</t>
  </si>
  <si>
    <t>Accr Removal - Build</t>
  </si>
  <si>
    <t>288301</t>
  </si>
  <si>
    <t>Reg Liab-Removal-Stm</t>
  </si>
  <si>
    <t>288302</t>
  </si>
  <si>
    <t>Reg Liab-Removal-Hyd</t>
  </si>
  <si>
    <t>288303</t>
  </si>
  <si>
    <t>Reg Liab-Removal-Oth</t>
  </si>
  <si>
    <t>288304</t>
  </si>
  <si>
    <t>Reg Liab-Removal-Trn</t>
  </si>
  <si>
    <t>288305</t>
  </si>
  <si>
    <t>Reg Liab-Removal-Dis</t>
  </si>
  <si>
    <t>288306</t>
  </si>
  <si>
    <t>Reg Liab-Removal-Gen</t>
  </si>
  <si>
    <t>288308</t>
  </si>
  <si>
    <t>Reg Liab-Removal-Bui</t>
  </si>
  <si>
    <t>288351</t>
  </si>
  <si>
    <t>RegL Contra-Carbn-ID</t>
  </si>
  <si>
    <t>288353</t>
  </si>
  <si>
    <t>RegL Contra-Carbn-UT</t>
  </si>
  <si>
    <t>288355</t>
  </si>
  <si>
    <t>RegL Contra-Carbn-WY</t>
  </si>
  <si>
    <t>1084000</t>
  </si>
  <si>
    <t>AC PR DPR-OTHER ADJ</t>
  </si>
  <si>
    <t>140238</t>
  </si>
  <si>
    <t>Prod Plt-WA-DisalwLs</t>
  </si>
  <si>
    <t>144146</t>
  </si>
  <si>
    <t>Thrd Party Reim-Tran</t>
  </si>
  <si>
    <t>144164</t>
  </si>
  <si>
    <t>Other-Distribution</t>
  </si>
  <si>
    <t>144166</t>
  </si>
  <si>
    <t>Thrd Party Reim-Dist</t>
  </si>
  <si>
    <t>144998</t>
  </si>
  <si>
    <t>Dep Res Redist Conc</t>
  </si>
  <si>
    <t>145125</t>
  </si>
  <si>
    <t>ARO Rem Acc Rev-Gen</t>
  </si>
  <si>
    <t>145127</t>
  </si>
  <si>
    <t>ARO Actual Rem-Gn Pt</t>
  </si>
  <si>
    <t>145137</t>
  </si>
  <si>
    <t>ARO Actual Rem-Prod</t>
  </si>
  <si>
    <t>145138</t>
  </si>
  <si>
    <t>ARO Rem Acc Rev-Prod</t>
  </si>
  <si>
    <t>145147</t>
  </si>
  <si>
    <t>ARO Act Remvl - Tran</t>
  </si>
  <si>
    <t>145148</t>
  </si>
  <si>
    <t>ARO Rem Acc Rev-Tran</t>
  </si>
  <si>
    <t>145167</t>
  </si>
  <si>
    <t>ARO Act Remvl - Dist</t>
  </si>
  <si>
    <t>145168</t>
  </si>
  <si>
    <t>ARO Rem Acc Rev-Dist</t>
  </si>
  <si>
    <t>145238</t>
  </si>
  <si>
    <t>A/D-Prd Plant-WA-DL</t>
  </si>
  <si>
    <t>1085000</t>
  </si>
  <si>
    <t>AC PR DPR-ACCRUAL</t>
  </si>
  <si>
    <t>144135</t>
  </si>
  <si>
    <t>Non-Class-Prod</t>
  </si>
  <si>
    <t>144145</t>
  </si>
  <si>
    <t>Non-Class-Trans</t>
  </si>
  <si>
    <t>144165</t>
  </si>
  <si>
    <t>Non-Class-Dist</t>
  </si>
  <si>
    <t>144205</t>
  </si>
  <si>
    <t>Non-Class-Gen</t>
  </si>
  <si>
    <t>145129</t>
  </si>
  <si>
    <t>A/D-Buildings-N-Rec</t>
  </si>
  <si>
    <t>145131</t>
  </si>
  <si>
    <t>Acc Dep-Hyd-ID Klmth</t>
  </si>
  <si>
    <t>145132</t>
  </si>
  <si>
    <t>Prod Plnt-OR Inc A/D</t>
  </si>
  <si>
    <t>145133</t>
  </si>
  <si>
    <t>Acc Dep-Hyd-UT Klmth</t>
  </si>
  <si>
    <t>145134</t>
  </si>
  <si>
    <t>Acc Dep-Hyd-WY Klmth</t>
  </si>
  <si>
    <t>145135</t>
  </si>
  <si>
    <t>Accum Depr-Hyd Decom</t>
  </si>
  <si>
    <t>145139</t>
  </si>
  <si>
    <t>Prod Plt-Accum Depn</t>
  </si>
  <si>
    <t>145149</t>
  </si>
  <si>
    <t>A/D-Trans Non-Rec</t>
  </si>
  <si>
    <t>145169</t>
  </si>
  <si>
    <t>A/D-Dist Non-Rec</t>
  </si>
  <si>
    <t>145189</t>
  </si>
  <si>
    <t>A/D-MV&amp;Mob Plant-N-R</t>
  </si>
  <si>
    <t>145231</t>
  </si>
  <si>
    <t>A/D - Ret Plt-Decomm</t>
  </si>
  <si>
    <t>145244</t>
  </si>
  <si>
    <t>Prod Plnt-UT Adj A/D</t>
  </si>
  <si>
    <t>1110000</t>
  </si>
  <si>
    <t>AC PR AMR EL PT SR</t>
  </si>
  <si>
    <t>146140</t>
  </si>
  <si>
    <t>A/Amort-Soft Dev</t>
  </si>
  <si>
    <t>146200</t>
  </si>
  <si>
    <t>A/Amort-Oth Intang</t>
  </si>
  <si>
    <t>146210</t>
  </si>
  <si>
    <t>A/Amort-Oth Lic/Hydr</t>
  </si>
  <si>
    <t>146230</t>
  </si>
  <si>
    <t>A/Amort-LsHld Imprmt</t>
  </si>
  <si>
    <t>1119000</t>
  </si>
  <si>
    <t>AC PR AMR EL PT SR-O</t>
  </si>
  <si>
    <t>146201</t>
  </si>
  <si>
    <t>A/Amrt-Hyd- Klmth</t>
  </si>
  <si>
    <t>1140000</t>
  </si>
  <si>
    <t>EL PLT ACQUIST ADJ</t>
  </si>
  <si>
    <t>140800</t>
  </si>
  <si>
    <t>El Plnt Asst Acq Adj</t>
  </si>
  <si>
    <t>1150000</t>
  </si>
  <si>
    <t>Ac Prov El Pt Acq Ad</t>
  </si>
  <si>
    <t>145800</t>
  </si>
  <si>
    <t>A/Depr Asst Acq Adj</t>
  </si>
  <si>
    <t>1210000</t>
  </si>
  <si>
    <t>NONUTILITY PRPERTY</t>
  </si>
  <si>
    <t>140920</t>
  </si>
  <si>
    <t>Nonutility Prop</t>
  </si>
  <si>
    <t>140921</t>
  </si>
  <si>
    <t>Nonutility Prop-Non-</t>
  </si>
  <si>
    <t>1220000</t>
  </si>
  <si>
    <t>AC DPN/AMT N-U PRO</t>
  </si>
  <si>
    <t>146500</t>
  </si>
  <si>
    <t>A/Amrt-Non-Utility P</t>
  </si>
  <si>
    <t>1230000</t>
  </si>
  <si>
    <t>INVEST ASSOC CO</t>
  </si>
  <si>
    <t>175502</t>
  </si>
  <si>
    <t>Inv Land Resour</t>
  </si>
  <si>
    <t>1231100</t>
  </si>
  <si>
    <t>INV IN SUBS-AQC/CAP</t>
  </si>
  <si>
    <t>165101</t>
  </si>
  <si>
    <t>Inv Intrwst Mine Co</t>
  </si>
  <si>
    <t>165106</t>
  </si>
  <si>
    <t>Inv Enrgy Wst Min Co</t>
  </si>
  <si>
    <t>165110</t>
  </si>
  <si>
    <t>Inv in Pac Minr(PMI)</t>
  </si>
  <si>
    <t>165111</t>
  </si>
  <si>
    <t>Inv Glenrock Coal Co</t>
  </si>
  <si>
    <t>165170</t>
  </si>
  <si>
    <t>Inv Fssl Rock Fuels</t>
  </si>
  <si>
    <t>175501</t>
  </si>
  <si>
    <t>Inv Wms Fork(Tpr Mn)</t>
  </si>
  <si>
    <t>1231200</t>
  </si>
  <si>
    <t>INV IN SUB-EQ IN SUB</t>
  </si>
  <si>
    <t>167110</t>
  </si>
  <si>
    <t>Inv PMI-Eqty Erngs</t>
  </si>
  <si>
    <t>167170</t>
  </si>
  <si>
    <t>Eq Earn-Fssl Rk Fuel</t>
  </si>
  <si>
    <t>175751</t>
  </si>
  <si>
    <t>Inv Trp Mine-Eq Earn</t>
  </si>
  <si>
    <t>1231300</t>
  </si>
  <si>
    <t>INV IN SUBS-ACC DIV</t>
  </si>
  <si>
    <t>169110</t>
  </si>
  <si>
    <t>Inv PMI-Accum Divnds</t>
  </si>
  <si>
    <t>169170</t>
  </si>
  <si>
    <t>Accum Div-Fssl Rock</t>
  </si>
  <si>
    <t>1242000</t>
  </si>
  <si>
    <t>PAC PWR-INT FREE LN</t>
  </si>
  <si>
    <t>162011</t>
  </si>
  <si>
    <t>PacPwr Int Free Loan</t>
  </si>
  <si>
    <t>1244100</t>
  </si>
  <si>
    <t>ENERGY FINANSWER</t>
  </si>
  <si>
    <t>162019</t>
  </si>
  <si>
    <t>The Energy Finanswer</t>
  </si>
  <si>
    <t>1247000</t>
  </si>
  <si>
    <t>ELI/GAWL LOANS (CSS)</t>
  </si>
  <si>
    <t>162000</t>
  </si>
  <si>
    <t>Weath/DSR Inv</t>
  </si>
  <si>
    <t>1247100</t>
  </si>
  <si>
    <t>CSS/ELI SYSTEM LOANS</t>
  </si>
  <si>
    <t>162001</t>
  </si>
  <si>
    <t>CSS/ELI Billings</t>
  </si>
  <si>
    <t>1249000</t>
  </si>
  <si>
    <t>RESV UNCOLL ESC&amp;WZ</t>
  </si>
  <si>
    <t>162010</t>
  </si>
  <si>
    <t>Res Uncol ESC/Wz Loa</t>
  </si>
  <si>
    <t>1249900</t>
  </si>
  <si>
    <t>OTHER INVEST-OTHER</t>
  </si>
  <si>
    <t>157009</t>
  </si>
  <si>
    <t>Notes Rec-Recon Acct</t>
  </si>
  <si>
    <t>157499</t>
  </si>
  <si>
    <t>Notes Rec-Recl to Cu</t>
  </si>
  <si>
    <t>163500</t>
  </si>
  <si>
    <t>SERP-CSV</t>
  </si>
  <si>
    <t>163501</t>
  </si>
  <si>
    <t>SERP-Premium Payment</t>
  </si>
  <si>
    <t>163502</t>
  </si>
  <si>
    <t>Invst Df CmpTr U G/L</t>
  </si>
  <si>
    <t>163505</t>
  </si>
  <si>
    <t>Invest Def Cmp</t>
  </si>
  <si>
    <t>163506</t>
  </si>
  <si>
    <t>Invest in Trust-LTIP</t>
  </si>
  <si>
    <t>163507</t>
  </si>
  <si>
    <t>Invst in LTIP Trust</t>
  </si>
  <si>
    <t>163510</t>
  </si>
  <si>
    <t>COLI-CSV</t>
  </si>
  <si>
    <t>163520</t>
  </si>
  <si>
    <t>COLI Loans</t>
  </si>
  <si>
    <t>1280000</t>
  </si>
  <si>
    <t>OTHER SPECIAL FNDS</t>
  </si>
  <si>
    <t>111100</t>
  </si>
  <si>
    <t>Cust Acct -N. Umpqua</t>
  </si>
  <si>
    <t>111200</t>
  </si>
  <si>
    <t>111206</t>
  </si>
  <si>
    <t>Cust-Fees/Misc Clr</t>
  </si>
  <si>
    <t>114506</t>
  </si>
  <si>
    <t>UH - Dental Claims</t>
  </si>
  <si>
    <t>114509</t>
  </si>
  <si>
    <t>Escrow Acct-UT Reten</t>
  </si>
  <si>
    <t>114520</t>
  </si>
  <si>
    <t>Escrow Acct-BPA Agmt</t>
  </si>
  <si>
    <t>114610</t>
  </si>
  <si>
    <t>Invst LTIP Trust-Cur</t>
  </si>
  <si>
    <t>114620</t>
  </si>
  <si>
    <t>InvDef Comp Trt-Cur</t>
  </si>
  <si>
    <t>114903</t>
  </si>
  <si>
    <t>Restrict Cash-Retire</t>
  </si>
  <si>
    <t>162400</t>
  </si>
  <si>
    <t>Nuc Decom Trst</t>
  </si>
  <si>
    <t>162420</t>
  </si>
  <si>
    <t>PDX Hrbr Super Trst</t>
  </si>
  <si>
    <t>163508</t>
  </si>
  <si>
    <t>Invest in LTIP Trust</t>
  </si>
  <si>
    <t>163509</t>
  </si>
  <si>
    <t>Invest Def Cmp-Recla</t>
  </si>
  <si>
    <t>163751</t>
  </si>
  <si>
    <t>LCT Oper Trust Acct</t>
  </si>
  <si>
    <t>1281000</t>
  </si>
  <si>
    <t>Oth Special Funds-Pn</t>
  </si>
  <si>
    <t>163650</t>
  </si>
  <si>
    <t>FAS 158 Funded PRA</t>
  </si>
  <si>
    <t>1310000</t>
  </si>
  <si>
    <t>CASH</t>
  </si>
  <si>
    <t>101000</t>
  </si>
  <si>
    <t>Main Concentration</t>
  </si>
  <si>
    <t>101003</t>
  </si>
  <si>
    <t>Main Concent-WiresIn</t>
  </si>
  <si>
    <t>101100</t>
  </si>
  <si>
    <t>Mn Concen WICR</t>
  </si>
  <si>
    <t>101203</t>
  </si>
  <si>
    <t>RETL-Wires In Clr</t>
  </si>
  <si>
    <t>102000</t>
  </si>
  <si>
    <t>Main Check Disb</t>
  </si>
  <si>
    <t>102001</t>
  </si>
  <si>
    <t>Mn Chk-Check Clr</t>
  </si>
  <si>
    <t>102004</t>
  </si>
  <si>
    <t>Mn Chk-Wire Out Clr</t>
  </si>
  <si>
    <t>103000</t>
  </si>
  <si>
    <t>103001</t>
  </si>
  <si>
    <t>Main Check Disb-Clrg</t>
  </si>
  <si>
    <t>103003</t>
  </si>
  <si>
    <t>Main Ck Disb-Wires</t>
  </si>
  <si>
    <t>103004</t>
  </si>
  <si>
    <t>105000</t>
  </si>
  <si>
    <t>Main Depository</t>
  </si>
  <si>
    <t>105002</t>
  </si>
  <si>
    <t>Mn Dep-Dep Clr Acct</t>
  </si>
  <si>
    <t>105007</t>
  </si>
  <si>
    <t>Mn Dep-Ret Item Clr</t>
  </si>
  <si>
    <t>106900</t>
  </si>
  <si>
    <t>PPW Direct Debit</t>
  </si>
  <si>
    <t>106903</t>
  </si>
  <si>
    <t>PPW Direct Wires In</t>
  </si>
  <si>
    <t>109000</t>
  </si>
  <si>
    <t>EDI Recpt &amp; Disb</t>
  </si>
  <si>
    <t>109003</t>
  </si>
  <si>
    <t>EDI-Wires/ACH In Clr</t>
  </si>
  <si>
    <t>112980</t>
  </si>
  <si>
    <t>Held Checks Received</t>
  </si>
  <si>
    <t>112995</t>
  </si>
  <si>
    <t>Cash-Neg Cash Reclss</t>
  </si>
  <si>
    <t>112999</t>
  </si>
  <si>
    <t>Cash-Bank Det Clrg</t>
  </si>
  <si>
    <t>1340000</t>
  </si>
  <si>
    <t>OTHER SP DEPOSITS</t>
  </si>
  <si>
    <t>139804</t>
  </si>
  <si>
    <t>Insurance Deposits</t>
  </si>
  <si>
    <t>139805</t>
  </si>
  <si>
    <t>Margin Deposits</t>
  </si>
  <si>
    <t>139831</t>
  </si>
  <si>
    <t>Marg Dep Net w/FAS</t>
  </si>
  <si>
    <t>1360000</t>
  </si>
  <si>
    <t>TEMP CASH INVESTMT</t>
  </si>
  <si>
    <t>128200</t>
  </si>
  <si>
    <t>Invest - Temp Cash</t>
  </si>
  <si>
    <t>128205</t>
  </si>
  <si>
    <t>Invest-ST Sec USB</t>
  </si>
  <si>
    <t>128210</t>
  </si>
  <si>
    <t>Invest-ST Sec WF</t>
  </si>
  <si>
    <t>128222</t>
  </si>
  <si>
    <t>Invest MM- SERP TFnd</t>
  </si>
  <si>
    <t>1410000</t>
  </si>
  <si>
    <t>NOTES RECEIVABLE</t>
  </si>
  <si>
    <t>156009</t>
  </si>
  <si>
    <t>Notes Rec - Current</t>
  </si>
  <si>
    <t>1420000</t>
  </si>
  <si>
    <t>CUSTOMER ACCTS REC</t>
  </si>
  <si>
    <t>115000</t>
  </si>
  <si>
    <t>Cust A/R-Elect</t>
  </si>
  <si>
    <t>115100</t>
  </si>
  <si>
    <t>A/R-Wtr,Swr,Grbg</t>
  </si>
  <si>
    <t>115175</t>
  </si>
  <si>
    <t>A/R-Unident Cash</t>
  </si>
  <si>
    <t>115225</t>
  </si>
  <si>
    <t>A/R-Prod Sales</t>
  </si>
  <si>
    <t>115310</t>
  </si>
  <si>
    <t>ESS Direct Access AR</t>
  </si>
  <si>
    <t>115315</t>
  </si>
  <si>
    <t>ESS Dir Access Clr</t>
  </si>
  <si>
    <t>115420</t>
  </si>
  <si>
    <t>On-The-Bill Fin Rec</t>
  </si>
  <si>
    <t>115700</t>
  </si>
  <si>
    <t>A/R-Wholesale-Regul</t>
  </si>
  <si>
    <t>115710</t>
  </si>
  <si>
    <t>Wholesale Trans Sale</t>
  </si>
  <si>
    <t>115715</t>
  </si>
  <si>
    <t>Wholesale Tran Sales</t>
  </si>
  <si>
    <t>115720</t>
  </si>
  <si>
    <t>C&amp;T Intracomp Recv</t>
  </si>
  <si>
    <t>115721</t>
  </si>
  <si>
    <t>Transm Intracomp Pay</t>
  </si>
  <si>
    <t>115750</t>
  </si>
  <si>
    <t>A/R-WICR/RIS Offset</t>
  </si>
  <si>
    <t>115751</t>
  </si>
  <si>
    <t>A/R Whsle Ex Val Pur</t>
  </si>
  <si>
    <t>115800</t>
  </si>
  <si>
    <t>A/R-Unmatch Paymnts</t>
  </si>
  <si>
    <t>115978</t>
  </si>
  <si>
    <t>Net ASC606WS NPC</t>
  </si>
  <si>
    <t>115979</t>
  </si>
  <si>
    <t>115980</t>
  </si>
  <si>
    <t>Net Pwr Cost Rec Net</t>
  </si>
  <si>
    <t>115990</t>
  </si>
  <si>
    <t>Nt Pwr Cst Rc Est-Tr</t>
  </si>
  <si>
    <t>115999</t>
  </si>
  <si>
    <t>Net Pwr Cost Rec Est</t>
  </si>
  <si>
    <t>1430000</t>
  </si>
  <si>
    <t>OTHER ACCTS REC</t>
  </si>
  <si>
    <t>116440</t>
  </si>
  <si>
    <t>A/R - Sales Tax</t>
  </si>
  <si>
    <t>1431000</t>
  </si>
  <si>
    <t>EMP ACCOUNTS REC</t>
  </si>
  <si>
    <t>116410</t>
  </si>
  <si>
    <t>A/R - Employees</t>
  </si>
  <si>
    <t>116412</t>
  </si>
  <si>
    <t>Emp Pmt Ded-Misc Rec</t>
  </si>
  <si>
    <t>156076</t>
  </si>
  <si>
    <t>Emp Rec-NonCur-Clrg</t>
  </si>
  <si>
    <t>1433000</t>
  </si>
  <si>
    <t>JOINT OWNER REC</t>
  </si>
  <si>
    <t>116500</t>
  </si>
  <si>
    <t>J.O. Rec-Non-Rec</t>
  </si>
  <si>
    <t>116509</t>
  </si>
  <si>
    <t>Cntra Rec Jnt Owners</t>
  </si>
  <si>
    <t>116600</t>
  </si>
  <si>
    <t>J. O.-Recon Acct</t>
  </si>
  <si>
    <t>156905</t>
  </si>
  <si>
    <t>Other A/R-NonCurrent</t>
  </si>
  <si>
    <t>1435100</t>
  </si>
  <si>
    <t>CASH OVER &amp; SHORTS</t>
  </si>
  <si>
    <t>115174</t>
  </si>
  <si>
    <t>Cash Overs &amp; Shorts</t>
  </si>
  <si>
    <t>1435500</t>
  </si>
  <si>
    <t>UNDIST WIRE TRNSF</t>
  </si>
  <si>
    <t>115176</t>
  </si>
  <si>
    <t>CSS-Unident Wires</t>
  </si>
  <si>
    <t>1436000</t>
  </si>
  <si>
    <t>OTH ACCT REC</t>
  </si>
  <si>
    <t>115400</t>
  </si>
  <si>
    <t>BPA Balancing-All St</t>
  </si>
  <si>
    <t>116850</t>
  </si>
  <si>
    <t>A/R - Other</t>
  </si>
  <si>
    <t>116900</t>
  </si>
  <si>
    <t>A/R - Other-Recon</t>
  </si>
  <si>
    <t>1437000</t>
  </si>
  <si>
    <t>CSS OAR BILLINGS</t>
  </si>
  <si>
    <t>116851</t>
  </si>
  <si>
    <t>CSS OAR Billings</t>
  </si>
  <si>
    <t>1437100</t>
  </si>
  <si>
    <t>CSS OAR BILLINGS-WOR</t>
  </si>
  <si>
    <t>116852</t>
  </si>
  <si>
    <t>CSS OAR Billing W/O</t>
  </si>
  <si>
    <t>1440000</t>
  </si>
  <si>
    <t>ACC PR-UNCOLL ACCT</t>
  </si>
  <si>
    <t>118100</t>
  </si>
  <si>
    <t>Prov D/Debts-Elec</t>
  </si>
  <si>
    <t>118150</t>
  </si>
  <si>
    <t>Prov D/Debts-Other</t>
  </si>
  <si>
    <t>118157</t>
  </si>
  <si>
    <t>Allow Bad Debt-Pole</t>
  </si>
  <si>
    <t>118168</t>
  </si>
  <si>
    <t>Prov  for D/Debts</t>
  </si>
  <si>
    <t>118175</t>
  </si>
  <si>
    <t>Allow for B/D-Trans</t>
  </si>
  <si>
    <t>1460000</t>
  </si>
  <si>
    <t>ACCT RCV FRM ASSOC</t>
  </si>
  <si>
    <t>116000</t>
  </si>
  <si>
    <t>Interco A/R-Curr</t>
  </si>
  <si>
    <t>116011</t>
  </si>
  <si>
    <t>IntCo A/R-BCC</t>
  </si>
  <si>
    <t>116020</t>
  </si>
  <si>
    <t>A/R-PCorp Foundation</t>
  </si>
  <si>
    <t>116122</t>
  </si>
  <si>
    <t>I/C A/R-AltaLink</t>
  </si>
  <si>
    <t>116123</t>
  </si>
  <si>
    <t>I/Co A/R-Neveda Pwr</t>
  </si>
  <si>
    <t>116124</t>
  </si>
  <si>
    <t>I/Co A/R-Sierra Pwr</t>
  </si>
  <si>
    <t>116125</t>
  </si>
  <si>
    <t>I/C A/R-BHE (MEHC)</t>
  </si>
  <si>
    <t>116126</t>
  </si>
  <si>
    <t>InterCo A/R - MEC</t>
  </si>
  <si>
    <t>116127</t>
  </si>
  <si>
    <t>InterCo A/R - MHC</t>
  </si>
  <si>
    <t>116129</t>
  </si>
  <si>
    <t>I/C A/R-NV Energy</t>
  </si>
  <si>
    <t>116153</t>
  </si>
  <si>
    <t>InterCo-AR BHI</t>
  </si>
  <si>
    <t>116157</t>
  </si>
  <si>
    <t>I/C A/R-MTL Canyon</t>
  </si>
  <si>
    <t>116159</t>
  </si>
  <si>
    <t>I/C A/R-(MES)</t>
  </si>
  <si>
    <t>116170</t>
  </si>
  <si>
    <t>IntrCo A/R-Kern Rvr</t>
  </si>
  <si>
    <t>116171</t>
  </si>
  <si>
    <t>I/C A/R-CalEnr Op Co</t>
  </si>
  <si>
    <t>116172</t>
  </si>
  <si>
    <t>InterCo A/R - NNG</t>
  </si>
  <si>
    <t>116173</t>
  </si>
  <si>
    <t>InterCo A/R - HomeSv</t>
  </si>
  <si>
    <t>116174</t>
  </si>
  <si>
    <t>IntrCo A/R-MdWst Cap</t>
  </si>
  <si>
    <t>116175</t>
  </si>
  <si>
    <t>IntrCo A/R-MCS</t>
  </si>
  <si>
    <t>116178</t>
  </si>
  <si>
    <t>IntrCo A/R-N.Pwr Hdg</t>
  </si>
  <si>
    <t>116179</t>
  </si>
  <si>
    <t>IntrCo A/R-CE Philip</t>
  </si>
  <si>
    <t>116180</t>
  </si>
  <si>
    <t>I/C A/R-BHE U.S. Trn</t>
  </si>
  <si>
    <t>116183</t>
  </si>
  <si>
    <t>I/C A/R-BHE Texas Tr</t>
  </si>
  <si>
    <t>116187</t>
  </si>
  <si>
    <t>I/C A/R-BHE Renewabl</t>
  </si>
  <si>
    <t>116200</t>
  </si>
  <si>
    <t>I/C A/R Recl to A/P</t>
  </si>
  <si>
    <t>116261</t>
  </si>
  <si>
    <t>I/C A/R Whls Pwr-Sie</t>
  </si>
  <si>
    <t>116262</t>
  </si>
  <si>
    <t>I/C A/R Whls Pwr-Nev</t>
  </si>
  <si>
    <t>116272</t>
  </si>
  <si>
    <t>I/C A/R Net Pwr-Neva</t>
  </si>
  <si>
    <t>1461500</t>
  </si>
  <si>
    <t>TAXES REC FR ASSOC</t>
  </si>
  <si>
    <t>116131</t>
  </si>
  <si>
    <t>IntrCo Fed Tax Rec</t>
  </si>
  <si>
    <t>116132</t>
  </si>
  <si>
    <t>1511120</t>
  </si>
  <si>
    <t>COAL INVNTRY-HUNTER</t>
  </si>
  <si>
    <t>120153</t>
  </si>
  <si>
    <t>Coal Inv-Hunter</t>
  </si>
  <si>
    <t>1511130</t>
  </si>
  <si>
    <t>COAL INVNTRY-HTG</t>
  </si>
  <si>
    <t>120152</t>
  </si>
  <si>
    <t>Coal Inv-Huntington</t>
  </si>
  <si>
    <t>1511140</t>
  </si>
  <si>
    <t>COAL INVNTRY-JB</t>
  </si>
  <si>
    <t>120156</t>
  </si>
  <si>
    <t>Coal Inv-Jim Bridger</t>
  </si>
  <si>
    <t>1511160</t>
  </si>
  <si>
    <t>COAL INVNTRY-NAU</t>
  </si>
  <si>
    <t>120151</t>
  </si>
  <si>
    <t>Coal Inv-Naughton</t>
  </si>
  <si>
    <t>1511170</t>
  </si>
  <si>
    <t>COAL INVNTRY-CPP</t>
  </si>
  <si>
    <t>120167</t>
  </si>
  <si>
    <t>Coal Inv-Coal Prep P</t>
  </si>
  <si>
    <t>1511200</t>
  </si>
  <si>
    <t>COAL INVNTRY-CHOLLA</t>
  </si>
  <si>
    <t>120161</t>
  </si>
  <si>
    <t>Coal Inv-Cholla</t>
  </si>
  <si>
    <t>1511300</t>
  </si>
  <si>
    <t>COAL INVNTRY-COLSTRI</t>
  </si>
  <si>
    <t>120162</t>
  </si>
  <si>
    <t>Coal Inv-Colstrip</t>
  </si>
  <si>
    <t>1511400</t>
  </si>
  <si>
    <t>COAL INVNTRY-CRAIG</t>
  </si>
  <si>
    <t>120163</t>
  </si>
  <si>
    <t>Coal Inv-Craig</t>
  </si>
  <si>
    <t>1511600</t>
  </si>
  <si>
    <t>COAL INVNTRY-DJ</t>
  </si>
  <si>
    <t>120155</t>
  </si>
  <si>
    <t>Coal Inv-DJ Ready Pi</t>
  </si>
  <si>
    <t>1511700</t>
  </si>
  <si>
    <t>COAL INVNTRY-RG</t>
  </si>
  <si>
    <t>120171</t>
  </si>
  <si>
    <t>Coal Inv-Rock Garden</t>
  </si>
  <si>
    <t>1511900</t>
  </si>
  <si>
    <t>COAL INVNTRY-HAYDEN</t>
  </si>
  <si>
    <t>120164</t>
  </si>
  <si>
    <t>Coal Inv-Hayden</t>
  </si>
  <si>
    <t>1512180</t>
  </si>
  <si>
    <t>NATURAL GAS-CLAY BAS</t>
  </si>
  <si>
    <t>120226</t>
  </si>
  <si>
    <t>Nat Gas Inv-Clay Bas</t>
  </si>
  <si>
    <t>1514000</t>
  </si>
  <si>
    <t>FUEL STK-FUEL OIL</t>
  </si>
  <si>
    <t>120295</t>
  </si>
  <si>
    <t>StartUp Fuel Inv-Oil</t>
  </si>
  <si>
    <t>120296</t>
  </si>
  <si>
    <t>JV Ctbk-Fuel Oil Inv</t>
  </si>
  <si>
    <t>1514300</t>
  </si>
  <si>
    <t>OIL INVNTRY-COLSTRIP</t>
  </si>
  <si>
    <t>120310</t>
  </si>
  <si>
    <t>Oil Inv-Colstrip</t>
  </si>
  <si>
    <t>1514400</t>
  </si>
  <si>
    <t>OIL INVENTORY-CRAIG</t>
  </si>
  <si>
    <t>120311</t>
  </si>
  <si>
    <t>Oil Inv-Craig</t>
  </si>
  <si>
    <t>1514900</t>
  </si>
  <si>
    <t>OIL INVENTORY-HAYDEN</t>
  </si>
  <si>
    <t>120312</t>
  </si>
  <si>
    <t>Oil Inv-Hayden</t>
  </si>
  <si>
    <t>1541000</t>
  </si>
  <si>
    <t>PLNT M&amp;S STK CNTRL</t>
  </si>
  <si>
    <t>120000</t>
  </si>
  <si>
    <t>Materials &amp; Supplies</t>
  </si>
  <si>
    <t>1541500</t>
  </si>
  <si>
    <t>OTHER M&amp;S</t>
  </si>
  <si>
    <t>120001</t>
  </si>
  <si>
    <t>Other Mat &amp; Supplies</t>
  </si>
  <si>
    <t>1541900</t>
  </si>
  <si>
    <t>PLNT M&amp;S GEN JV CUT</t>
  </si>
  <si>
    <t>120005</t>
  </si>
  <si>
    <t>JV Cutback-M&amp;S Inven</t>
  </si>
  <si>
    <t>1549900</t>
  </si>
  <si>
    <t>CR-OBSOL&amp;SURPL INV</t>
  </si>
  <si>
    <t>120930</t>
  </si>
  <si>
    <t>Inventory Reserve TP</t>
  </si>
  <si>
    <t>120932</t>
  </si>
  <si>
    <t>Invntry Rsrv RMP T&amp;D</t>
  </si>
  <si>
    <t>120933</t>
  </si>
  <si>
    <t>Invntry Rsrv PP T&amp;D</t>
  </si>
  <si>
    <t>1651000</t>
  </si>
  <si>
    <t>PREPAY-INSURANCE</t>
  </si>
  <si>
    <t>132008</t>
  </si>
  <si>
    <t>Prep Ins-PL&amp;Prop Dam</t>
  </si>
  <si>
    <t>132012</t>
  </si>
  <si>
    <t>Prep Ins-All Purp In</t>
  </si>
  <si>
    <t>132016</t>
  </si>
  <si>
    <t>Prep Ins-Min. Owned</t>
  </si>
  <si>
    <t>132045</t>
  </si>
  <si>
    <t>Prepaid Workers Comp</t>
  </si>
  <si>
    <t>132055</t>
  </si>
  <si>
    <t>Prepaid Employee Ben</t>
  </si>
  <si>
    <t>1652000</t>
  </si>
  <si>
    <t>PREPAY-TAXES</t>
  </si>
  <si>
    <t>132101</t>
  </si>
  <si>
    <t>OR-Prepaid Prop Tax</t>
  </si>
  <si>
    <t>132109</t>
  </si>
  <si>
    <t>Ute-Prepaid Poss Int</t>
  </si>
  <si>
    <t>132110</t>
  </si>
  <si>
    <t>Sho-Ban-Prepaid Poss</t>
  </si>
  <si>
    <t>132111</t>
  </si>
  <si>
    <t>Goshute-Prepaid Poss</t>
  </si>
  <si>
    <t>132200</t>
  </si>
  <si>
    <t>Prepaid Taxes</t>
  </si>
  <si>
    <t>132924</t>
  </si>
  <si>
    <t>Oth Prep-Or DOE Fee</t>
  </si>
  <si>
    <t>1652100</t>
  </si>
  <si>
    <t>PREPAY - OTHER</t>
  </si>
  <si>
    <t>132095</t>
  </si>
  <si>
    <t>Prepaid Emissions Pe</t>
  </si>
  <si>
    <t>132097</t>
  </si>
  <si>
    <t>Prpd-CA GHG Retail</t>
  </si>
  <si>
    <t>132098</t>
  </si>
  <si>
    <t>Prpd-CA GHG Wholesal</t>
  </si>
  <si>
    <t>132310</t>
  </si>
  <si>
    <t>Prepaid Rating Agncy</t>
  </si>
  <si>
    <t>132604</t>
  </si>
  <si>
    <t>Oth Prep-FERC Hydro</t>
  </si>
  <si>
    <t>132608</t>
  </si>
  <si>
    <t>Prepd Rec Mgmt Costs</t>
  </si>
  <si>
    <t>132620</t>
  </si>
  <si>
    <t>Prepay-Water Rights</t>
  </si>
  <si>
    <t>132621</t>
  </si>
  <si>
    <t>Prpy-Wtr Rts(Ferron)</t>
  </si>
  <si>
    <t>132622</t>
  </si>
  <si>
    <t>Prpy-Wtr Rts(Hntg-C)</t>
  </si>
  <si>
    <t>132623</t>
  </si>
  <si>
    <t>Ppd Lake Side CUWCD</t>
  </si>
  <si>
    <t>132650</t>
  </si>
  <si>
    <t>Prepaid Dues</t>
  </si>
  <si>
    <t>132700</t>
  </si>
  <si>
    <t>Prepaid Rent</t>
  </si>
  <si>
    <t>132705</t>
  </si>
  <si>
    <t>Prepaid Pole Contact</t>
  </si>
  <si>
    <t>132740</t>
  </si>
  <si>
    <t>Prpd O&amp;M - Wind</t>
  </si>
  <si>
    <t>132755</t>
  </si>
  <si>
    <t>Prepaid Aircraft Cst</t>
  </si>
  <si>
    <t>132831</t>
  </si>
  <si>
    <t>Prepaid BPA Transm</t>
  </si>
  <si>
    <t>132900</t>
  </si>
  <si>
    <t>Prepaid  Other</t>
  </si>
  <si>
    <t>132901</t>
  </si>
  <si>
    <t>Prep Fees-OPUC</t>
  </si>
  <si>
    <t>132903</t>
  </si>
  <si>
    <t>Prep Fees-PSCU</t>
  </si>
  <si>
    <t>132904</t>
  </si>
  <si>
    <t>Prep Fees-IPUC</t>
  </si>
  <si>
    <t>132905</t>
  </si>
  <si>
    <t>Prep Fees-WPSC</t>
  </si>
  <si>
    <t>132910</t>
  </si>
  <si>
    <t>Prepaid H/W &amp; S/W</t>
  </si>
  <si>
    <t>132998</t>
  </si>
  <si>
    <t>Prepay-Ins-Rcl to LT</t>
  </si>
  <si>
    <t>132999</t>
  </si>
  <si>
    <t>Prepay-Reclass to LT</t>
  </si>
  <si>
    <t>134000</t>
  </si>
  <si>
    <t>L/T Prepay-Reclass</t>
  </si>
  <si>
    <t>1653000</t>
  </si>
  <si>
    <t>PREPAY-INTEREST</t>
  </si>
  <si>
    <t>132303</t>
  </si>
  <si>
    <t>Prep Int-COLI's</t>
  </si>
  <si>
    <t>203000</t>
  </si>
  <si>
    <t>Disc on S/Term Secs</t>
  </si>
  <si>
    <t>1710000</t>
  </si>
  <si>
    <t>INT &amp; DIV RECEIVAB</t>
  </si>
  <si>
    <t>116449</t>
  </si>
  <si>
    <t>Int Rec-ST Secur</t>
  </si>
  <si>
    <t>1720000</t>
  </si>
  <si>
    <t>RENTS RECEIVABLE</t>
  </si>
  <si>
    <t>116455</t>
  </si>
  <si>
    <t>CSS Rent Receivable</t>
  </si>
  <si>
    <t>116459</t>
  </si>
  <si>
    <t>Rent Receivable-Reco</t>
  </si>
  <si>
    <t>116460</t>
  </si>
  <si>
    <t>Joint Use Rec-Recon</t>
  </si>
  <si>
    <t>118155</t>
  </si>
  <si>
    <t>Bad Debt Res Joint</t>
  </si>
  <si>
    <t>119460</t>
  </si>
  <si>
    <t>Accr-Unbil Joint Use</t>
  </si>
  <si>
    <t>1730000</t>
  </si>
  <si>
    <t>ACCRD UTILITY REV</t>
  </si>
  <si>
    <t>118200</t>
  </si>
  <si>
    <t>Dtfl Accts- Unbil PP</t>
  </si>
  <si>
    <t>118300</t>
  </si>
  <si>
    <t>Dtfl Accts-Unbil RMP</t>
  </si>
  <si>
    <t>119200</t>
  </si>
  <si>
    <t>Accr-Unbill Rev - PP</t>
  </si>
  <si>
    <t>119300</t>
  </si>
  <si>
    <t>Accr-Unbill Rev -RMP</t>
  </si>
  <si>
    <t>119461</t>
  </si>
  <si>
    <t>Acc-Unbl Rev-Irr Dem</t>
  </si>
  <si>
    <t>1750000</t>
  </si>
  <si>
    <t>DERIVATIVE INST ASST</t>
  </si>
  <si>
    <t>139901</t>
  </si>
  <si>
    <t>FAS 133 Asset Cur</t>
  </si>
  <si>
    <t>139915</t>
  </si>
  <si>
    <t>FAS 133 Deriv Ast Cr</t>
  </si>
  <si>
    <t>1751000</t>
  </si>
  <si>
    <t>DERIV INSTR ASST-L-T</t>
  </si>
  <si>
    <t>185901</t>
  </si>
  <si>
    <t>FAS 133 Asset NonCur</t>
  </si>
  <si>
    <t>185915</t>
  </si>
  <si>
    <t>FAS 133 Deriv NonCur</t>
  </si>
  <si>
    <t>1810000</t>
  </si>
  <si>
    <t>UNAMRTZED DEBT EXP</t>
  </si>
  <si>
    <t>183114</t>
  </si>
  <si>
    <t>Swtwtr 1992A PCRB Du</t>
  </si>
  <si>
    <t>183115</t>
  </si>
  <si>
    <t>Convrs 1992 PCRB Due</t>
  </si>
  <si>
    <t>183116</t>
  </si>
  <si>
    <t>Swtwtr 1992B PCRB Du</t>
  </si>
  <si>
    <t>183120</t>
  </si>
  <si>
    <t>Swtwtr Flt Rte PCRB</t>
  </si>
  <si>
    <t>183121</t>
  </si>
  <si>
    <t>Convrs Flt Rte PCRB</t>
  </si>
  <si>
    <t>183122</t>
  </si>
  <si>
    <t>Emy Flt Rte PCRB Ser</t>
  </si>
  <si>
    <t>183124</t>
  </si>
  <si>
    <t>Linc Flt Rte PCRB Se</t>
  </si>
  <si>
    <t>183126</t>
  </si>
  <si>
    <t>4.125% Converse Co.</t>
  </si>
  <si>
    <t>183127</t>
  </si>
  <si>
    <t>4.125% Lincoln Co.</t>
  </si>
  <si>
    <t>183128</t>
  </si>
  <si>
    <t>183161</t>
  </si>
  <si>
    <t>MTN Ser.C 8.53% Due</t>
  </si>
  <si>
    <t>183163</t>
  </si>
  <si>
    <t>MTN Ser.C 8.375% Due</t>
  </si>
  <si>
    <t>183164</t>
  </si>
  <si>
    <t>MTN Ser.C 8.26% Due</t>
  </si>
  <si>
    <t>183165</t>
  </si>
  <si>
    <t>MTN Ser.C 8.27% Due</t>
  </si>
  <si>
    <t>183196</t>
  </si>
  <si>
    <t>MTN Ser.E 8.07% Due</t>
  </si>
  <si>
    <t>183200</t>
  </si>
  <si>
    <t>MTN Ser.E 8.12% Due</t>
  </si>
  <si>
    <t>183201</t>
  </si>
  <si>
    <t>MTN Ser.E 8.11% Due</t>
  </si>
  <si>
    <t>183202</t>
  </si>
  <si>
    <t>MTN Ser.E 8.05% Due</t>
  </si>
  <si>
    <t>183209</t>
  </si>
  <si>
    <t>183215</t>
  </si>
  <si>
    <t>MTN Ser.E 8.08% Due</t>
  </si>
  <si>
    <t>183216</t>
  </si>
  <si>
    <t>183237</t>
  </si>
  <si>
    <t>MTN Ser.E 8.23% Due</t>
  </si>
  <si>
    <t>183246</t>
  </si>
  <si>
    <t>183261</t>
  </si>
  <si>
    <t>MTN Ser.F 7.26% Due</t>
  </si>
  <si>
    <t>183262</t>
  </si>
  <si>
    <t>183272</t>
  </si>
  <si>
    <t>MTN Ser.F 7.23% Due</t>
  </si>
  <si>
    <t>183273</t>
  </si>
  <si>
    <t>MTN Ser.F 7.24% Due</t>
  </si>
  <si>
    <t>183275</t>
  </si>
  <si>
    <t>MTN Ser.F 6.75% Due</t>
  </si>
  <si>
    <t>183276</t>
  </si>
  <si>
    <t>183277</t>
  </si>
  <si>
    <t>MTN Ser.F 6.72% Due</t>
  </si>
  <si>
    <t>183278</t>
  </si>
  <si>
    <t>183279</t>
  </si>
  <si>
    <t>183280</t>
  </si>
  <si>
    <t>183284</t>
  </si>
  <si>
    <t>MTN Ser.G 6.71% Due</t>
  </si>
  <si>
    <t>183291</t>
  </si>
  <si>
    <t>7.7 FMB Due 11/15/31</t>
  </si>
  <si>
    <t>183297</t>
  </si>
  <si>
    <t>5.90% FMB Due 8/15/2</t>
  </si>
  <si>
    <t>183298</t>
  </si>
  <si>
    <t>5.25% FMB Due 6/15/3</t>
  </si>
  <si>
    <t>183299</t>
  </si>
  <si>
    <t>6.10% FMB Due 8/1/36</t>
  </si>
  <si>
    <t>183300</t>
  </si>
  <si>
    <t>5.75% FMB Due 4/1/37</t>
  </si>
  <si>
    <t>183301</t>
  </si>
  <si>
    <t>6.25% FMB 10/15/37</t>
  </si>
  <si>
    <t>183302</t>
  </si>
  <si>
    <t>5.65% FMB 7/15/2018</t>
  </si>
  <si>
    <t>183303</t>
  </si>
  <si>
    <t>6.35% FMB 7/15/2038</t>
  </si>
  <si>
    <t>183304</t>
  </si>
  <si>
    <t>5.50% FMB 1/15/2019</t>
  </si>
  <si>
    <t>183305</t>
  </si>
  <si>
    <t>6.00% FMB 1/15/2039</t>
  </si>
  <si>
    <t>183306</t>
  </si>
  <si>
    <t>3.85% FMB 6/15/2021</t>
  </si>
  <si>
    <t>183307</t>
  </si>
  <si>
    <t>2.95% FMB 2/1/2022</t>
  </si>
  <si>
    <t>183308</t>
  </si>
  <si>
    <t>4.10% FMB 2/1/2042</t>
  </si>
  <si>
    <t>183309</t>
  </si>
  <si>
    <t>2.95% FMB Due 6/2023</t>
  </si>
  <si>
    <t>183310</t>
  </si>
  <si>
    <t>3.60% FMB Due 4/2024</t>
  </si>
  <si>
    <t>183311</t>
  </si>
  <si>
    <t>3.35% FMB Due 7/1/25</t>
  </si>
  <si>
    <t>183312</t>
  </si>
  <si>
    <t>4.125% FMBDu 1/15/49</t>
  </si>
  <si>
    <t>183313</t>
  </si>
  <si>
    <t>3.50% FMBDue 6/15/29</t>
  </si>
  <si>
    <t>183314</t>
  </si>
  <si>
    <t>4.15% FMBDue 2/15/50</t>
  </si>
  <si>
    <t>1811000</t>
  </si>
  <si>
    <t>UNAMRT DB EX GAP RCL</t>
  </si>
  <si>
    <t>183991</t>
  </si>
  <si>
    <t>Cntra - Unamt DE FMB</t>
  </si>
  <si>
    <t>183992</t>
  </si>
  <si>
    <t>Cntra - Unamt DE MTN</t>
  </si>
  <si>
    <t>183993</t>
  </si>
  <si>
    <t>Cntra - Unamt DE P-S</t>
  </si>
  <si>
    <t>183994</t>
  </si>
  <si>
    <t>Cntra - Unamt DE P-U</t>
  </si>
  <si>
    <t>246101</t>
  </si>
  <si>
    <t>Curr Mat UnAmDEx-FMB</t>
  </si>
  <si>
    <t>272101</t>
  </si>
  <si>
    <t>Noncurr Unamt DE-FMB</t>
  </si>
  <si>
    <t>272102</t>
  </si>
  <si>
    <t>Noncurr Unamt DE-MTN</t>
  </si>
  <si>
    <t>272103</t>
  </si>
  <si>
    <t>Noncurr Unamt DE-P-S</t>
  </si>
  <si>
    <t>272104</t>
  </si>
  <si>
    <t>Noncurr Unamt DE-P-U</t>
  </si>
  <si>
    <t>1823000</t>
  </si>
  <si>
    <t>DSR REGULATORY ASSET</t>
  </si>
  <si>
    <t>186000</t>
  </si>
  <si>
    <t>DSM Reg Assets</t>
  </si>
  <si>
    <t>186020</t>
  </si>
  <si>
    <t>DSM Reg Assets-ID</t>
  </si>
  <si>
    <t>186040</t>
  </si>
  <si>
    <t>DSM Reg Assets-UT</t>
  </si>
  <si>
    <t>186060</t>
  </si>
  <si>
    <t>DSM Reg Assets-WY</t>
  </si>
  <si>
    <t>186149</t>
  </si>
  <si>
    <t>Rg Asst-DSM UT Bl Rc</t>
  </si>
  <si>
    <t>187897</t>
  </si>
  <si>
    <t>RegA-UT RECs in Rate</t>
  </si>
  <si>
    <t>1823109</t>
  </si>
  <si>
    <t>FAS109 INC TAX REG</t>
  </si>
  <si>
    <t>187035</t>
  </si>
  <si>
    <t>RegA-Solar ITC Basis</t>
  </si>
  <si>
    <t>1823150</t>
  </si>
  <si>
    <t>FAS143 ARO REG ASSET</t>
  </si>
  <si>
    <t>187507</t>
  </si>
  <si>
    <t>ARO/Reg Diff-Blundll</t>
  </si>
  <si>
    <t>187508</t>
  </si>
  <si>
    <t>ARO/Reg Diff-Colstrp</t>
  </si>
  <si>
    <t>187509</t>
  </si>
  <si>
    <t>ARO/Reg Diff-DJ Land</t>
  </si>
  <si>
    <t>187510</t>
  </si>
  <si>
    <t>ARO/Reg Diff-Hunter</t>
  </si>
  <si>
    <t>187511</t>
  </si>
  <si>
    <t>ARO/Reg Diff-Hntr Ex</t>
  </si>
  <si>
    <t>187512</t>
  </si>
  <si>
    <t>ARO/Reg Diff-Hntngtn</t>
  </si>
  <si>
    <t>187513</t>
  </si>
  <si>
    <t>ARO/Reg Diff-Htng Ex</t>
  </si>
  <si>
    <t>187514</t>
  </si>
  <si>
    <t>ARO/Reg Diff-JB Land</t>
  </si>
  <si>
    <t>187515</t>
  </si>
  <si>
    <t>ARO/Reg Diff-JB FGD1</t>
  </si>
  <si>
    <t>187516</t>
  </si>
  <si>
    <t>ARO/Reg Diff-JB FGD2</t>
  </si>
  <si>
    <t>187517</t>
  </si>
  <si>
    <t>ARO/Reg Diff-JB FGD3</t>
  </si>
  <si>
    <t>187520</t>
  </si>
  <si>
    <t>ARO/Reg Diff-Nghtn</t>
  </si>
  <si>
    <t>187523</t>
  </si>
  <si>
    <t>ARO/Reg Diff-Nau 1&amp;2</t>
  </si>
  <si>
    <t>187524</t>
  </si>
  <si>
    <t>ARO/Reg Diff-Nau 3 A</t>
  </si>
  <si>
    <t>187525</t>
  </si>
  <si>
    <t>ARO/Reg Diff-Nau FGD</t>
  </si>
  <si>
    <t>187526</t>
  </si>
  <si>
    <t>187527</t>
  </si>
  <si>
    <t>ARO/Reg Diff-Herm</t>
  </si>
  <si>
    <t>187530</t>
  </si>
  <si>
    <t>ARO/Reg Diff-Distr</t>
  </si>
  <si>
    <t>187531</t>
  </si>
  <si>
    <t>ARO/Reg Diff-Trans</t>
  </si>
  <si>
    <t>187532</t>
  </si>
  <si>
    <t>ARO/Reg Diff-CC Evap</t>
  </si>
  <si>
    <t>187533</t>
  </si>
  <si>
    <t>ARO/Reg Diff-Asb Plt</t>
  </si>
  <si>
    <t>187536</t>
  </si>
  <si>
    <t>ARO/Reg Diff-LNG JPR</t>
  </si>
  <si>
    <t>187537</t>
  </si>
  <si>
    <t>ARO/Reg Diff-Marengo</t>
  </si>
  <si>
    <t>187538</t>
  </si>
  <si>
    <t>ARO/Reg Diff-Goodnoe</t>
  </si>
  <si>
    <t>187539</t>
  </si>
  <si>
    <t>ARO/Reg Diff-7 Mile</t>
  </si>
  <si>
    <t>187540</t>
  </si>
  <si>
    <t>ARO/Reg Diff-High PL</t>
  </si>
  <si>
    <t>187541</t>
  </si>
  <si>
    <t>ARO/Reg Diff-McFaddn</t>
  </si>
  <si>
    <t>187542</t>
  </si>
  <si>
    <t>ARO/Reg Diff-Dunlap</t>
  </si>
  <si>
    <t>187543</t>
  </si>
  <si>
    <t>ARO/Reg Diff-Cheh Pl</t>
  </si>
  <si>
    <t>187544</t>
  </si>
  <si>
    <t>ARO/Reg Diff-Hayden</t>
  </si>
  <si>
    <t>187545</t>
  </si>
  <si>
    <t>ARO/Reg Diff-Condit</t>
  </si>
  <si>
    <t>187549</t>
  </si>
  <si>
    <t>ARO/Reg Diff-Cholla</t>
  </si>
  <si>
    <t>187553</t>
  </si>
  <si>
    <t>ARO/Reg Diff-FooteCW</t>
  </si>
  <si>
    <t>1823700</t>
  </si>
  <si>
    <t>OTH REGA-ENERGY WEST</t>
  </si>
  <si>
    <t>186801</t>
  </si>
  <si>
    <t>RegA-Deer Creek-Elec</t>
  </si>
  <si>
    <t>186802</t>
  </si>
  <si>
    <t>RegA-Deer Creek-EPIS</t>
  </si>
  <si>
    <t>186805</t>
  </si>
  <si>
    <t>RegA-Deer Creek-CWIP</t>
  </si>
  <si>
    <t>186806</t>
  </si>
  <si>
    <t>RegA-Deer Creek-PS&amp;I</t>
  </si>
  <si>
    <t>186811</t>
  </si>
  <si>
    <t>RegA-Deer C. Sale-EP</t>
  </si>
  <si>
    <t>186812</t>
  </si>
  <si>
    <t>Cntra RA-DCM PP&amp;E-OR</t>
  </si>
  <si>
    <t>186815</t>
  </si>
  <si>
    <t>RegA-Deer C. Sale-CW</t>
  </si>
  <si>
    <t>186816</t>
  </si>
  <si>
    <t>Cntra RA-DCM PP&amp;E-JO</t>
  </si>
  <si>
    <t>186817</t>
  </si>
  <si>
    <t>Cntra RA-DCM PP&amp;E-AO</t>
  </si>
  <si>
    <t>186820</t>
  </si>
  <si>
    <t>RegA-Deer Creek ARO</t>
  </si>
  <si>
    <t>186825</t>
  </si>
  <si>
    <t>RegA-Deer Creek M&amp;S</t>
  </si>
  <si>
    <t>186826</t>
  </si>
  <si>
    <t>RegA-Deer C-Ppd Royl</t>
  </si>
  <si>
    <t>186828</t>
  </si>
  <si>
    <t>RegA-Deer C-Recovery</t>
  </si>
  <si>
    <t>186829</t>
  </si>
  <si>
    <t>Cntra RA-DCM Cls-RA</t>
  </si>
  <si>
    <t>186830</t>
  </si>
  <si>
    <t>RegA-Deer C-Union Sp</t>
  </si>
  <si>
    <t>186833</t>
  </si>
  <si>
    <t>RegA-Deer C-Nonunion</t>
  </si>
  <si>
    <t>186835</t>
  </si>
  <si>
    <t>RegA-Deer C-Misc Cst</t>
  </si>
  <si>
    <t>186836</t>
  </si>
  <si>
    <t>Cntra RA-DCM Cls-JO</t>
  </si>
  <si>
    <t>186837</t>
  </si>
  <si>
    <t>Cntra RA-DCM Cls-AOA</t>
  </si>
  <si>
    <t>186839</t>
  </si>
  <si>
    <t>RegA-Deer C-Tax Flow</t>
  </si>
  <si>
    <t>186841</t>
  </si>
  <si>
    <t>Cntra RegA-Deer C-CA</t>
  </si>
  <si>
    <t>186844</t>
  </si>
  <si>
    <t>Cntra RegA-Deer C-UT</t>
  </si>
  <si>
    <t>186845</t>
  </si>
  <si>
    <t>Cntra RegA-Deer C-WA</t>
  </si>
  <si>
    <t>186846</t>
  </si>
  <si>
    <t>Cntra RegA-Deer C-WY</t>
  </si>
  <si>
    <t>186851</t>
  </si>
  <si>
    <t>Cntra RegA-DrC Cls-C</t>
  </si>
  <si>
    <t>186852</t>
  </si>
  <si>
    <t>Cntra RegA-DrC Cls-I</t>
  </si>
  <si>
    <t>186853</t>
  </si>
  <si>
    <t>Cntra RegA-DrC Cls-O</t>
  </si>
  <si>
    <t>186854</t>
  </si>
  <si>
    <t>Cntra RegA-DrC Cls-U</t>
  </si>
  <si>
    <t>186855</t>
  </si>
  <si>
    <t>Cntra RegA-DrC Cls-W</t>
  </si>
  <si>
    <t>186860</t>
  </si>
  <si>
    <t>RegA-Deer C. ROR OAS</t>
  </si>
  <si>
    <t>186861</t>
  </si>
  <si>
    <t>RA-Deer C. ROR O-FI</t>
  </si>
  <si>
    <t>186862</t>
  </si>
  <si>
    <t>RA-Deer C. ROR O-FR</t>
  </si>
  <si>
    <t>186863</t>
  </si>
  <si>
    <t>RA-Deer C. ROR O-NII</t>
  </si>
  <si>
    <t>186870</t>
  </si>
  <si>
    <t>RA-DC ROR Ofst-AS-Am</t>
  </si>
  <si>
    <t>186871</t>
  </si>
  <si>
    <t>RA-DC ROR Ofst-FI-Am</t>
  </si>
  <si>
    <t>186872</t>
  </si>
  <si>
    <t>RA-DC ROR Ofst-FR-Am</t>
  </si>
  <si>
    <t>186881</t>
  </si>
  <si>
    <t>RegA-UMWA Pension</t>
  </si>
  <si>
    <t>186886</t>
  </si>
  <si>
    <t>Cntra RA-UMWA PWJO</t>
  </si>
  <si>
    <t>186891</t>
  </si>
  <si>
    <t>Cntra RegA-UMWA-CA</t>
  </si>
  <si>
    <t>186895</t>
  </si>
  <si>
    <t>Cntra RegA-UMWA-WA</t>
  </si>
  <si>
    <t>1823870</t>
  </si>
  <si>
    <t>DEFERRED PENSION</t>
  </si>
  <si>
    <t>187017</t>
  </si>
  <si>
    <t>FAS 158 Pen Liab Adj</t>
  </si>
  <si>
    <t>187018</t>
  </si>
  <si>
    <t>Cntr FAS 158 Pen Reg</t>
  </si>
  <si>
    <t>187600</t>
  </si>
  <si>
    <t>Cn Pn Reg MMT&amp;CTG-OR</t>
  </si>
  <si>
    <t>187604</t>
  </si>
  <si>
    <t>Cntr Pn Reg A CTG-CA</t>
  </si>
  <si>
    <t>187606</t>
  </si>
  <si>
    <t>Rg Asset - Pn Stl-WA</t>
  </si>
  <si>
    <t>187607</t>
  </si>
  <si>
    <t>Cntr Reg A 2016 Pn P</t>
  </si>
  <si>
    <t>187621</t>
  </si>
  <si>
    <t>Reg Asset - FAS 158</t>
  </si>
  <si>
    <t>187622</t>
  </si>
  <si>
    <t>Rg Asset - MMT - OR</t>
  </si>
  <si>
    <t>187627</t>
  </si>
  <si>
    <t>Rg Asset - MMT - CA</t>
  </si>
  <si>
    <t>187629</t>
  </si>
  <si>
    <t>RegA-Post-Ret-Settle</t>
  </si>
  <si>
    <t>187640</t>
  </si>
  <si>
    <t>187641</t>
  </si>
  <si>
    <t>187649</t>
  </si>
  <si>
    <t>RAsset - FAS 158 PRR</t>
  </si>
  <si>
    <t>1823910</t>
  </si>
  <si>
    <t>ENVIR CST UNDR AMORT</t>
  </si>
  <si>
    <t>188010</t>
  </si>
  <si>
    <t>Reg A-Envr Spend</t>
  </si>
  <si>
    <t>188990</t>
  </si>
  <si>
    <t>Reg A-Envr SpdAmz-WA</t>
  </si>
  <si>
    <t>1823920</t>
  </si>
  <si>
    <t>DSR COSTS AMORTIZED</t>
  </si>
  <si>
    <t>1823930</t>
  </si>
  <si>
    <t>DSR COSTS NOT AMORT</t>
  </si>
  <si>
    <t>1823940</t>
  </si>
  <si>
    <t>DSR CARRYING CHARGES</t>
  </si>
  <si>
    <t>1823960</t>
  </si>
  <si>
    <t>DSR DEF NET LOST REV</t>
  </si>
  <si>
    <t>1823990</t>
  </si>
  <si>
    <t>OTHR REG ASSET-N CST</t>
  </si>
  <si>
    <t>138015</t>
  </si>
  <si>
    <t>Rg Asst Cur-Enrg W M</t>
  </si>
  <si>
    <t>138020</t>
  </si>
  <si>
    <t>Reg Asset Curr-DSM</t>
  </si>
  <si>
    <t>138045</t>
  </si>
  <si>
    <t>RegA Current-GHG</t>
  </si>
  <si>
    <t>138050</t>
  </si>
  <si>
    <t>Rg Asst Cur-Def Pwr</t>
  </si>
  <si>
    <t>138055</t>
  </si>
  <si>
    <t>RegA Cur-Def RECs</t>
  </si>
  <si>
    <t>138060</t>
  </si>
  <si>
    <t>Rg Asst Cur-BPA Bal</t>
  </si>
  <si>
    <t>138090</t>
  </si>
  <si>
    <t>Rg Asst Cur-Solar Fd</t>
  </si>
  <si>
    <t>138190</t>
  </si>
  <si>
    <t>Rg Asst Cur-Other</t>
  </si>
  <si>
    <t>186100</t>
  </si>
  <si>
    <t>CA Alt Rate for Ener</t>
  </si>
  <si>
    <t>186119</t>
  </si>
  <si>
    <t>Rg Asst-DSM CA Bl Rc</t>
  </si>
  <si>
    <t>186129</t>
  </si>
  <si>
    <t>Rg Asst-DSM ID Bl Rc</t>
  </si>
  <si>
    <t>186137</t>
  </si>
  <si>
    <t>RegA-DSM-OR Rcl to C</t>
  </si>
  <si>
    <t>186139</t>
  </si>
  <si>
    <t>Rg Asst-DSM OR Bl Rc</t>
  </si>
  <si>
    <t>186147</t>
  </si>
  <si>
    <t>RegA-DSM-UT Rcl to C</t>
  </si>
  <si>
    <t>186159</t>
  </si>
  <si>
    <t>Rg Asst-DSM WA Bl Rc</t>
  </si>
  <si>
    <t>186167</t>
  </si>
  <si>
    <t>RegA-DSM-WY Rcl to C</t>
  </si>
  <si>
    <t>186169</t>
  </si>
  <si>
    <t>Rg Asst-DSM WY Bl Rc</t>
  </si>
  <si>
    <t>186502</t>
  </si>
  <si>
    <t>Pwrdle Decom RA - ID</t>
  </si>
  <si>
    <t>186793</t>
  </si>
  <si>
    <t>RegA-DrCrk-OR-RclCur</t>
  </si>
  <si>
    <t>186901</t>
  </si>
  <si>
    <t>FAS 133 Reg Asset</t>
  </si>
  <si>
    <t>187042</t>
  </si>
  <si>
    <t>RegA-CA GHG Oblig-PY</t>
  </si>
  <si>
    <t>187048</t>
  </si>
  <si>
    <t>RegA-CA GHG Allow</t>
  </si>
  <si>
    <t>187049</t>
  </si>
  <si>
    <t>187051</t>
  </si>
  <si>
    <t>WA Colstrip #3 Reg</t>
  </si>
  <si>
    <t>187191</t>
  </si>
  <si>
    <t>RegA-WA RPS Purchase</t>
  </si>
  <si>
    <t>187250</t>
  </si>
  <si>
    <t>BPA Washington Bal</t>
  </si>
  <si>
    <t>187251</t>
  </si>
  <si>
    <t>BPA Oregon Balancing</t>
  </si>
  <si>
    <t>187255</t>
  </si>
  <si>
    <t>RegA-BPA Bal Accts</t>
  </si>
  <si>
    <t>187300</t>
  </si>
  <si>
    <t>RegAsset-CA- CEMA-SC</t>
  </si>
  <si>
    <t>187305</t>
  </si>
  <si>
    <t>RegA - ID 2017 Proto</t>
  </si>
  <si>
    <t>187306</t>
  </si>
  <si>
    <t>RegA - UT 2017 P MSP</t>
  </si>
  <si>
    <t>187307</t>
  </si>
  <si>
    <t>RegA - WY 2017 P MSP</t>
  </si>
  <si>
    <t>187310</t>
  </si>
  <si>
    <t>Cntr Rg A-Cbn P D/IW</t>
  </si>
  <si>
    <t>187311</t>
  </si>
  <si>
    <t>Cntr Rg A-Cbn P D/IC</t>
  </si>
  <si>
    <t>187320</t>
  </si>
  <si>
    <t>RegA-Deprec Incr-ID</t>
  </si>
  <si>
    <t>187321</t>
  </si>
  <si>
    <t>RegA-Deprec Incr-UT</t>
  </si>
  <si>
    <t>187322</t>
  </si>
  <si>
    <t>RegA-Deprec Incr-WY</t>
  </si>
  <si>
    <t>187330</t>
  </si>
  <si>
    <t>RegA-Carbon Unrec-ID</t>
  </si>
  <si>
    <t>187332</t>
  </si>
  <si>
    <t>RegA-Carbon Unrec-UT</t>
  </si>
  <si>
    <t>187334</t>
  </si>
  <si>
    <t>RegA-Carbon Unrec-WY</t>
  </si>
  <si>
    <t>187338</t>
  </si>
  <si>
    <t>Reg Asset - Carbon P</t>
  </si>
  <si>
    <t>187345</t>
  </si>
  <si>
    <t>RegA-UT-Prefr Stock</t>
  </si>
  <si>
    <t>187346</t>
  </si>
  <si>
    <t>RegA-WY-Pref Stock</t>
  </si>
  <si>
    <t>187347</t>
  </si>
  <si>
    <t>Reg Asset - WA-Prf S</t>
  </si>
  <si>
    <t>187350</t>
  </si>
  <si>
    <t>ID - Def Ovbrdn Cost</t>
  </si>
  <si>
    <t>187351</t>
  </si>
  <si>
    <t>WY - Def Ovbrdn Cost</t>
  </si>
  <si>
    <t>187355</t>
  </si>
  <si>
    <t>RegA-Post Empl Costs</t>
  </si>
  <si>
    <t>187356</t>
  </si>
  <si>
    <t>Reg Asset-WA-Merwin</t>
  </si>
  <si>
    <t>187357</t>
  </si>
  <si>
    <t>CA Mobile Home Park</t>
  </si>
  <si>
    <t>187371</t>
  </si>
  <si>
    <t>Reg Asset - CA Solar</t>
  </si>
  <si>
    <t>187377</t>
  </si>
  <si>
    <t>RegA-OR Solar Feed</t>
  </si>
  <si>
    <t>187378</t>
  </si>
  <si>
    <t>RegA-OR Slr Fd-IT 18</t>
  </si>
  <si>
    <t>187379</t>
  </si>
  <si>
    <t>RegA-OR Slr Fd-IT 19</t>
  </si>
  <si>
    <t>187380</t>
  </si>
  <si>
    <t>RegA-UT Solar Incent</t>
  </si>
  <si>
    <t>187383</t>
  </si>
  <si>
    <t>187384</t>
  </si>
  <si>
    <t>RegA-UT Solar Feed</t>
  </si>
  <si>
    <t>187387</t>
  </si>
  <si>
    <t>RegA-UT Stp Plt Pgm</t>
  </si>
  <si>
    <t>187390</t>
  </si>
  <si>
    <t>UT-Klamath Hydro Rlc</t>
  </si>
  <si>
    <t>187391</t>
  </si>
  <si>
    <t>RegA-CA Solar Feed</t>
  </si>
  <si>
    <t>187394</t>
  </si>
  <si>
    <t>187415</t>
  </si>
  <si>
    <t>RegA-UT Sbsc Slr Pgm</t>
  </si>
  <si>
    <t>187420</t>
  </si>
  <si>
    <t>RegA - OR Comm Solar</t>
  </si>
  <si>
    <t>187470</t>
  </si>
  <si>
    <t>Reg Asset-WA-Dcplg M</t>
  </si>
  <si>
    <t>187471</t>
  </si>
  <si>
    <t>187472</t>
  </si>
  <si>
    <t>187481</t>
  </si>
  <si>
    <t>Cntra Reg A-WA Dcplg</t>
  </si>
  <si>
    <t>187482</t>
  </si>
  <si>
    <t>187489</t>
  </si>
  <si>
    <t>Reg A-A-Dcplg M-Rcl</t>
  </si>
  <si>
    <t>187495</t>
  </si>
  <si>
    <t>RegA-Othr-Recl to Cr</t>
  </si>
  <si>
    <t>187630</t>
  </si>
  <si>
    <t>RegA-UT EIM Exp Def</t>
  </si>
  <si>
    <t>187631</t>
  </si>
  <si>
    <t>Contra RegA-UT EIM</t>
  </si>
  <si>
    <t>187660</t>
  </si>
  <si>
    <t>RegA-OR Trn Elec Plt</t>
  </si>
  <si>
    <t>187662</t>
  </si>
  <si>
    <t>RegA-CA Trn Elec Plt</t>
  </si>
  <si>
    <t>187664</t>
  </si>
  <si>
    <t>RegA-WA Trn Elec Plt</t>
  </si>
  <si>
    <t>187669</t>
  </si>
  <si>
    <t>RegA-Trn Elc-Rcl Lia</t>
  </si>
  <si>
    <t>187826</t>
  </si>
  <si>
    <t>RegA-UT EBA CY2015</t>
  </si>
  <si>
    <t>187827</t>
  </si>
  <si>
    <t>RegA-UT EBA CY2016</t>
  </si>
  <si>
    <t>187828</t>
  </si>
  <si>
    <t>RegA-UT EBA CY2017</t>
  </si>
  <si>
    <t>187837</t>
  </si>
  <si>
    <t>RegA-UT RBA CY2016</t>
  </si>
  <si>
    <t>187838</t>
  </si>
  <si>
    <t>RegA-UT RBA CY2017</t>
  </si>
  <si>
    <t>187839</t>
  </si>
  <si>
    <t>RegA-UT RBA CY2018</t>
  </si>
  <si>
    <t>187848</t>
  </si>
  <si>
    <t>Contra RegA-UT EBA17</t>
  </si>
  <si>
    <t>187856</t>
  </si>
  <si>
    <t>RegA-WY ECAM CY2016</t>
  </si>
  <si>
    <t>187857</t>
  </si>
  <si>
    <t>RegA-WY ECAM CY2017</t>
  </si>
  <si>
    <t>187858</t>
  </si>
  <si>
    <t>RegA-WY ECAM CY2018</t>
  </si>
  <si>
    <t>187859</t>
  </si>
  <si>
    <t>RegA-WY ECAM CY2019</t>
  </si>
  <si>
    <t>187866</t>
  </si>
  <si>
    <t>RegA-WY RRA CY2016</t>
  </si>
  <si>
    <t>187867</t>
  </si>
  <si>
    <t>RegA-WY RRA CY2017</t>
  </si>
  <si>
    <t>187868</t>
  </si>
  <si>
    <t>RegA-WY RRA CY2018</t>
  </si>
  <si>
    <t>187869</t>
  </si>
  <si>
    <t>RegA-WY RRA CY2019</t>
  </si>
  <si>
    <t>187877</t>
  </si>
  <si>
    <t>Contra RegA-WY ECAM</t>
  </si>
  <si>
    <t>187878</t>
  </si>
  <si>
    <t>187879</t>
  </si>
  <si>
    <t>187880</t>
  </si>
  <si>
    <t>RegA-UT RBA CY2019</t>
  </si>
  <si>
    <t>187886</t>
  </si>
  <si>
    <t>RegA-OR RPS Purchase</t>
  </si>
  <si>
    <t>187888</t>
  </si>
  <si>
    <t>RegA-WA RECs in Rate</t>
  </si>
  <si>
    <t>187894</t>
  </si>
  <si>
    <t>RegA-OR RECs in Rate</t>
  </si>
  <si>
    <t>187896</t>
  </si>
  <si>
    <t>187898</t>
  </si>
  <si>
    <t>RegA-WY RECs in Rate</t>
  </si>
  <si>
    <t>187899</t>
  </si>
  <si>
    <t>187911</t>
  </si>
  <si>
    <t>Reg Asset - Lk Sd Dm</t>
  </si>
  <si>
    <t>187913</t>
  </si>
  <si>
    <t>Rg Asst - Goodnoe Dm</t>
  </si>
  <si>
    <t>187914</t>
  </si>
  <si>
    <t>RegA-UT-Liq. Damages</t>
  </si>
  <si>
    <t>187915</t>
  </si>
  <si>
    <t>RegA-WY-Liq. Damages</t>
  </si>
  <si>
    <t>187940</t>
  </si>
  <si>
    <t>Reg Asset - Frzn MTM</t>
  </si>
  <si>
    <t>187952</t>
  </si>
  <si>
    <t>OR Defrd Intervenor</t>
  </si>
  <si>
    <t>187955</t>
  </si>
  <si>
    <t>Defd UT Ind Eval Fee</t>
  </si>
  <si>
    <t>187956</t>
  </si>
  <si>
    <t>CA Defrd Intervenor</t>
  </si>
  <si>
    <t>187958</t>
  </si>
  <si>
    <t>ID Def Interven Fund</t>
  </si>
  <si>
    <t>187964</t>
  </si>
  <si>
    <t>RegA-Intervenor Fees</t>
  </si>
  <si>
    <t>187967</t>
  </si>
  <si>
    <t>RegA-OR Asset Sale</t>
  </si>
  <si>
    <t>187968</t>
  </si>
  <si>
    <t>RegA-Insurance Resrv</t>
  </si>
  <si>
    <t>187969</t>
  </si>
  <si>
    <t>Rg Asst-Othr-Bal Rcl</t>
  </si>
  <si>
    <t>187973</t>
  </si>
  <si>
    <t>Contra RegA-CA ECAC</t>
  </si>
  <si>
    <t>187974</t>
  </si>
  <si>
    <t>187975</t>
  </si>
  <si>
    <t>Reg Asset - CA ECAC</t>
  </si>
  <si>
    <t>187976</t>
  </si>
  <si>
    <t>RegA-CA ECAC CY2017</t>
  </si>
  <si>
    <t>187977</t>
  </si>
  <si>
    <t>187978</t>
  </si>
  <si>
    <t>RegA-CA ECAC CY2018</t>
  </si>
  <si>
    <t>187979</t>
  </si>
  <si>
    <t>188000</t>
  </si>
  <si>
    <t>Reg A-Accr Envir Cst</t>
  </si>
  <si>
    <t>189500</t>
  </si>
  <si>
    <t>RegA-CA ECAC CY2019</t>
  </si>
  <si>
    <t>189501</t>
  </si>
  <si>
    <t>189502</t>
  </si>
  <si>
    <t>RegA-CA ECAC CY2020</t>
  </si>
  <si>
    <t>189503</t>
  </si>
  <si>
    <t>189504</t>
  </si>
  <si>
    <t>RegA-CA ECAC CY2021</t>
  </si>
  <si>
    <t>189505</t>
  </si>
  <si>
    <t>Cnta RegA-CA ECAC21</t>
  </si>
  <si>
    <t>189528</t>
  </si>
  <si>
    <t>RegA-CA Def Exc NPC</t>
  </si>
  <si>
    <t>189531</t>
  </si>
  <si>
    <t>RegA-ID ECAM D15-D16</t>
  </si>
  <si>
    <t>189532</t>
  </si>
  <si>
    <t>RegA-ID ECAM CY2017</t>
  </si>
  <si>
    <t>189533</t>
  </si>
  <si>
    <t>RegA-ID ECAM CY2018</t>
  </si>
  <si>
    <t>189534</t>
  </si>
  <si>
    <t>RegA-ID ECAM CY2019</t>
  </si>
  <si>
    <t>189535</t>
  </si>
  <si>
    <t>RegA-ID ECAM CY2020</t>
  </si>
  <si>
    <t>189536</t>
  </si>
  <si>
    <t>RegA-ID ECAM CY2021</t>
  </si>
  <si>
    <t>189543</t>
  </si>
  <si>
    <t>Contra RegA-IDECAM18</t>
  </si>
  <si>
    <t>189544</t>
  </si>
  <si>
    <t>Contra RegA-IDECAM19</t>
  </si>
  <si>
    <t>189545</t>
  </si>
  <si>
    <t>Contra RegA-IDECAM20</t>
  </si>
  <si>
    <t>189546</t>
  </si>
  <si>
    <t>Contra RegA-IDECAM21</t>
  </si>
  <si>
    <t>189568</t>
  </si>
  <si>
    <t>RegA-ID Def Exc NPC</t>
  </si>
  <si>
    <t>189570</t>
  </si>
  <si>
    <t>Reg Asset-OR TAMCY20</t>
  </si>
  <si>
    <t>189571</t>
  </si>
  <si>
    <t>RAsset - OR TAM CY21</t>
  </si>
  <si>
    <t>189580</t>
  </si>
  <si>
    <t>Cntr R Asset-ORTAM20</t>
  </si>
  <si>
    <t>189581</t>
  </si>
  <si>
    <t>Cntr R Asset-ORTAM21</t>
  </si>
  <si>
    <t>189608</t>
  </si>
  <si>
    <t>RegA-UT EBA CY2018</t>
  </si>
  <si>
    <t>189609</t>
  </si>
  <si>
    <t>RegA-UT EBA CY2019</t>
  </si>
  <si>
    <t>189610</t>
  </si>
  <si>
    <t>RegA-UT EBA CY2020</t>
  </si>
  <si>
    <t>189611</t>
  </si>
  <si>
    <t>RegA-UT EBA CY2021</t>
  </si>
  <si>
    <t>189618</t>
  </si>
  <si>
    <t>Contra RegA-UT EBA18</t>
  </si>
  <si>
    <t>189619</t>
  </si>
  <si>
    <t>Contra RegA-UT EBA19</t>
  </si>
  <si>
    <t>189620</t>
  </si>
  <si>
    <t>Contra RegA-UT EBA20</t>
  </si>
  <si>
    <t>189621</t>
  </si>
  <si>
    <t>Contra RegA-UT EBA21</t>
  </si>
  <si>
    <t>189638</t>
  </si>
  <si>
    <t>RegA-UT Def Exc NPC</t>
  </si>
  <si>
    <t>189650</t>
  </si>
  <si>
    <t>RegA-WY ECAM CY2020</t>
  </si>
  <si>
    <t>189651</t>
  </si>
  <si>
    <t>RegA-WY ECAM CY2021</t>
  </si>
  <si>
    <t>189660</t>
  </si>
  <si>
    <t>189661</t>
  </si>
  <si>
    <t>Cntr RegA-WYEC21</t>
  </si>
  <si>
    <t>189688</t>
  </si>
  <si>
    <t>RegA-WY Def Exc NPC</t>
  </si>
  <si>
    <t>189689</t>
  </si>
  <si>
    <t>288469</t>
  </si>
  <si>
    <t>Rg Liab-Othr-Bal Rcl</t>
  </si>
  <si>
    <t>1823999</t>
  </si>
  <si>
    <t>REGULATORY ASST-OTH</t>
  </si>
  <si>
    <t>186011</t>
  </si>
  <si>
    <t>DSM Reg Asset-Acr-CA</t>
  </si>
  <si>
    <t>186015</t>
  </si>
  <si>
    <t>DSM Reg Asset-BA-CA</t>
  </si>
  <si>
    <t>186021</t>
  </si>
  <si>
    <t>DSM Reg Asset-Acr-ID</t>
  </si>
  <si>
    <t>186025</t>
  </si>
  <si>
    <t>DSM Reg Asset-BA-ID</t>
  </si>
  <si>
    <t>186035</t>
  </si>
  <si>
    <t>DSM Reg Asset-BA-OR</t>
  </si>
  <si>
    <t>186041</t>
  </si>
  <si>
    <t>DSM Reg Asset-Acr-UT</t>
  </si>
  <si>
    <t>186045</t>
  </si>
  <si>
    <t>DSM Reg Asset-BA-UT</t>
  </si>
  <si>
    <t>186051</t>
  </si>
  <si>
    <t>DSM Reg Asset-Acr-WA</t>
  </si>
  <si>
    <t>186055</t>
  </si>
  <si>
    <t>DSM Reg Asset-BA-WA</t>
  </si>
  <si>
    <t>186061</t>
  </si>
  <si>
    <t>DSM Reg Asset-Acr-WY</t>
  </si>
  <si>
    <t>186065</t>
  </si>
  <si>
    <t>DSM Reg Asset-BA-WY</t>
  </si>
  <si>
    <t>186071</t>
  </si>
  <si>
    <t>DSM Reg At-Acr-WY C1</t>
  </si>
  <si>
    <t>186075</t>
  </si>
  <si>
    <t>DSM Reg A-BA-WY C1</t>
  </si>
  <si>
    <t>186081</t>
  </si>
  <si>
    <t>DSM Reg A-Acr-WY C2</t>
  </si>
  <si>
    <t>186085</t>
  </si>
  <si>
    <t>DSM Reg A-BA-WY  C2</t>
  </si>
  <si>
    <t>1830000</t>
  </si>
  <si>
    <t>PRE SURV&amp;INVEST CH</t>
  </si>
  <si>
    <t>184750</t>
  </si>
  <si>
    <t>Prel Surv &amp; Invest</t>
  </si>
  <si>
    <t>1840000</t>
  </si>
  <si>
    <t>CLEARING ACCOUNTS</t>
  </si>
  <si>
    <t>134330</t>
  </si>
  <si>
    <t>Crs-Pltfrm Bill Clrg</t>
  </si>
  <si>
    <t>1850000</t>
  </si>
  <si>
    <t>TEMPORY FACILITIES</t>
  </si>
  <si>
    <t>184960</t>
  </si>
  <si>
    <t>Temp Facilities-Clrg</t>
  </si>
  <si>
    <t>1860000</t>
  </si>
  <si>
    <t>MISC DEFERRED DBTS</t>
  </si>
  <si>
    <t>185940</t>
  </si>
  <si>
    <t>Frozen MTM Aset-NCur</t>
  </si>
  <si>
    <t>1861000</t>
  </si>
  <si>
    <t>MS DEF DB-OTH WIP</t>
  </si>
  <si>
    <t>185011</t>
  </si>
  <si>
    <t>Sales of Elec. Util</t>
  </si>
  <si>
    <t>185016</t>
  </si>
  <si>
    <t>ERC Purchased</t>
  </si>
  <si>
    <t>185017</t>
  </si>
  <si>
    <t>ERC- Impair Reserve</t>
  </si>
  <si>
    <t>1861200</t>
  </si>
  <si>
    <t>FINANCING COSTS DEFR</t>
  </si>
  <si>
    <t>185025</t>
  </si>
  <si>
    <t>Misc Def Charges</t>
  </si>
  <si>
    <t>185026</t>
  </si>
  <si>
    <t>Deferred S-3 Shelf R</t>
  </si>
  <si>
    <t>185027</t>
  </si>
  <si>
    <t>Unamortized Credit A</t>
  </si>
  <si>
    <t>185028</t>
  </si>
  <si>
    <t>Unamortized PCRB LOC</t>
  </si>
  <si>
    <t>185029</t>
  </si>
  <si>
    <t>Unamortized PCRB Mod</t>
  </si>
  <si>
    <t>185030</t>
  </si>
  <si>
    <t>Unam '94 Series Rstr</t>
  </si>
  <si>
    <t>1865000</t>
  </si>
  <si>
    <t>DEF COAL MINE COSTS</t>
  </si>
  <si>
    <t>184414</t>
  </si>
  <si>
    <t>Def Coal Cost-Wyodak</t>
  </si>
  <si>
    <t>1867000</t>
  </si>
  <si>
    <t>MSC DF DR-BAL TRAN</t>
  </si>
  <si>
    <t>134300</t>
  </si>
  <si>
    <t>Oth Curr Def Charges</t>
  </si>
  <si>
    <t>1868000</t>
  </si>
  <si>
    <t>MISC DF DR-OTH-CST</t>
  </si>
  <si>
    <t>134305</t>
  </si>
  <si>
    <t>Oth Df Chrg - IT L/M</t>
  </si>
  <si>
    <t>185024</t>
  </si>
  <si>
    <t>Def Cost-Lease Incen</t>
  </si>
  <si>
    <t>185306</t>
  </si>
  <si>
    <t>TGS Buyout</t>
  </si>
  <si>
    <t>185313</t>
  </si>
  <si>
    <t>Mead-Phoenix-Availab</t>
  </si>
  <si>
    <t>185335</t>
  </si>
  <si>
    <t>Lacomb Irrigation</t>
  </si>
  <si>
    <t>185336</t>
  </si>
  <si>
    <t>Bogus Creek</t>
  </si>
  <si>
    <t>185337</t>
  </si>
  <si>
    <t>Pt to Pt Trans Reser</t>
  </si>
  <si>
    <t>185343</t>
  </si>
  <si>
    <t>P Enrgy Dep-frm Tran</t>
  </si>
  <si>
    <t>185344</t>
  </si>
  <si>
    <t>Trans Dep-to Pac Enr</t>
  </si>
  <si>
    <t>185350</t>
  </si>
  <si>
    <t>LT Lease Comm Prepd</t>
  </si>
  <si>
    <t>185351</t>
  </si>
  <si>
    <t>BPA LT Transm Prepd</t>
  </si>
  <si>
    <t>185353</t>
  </si>
  <si>
    <t>P En Sv Dep-frm Tran</t>
  </si>
  <si>
    <t>185354</t>
  </si>
  <si>
    <t>Trans Svc Dep-to P E</t>
  </si>
  <si>
    <t>185359</t>
  </si>
  <si>
    <t>LT LSB2 Maint Prepay</t>
  </si>
  <si>
    <t>185360</t>
  </si>
  <si>
    <t>LT LSB1 Maint Prepay</t>
  </si>
  <si>
    <t>185361</t>
  </si>
  <si>
    <t>LT Cheh CSA Maint.</t>
  </si>
  <si>
    <t>185362</t>
  </si>
  <si>
    <t>LT CC CSA Maint Ppmt</t>
  </si>
  <si>
    <t>185371</t>
  </si>
  <si>
    <t>LT Chehalis CSA Prpd</t>
  </si>
  <si>
    <t>185372</t>
  </si>
  <si>
    <t>LT Currant Creek CSA</t>
  </si>
  <si>
    <t>1869000</t>
  </si>
  <si>
    <t>MISC DF DR-OTH-NC</t>
  </si>
  <si>
    <t>135047</t>
  </si>
  <si>
    <t>Ferron Water Assessm</t>
  </si>
  <si>
    <t>185334</t>
  </si>
  <si>
    <t>Hermiston Swap</t>
  </si>
  <si>
    <t>1890000</t>
  </si>
  <si>
    <t>UNAMRTZD LOSS</t>
  </si>
  <si>
    <t>189245</t>
  </si>
  <si>
    <t>MTN-8.625 Due 12/13/</t>
  </si>
  <si>
    <t>189301</t>
  </si>
  <si>
    <t>8 3/8% QUIDS</t>
  </si>
  <si>
    <t>189302</t>
  </si>
  <si>
    <t>8.55% QUIDS Series B</t>
  </si>
  <si>
    <t>189701</t>
  </si>
  <si>
    <t>6 1/8% Ser Emy PCRB</t>
  </si>
  <si>
    <t>189702</t>
  </si>
  <si>
    <t>6 1/8% Ser Carbon PC</t>
  </si>
  <si>
    <t>189703</t>
  </si>
  <si>
    <t>6 1/8% Ser Linc PCRB</t>
  </si>
  <si>
    <t>189704</t>
  </si>
  <si>
    <t>Emy 6 3/8% PCRB Due</t>
  </si>
  <si>
    <t>189705</t>
  </si>
  <si>
    <t>Emy 5.9% PCRB Due 4/</t>
  </si>
  <si>
    <t>189708</t>
  </si>
  <si>
    <t>Emy 10.70% PCRB Due</t>
  </si>
  <si>
    <t>189709</t>
  </si>
  <si>
    <t>8 1/4% Ser PCRB Due</t>
  </si>
  <si>
    <t>189710</t>
  </si>
  <si>
    <t>8 5/8% Ser PCRB Emy</t>
  </si>
  <si>
    <t>189711</t>
  </si>
  <si>
    <t>8 5/8% PCRB Linc Due</t>
  </si>
  <si>
    <t>189714</t>
  </si>
  <si>
    <t>Convrs 6 3/8% PCRB D</t>
  </si>
  <si>
    <t>189716</t>
  </si>
  <si>
    <t>Swtwtr 6 % PCRB Due</t>
  </si>
  <si>
    <t>189724</t>
  </si>
  <si>
    <t>Swtwtr 1990A 7/1/201</t>
  </si>
  <si>
    <t>189733</t>
  </si>
  <si>
    <t>5.65% Emery 1993A</t>
  </si>
  <si>
    <t>189734</t>
  </si>
  <si>
    <t>5 5/8% Emery 1993B</t>
  </si>
  <si>
    <t>189735</t>
  </si>
  <si>
    <t>5 5/8% Lincoln 1993</t>
  </si>
  <si>
    <t>189736</t>
  </si>
  <si>
    <t>Emery 6.15% PCRB '96</t>
  </si>
  <si>
    <t>189738</t>
  </si>
  <si>
    <t>Carbon Co. 1994 PCRB</t>
  </si>
  <si>
    <t>1900000</t>
  </si>
  <si>
    <t>ACM DEF INCM TAXES</t>
  </si>
  <si>
    <t>287061</t>
  </si>
  <si>
    <t>DTA 705.346 - CA - P</t>
  </si>
  <si>
    <t>287062</t>
  </si>
  <si>
    <t>DTA 705.347 - ID - P</t>
  </si>
  <si>
    <t>287063</t>
  </si>
  <si>
    <t>DTA 705.348 - OR - P</t>
  </si>
  <si>
    <t>287064</t>
  </si>
  <si>
    <t>DTA 705.349 - UT - P</t>
  </si>
  <si>
    <t>287065</t>
  </si>
  <si>
    <t>DTA 705.350 - WA - P</t>
  </si>
  <si>
    <t>287066</t>
  </si>
  <si>
    <t>DTA 705.351 - WY - P</t>
  </si>
  <si>
    <t>1901000</t>
  </si>
  <si>
    <t>ACCUM DEF INC TAX</t>
  </si>
  <si>
    <t>287051</t>
  </si>
  <si>
    <t>DTA 705.340 RL-InT-C</t>
  </si>
  <si>
    <t>287052</t>
  </si>
  <si>
    <t>DTA 705.341 RL-InTDI</t>
  </si>
  <si>
    <t>287053</t>
  </si>
  <si>
    <t>DTA 705.342 RL-InTDO</t>
  </si>
  <si>
    <t>287054</t>
  </si>
  <si>
    <t>DTA 705.343 RL-InTDU</t>
  </si>
  <si>
    <t>287055</t>
  </si>
  <si>
    <t>DTA 705.344 RL-ITDWA</t>
  </si>
  <si>
    <t>287056</t>
  </si>
  <si>
    <t>DTA 705.345 RLITDWY</t>
  </si>
  <si>
    <t>287100</t>
  </si>
  <si>
    <t>Val Allow for SC DTA</t>
  </si>
  <si>
    <t>287183</t>
  </si>
  <si>
    <t>DTA 425.160 LL (OL)</t>
  </si>
  <si>
    <t>287184</t>
  </si>
  <si>
    <t>DTA 705.605 - RL-OR</t>
  </si>
  <si>
    <t>287186</t>
  </si>
  <si>
    <t>DTA RL - Non Prot PP</t>
  </si>
  <si>
    <t>287188</t>
  </si>
  <si>
    <t>DTA 100.121 RL InTPF</t>
  </si>
  <si>
    <t>287190</t>
  </si>
  <si>
    <t>DTA 100.122 RL ITPMI</t>
  </si>
  <si>
    <t>287191</t>
  </si>
  <si>
    <t>DTA 705.280 R N-P CA</t>
  </si>
  <si>
    <t>287192</t>
  </si>
  <si>
    <t>DTA 705.281 R N-P ID</t>
  </si>
  <si>
    <t>287193</t>
  </si>
  <si>
    <t>DTA 705.282 R N-P OR</t>
  </si>
  <si>
    <t>287194</t>
  </si>
  <si>
    <t>DTA 705.283 R EDIT U</t>
  </si>
  <si>
    <t>287195</t>
  </si>
  <si>
    <t>DTA 705.284 R N-P WA</t>
  </si>
  <si>
    <t>287196</t>
  </si>
  <si>
    <t>DTA 705.285 R N-P WY</t>
  </si>
  <si>
    <t>287197</t>
  </si>
  <si>
    <t>DTA 705.286 R N-P UF</t>
  </si>
  <si>
    <t>287198</t>
  </si>
  <si>
    <t>DTA 320.279 RL-FS158</t>
  </si>
  <si>
    <t>287199</t>
  </si>
  <si>
    <t>DTA 220.101 Bad Debt</t>
  </si>
  <si>
    <t>287200</t>
  </si>
  <si>
    <t>DTA 705.267 RL-WA DM</t>
  </si>
  <si>
    <t>287206</t>
  </si>
  <si>
    <t>DTA 415.710 RL-WA Ac</t>
  </si>
  <si>
    <t>287209</t>
  </si>
  <si>
    <t>DTA 705.266 RL-ESA-C</t>
  </si>
  <si>
    <t>287210</t>
  </si>
  <si>
    <t>DTA 505.115 - S&amp;U Tx</t>
  </si>
  <si>
    <t>287211</t>
  </si>
  <si>
    <t>DTA 425.226 - Df Rev</t>
  </si>
  <si>
    <t>287212</t>
  </si>
  <si>
    <t>DTA 705.245-RL-OR</t>
  </si>
  <si>
    <t>287213</t>
  </si>
  <si>
    <t>DTA 425.381-RL-BPA</t>
  </si>
  <si>
    <t>287214</t>
  </si>
  <si>
    <t>DTA 910.245 - Ct RJO</t>
  </si>
  <si>
    <t>287215</t>
  </si>
  <si>
    <t>DTA 910.936-Rl GL TS</t>
  </si>
  <si>
    <t>287216</t>
  </si>
  <si>
    <t>DTA 605.715 Trpr MCO</t>
  </si>
  <si>
    <t>287219</t>
  </si>
  <si>
    <t>DTA 715.810 Chehalis</t>
  </si>
  <si>
    <t>287220</t>
  </si>
  <si>
    <t>DTA 720.560 Pension</t>
  </si>
  <si>
    <t>287225</t>
  </si>
  <si>
    <t>DTA 605.103 ARO/Reg</t>
  </si>
  <si>
    <t>287227</t>
  </si>
  <si>
    <t>DTA 705.531 RL UT</t>
  </si>
  <si>
    <t>287229</t>
  </si>
  <si>
    <t>DTA 705.527 RL CA</t>
  </si>
  <si>
    <t>287230</t>
  </si>
  <si>
    <t>DTA 705.521 RL WY</t>
  </si>
  <si>
    <t>287231</t>
  </si>
  <si>
    <t>DTA 705.519 RL WA</t>
  </si>
  <si>
    <t>287232</t>
  </si>
  <si>
    <t>DTA 705.517 RL UT</t>
  </si>
  <si>
    <t>287233</t>
  </si>
  <si>
    <t>DTA 705.515 RL OR</t>
  </si>
  <si>
    <t>287237</t>
  </si>
  <si>
    <t>DTA 705.755 RL</t>
  </si>
  <si>
    <t>287238</t>
  </si>
  <si>
    <t>DTA 705.420 RL - CA</t>
  </si>
  <si>
    <t>287240</t>
  </si>
  <si>
    <t>DTA 605.301 Env Liab</t>
  </si>
  <si>
    <t>287241</t>
  </si>
  <si>
    <t>DTA 605.302 Env Liab</t>
  </si>
  <si>
    <t>287249</t>
  </si>
  <si>
    <t>DTA 415.839 Frzn MTM</t>
  </si>
  <si>
    <t>287253</t>
  </si>
  <si>
    <t>DTA 705.400 Reg L OR</t>
  </si>
  <si>
    <t>287257</t>
  </si>
  <si>
    <t>DTA 705.453 Reg L ID</t>
  </si>
  <si>
    <t>287258</t>
  </si>
  <si>
    <t>DTA 705.454 Reg L UT</t>
  </si>
  <si>
    <t>287259</t>
  </si>
  <si>
    <t>DTA 705.455 Reg L WY</t>
  </si>
  <si>
    <t>287262</t>
  </si>
  <si>
    <t>DTA 100.100 RL ITC</t>
  </si>
  <si>
    <t>287268</t>
  </si>
  <si>
    <t>DTA 415.706 RL-50%WY</t>
  </si>
  <si>
    <t>287269</t>
  </si>
  <si>
    <t>DTA CO Tx Crdt CFwd</t>
  </si>
  <si>
    <t>287270</t>
  </si>
  <si>
    <t>Val Allow for DTA</t>
  </si>
  <si>
    <t>287271</t>
  </si>
  <si>
    <t>DTA 705.336 RL REC-U</t>
  </si>
  <si>
    <t>287272</t>
  </si>
  <si>
    <t>DTA 705.337 RL REC-W</t>
  </si>
  <si>
    <t>287280</t>
  </si>
  <si>
    <t>DTA State Chrt Contb</t>
  </si>
  <si>
    <t>287281</t>
  </si>
  <si>
    <t>DTA CA AMT Credit</t>
  </si>
  <si>
    <t>287284</t>
  </si>
  <si>
    <t>DTA 610.147 Reg LRCL</t>
  </si>
  <si>
    <t>287290</t>
  </si>
  <si>
    <t>DTA 425.150 Lews Rvr</t>
  </si>
  <si>
    <t>287297</t>
  </si>
  <si>
    <t>DTA 505.155 Def Rev</t>
  </si>
  <si>
    <t>287298</t>
  </si>
  <si>
    <t>DTA 205.210 ERC Impr</t>
  </si>
  <si>
    <t>287299</t>
  </si>
  <si>
    <t>DTA 705.265 Reg L-OR</t>
  </si>
  <si>
    <t>287300</t>
  </si>
  <si>
    <t>DTA 920.182 LTIP-Ncr</t>
  </si>
  <si>
    <t>287304</t>
  </si>
  <si>
    <t>DTA 610.146 OR Liab</t>
  </si>
  <si>
    <t>287312</t>
  </si>
  <si>
    <t>DTA 105.400 ARO RL</t>
  </si>
  <si>
    <t>287316</t>
  </si>
  <si>
    <t>DTA 715.720 NWP WA</t>
  </si>
  <si>
    <t>287323</t>
  </si>
  <si>
    <t>DTA 505.400 Bonus Li</t>
  </si>
  <si>
    <t>287324</t>
  </si>
  <si>
    <t>DTA 720.200 Def comp</t>
  </si>
  <si>
    <t>287326</t>
  </si>
  <si>
    <t>DTA 720.500 Severanc</t>
  </si>
  <si>
    <t>287327</t>
  </si>
  <si>
    <t>DTA 720.300 Pension</t>
  </si>
  <si>
    <t>287332</t>
  </si>
  <si>
    <t>DTA 505.600 Vacation</t>
  </si>
  <si>
    <t>287336</t>
  </si>
  <si>
    <t>DTA 730.120 FAS 133</t>
  </si>
  <si>
    <t>287337</t>
  </si>
  <si>
    <t>DTA 715.105 MCI FOG</t>
  </si>
  <si>
    <t>287338</t>
  </si>
  <si>
    <t>DTA 415.110 Def Reg</t>
  </si>
  <si>
    <t>287339</t>
  </si>
  <si>
    <t>DTA 105.400 FAS 143</t>
  </si>
  <si>
    <t>287340</t>
  </si>
  <si>
    <t>DTA 220.100 Bad Debt</t>
  </si>
  <si>
    <t>287341</t>
  </si>
  <si>
    <t>DTA 910.530 Injuries</t>
  </si>
  <si>
    <t>287354</t>
  </si>
  <si>
    <t>DTA 505.150 Misc. Cu</t>
  </si>
  <si>
    <t>287370</t>
  </si>
  <si>
    <t>DTA 425.215 Unearned</t>
  </si>
  <si>
    <t>287371</t>
  </si>
  <si>
    <t>DTA 930.100 OR BETC</t>
  </si>
  <si>
    <t>287373</t>
  </si>
  <si>
    <t>DTA 910.580 Wasach</t>
  </si>
  <si>
    <t>287389</t>
  </si>
  <si>
    <t>DTA 610.145 RL-DSM</t>
  </si>
  <si>
    <t>287391</t>
  </si>
  <si>
    <t>DTA 425.320 N Umpqua</t>
  </si>
  <si>
    <t>287392</t>
  </si>
  <si>
    <t>DTA 425.120 Bear Rvr</t>
  </si>
  <si>
    <t>287393</t>
  </si>
  <si>
    <t>DTA 425.110 Ten Leas</t>
  </si>
  <si>
    <t>287399</t>
  </si>
  <si>
    <t>DTA 920.150 FAS 112</t>
  </si>
  <si>
    <t>287414</t>
  </si>
  <si>
    <t>DTA 505.700 Rt Bonus</t>
  </si>
  <si>
    <t>287415</t>
  </si>
  <si>
    <t>DTA 205.200 M&amp;S Inv</t>
  </si>
  <si>
    <t>287417</t>
  </si>
  <si>
    <t>DTA 605.710 AcFinRcl</t>
  </si>
  <si>
    <t>287430</t>
  </si>
  <si>
    <t>DTA 505.125 Accrued</t>
  </si>
  <si>
    <t>287437</t>
  </si>
  <si>
    <t>DTA NOL C/F</t>
  </si>
  <si>
    <t>287441</t>
  </si>
  <si>
    <t>DTA 605.100 Trojan</t>
  </si>
  <si>
    <t>287445</t>
  </si>
  <si>
    <t>DTA 610.142 UT Enrgy</t>
  </si>
  <si>
    <t>287447</t>
  </si>
  <si>
    <t>DTA 720.830 Wst Coal</t>
  </si>
  <si>
    <t>287449</t>
  </si>
  <si>
    <t>DTA Fed Det - St NOL</t>
  </si>
  <si>
    <t>287453</t>
  </si>
  <si>
    <t>DTA 610.143 WA Prgrm</t>
  </si>
  <si>
    <t>287460</t>
  </si>
  <si>
    <t>DTA 720.800 FAS 158</t>
  </si>
  <si>
    <t>287461</t>
  </si>
  <si>
    <t>DTA 720.810 FAS 158</t>
  </si>
  <si>
    <t>287462</t>
  </si>
  <si>
    <t>DTA 720.820 FAS 158</t>
  </si>
  <si>
    <t>287473</t>
  </si>
  <si>
    <t>DTA 705.270 Reg Liab</t>
  </si>
  <si>
    <t>287474</t>
  </si>
  <si>
    <t>DTA 705.271 Reg Liab</t>
  </si>
  <si>
    <t>287475</t>
  </si>
  <si>
    <t>DTA 705.272 Reg Liab</t>
  </si>
  <si>
    <t>287476</t>
  </si>
  <si>
    <t>DTA 705.273 Reg Liab</t>
  </si>
  <si>
    <t>287477</t>
  </si>
  <si>
    <t>DTA 705.274 Reg Liab</t>
  </si>
  <si>
    <t>287478</t>
  </si>
  <si>
    <t>DTA 705.275 Reg Liab</t>
  </si>
  <si>
    <t>287479</t>
  </si>
  <si>
    <t>DTA 105.221 Safe Har</t>
  </si>
  <si>
    <t>287482</t>
  </si>
  <si>
    <t>DTA 205.025 PMI FCA</t>
  </si>
  <si>
    <t>287486</t>
  </si>
  <si>
    <t>DTA 415.926 RL-Depre</t>
  </si>
  <si>
    <t>287487</t>
  </si>
  <si>
    <t>DTA 415.927 RL-Depre</t>
  </si>
  <si>
    <t>287489</t>
  </si>
  <si>
    <t>DTA 910.515 Deseret</t>
  </si>
  <si>
    <t>287494</t>
  </si>
  <si>
    <t>DTA Idaho ITC CryFwd</t>
  </si>
  <si>
    <t>287576</t>
  </si>
  <si>
    <t>DTL 430.110 Reg Asst</t>
  </si>
  <si>
    <t>287807</t>
  </si>
  <si>
    <t>Non-cur def fd tx co</t>
  </si>
  <si>
    <t>287817</t>
  </si>
  <si>
    <t>Non-cur def fd tx un</t>
  </si>
  <si>
    <t>287827</t>
  </si>
  <si>
    <t>Non-cur def st tx co</t>
  </si>
  <si>
    <t>287837</t>
  </si>
  <si>
    <t>Non-cur def st un tx</t>
  </si>
  <si>
    <t>287970</t>
  </si>
  <si>
    <t>DTL 415.815 Ins Rec</t>
  </si>
  <si>
    <t>1901090</t>
  </si>
  <si>
    <t>FAS109 DEF TAX ASS</t>
  </si>
  <si>
    <t>287321</t>
  </si>
  <si>
    <t>DTA 100.100 ITC</t>
  </si>
  <si>
    <t>287374</t>
  </si>
  <si>
    <t>DTA 100.105 WA Flwth</t>
  </si>
  <si>
    <t>1902000</t>
  </si>
  <si>
    <t>ACC DIT-NON-DEBIT</t>
  </si>
  <si>
    <t>287491</t>
  </si>
  <si>
    <t>DTA BETC Purch Crdts</t>
  </si>
  <si>
    <t>287497</t>
  </si>
  <si>
    <t>DTA BETC Purch Gain</t>
  </si>
  <si>
    <t>2010000</t>
  </si>
  <si>
    <t>COMMON STCK ISSUED</t>
  </si>
  <si>
    <t>293000</t>
  </si>
  <si>
    <t>Iss Cap - Ord Shares</t>
  </si>
  <si>
    <t>293001</t>
  </si>
  <si>
    <t>2040000</t>
  </si>
  <si>
    <t>PREFERRD ST ISSUED</t>
  </si>
  <si>
    <t>291003</t>
  </si>
  <si>
    <t>Ser Pref Stock - 7%</t>
  </si>
  <si>
    <t>291004</t>
  </si>
  <si>
    <t>Ser Pref Stock - 6%</t>
  </si>
  <si>
    <t>2110000</t>
  </si>
  <si>
    <t>ADD'T PAID-IN CAP</t>
  </si>
  <si>
    <t>294501</t>
  </si>
  <si>
    <t>Eqty Contrib-Share B</t>
  </si>
  <si>
    <t>294502</t>
  </si>
  <si>
    <t>APIC-FAS 109 Stk Opt</t>
  </si>
  <si>
    <t>294503</t>
  </si>
  <si>
    <t>APIC - Benefit Plan</t>
  </si>
  <si>
    <t>296000</t>
  </si>
  <si>
    <t>Addit Paid In Cap</t>
  </si>
  <si>
    <t>2140000</t>
  </si>
  <si>
    <t>CAPTL STOCK EXP-DR</t>
  </si>
  <si>
    <t>296201</t>
  </si>
  <si>
    <t>Common Stock</t>
  </si>
  <si>
    <t>296209</t>
  </si>
  <si>
    <t>Common Stock Split-1</t>
  </si>
  <si>
    <t>2151000</t>
  </si>
  <si>
    <t>APP RET EARN-AMORT</t>
  </si>
  <si>
    <t>296950</t>
  </si>
  <si>
    <t>Appr Ret Earn-Amrt R</t>
  </si>
  <si>
    <t>2160100</t>
  </si>
  <si>
    <t>UNAPPROP RET EARN</t>
  </si>
  <si>
    <t>297000</t>
  </si>
  <si>
    <t>Unappr Ret Earn</t>
  </si>
  <si>
    <t>297903</t>
  </si>
  <si>
    <t>Dividends to S/H</t>
  </si>
  <si>
    <t>2160300</t>
  </si>
  <si>
    <t>UNAP RE-DIV TO S/H</t>
  </si>
  <si>
    <t>2161100</t>
  </si>
  <si>
    <t>UNAPROP UNDIST SUB E</t>
  </si>
  <si>
    <t>297100</t>
  </si>
  <si>
    <t>Unap Und Sub Earn</t>
  </si>
  <si>
    <t>2190000</t>
  </si>
  <si>
    <t>ACCM OTHER COMP INC</t>
  </si>
  <si>
    <t>299107</t>
  </si>
  <si>
    <t>FAS 158 SERP Acc OCI</t>
  </si>
  <si>
    <t>299117</t>
  </si>
  <si>
    <t>Tax FAS 158 SERP Acc</t>
  </si>
  <si>
    <t>2210000</t>
  </si>
  <si>
    <t>BONDS</t>
  </si>
  <si>
    <t>246050</t>
  </si>
  <si>
    <t>Curr Mat 1st Bonds</t>
  </si>
  <si>
    <t>270257</t>
  </si>
  <si>
    <t>270261</t>
  </si>
  <si>
    <t>270262</t>
  </si>
  <si>
    <t>270263</t>
  </si>
  <si>
    <t>270264</t>
  </si>
  <si>
    <t>270265</t>
  </si>
  <si>
    <t>270267</t>
  </si>
  <si>
    <t>270269</t>
  </si>
  <si>
    <t>270270</t>
  </si>
  <si>
    <t>270271</t>
  </si>
  <si>
    <t>270272</t>
  </si>
  <si>
    <t>270273</t>
  </si>
  <si>
    <t>270274</t>
  </si>
  <si>
    <t>270275</t>
  </si>
  <si>
    <t>270276</t>
  </si>
  <si>
    <t>270277</t>
  </si>
  <si>
    <t>270278</t>
  </si>
  <si>
    <t>270279</t>
  </si>
  <si>
    <t>271015</t>
  </si>
  <si>
    <t>Convrse PCRB 11/1/25</t>
  </si>
  <si>
    <t>271016</t>
  </si>
  <si>
    <t>Lincoln PCRB 11/1/25</t>
  </si>
  <si>
    <t>271190</t>
  </si>
  <si>
    <t>Sweetwater A 12/1/20</t>
  </si>
  <si>
    <t>271191</t>
  </si>
  <si>
    <t>Converse 12/1/2020</t>
  </si>
  <si>
    <t>271192</t>
  </si>
  <si>
    <t>Sweetwater B 12/1/20</t>
  </si>
  <si>
    <t>271196</t>
  </si>
  <si>
    <t>Sweetwater PCRB 2024</t>
  </si>
  <si>
    <t>271197</t>
  </si>
  <si>
    <t>Converse PCRB 2024</t>
  </si>
  <si>
    <t>271198</t>
  </si>
  <si>
    <t>Emery PCRB 11/1/24</t>
  </si>
  <si>
    <t>271200</t>
  </si>
  <si>
    <t>Lincoln PCRB 11/1/24</t>
  </si>
  <si>
    <t>271204</t>
  </si>
  <si>
    <t>Sweetwater PCRB 2025</t>
  </si>
  <si>
    <t>274346</t>
  </si>
  <si>
    <t>Med Term Note S C 8.</t>
  </si>
  <si>
    <t>274348</t>
  </si>
  <si>
    <t>MTN S C 8.375% Due 1</t>
  </si>
  <si>
    <t>274349</t>
  </si>
  <si>
    <t>MTN S C 8.26% Due 1/</t>
  </si>
  <si>
    <t>274350</t>
  </si>
  <si>
    <t>MTN S C 8.27% Due 1/</t>
  </si>
  <si>
    <t>274385</t>
  </si>
  <si>
    <t>MTN S E 8.07% Due 9/</t>
  </si>
  <si>
    <t>274389</t>
  </si>
  <si>
    <t>MTN S E 8.12% Due 9/</t>
  </si>
  <si>
    <t>274390</t>
  </si>
  <si>
    <t>MTN S E 8.11% Due 9/</t>
  </si>
  <si>
    <t>274391</t>
  </si>
  <si>
    <t>MTN S E 8.05% Due 9/</t>
  </si>
  <si>
    <t>274398</t>
  </si>
  <si>
    <t>274404</t>
  </si>
  <si>
    <t>MTN S E 8.08% Due 10</t>
  </si>
  <si>
    <t>274405</t>
  </si>
  <si>
    <t>274435</t>
  </si>
  <si>
    <t>MTN S E 8.23% Due 1/</t>
  </si>
  <si>
    <t>274444</t>
  </si>
  <si>
    <t>274459</t>
  </si>
  <si>
    <t>MTN S F 7.26% Due 7/</t>
  </si>
  <si>
    <t>274460</t>
  </si>
  <si>
    <t>274470</t>
  </si>
  <si>
    <t>MTN S F 7.23% Due 8/</t>
  </si>
  <si>
    <t>274471</t>
  </si>
  <si>
    <t>MTN S F 7.24% Due 8/</t>
  </si>
  <si>
    <t>274478</t>
  </si>
  <si>
    <t>MTN S F 6.75% Due 9/</t>
  </si>
  <si>
    <t>274479</t>
  </si>
  <si>
    <t>MTN S F 6.72% Due 9/</t>
  </si>
  <si>
    <t>274480</t>
  </si>
  <si>
    <t>MTN S F 6.75% Due 10</t>
  </si>
  <si>
    <t>274481</t>
  </si>
  <si>
    <t>274482</t>
  </si>
  <si>
    <t>274486</t>
  </si>
  <si>
    <t>MTN S G 6.71% Due 1/</t>
  </si>
  <si>
    <t>274490</t>
  </si>
  <si>
    <t>2250000</t>
  </si>
  <si>
    <t>UNAMORT PREM L-T-D</t>
  </si>
  <si>
    <t>276444</t>
  </si>
  <si>
    <t>Med-Term Note S  E 8</t>
  </si>
  <si>
    <t>276445</t>
  </si>
  <si>
    <t>2260000</t>
  </si>
  <si>
    <t>UNAMORT DISC L-T-D</t>
  </si>
  <si>
    <t>246090</t>
  </si>
  <si>
    <t>Cur Mat Dis FMB</t>
  </si>
  <si>
    <t>277492</t>
  </si>
  <si>
    <t>277496</t>
  </si>
  <si>
    <t>277497</t>
  </si>
  <si>
    <t>277498</t>
  </si>
  <si>
    <t>277499</t>
  </si>
  <si>
    <t>277500</t>
  </si>
  <si>
    <t>277502</t>
  </si>
  <si>
    <t>277504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</si>
  <si>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</si>
  <si>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</si>
  <si>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</si>
  <si>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</si>
  <si>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</si>
  <si>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</si>
  <si>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</si>
  <si>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</si>
  <si>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</si>
  <si>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2270000</t>
  </si>
  <si>
    <t>OBLGTNS UND CPTL</t>
  </si>
  <si>
    <t>279501</t>
  </si>
  <si>
    <t>Noncurrent Oblig - O</t>
  </si>
  <si>
    <t>279505</t>
  </si>
  <si>
    <t>Noncur Oblg - PMOC</t>
  </si>
  <si>
    <t>279506</t>
  </si>
  <si>
    <t>Noncur Oblg - CC Gas</t>
  </si>
  <si>
    <t>279508</t>
  </si>
  <si>
    <t>Noncur Oblg - Sunysd</t>
  </si>
  <si>
    <t>279509</t>
  </si>
  <si>
    <t>Ncur Oblg - Cheh Gas</t>
  </si>
  <si>
    <t>2271000</t>
  </si>
  <si>
    <t>OBLG UND FI LS NCUR</t>
  </si>
  <si>
    <t>279770</t>
  </si>
  <si>
    <t>Fin Lse Liab-NCurr-B</t>
  </si>
  <si>
    <t>279780</t>
  </si>
  <si>
    <t>Fin Lse Liab-NCurr-G</t>
  </si>
  <si>
    <t>279785</t>
  </si>
  <si>
    <t>Fin Lse Liab-NCurr-P</t>
  </si>
  <si>
    <t>279870</t>
  </si>
  <si>
    <t>Fin Lse Liab-Bld(RC)</t>
  </si>
  <si>
    <t>279880</t>
  </si>
  <si>
    <t>Fin Lse Liab-Gas(RC)</t>
  </si>
  <si>
    <t>2272000</t>
  </si>
  <si>
    <t>OBLGTNS UND OPER</t>
  </si>
  <si>
    <t>279710</t>
  </si>
  <si>
    <t>Opr Lse Liab-NonC-L</t>
  </si>
  <si>
    <t>279720</t>
  </si>
  <si>
    <t>Opr Lse Liab-NonC-B</t>
  </si>
  <si>
    <t>279730</t>
  </si>
  <si>
    <t>Opr Lse Liab-NonC-E</t>
  </si>
  <si>
    <t>279740</t>
  </si>
  <si>
    <t>Opr Lse Liab-NonC-P</t>
  </si>
  <si>
    <t>279750</t>
  </si>
  <si>
    <t>Opr Lse Liab-NonC-O</t>
  </si>
  <si>
    <t>279810</t>
  </si>
  <si>
    <t>Op Lse Liab-Land(RC)</t>
  </si>
  <si>
    <t>279820</t>
  </si>
  <si>
    <t>Op Ls Liab-Bldg (RC)</t>
  </si>
  <si>
    <t>279830</t>
  </si>
  <si>
    <t>Op Ls Liab-Equip(RC)</t>
  </si>
  <si>
    <t>279840</t>
  </si>
  <si>
    <t>Op Lse Liab-PPAs(RC)</t>
  </si>
  <si>
    <t>279850</t>
  </si>
  <si>
    <t>Op Lse Liab-Oth (RC)</t>
  </si>
  <si>
    <t>2281000</t>
  </si>
  <si>
    <t>ACC PROV-PROP INS</t>
  </si>
  <si>
    <t>288712</t>
  </si>
  <si>
    <t>Reg Liab-OR Prop Ins</t>
  </si>
  <si>
    <t>288714</t>
  </si>
  <si>
    <t>Reg Liab-ID Prop Ins</t>
  </si>
  <si>
    <t>288715</t>
  </si>
  <si>
    <t>Reg Liab-UT Prop Ins</t>
  </si>
  <si>
    <t>288716</t>
  </si>
  <si>
    <t>Reg Liab-WY Prop Ins</t>
  </si>
  <si>
    <t>288749</t>
  </si>
  <si>
    <t>RegL-Insurance Resrv</t>
  </si>
  <si>
    <t>2282100</t>
  </si>
  <si>
    <t>ACC PRV IN &amp; DAMAG</t>
  </si>
  <si>
    <t>280311</t>
  </si>
  <si>
    <t>Accltd Prv For Inj &amp;</t>
  </si>
  <si>
    <t>2282400</t>
  </si>
  <si>
    <t>ACCUM PRV FR I&amp;D-OR</t>
  </si>
  <si>
    <t>288700</t>
  </si>
  <si>
    <t>Reg Liab-OR I&amp;D Rsrv</t>
  </si>
  <si>
    <t>2282500</t>
  </si>
  <si>
    <t>Acc Prov I&amp;D-Insur</t>
  </si>
  <si>
    <t>116925</t>
  </si>
  <si>
    <t>Insur Reimb Rec I&amp;D</t>
  </si>
  <si>
    <t>2283000</t>
  </si>
  <si>
    <t>PEN/BENFT-SICK</t>
  </si>
  <si>
    <t>280330</t>
  </si>
  <si>
    <t>FAS 112 Book Reserve</t>
  </si>
  <si>
    <t>280349</t>
  </si>
  <si>
    <t>Sup Pension Benfits</t>
  </si>
  <si>
    <t>280490</t>
  </si>
  <si>
    <t>FAS 112 - Wasatch Wo</t>
  </si>
  <si>
    <t>2283400</t>
  </si>
  <si>
    <t>POST-RETIREMENT BEN</t>
  </si>
  <si>
    <t>280328</t>
  </si>
  <si>
    <t>Retiree Trust Contri</t>
  </si>
  <si>
    <t>280329</t>
  </si>
  <si>
    <t>FAS 106-Contra Liab</t>
  </si>
  <si>
    <t>280440</t>
  </si>
  <si>
    <t>FAS 158 PR Liab Medi</t>
  </si>
  <si>
    <t>280449</t>
  </si>
  <si>
    <t>FAS 158 PR Liab-Recl</t>
  </si>
  <si>
    <t>280454</t>
  </si>
  <si>
    <t>FAS 158 PR Liab Reg</t>
  </si>
  <si>
    <t>280455</t>
  </si>
  <si>
    <t>FAS 158 Post-Rt Liab</t>
  </si>
  <si>
    <t>280456</t>
  </si>
  <si>
    <t>FAS 106-Cntr L-Med S</t>
  </si>
  <si>
    <t>280457</t>
  </si>
  <si>
    <t>FAS 158 Contra PR</t>
  </si>
  <si>
    <t>2283500</t>
  </si>
  <si>
    <t>PENSIONS</t>
  </si>
  <si>
    <t>280350</t>
  </si>
  <si>
    <t>Pension - Local 57</t>
  </si>
  <si>
    <t>280355</t>
  </si>
  <si>
    <t>FAS 158 Pen Liab</t>
  </si>
  <si>
    <t>280365</t>
  </si>
  <si>
    <t>FAS 158 Pen Liab Rcl</t>
  </si>
  <si>
    <t>280465</t>
  </si>
  <si>
    <t>FAS 158 SERP Liab</t>
  </si>
  <si>
    <t>280479</t>
  </si>
  <si>
    <t>FAS 158 SERP Ben Lia</t>
  </si>
  <si>
    <t>2284100</t>
  </si>
  <si>
    <t>AC MIS OP PR-OTHER</t>
  </si>
  <si>
    <t>289320</t>
  </si>
  <si>
    <t>Cheh WA - Mitigtn Ob</t>
  </si>
  <si>
    <t>2284400</t>
  </si>
  <si>
    <t>ACC PROV-HYDRO RE</t>
  </si>
  <si>
    <t>289201</t>
  </si>
  <si>
    <t>N. Umpqua - Trib Enh</t>
  </si>
  <si>
    <t>289202</t>
  </si>
  <si>
    <t>N. Umpqua - L-T Mon</t>
  </si>
  <si>
    <t>289203</t>
  </si>
  <si>
    <t>N. Umpqua - Mitigati</t>
  </si>
  <si>
    <t>289204</t>
  </si>
  <si>
    <t>N. Umpqua - Oversigh</t>
  </si>
  <si>
    <t>289211</t>
  </si>
  <si>
    <t>Bear Riv - Consrv Ha</t>
  </si>
  <si>
    <t>289212</t>
  </si>
  <si>
    <t>Bear Riv - Hab Enh &amp;</t>
  </si>
  <si>
    <t>289213</t>
  </si>
  <si>
    <t>Bear Riv - Lnd &amp; Wat</t>
  </si>
  <si>
    <t>289214</t>
  </si>
  <si>
    <t>Bear Riv - Other Set</t>
  </si>
  <si>
    <t>289231</t>
  </si>
  <si>
    <t>Lewis Rvr - LWD Fund</t>
  </si>
  <si>
    <t>289232</t>
  </si>
  <si>
    <t>Lewis Rvr - Aquatics</t>
  </si>
  <si>
    <t>289233</t>
  </si>
  <si>
    <t>Lewis Rvr - Forest</t>
  </si>
  <si>
    <t>289234</t>
  </si>
  <si>
    <t>Lewis Rvr-Emrg Notfy</t>
  </si>
  <si>
    <t>2290000</t>
  </si>
  <si>
    <t>ACC PROV-Rate Refund</t>
  </si>
  <si>
    <t>284100</t>
  </si>
  <si>
    <t>Acc Prv Rate Ref</t>
  </si>
  <si>
    <t>2300000</t>
  </si>
  <si>
    <t>ASSET RETIREMENT OBL</t>
  </si>
  <si>
    <t>284915</t>
  </si>
  <si>
    <t>ARO Liab-Deer Creek</t>
  </si>
  <si>
    <t>284918</t>
  </si>
  <si>
    <t>ARO Liab-Trojan Nucl</t>
  </si>
  <si>
    <t>284919</t>
  </si>
  <si>
    <t>ARO Liab-Blundell Pl</t>
  </si>
  <si>
    <t>284920</t>
  </si>
  <si>
    <t>ARO Liab-Colstrip Pl</t>
  </si>
  <si>
    <t>284921</t>
  </si>
  <si>
    <t>ARO Liab-DJ Plt Land</t>
  </si>
  <si>
    <t>284922</t>
  </si>
  <si>
    <t>ARO Liab-Hunter Plt</t>
  </si>
  <si>
    <t>284923</t>
  </si>
  <si>
    <t>ARO Liab-Hunter Expn</t>
  </si>
  <si>
    <t>284924</t>
  </si>
  <si>
    <t>ARO Liab-Huntgn Plt</t>
  </si>
  <si>
    <t>284925</t>
  </si>
  <si>
    <t>ARO Liab-Hntngtn Exp</t>
  </si>
  <si>
    <t>284926</t>
  </si>
  <si>
    <t>ARO Liab-JB Plt Land</t>
  </si>
  <si>
    <t>284927</t>
  </si>
  <si>
    <t>ARO Liab-JB Plt #1</t>
  </si>
  <si>
    <t>284928</t>
  </si>
  <si>
    <t>ARO Liab-JB Plt #2</t>
  </si>
  <si>
    <t>284929</t>
  </si>
  <si>
    <t>ARO Liab-JB Plt #3</t>
  </si>
  <si>
    <t>284930</t>
  </si>
  <si>
    <t>ARO Liab-JB Plt Raw</t>
  </si>
  <si>
    <t>284931</t>
  </si>
  <si>
    <t>ARO Liab-JB Plt Pipe</t>
  </si>
  <si>
    <t>284932</t>
  </si>
  <si>
    <t>ARO Liab-Naughton Pl</t>
  </si>
  <si>
    <t>284935</t>
  </si>
  <si>
    <t>ARO Liab-Nghtn 1&amp;2 A</t>
  </si>
  <si>
    <t>284936</t>
  </si>
  <si>
    <t>ARO Liab-Nghtn 3 Ash</t>
  </si>
  <si>
    <t>284937</t>
  </si>
  <si>
    <t>ARO Liab-Nghtn 3 FGD</t>
  </si>
  <si>
    <t>284938</t>
  </si>
  <si>
    <t>284939</t>
  </si>
  <si>
    <t>ARO Liab-Herm Plant</t>
  </si>
  <si>
    <t>284942</t>
  </si>
  <si>
    <t>ARO Liab-Dist Plant</t>
  </si>
  <si>
    <t>284943</t>
  </si>
  <si>
    <t>ARO Liab-Tran Plant</t>
  </si>
  <si>
    <t>284944</t>
  </si>
  <si>
    <t>ARO Liab-CC Evap Pnd</t>
  </si>
  <si>
    <t>284946</t>
  </si>
  <si>
    <t>ARO Liab-Asb Pwr Pln</t>
  </si>
  <si>
    <t>284947</t>
  </si>
  <si>
    <t>ARO Liab-Gen Plant</t>
  </si>
  <si>
    <t>284950</t>
  </si>
  <si>
    <t>ARO Liab-LNG JPR WF</t>
  </si>
  <si>
    <t>284951</t>
  </si>
  <si>
    <t>ARO Liab-Marengo WF</t>
  </si>
  <si>
    <t>284952</t>
  </si>
  <si>
    <t>ARO Liab-Goodnoe WF</t>
  </si>
  <si>
    <t>284953</t>
  </si>
  <si>
    <t>ARO Liab-Chehalis Pl</t>
  </si>
  <si>
    <t>284954</t>
  </si>
  <si>
    <t>ARO Liab-7 Mile Hill</t>
  </si>
  <si>
    <t>284955</t>
  </si>
  <si>
    <t>ARO Liab-High Plains</t>
  </si>
  <si>
    <t>284956</t>
  </si>
  <si>
    <t>ARO Liab - McFadden</t>
  </si>
  <si>
    <t>284957</t>
  </si>
  <si>
    <t>ARO Liab - Dunlap</t>
  </si>
  <si>
    <t>284958</t>
  </si>
  <si>
    <t>ARO Liab-Hayden Coal</t>
  </si>
  <si>
    <t>284959</t>
  </si>
  <si>
    <t>ARO Liab - Condit</t>
  </si>
  <si>
    <t>284962</t>
  </si>
  <si>
    <t>ARO Liab-Cholla Plnt</t>
  </si>
  <si>
    <t>284983</t>
  </si>
  <si>
    <t>ARO Liab-Foote Cr W</t>
  </si>
  <si>
    <t>2310000</t>
  </si>
  <si>
    <t>NOTES PAYABLE</t>
  </si>
  <si>
    <t>202000</t>
  </si>
  <si>
    <t>Notes Payable - CP</t>
  </si>
  <si>
    <t>2320000</t>
  </si>
  <si>
    <t>ACCOUNTS PAYABLE</t>
  </si>
  <si>
    <t>210100</t>
  </si>
  <si>
    <t>A/P Reconciliation</t>
  </si>
  <si>
    <t>210115</t>
  </si>
  <si>
    <t>CSS Customer Acct Re</t>
  </si>
  <si>
    <t>210119</t>
  </si>
  <si>
    <t>Cntr Acct Pay-Brk Af</t>
  </si>
  <si>
    <t>210150</t>
  </si>
  <si>
    <t>A/P Purch Card Recon</t>
  </si>
  <si>
    <t>210156</t>
  </si>
  <si>
    <t>Solar-NEM Bk ExCr</t>
  </si>
  <si>
    <t>210199</t>
  </si>
  <si>
    <t>Contra A/P Trade-PR</t>
  </si>
  <si>
    <t>210402</t>
  </si>
  <si>
    <t>Min Plt Ac Colstrip</t>
  </si>
  <si>
    <t>210403</t>
  </si>
  <si>
    <t>Min Plt Acc Cholla</t>
  </si>
  <si>
    <t>210404</t>
  </si>
  <si>
    <t>Min Plt Ac Yampa Crg</t>
  </si>
  <si>
    <t>210405</t>
  </si>
  <si>
    <t>Min Plt Acc Hayden</t>
  </si>
  <si>
    <t>210406</t>
  </si>
  <si>
    <t>Min Plt Ac Hermiston</t>
  </si>
  <si>
    <t>210460</t>
  </si>
  <si>
    <t>Joint Owner Receivab</t>
  </si>
  <si>
    <t>210546</t>
  </si>
  <si>
    <t>T&amp;E Expense Liab</t>
  </si>
  <si>
    <t>210610</t>
  </si>
  <si>
    <t>Wyodak Coal Payable</t>
  </si>
  <si>
    <t>210613</t>
  </si>
  <si>
    <t>Black Butte Coal Co</t>
  </si>
  <si>
    <t>210614</t>
  </si>
  <si>
    <t>Accrued A/P - Mining</t>
  </si>
  <si>
    <t>210616</t>
  </si>
  <si>
    <t>Western Energy - Col</t>
  </si>
  <si>
    <t>210631</t>
  </si>
  <si>
    <t>Dry Fork Coal Purc</t>
  </si>
  <si>
    <t>210637</t>
  </si>
  <si>
    <t>Canyon Fuel Coal Pur</t>
  </si>
  <si>
    <t>210640</t>
  </si>
  <si>
    <t>APS/P&amp;M Cholla Coal</t>
  </si>
  <si>
    <t>210642</t>
  </si>
  <si>
    <t>Peabody Coal Purchas</t>
  </si>
  <si>
    <t>210645</t>
  </si>
  <si>
    <t>Blundell Geothermal</t>
  </si>
  <si>
    <t>210650</t>
  </si>
  <si>
    <t>Bear Canyon Coal CBN</t>
  </si>
  <si>
    <t>210652</t>
  </si>
  <si>
    <t>Hermiston Gen Co Acc</t>
  </si>
  <si>
    <t>210675</t>
  </si>
  <si>
    <t>Westmoreland Kemmere</t>
  </si>
  <si>
    <t>210676</t>
  </si>
  <si>
    <t>Cloud Peak Energy</t>
  </si>
  <si>
    <t>210680</t>
  </si>
  <si>
    <t>Natural Gas Accruals</t>
  </si>
  <si>
    <t>210800</t>
  </si>
  <si>
    <t>A/P-Neg Cash Reclass</t>
  </si>
  <si>
    <t>210900</t>
  </si>
  <si>
    <t>GR/IR Clearing</t>
  </si>
  <si>
    <t>210910</t>
  </si>
  <si>
    <t>Freight Clearing</t>
  </si>
  <si>
    <t>210990</t>
  </si>
  <si>
    <t>Purch Card Trans Lia</t>
  </si>
  <si>
    <t>211000</t>
  </si>
  <si>
    <t>Payroll Technical Ac</t>
  </si>
  <si>
    <t>211108</t>
  </si>
  <si>
    <t>Union With</t>
  </si>
  <si>
    <t>211109</t>
  </si>
  <si>
    <t>Met Pay With</t>
  </si>
  <si>
    <t>211112</t>
  </si>
  <si>
    <t>Un Fund With</t>
  </si>
  <si>
    <t>211115</t>
  </si>
  <si>
    <t>Vlnty Bn Wh</t>
  </si>
  <si>
    <t>211116</t>
  </si>
  <si>
    <t>Dep Supp With</t>
  </si>
  <si>
    <t>211149</t>
  </si>
  <si>
    <t>Other Payroll Liab</t>
  </si>
  <si>
    <t>215049</t>
  </si>
  <si>
    <t>Ferron Canal &amp; Reser</t>
  </si>
  <si>
    <t>215076</t>
  </si>
  <si>
    <t>K-Plus Em Cntr-E Chc</t>
  </si>
  <si>
    <t>215077</t>
  </si>
  <si>
    <t>K-Plus Emplyr Cntr-E</t>
  </si>
  <si>
    <t>215078</t>
  </si>
  <si>
    <t>K-Plus Emplyr Cntr-F</t>
  </si>
  <si>
    <t>215079</t>
  </si>
  <si>
    <t>K-Plus Emplyr Cnt-Ma</t>
  </si>
  <si>
    <t>215080</t>
  </si>
  <si>
    <t>Medical Insur Payabl</t>
  </si>
  <si>
    <t>215082</t>
  </si>
  <si>
    <t>Dental Insur Payable</t>
  </si>
  <si>
    <t>215084</t>
  </si>
  <si>
    <t>Vision Insur Payable</t>
  </si>
  <si>
    <t>215085</t>
  </si>
  <si>
    <t>Wst Util Dent Payble</t>
  </si>
  <si>
    <t>215086</t>
  </si>
  <si>
    <t>Wst Util Visn Payble</t>
  </si>
  <si>
    <t>215088</t>
  </si>
  <si>
    <t>UWUA Hlth &amp; Welfr Py</t>
  </si>
  <si>
    <t>215095</t>
  </si>
  <si>
    <t>HMO Health Plan</t>
  </si>
  <si>
    <t>215102</t>
  </si>
  <si>
    <t>Savage Brothers - Up</t>
  </si>
  <si>
    <t>215111</t>
  </si>
  <si>
    <t>IBEW 57 Life Insur</t>
  </si>
  <si>
    <t>215112</t>
  </si>
  <si>
    <t>Minnesota Life Insur</t>
  </si>
  <si>
    <t>215116</t>
  </si>
  <si>
    <t>IBEW 57 Medical Insu</t>
  </si>
  <si>
    <t>215169</t>
  </si>
  <si>
    <t>CSS Refunds Payable</t>
  </si>
  <si>
    <t>215174</t>
  </si>
  <si>
    <t>Millard County Landf</t>
  </si>
  <si>
    <t>215176</t>
  </si>
  <si>
    <t>Beaver County Landfi</t>
  </si>
  <si>
    <t>215196</t>
  </si>
  <si>
    <t>Sanpete County Fire</t>
  </si>
  <si>
    <t>215210</t>
  </si>
  <si>
    <t>Sanpete County Land</t>
  </si>
  <si>
    <t>215212</t>
  </si>
  <si>
    <t>Taylrsville Strm Fee</t>
  </si>
  <si>
    <t>215271</t>
  </si>
  <si>
    <t>K Plus Employee Cont</t>
  </si>
  <si>
    <t>215272</t>
  </si>
  <si>
    <t>K Plus Loans (Payrol</t>
  </si>
  <si>
    <t>215350</t>
  </si>
  <si>
    <t>IBEW57 Hlth Rmbrs,CY</t>
  </si>
  <si>
    <t>215351</t>
  </si>
  <si>
    <t>IBEW 57 Dpdt Care,CY</t>
  </si>
  <si>
    <t>215356</t>
  </si>
  <si>
    <t>Health Reimbrsmnt,CY</t>
  </si>
  <si>
    <t>215357</t>
  </si>
  <si>
    <t>Dpndnt Care Reimb,CY</t>
  </si>
  <si>
    <t>215358</t>
  </si>
  <si>
    <t>Health Reimbrsmnt,PY</t>
  </si>
  <si>
    <t>215359</t>
  </si>
  <si>
    <t>Dpndnt Care Reimb,PY</t>
  </si>
  <si>
    <t>215365</t>
  </si>
  <si>
    <t>HSA Employer Contrib</t>
  </si>
  <si>
    <t>215366</t>
  </si>
  <si>
    <t>HSA Employee Contrib</t>
  </si>
  <si>
    <t>215414</t>
  </si>
  <si>
    <t>Union Pacific Railro</t>
  </si>
  <si>
    <t>215420</t>
  </si>
  <si>
    <t>On-The-Bill Fin Liab</t>
  </si>
  <si>
    <t>215425</t>
  </si>
  <si>
    <t>OR DOE Cool Sch Prgm</t>
  </si>
  <si>
    <t>215427</t>
  </si>
  <si>
    <t>Project Help</t>
  </si>
  <si>
    <t>215428</t>
  </si>
  <si>
    <t>CSS Project Help</t>
  </si>
  <si>
    <t>215429</t>
  </si>
  <si>
    <t>CSS Oregon Low Inc</t>
  </si>
  <si>
    <t>215431</t>
  </si>
  <si>
    <t>OR Renew &amp; Habitat</t>
  </si>
  <si>
    <t>215432</t>
  </si>
  <si>
    <t>OR Salmon Habitat</t>
  </si>
  <si>
    <t>215433</t>
  </si>
  <si>
    <t>School Enrgy Conserv</t>
  </si>
  <si>
    <t>215434</t>
  </si>
  <si>
    <t>Local and New Market</t>
  </si>
  <si>
    <t>215435</t>
  </si>
  <si>
    <t>Renewable Energy Res</t>
  </si>
  <si>
    <t>215436</t>
  </si>
  <si>
    <t>Low Inc Weatherizatn</t>
  </si>
  <si>
    <t>215437</t>
  </si>
  <si>
    <t>Rehab of Low Inc Hsg</t>
  </si>
  <si>
    <t>215439</t>
  </si>
  <si>
    <t>Cal ISO Trans Payble</t>
  </si>
  <si>
    <t>215550</t>
  </si>
  <si>
    <t>Med/Dent/Vision - Br</t>
  </si>
  <si>
    <t>215551</t>
  </si>
  <si>
    <t>Employee Life - Brid</t>
  </si>
  <si>
    <t>215553</t>
  </si>
  <si>
    <t>Ltd - Bridger</t>
  </si>
  <si>
    <t>215820</t>
  </si>
  <si>
    <t>OR KDR (Cop1&amp;2,IrGt)</t>
  </si>
  <si>
    <t>215821</t>
  </si>
  <si>
    <t>OR KDR (JC Boyle)</t>
  </si>
  <si>
    <t>215822</t>
  </si>
  <si>
    <t>CA Klmth Rvr Dms Rmv</t>
  </si>
  <si>
    <t>220000</t>
  </si>
  <si>
    <t>Accounts Pay-Other</t>
  </si>
  <si>
    <t>220009</t>
  </si>
  <si>
    <t>Accounts Pay-Suspens</t>
  </si>
  <si>
    <t>220010</t>
  </si>
  <si>
    <t>Corp Card Clear Acct</t>
  </si>
  <si>
    <t>220011</t>
  </si>
  <si>
    <t>AP Fuel Crd Clr Acct</t>
  </si>
  <si>
    <t>220080</t>
  </si>
  <si>
    <t>Net Pwr Cost Pay Net</t>
  </si>
  <si>
    <t>220099</t>
  </si>
  <si>
    <t>Net Pwr Cost Pay Est</t>
  </si>
  <si>
    <t>220904</t>
  </si>
  <si>
    <t>Transm Unres Use Pen</t>
  </si>
  <si>
    <t>235120</t>
  </si>
  <si>
    <t>Accr - Misc Exp</t>
  </si>
  <si>
    <t>235130</t>
  </si>
  <si>
    <t>Accr - Elec Purch-Re</t>
  </si>
  <si>
    <t>235131</t>
  </si>
  <si>
    <t>Accr - Elec Purch-Cl</t>
  </si>
  <si>
    <t>235173</t>
  </si>
  <si>
    <t>Payable to PCrp Retr</t>
  </si>
  <si>
    <t>235190</t>
  </si>
  <si>
    <t>Accr - Severance</t>
  </si>
  <si>
    <t>235230</t>
  </si>
  <si>
    <t>Accr - Royalties</t>
  </si>
  <si>
    <t>235500</t>
  </si>
  <si>
    <t>Payroll/Salary-Net P</t>
  </si>
  <si>
    <t>235501</t>
  </si>
  <si>
    <t>Accr - Payroll/Salar</t>
  </si>
  <si>
    <t>235510</t>
  </si>
  <si>
    <t>Incentive Plan - Cor</t>
  </si>
  <si>
    <t>235512</t>
  </si>
  <si>
    <t>Accrd Retention Bon</t>
  </si>
  <si>
    <t>235599</t>
  </si>
  <si>
    <t>Safety Awards Pay</t>
  </si>
  <si>
    <t>240330</t>
  </si>
  <si>
    <t>Prov Work Comp</t>
  </si>
  <si>
    <t>2330000</t>
  </si>
  <si>
    <t>NOTES PAY-ASSOC CO</t>
  </si>
  <si>
    <t>200011</t>
  </si>
  <si>
    <t>IntrCo Notes Pay-PMI</t>
  </si>
  <si>
    <t>239901</t>
  </si>
  <si>
    <t>IntrCo Int Pay - PMI</t>
  </si>
  <si>
    <t>2340000</t>
  </si>
  <si>
    <t>ACCT PYBLE ASSC CO</t>
  </si>
  <si>
    <t>116201</t>
  </si>
  <si>
    <t>210120</t>
  </si>
  <si>
    <t>Acct Pay-Brkshr Affl</t>
  </si>
  <si>
    <t>210710</t>
  </si>
  <si>
    <t>Intrco A/P-Trpr Mine</t>
  </si>
  <si>
    <t>210712</t>
  </si>
  <si>
    <t>Intco A/P-Bridger Co</t>
  </si>
  <si>
    <t>210716</t>
  </si>
  <si>
    <t>Intercomp A/P-PMI</t>
  </si>
  <si>
    <t>210717</t>
  </si>
  <si>
    <t>Intco Gas Acc-Kern R</t>
  </si>
  <si>
    <t>210718</t>
  </si>
  <si>
    <t>Intco Reloc - HomeSv</t>
  </si>
  <si>
    <t>210719</t>
  </si>
  <si>
    <t>I/Co A/P - NV Energy</t>
  </si>
  <si>
    <t>210721</t>
  </si>
  <si>
    <t>I/C A/P-SIERRA PACIF</t>
  </si>
  <si>
    <t>210722</t>
  </si>
  <si>
    <t>I/C A/P-MidAm Renew</t>
  </si>
  <si>
    <t>210723</t>
  </si>
  <si>
    <t>I/Co A/P - Kern Rvr</t>
  </si>
  <si>
    <t>210724</t>
  </si>
  <si>
    <t>I/Co A/P - MHC Inc.</t>
  </si>
  <si>
    <t>210725</t>
  </si>
  <si>
    <t>I/C A/P-BHE (MEHC)</t>
  </si>
  <si>
    <t>210726</t>
  </si>
  <si>
    <t>I/Co A/P - MEC</t>
  </si>
  <si>
    <t>210729</t>
  </si>
  <si>
    <t>I/Co A/P - NNG</t>
  </si>
  <si>
    <t>210739</t>
  </si>
  <si>
    <t>I/Co A/P - NV Pwr Co</t>
  </si>
  <si>
    <t>210741</t>
  </si>
  <si>
    <t>I/C A/P Pay Elec-Sie</t>
  </si>
  <si>
    <t>210742</t>
  </si>
  <si>
    <t>I/C A/P Pay Elec-Nev</t>
  </si>
  <si>
    <t>210743</t>
  </si>
  <si>
    <t>I/C A/P BHE US Trnsm</t>
  </si>
  <si>
    <t>210772</t>
  </si>
  <si>
    <t>I/C A/P Net Pwr-Neva</t>
  </si>
  <si>
    <t>210780</t>
  </si>
  <si>
    <t>I/Co A/P - BNSF</t>
  </si>
  <si>
    <t>278200</t>
  </si>
  <si>
    <t>Notes from Affiliate</t>
  </si>
  <si>
    <t>2350000</t>
  </si>
  <si>
    <t>CUSTOMER DEPOSITS</t>
  </si>
  <si>
    <t>210552</t>
  </si>
  <si>
    <t>Transm Pmts Rec-Othr</t>
  </si>
  <si>
    <t>230140</t>
  </si>
  <si>
    <t>Customer Deposits</t>
  </si>
  <si>
    <t>230160</t>
  </si>
  <si>
    <t>Dep - OR Volum Prgm</t>
  </si>
  <si>
    <t>230161</t>
  </si>
  <si>
    <t>Depo-UT Solar Incent</t>
  </si>
  <si>
    <t>230200</t>
  </si>
  <si>
    <t>S-T Transm Dep-Cr Re</t>
  </si>
  <si>
    <t>289926</t>
  </si>
  <si>
    <t>Tran Cust Dep-Future</t>
  </si>
  <si>
    <t>2351000</t>
  </si>
  <si>
    <t>CUSTOMER DEPOSITS -</t>
  </si>
  <si>
    <t>230145</t>
  </si>
  <si>
    <t>Prj Dev Sec Deposits</t>
  </si>
  <si>
    <t>230190</t>
  </si>
  <si>
    <t>Margin Requirements</t>
  </si>
  <si>
    <t>230191</t>
  </si>
  <si>
    <t>Marg Req Pay Netting</t>
  </si>
  <si>
    <t>2360000</t>
  </si>
  <si>
    <t>TAXES ACCRUED</t>
  </si>
  <si>
    <t>210731</t>
  </si>
  <si>
    <t>I/Co Fd Tax Pay Even</t>
  </si>
  <si>
    <t>210732</t>
  </si>
  <si>
    <t>I/Co Fd Tax Pay MEHC</t>
  </si>
  <si>
    <t>210733</t>
  </si>
  <si>
    <t>I/Co St Tax Pay MEHC</t>
  </si>
  <si>
    <t>210734</t>
  </si>
  <si>
    <t>232501</t>
  </si>
  <si>
    <t>Fran Lic Tx Accruals</t>
  </si>
  <si>
    <t>233001</t>
  </si>
  <si>
    <t>OR - Property Tax</t>
  </si>
  <si>
    <t>233002</t>
  </si>
  <si>
    <t>WA - Property Tax</t>
  </si>
  <si>
    <t>233003</t>
  </si>
  <si>
    <t>CA - Property Tax</t>
  </si>
  <si>
    <t>233004</t>
  </si>
  <si>
    <t>UT - Property Tax</t>
  </si>
  <si>
    <t>233005</t>
  </si>
  <si>
    <t>WY - Property Tax</t>
  </si>
  <si>
    <t>233006</t>
  </si>
  <si>
    <t>ID - Property Tax</t>
  </si>
  <si>
    <t>233007</t>
  </si>
  <si>
    <t>MT - Property Tax</t>
  </si>
  <si>
    <t>233008</t>
  </si>
  <si>
    <t>Navajo Possessory Ta</t>
  </si>
  <si>
    <t>233009</t>
  </si>
  <si>
    <t>Ute Possessory Tax</t>
  </si>
  <si>
    <t>233010</t>
  </si>
  <si>
    <t>Sho-Ban Possessry Tx</t>
  </si>
  <si>
    <t>233011</t>
  </si>
  <si>
    <t>Goshute Possessry Tx</t>
  </si>
  <si>
    <t>233012</t>
  </si>
  <si>
    <t>CO - Property Tax</t>
  </si>
  <si>
    <t>233013</t>
  </si>
  <si>
    <t>NM - Property Tax</t>
  </si>
  <si>
    <t>233014</t>
  </si>
  <si>
    <t>AZ - Property Tax</t>
  </si>
  <si>
    <t>233015</t>
  </si>
  <si>
    <t>Crow Possessory Tax</t>
  </si>
  <si>
    <t>233016</t>
  </si>
  <si>
    <t>Umatilla Possesry Tx</t>
  </si>
  <si>
    <t>233440</t>
  </si>
  <si>
    <t>Accr WA PF&amp;ML Tax</t>
  </si>
  <si>
    <t>235200</t>
  </si>
  <si>
    <t>Use Tax Payable</t>
  </si>
  <si>
    <t>235203</t>
  </si>
  <si>
    <t>Use Tax Clearing</t>
  </si>
  <si>
    <t>235240</t>
  </si>
  <si>
    <t>Mont Whsle Engy Tax</t>
  </si>
  <si>
    <t>235241</t>
  </si>
  <si>
    <t>Accr MT Energy Licen</t>
  </si>
  <si>
    <t>235242</t>
  </si>
  <si>
    <t>Accr WY Wind Gen Tax</t>
  </si>
  <si>
    <t>235244</t>
  </si>
  <si>
    <t>Accrued NV Cmrc Tax</t>
  </si>
  <si>
    <t>240300</t>
  </si>
  <si>
    <t>Prov Soc Sec Tax</t>
  </si>
  <si>
    <t>240305</t>
  </si>
  <si>
    <t>Prov Medicare Tax</t>
  </si>
  <si>
    <t>240310</t>
  </si>
  <si>
    <t>Prov Unemp Tax</t>
  </si>
  <si>
    <t>240311</t>
  </si>
  <si>
    <t>Accrued Unemp Tax-CA</t>
  </si>
  <si>
    <t>240312</t>
  </si>
  <si>
    <t>Accrued Unemp Tax-ID</t>
  </si>
  <si>
    <t>240313</t>
  </si>
  <si>
    <t>Accrued Unemp Tax-OR</t>
  </si>
  <si>
    <t>240314</t>
  </si>
  <si>
    <t>Accrued Unemp Tax-UT</t>
  </si>
  <si>
    <t>240315</t>
  </si>
  <si>
    <t>Accrued Unemp Tax-WA</t>
  </si>
  <si>
    <t>240316</t>
  </si>
  <si>
    <t>Accrued Unemp Tax-WY</t>
  </si>
  <si>
    <t>240317</t>
  </si>
  <si>
    <t>Accrued Unemp Tax-MT</t>
  </si>
  <si>
    <t>240319</t>
  </si>
  <si>
    <t>Accrued Unemp Tax-TX</t>
  </si>
  <si>
    <t>240354</t>
  </si>
  <si>
    <t>Acc Pay Tax-Transit</t>
  </si>
  <si>
    <t>240390</t>
  </si>
  <si>
    <t>Prov Misc Tax-Other</t>
  </si>
  <si>
    <t>240392</t>
  </si>
  <si>
    <t>Idaho Kwh Tax</t>
  </si>
  <si>
    <t>240501</t>
  </si>
  <si>
    <t>Wash Public Utility</t>
  </si>
  <si>
    <t>240502</t>
  </si>
  <si>
    <t>Wash Business/Occupa</t>
  </si>
  <si>
    <t>240510</t>
  </si>
  <si>
    <t>WA Natrl Gas Use Tax</t>
  </si>
  <si>
    <t>284806</t>
  </si>
  <si>
    <t>Non-cur fed tax corr</t>
  </si>
  <si>
    <t>284816</t>
  </si>
  <si>
    <t>Non-curr fed uncr tx</t>
  </si>
  <si>
    <t>284826</t>
  </si>
  <si>
    <t>Non-cur st tax corr</t>
  </si>
  <si>
    <t>284836</t>
  </si>
  <si>
    <t>Non-cur st uncer tx</t>
  </si>
  <si>
    <t>287806</t>
  </si>
  <si>
    <t>Non-cur def fed tx</t>
  </si>
  <si>
    <t>287816</t>
  </si>
  <si>
    <t>287826</t>
  </si>
  <si>
    <t>Non-cur def st tx</t>
  </si>
  <si>
    <t>287836</t>
  </si>
  <si>
    <t>Non-cur def st uncrn</t>
  </si>
  <si>
    <t>2370000</t>
  </si>
  <si>
    <t>INTEREST ACCRUED</t>
  </si>
  <si>
    <t>238039</t>
  </si>
  <si>
    <t>238041</t>
  </si>
  <si>
    <t>238042</t>
  </si>
  <si>
    <t>238043</t>
  </si>
  <si>
    <t>238074</t>
  </si>
  <si>
    <t>238078</t>
  </si>
  <si>
    <t>238079</t>
  </si>
  <si>
    <t>238080</t>
  </si>
  <si>
    <t>238087</t>
  </si>
  <si>
    <t>238093</t>
  </si>
  <si>
    <t>238094</t>
  </si>
  <si>
    <t>238115</t>
  </si>
  <si>
    <t>238124</t>
  </si>
  <si>
    <t>238139</t>
  </si>
  <si>
    <t>238140</t>
  </si>
  <si>
    <t>238150</t>
  </si>
  <si>
    <t>238151</t>
  </si>
  <si>
    <t>238153</t>
  </si>
  <si>
    <t>238154</t>
  </si>
  <si>
    <t>238155</t>
  </si>
  <si>
    <t>238156</t>
  </si>
  <si>
    <t>238157</t>
  </si>
  <si>
    <t>238158</t>
  </si>
  <si>
    <t>238162</t>
  </si>
  <si>
    <t>238167</t>
  </si>
  <si>
    <t>238171</t>
  </si>
  <si>
    <t>238172</t>
  </si>
  <si>
    <t>238173</t>
  </si>
  <si>
    <t>238174</t>
  </si>
  <si>
    <t>238175</t>
  </si>
  <si>
    <t>238176</t>
  </si>
  <si>
    <t>238177</t>
  </si>
  <si>
    <t>238178</t>
  </si>
  <si>
    <t>238179</t>
  </si>
  <si>
    <t>238180</t>
  </si>
  <si>
    <t>238181</t>
  </si>
  <si>
    <t>238182</t>
  </si>
  <si>
    <t>238183</t>
  </si>
  <si>
    <t>238184</t>
  </si>
  <si>
    <t>238185</t>
  </si>
  <si>
    <t>238186</t>
  </si>
  <si>
    <t>238187</t>
  </si>
  <si>
    <t>238188</t>
  </si>
  <si>
    <t>238606</t>
  </si>
  <si>
    <t>PCRB-Sweetwater Co.</t>
  </si>
  <si>
    <t>238607</t>
  </si>
  <si>
    <t>PCRB-Converse Co. 19</t>
  </si>
  <si>
    <t>238608</t>
  </si>
  <si>
    <t>238612</t>
  </si>
  <si>
    <t>238615</t>
  </si>
  <si>
    <t>PCRB-Lincoln Co.1995</t>
  </si>
  <si>
    <t>238616</t>
  </si>
  <si>
    <t>238625</t>
  </si>
  <si>
    <t>238626</t>
  </si>
  <si>
    <t>PCRB-Emery Co. 1994</t>
  </si>
  <si>
    <t>238627</t>
  </si>
  <si>
    <t>PCRB-Lincoln Co. 199</t>
  </si>
  <si>
    <t>238628</t>
  </si>
  <si>
    <t>238900</t>
  </si>
  <si>
    <t>Accr-Comm Paper Int</t>
  </si>
  <si>
    <t>238950</t>
  </si>
  <si>
    <t>Int Accr - Trans Dep</t>
  </si>
  <si>
    <t>238951</t>
  </si>
  <si>
    <t>Int Accr - Customer</t>
  </si>
  <si>
    <t>238956</t>
  </si>
  <si>
    <t>Int Accr - Other</t>
  </si>
  <si>
    <t>238958</t>
  </si>
  <si>
    <t>Int On Overpay-Elec</t>
  </si>
  <si>
    <t>238959</t>
  </si>
  <si>
    <t>Int Accr - Sunnyside</t>
  </si>
  <si>
    <t>2372000</t>
  </si>
  <si>
    <t>INT PAYABLE - TAX</t>
  </si>
  <si>
    <t>116817</t>
  </si>
  <si>
    <t>Cur fed int uncrt tx</t>
  </si>
  <si>
    <t>210756</t>
  </si>
  <si>
    <t>I/Co Fd Tax Int Odd</t>
  </si>
  <si>
    <t>210758</t>
  </si>
  <si>
    <t>I/Co St Tax Int Odd</t>
  </si>
  <si>
    <t>241807</t>
  </si>
  <si>
    <t>Cur fed int tx liab</t>
  </si>
  <si>
    <t>241827</t>
  </si>
  <si>
    <t>Curr st int tx corr</t>
  </si>
  <si>
    <t>241837</t>
  </si>
  <si>
    <t>Cur st int uncrtn tx</t>
  </si>
  <si>
    <t>284807</t>
  </si>
  <si>
    <t>Non-curr fed int tx</t>
  </si>
  <si>
    <t>284817</t>
  </si>
  <si>
    <t>Non-cur fed int unct</t>
  </si>
  <si>
    <t>284827</t>
  </si>
  <si>
    <t>Non-cur st int tx</t>
  </si>
  <si>
    <t>284837</t>
  </si>
  <si>
    <t>Non-cur st int uncrt</t>
  </si>
  <si>
    <t>2380000</t>
  </si>
  <si>
    <t>DIVIDENDS DECLARED</t>
  </si>
  <si>
    <t>236000</t>
  </si>
  <si>
    <t>Div Payable -Interco</t>
  </si>
  <si>
    <t>236002</t>
  </si>
  <si>
    <t>Divs Decl - Preferre</t>
  </si>
  <si>
    <t>2410000</t>
  </si>
  <si>
    <t>TAX COLLECT PAYBLE</t>
  </si>
  <si>
    <t>211200</t>
  </si>
  <si>
    <t>P/R Tax Payable</t>
  </si>
  <si>
    <t>211240</t>
  </si>
  <si>
    <t>Oregon Transit Tax W</t>
  </si>
  <si>
    <t>211241</t>
  </si>
  <si>
    <t>Wa PF&amp;ML Tax W/H</t>
  </si>
  <si>
    <t>215905</t>
  </si>
  <si>
    <t>Interest Ref To Exem</t>
  </si>
  <si>
    <t>235205</t>
  </si>
  <si>
    <t>Sales Tax Ref to Exe</t>
  </si>
  <si>
    <t>240325</t>
  </si>
  <si>
    <t>Franchise/Licen Tax</t>
  </si>
  <si>
    <t>240394</t>
  </si>
  <si>
    <t>Navajo Sales Tax</t>
  </si>
  <si>
    <t>245935</t>
  </si>
  <si>
    <t>Sales Tax Coll Payab</t>
  </si>
  <si>
    <t>245942</t>
  </si>
  <si>
    <t>Multnomah County, Or</t>
  </si>
  <si>
    <t>245943</t>
  </si>
  <si>
    <t>Wash Public Util Tax</t>
  </si>
  <si>
    <t>245946</t>
  </si>
  <si>
    <t>California Energy Re</t>
  </si>
  <si>
    <t>245950</t>
  </si>
  <si>
    <t>Ut St Minerl Rylty W</t>
  </si>
  <si>
    <t>245955</t>
  </si>
  <si>
    <t>Utah Mineral Rylty</t>
  </si>
  <si>
    <t>245957</t>
  </si>
  <si>
    <t>California PUC Fee</t>
  </si>
  <si>
    <t>2420000</t>
  </si>
  <si>
    <t>MISC CUR&amp;ACCR LIAB</t>
  </si>
  <si>
    <t>248000</t>
  </si>
  <si>
    <t>Misc Curr/Accr Liab</t>
  </si>
  <si>
    <t>248020</t>
  </si>
  <si>
    <t>Liab-CA GHG Retail</t>
  </si>
  <si>
    <t>248025</t>
  </si>
  <si>
    <t>Curr Wholesale Liab</t>
  </si>
  <si>
    <t>248028</t>
  </si>
  <si>
    <t>Liab-CA GHG Wholesal</t>
  </si>
  <si>
    <t>248050</t>
  </si>
  <si>
    <t>Unclaimed/Outstnding</t>
  </si>
  <si>
    <t>248070</t>
  </si>
  <si>
    <t>Accrued Settlement P</t>
  </si>
  <si>
    <t>248091</t>
  </si>
  <si>
    <t>Acc Fees-WY Pub Srvs</t>
  </si>
  <si>
    <t>248092</t>
  </si>
  <si>
    <t>Acc Fees-WA Util &amp; T</t>
  </si>
  <si>
    <t>248095</t>
  </si>
  <si>
    <t>Accr Emissions Permi</t>
  </si>
  <si>
    <t>248097</t>
  </si>
  <si>
    <t>Wyoming Emission Fee</t>
  </si>
  <si>
    <t>248100</t>
  </si>
  <si>
    <t>FERC Hydro Admin Fee</t>
  </si>
  <si>
    <t>248101</t>
  </si>
  <si>
    <t>FERC Annual Fee Accr</t>
  </si>
  <si>
    <t>248120</t>
  </si>
  <si>
    <t>Empl Contrib. to Agn</t>
  </si>
  <si>
    <t>248127</t>
  </si>
  <si>
    <t>Deferred Rent Revenu</t>
  </si>
  <si>
    <t>248130</t>
  </si>
  <si>
    <t>Rnts Pyble - Off/Ser</t>
  </si>
  <si>
    <t>248181</t>
  </si>
  <si>
    <t>Vacatn Accr IBEW 57</t>
  </si>
  <si>
    <t>248182</t>
  </si>
  <si>
    <t>Vacatn Accr IBEW 125</t>
  </si>
  <si>
    <t>248183</t>
  </si>
  <si>
    <t>Vacatn Accr IBEW 659</t>
  </si>
  <si>
    <t>248185</t>
  </si>
  <si>
    <t>PT Accrual IBEW 77</t>
  </si>
  <si>
    <t>248186</t>
  </si>
  <si>
    <t>PT Accrual IBEW 57</t>
  </si>
  <si>
    <t>248187</t>
  </si>
  <si>
    <t>PT Accrual UWUA 127</t>
  </si>
  <si>
    <t>248188</t>
  </si>
  <si>
    <t>PT Accrual UWUA 197</t>
  </si>
  <si>
    <t>248189</t>
  </si>
  <si>
    <t>PT Accrual Non-Union</t>
  </si>
  <si>
    <t>248195</t>
  </si>
  <si>
    <t>Sick Leave IBEW 57</t>
  </si>
  <si>
    <t>248940</t>
  </si>
  <si>
    <t>Curr Liab - Frzn MTM</t>
  </si>
  <si>
    <t>249931</t>
  </si>
  <si>
    <t>FAS 158 SERP-Current</t>
  </si>
  <si>
    <t>249933</t>
  </si>
  <si>
    <t>FAS 115 Post-Emp Lia</t>
  </si>
  <si>
    <t>249934</t>
  </si>
  <si>
    <t>FAS 158 PR Liab-Curr</t>
  </si>
  <si>
    <t>249935</t>
  </si>
  <si>
    <t>FAS 158 Pen Liab Cur</t>
  </si>
  <si>
    <t>249972</t>
  </si>
  <si>
    <t>Inj &amp; Dmgs Prov - Cu</t>
  </si>
  <si>
    <t>249973</t>
  </si>
  <si>
    <t>Rate Ref Prov - Curr</t>
  </si>
  <si>
    <t>249974</t>
  </si>
  <si>
    <t>Cust Adv Cons - Curr</t>
  </si>
  <si>
    <t>249975</t>
  </si>
  <si>
    <t>Serv &amp; Cap Dep- Curr</t>
  </si>
  <si>
    <t>249976</t>
  </si>
  <si>
    <t>Hydro Re-Licn - Curr</t>
  </si>
  <si>
    <t>249978</t>
  </si>
  <si>
    <t>Environ Prov - Curr</t>
  </si>
  <si>
    <t>249979</t>
  </si>
  <si>
    <t>Deferred Comp - Curr</t>
  </si>
  <si>
    <t>249980</t>
  </si>
  <si>
    <t>Contr/Buy Prv - Curr</t>
  </si>
  <si>
    <t>249981</t>
  </si>
  <si>
    <t>Auditing Srvces Liab</t>
  </si>
  <si>
    <t>249982</t>
  </si>
  <si>
    <t>Min ARO Prov - Curr</t>
  </si>
  <si>
    <t>249983</t>
  </si>
  <si>
    <t>Nuc Decom Prov - Cur</t>
  </si>
  <si>
    <t>249984</t>
  </si>
  <si>
    <t>Plnt ARO Prov - Curr</t>
  </si>
  <si>
    <t>249985</t>
  </si>
  <si>
    <t>Deferred Rev  - Curr</t>
  </si>
  <si>
    <t>249986</t>
  </si>
  <si>
    <t>Misc Othr Def - Curr</t>
  </si>
  <si>
    <t>249987</t>
  </si>
  <si>
    <t>LT Incent Plan-Curr</t>
  </si>
  <si>
    <t>280314</t>
  </si>
  <si>
    <t>I&amp;D Prov-Reclass Cur</t>
  </si>
  <si>
    <t>280499</t>
  </si>
  <si>
    <t>FAS 112 Post-Emp Lia</t>
  </si>
  <si>
    <t>284109</t>
  </si>
  <si>
    <t>Rate Ref Prov-Recl</t>
  </si>
  <si>
    <t>284949</t>
  </si>
  <si>
    <t>Mining ARO Prov-Rcls</t>
  </si>
  <si>
    <t>284996</t>
  </si>
  <si>
    <t>Nuclear DCom Pr-Rcls</t>
  </si>
  <si>
    <t>284997</t>
  </si>
  <si>
    <t>Plant ARO Prov-Rcls</t>
  </si>
  <si>
    <t>285499</t>
  </si>
  <si>
    <t>Cust Adv-Reclass Cur</t>
  </si>
  <si>
    <t>288699</t>
  </si>
  <si>
    <t>Environ Prov-Reclass</t>
  </si>
  <si>
    <t>289199</t>
  </si>
  <si>
    <t>Def Rev-Rcls to Curr</t>
  </si>
  <si>
    <t>289299</t>
  </si>
  <si>
    <t>Hydro Re-Lic Prov -</t>
  </si>
  <si>
    <t>289399</t>
  </si>
  <si>
    <t>Oth Def Cr-Reclass</t>
  </si>
  <si>
    <t>289799</t>
  </si>
  <si>
    <t>LT Incentive Pln-RC</t>
  </si>
  <si>
    <t>289899</t>
  </si>
  <si>
    <t>Def Comp-Recl to Cur</t>
  </si>
  <si>
    <t>289919</t>
  </si>
  <si>
    <t>Cont/Buyouts-Reclass</t>
  </si>
  <si>
    <t>289929</t>
  </si>
  <si>
    <t>Serv Deposit-Reclass</t>
  </si>
  <si>
    <t>2430000</t>
  </si>
  <si>
    <t>245100</t>
  </si>
  <si>
    <t>Cap Lease Oblig</t>
  </si>
  <si>
    <t>245110</t>
  </si>
  <si>
    <t>Cap Ls Oblg-Cur(EITF</t>
  </si>
  <si>
    <t>2431000</t>
  </si>
  <si>
    <t>OBLG UND FI LS CURR</t>
  </si>
  <si>
    <t>245770</t>
  </si>
  <si>
    <t>Fin Lease Liab Cur-B</t>
  </si>
  <si>
    <t>245780</t>
  </si>
  <si>
    <t>Fin Lease Liab Cur-G</t>
  </si>
  <si>
    <t>2432000</t>
  </si>
  <si>
    <t>245710</t>
  </si>
  <si>
    <t>Oper Lse Liab Cur-L</t>
  </si>
  <si>
    <t>245720</t>
  </si>
  <si>
    <t>Opr Lse Liab Cur-B</t>
  </si>
  <si>
    <t>245730</t>
  </si>
  <si>
    <t>Opr Lse Liab Cur-E</t>
  </si>
  <si>
    <t>245740</t>
  </si>
  <si>
    <t>Opr Lse Liab Cur-P</t>
  </si>
  <si>
    <t>245750</t>
  </si>
  <si>
    <t>Opr Lse Liab Cur-O</t>
  </si>
  <si>
    <t>245899</t>
  </si>
  <si>
    <t>ASC 842 Lease Clr Ac</t>
  </si>
  <si>
    <t>2440000</t>
  </si>
  <si>
    <t>DERIVATIVE INST LIA</t>
  </si>
  <si>
    <t>248901</t>
  </si>
  <si>
    <t>FAS 133 Liab-Cur</t>
  </si>
  <si>
    <t>248915</t>
  </si>
  <si>
    <t>FAS 133 Deriv Curr</t>
  </si>
  <si>
    <t>248916</t>
  </si>
  <si>
    <t>Eagle Mtn Deriv Curr</t>
  </si>
  <si>
    <t>2441000</t>
  </si>
  <si>
    <t>DERIV INSTR LIA-L-T</t>
  </si>
  <si>
    <t>283901</t>
  </si>
  <si>
    <t>FAS 133 Liab-NonCur</t>
  </si>
  <si>
    <t>283915</t>
  </si>
  <si>
    <t>FAS 133 Deriv Non-Cu</t>
  </si>
  <si>
    <t>283916</t>
  </si>
  <si>
    <t>Eagle Mtn Deriv LT</t>
  </si>
  <si>
    <t>2520000</t>
  </si>
  <si>
    <t>CUST ADV CONSTRUCT</t>
  </si>
  <si>
    <t>210550</t>
  </si>
  <si>
    <t>Pmts Rec UnComp Proj</t>
  </si>
  <si>
    <t>210553</t>
  </si>
  <si>
    <t>Trans Pay Rec - Cap</t>
  </si>
  <si>
    <t>210556</t>
  </si>
  <si>
    <t>Net Meter Fee-Rfnd</t>
  </si>
  <si>
    <t>285460</t>
  </si>
  <si>
    <t>Transm Conn Dep-Ext</t>
  </si>
  <si>
    <t>285500</t>
  </si>
  <si>
    <t>Line Ext Refunds</t>
  </si>
  <si>
    <t>2525000</t>
  </si>
  <si>
    <t>CUST ADV-INTRA CO DE</t>
  </si>
  <si>
    <t>285461</t>
  </si>
  <si>
    <t>Transm Con Dep-w/Gen</t>
  </si>
  <si>
    <t>285462</t>
  </si>
  <si>
    <t>Gen Conn Dep-w/Trans</t>
  </si>
  <si>
    <t>2530000</t>
  </si>
  <si>
    <t>OTHER DEF CREDITS</t>
  </si>
  <si>
    <t>289005</t>
  </si>
  <si>
    <t>Unearned Joint Use P</t>
  </si>
  <si>
    <t>2531600</t>
  </si>
  <si>
    <t>WORK CAP DEP-UAMPS</t>
  </si>
  <si>
    <t>289920</t>
  </si>
  <si>
    <t>Work Cap Dep-UAMPS</t>
  </si>
  <si>
    <t>2531700</t>
  </si>
  <si>
    <t>WORKG CAP DEP-DG&amp;T</t>
  </si>
  <si>
    <t>289921</t>
  </si>
  <si>
    <t>Work Cap Dep-DG&amp;T</t>
  </si>
  <si>
    <t>2531800</t>
  </si>
  <si>
    <t>WCD-PROVO-PLNT M&amp;S</t>
  </si>
  <si>
    <t>289922</t>
  </si>
  <si>
    <t>Work Cap Dep-UMPA-Pl</t>
  </si>
  <si>
    <t>2533000</t>
  </si>
  <si>
    <t>O DEF CR-MISC PPL</t>
  </si>
  <si>
    <t>289517</t>
  </si>
  <si>
    <t>Trapper Mine Con Obl</t>
  </si>
  <si>
    <t>2534100</t>
  </si>
  <si>
    <t>OTH DEF CR - COMP RD</t>
  </si>
  <si>
    <t>289651</t>
  </si>
  <si>
    <t>Exec Def Comp Reduct</t>
  </si>
  <si>
    <t>289700</t>
  </si>
  <si>
    <t>LT Incent Plan-Noncu</t>
  </si>
  <si>
    <t>2535000</t>
  </si>
  <si>
    <t>O DEF CR-CNGTN BDS</t>
  </si>
  <si>
    <t>289029</t>
  </si>
  <si>
    <t>Oth Def Cr - Cogener</t>
  </si>
  <si>
    <t>2539900</t>
  </si>
  <si>
    <t>OTH DEF CR - OTHER</t>
  </si>
  <si>
    <t>230150</t>
  </si>
  <si>
    <t>Misc Security Dep</t>
  </si>
  <si>
    <t>230155</t>
  </si>
  <si>
    <t>Emp Housing Sec Dep</t>
  </si>
  <si>
    <t>283940</t>
  </si>
  <si>
    <t>Ncurr Liab - Fzn MTM</t>
  </si>
  <si>
    <t>288608</t>
  </si>
  <si>
    <t>Envir Liab-Clstrp Pd</t>
  </si>
  <si>
    <t>288609</t>
  </si>
  <si>
    <t>Envr Liab-Cholla AFP</t>
  </si>
  <si>
    <t>288614</t>
  </si>
  <si>
    <t>Env Liab-American</t>
  </si>
  <si>
    <t>288616</t>
  </si>
  <si>
    <t>Env Liab-Astoria/Uno</t>
  </si>
  <si>
    <t>288618</t>
  </si>
  <si>
    <t>Env Liab-Astoria Y B</t>
  </si>
  <si>
    <t>288620</t>
  </si>
  <si>
    <t>Env Liab-Big Fork Hy</t>
  </si>
  <si>
    <t>288621</t>
  </si>
  <si>
    <t>Envir Liab-Bors Prop</t>
  </si>
  <si>
    <t>288622</t>
  </si>
  <si>
    <t>Env Liab-Bridger Coa</t>
  </si>
  <si>
    <t>288623</t>
  </si>
  <si>
    <t>Envir Liab-BridgerPl</t>
  </si>
  <si>
    <t>288624</t>
  </si>
  <si>
    <t>Env Liab-Bridger FGD</t>
  </si>
  <si>
    <t>288625</t>
  </si>
  <si>
    <t>Envir Liab-BridgerP2</t>
  </si>
  <si>
    <t>288626</t>
  </si>
  <si>
    <t>Env Liab-Bridger Plt</t>
  </si>
  <si>
    <t>288627</t>
  </si>
  <si>
    <t>Envir Liab-CrbnAshSp</t>
  </si>
  <si>
    <t>288628</t>
  </si>
  <si>
    <t>Env Liab-Cedar Steam</t>
  </si>
  <si>
    <t>288630</t>
  </si>
  <si>
    <t>Env Liab-Dave John</t>
  </si>
  <si>
    <t>288632</t>
  </si>
  <si>
    <t>Env Liab-Eugene MGP</t>
  </si>
  <si>
    <t>288633</t>
  </si>
  <si>
    <t>Env Liab-DJ Pnd 4A&amp;B</t>
  </si>
  <si>
    <t>288634</t>
  </si>
  <si>
    <t>Env Liab-Everett MGP</t>
  </si>
  <si>
    <t>288636</t>
  </si>
  <si>
    <t>Env Liab-Hunter Fuel</t>
  </si>
  <si>
    <t>288638</t>
  </si>
  <si>
    <t>Env Liab-Huntington</t>
  </si>
  <si>
    <t>288639</t>
  </si>
  <si>
    <t>Env Liab-Hayden Ash</t>
  </si>
  <si>
    <t>288640</t>
  </si>
  <si>
    <t>Env Liab-Idaho Falls</t>
  </si>
  <si>
    <t>288642</t>
  </si>
  <si>
    <t>Env Liab-Jordan Plnt</t>
  </si>
  <si>
    <t>288645</t>
  </si>
  <si>
    <t>Envir Liab-NaugtnP1</t>
  </si>
  <si>
    <t>288646</t>
  </si>
  <si>
    <t>Env Liab-Montague</t>
  </si>
  <si>
    <t>288648</t>
  </si>
  <si>
    <t>Env Liab-Naughton</t>
  </si>
  <si>
    <t>288649</t>
  </si>
  <si>
    <t>Env Liab-Naugtn Oil</t>
  </si>
  <si>
    <t>288650</t>
  </si>
  <si>
    <t>Env Liab-Ogden MGP</t>
  </si>
  <si>
    <t>288651</t>
  </si>
  <si>
    <t>Envir Liab-Ririe Sub</t>
  </si>
  <si>
    <t>288652</t>
  </si>
  <si>
    <t>Env Liab-Olympia MGP</t>
  </si>
  <si>
    <t>288653</t>
  </si>
  <si>
    <t>Envir Liab-NaugtnP2</t>
  </si>
  <si>
    <t>288655</t>
  </si>
  <si>
    <t>Envir Liab-HunterPAL</t>
  </si>
  <si>
    <t>288656</t>
  </si>
  <si>
    <t>Env Liab-PDX Harbor</t>
  </si>
  <si>
    <t>288660</t>
  </si>
  <si>
    <t>Env Liab-Silver Bell</t>
  </si>
  <si>
    <t>288664</t>
  </si>
  <si>
    <t>Env Liab-Tacoma A St</t>
  </si>
  <si>
    <t>288666</t>
  </si>
  <si>
    <t>Env Liab-Utah Metals</t>
  </si>
  <si>
    <t>288668</t>
  </si>
  <si>
    <t>Env Liab-Wyodak Fuel</t>
  </si>
  <si>
    <t>288676</t>
  </si>
  <si>
    <t>Env Liab-NaughtonSAP</t>
  </si>
  <si>
    <t>288677</t>
  </si>
  <si>
    <t>Env Liab-NTO PrkL-Ab</t>
  </si>
  <si>
    <t>288680</t>
  </si>
  <si>
    <t>Env Liab-Coos Bay</t>
  </si>
  <si>
    <t>288681</t>
  </si>
  <si>
    <t>288682</t>
  </si>
  <si>
    <t>288684</t>
  </si>
  <si>
    <t>288686</t>
  </si>
  <si>
    <t>288688</t>
  </si>
  <si>
    <t>Env Liab-Thea Foss</t>
  </si>
  <si>
    <t>288689</t>
  </si>
  <si>
    <t>289000</t>
  </si>
  <si>
    <t>Def Rev - Other</t>
  </si>
  <si>
    <t>289008</t>
  </si>
  <si>
    <t>Def Rev - Lease Ince</t>
  </si>
  <si>
    <t>289024</t>
  </si>
  <si>
    <t>Def Rev-Cwltz/Lw Rvr</t>
  </si>
  <si>
    <t>289050</t>
  </si>
  <si>
    <t>Deferred Rev - Other</t>
  </si>
  <si>
    <t>289051</t>
  </si>
  <si>
    <t>289341</t>
  </si>
  <si>
    <t>Accrd Royl-Reg Rcvry</t>
  </si>
  <si>
    <t>289535</t>
  </si>
  <si>
    <t>Wstrn Coal Ben Oblig</t>
  </si>
  <si>
    <t>289540</t>
  </si>
  <si>
    <t>Westmlad Km Py-NC</t>
  </si>
  <si>
    <t>289913</t>
  </si>
  <si>
    <t>MCI - F.O.G. Wire Le</t>
  </si>
  <si>
    <t>289914</t>
  </si>
  <si>
    <t>Trans Serv Dep-3rd P</t>
  </si>
  <si>
    <t>289925</t>
  </si>
  <si>
    <t>Transm Const Sec Dep</t>
  </si>
  <si>
    <t>289955</t>
  </si>
  <si>
    <t>Accr Right-of-Way Ob</t>
  </si>
  <si>
    <t>2540000</t>
  </si>
  <si>
    <t>REGULATORY LIAB</t>
  </si>
  <si>
    <t>231010</t>
  </si>
  <si>
    <t>RegL Curr-Blue Sky</t>
  </si>
  <si>
    <t>231020</t>
  </si>
  <si>
    <t>RegL Curr-DSM</t>
  </si>
  <si>
    <t>231045</t>
  </si>
  <si>
    <t>RegL Curr-GHG Allow</t>
  </si>
  <si>
    <t>231050</t>
  </si>
  <si>
    <t>RegL Curr-Def NPCs</t>
  </si>
  <si>
    <t>231060</t>
  </si>
  <si>
    <t>RegL Curr-BPA Bal Ac</t>
  </si>
  <si>
    <t>231090</t>
  </si>
  <si>
    <t>RegL Curr-Solar Feed</t>
  </si>
  <si>
    <t>231100</t>
  </si>
  <si>
    <t>RegL Curr-Other</t>
  </si>
  <si>
    <t>288001</t>
  </si>
  <si>
    <t>Reg Liab - N-PP&amp;E-CA</t>
  </si>
  <si>
    <t>288002</t>
  </si>
  <si>
    <t>Reg Liab - N-PP&amp;E-ID</t>
  </si>
  <si>
    <t>288003</t>
  </si>
  <si>
    <t>Reg Liab - N-PP&amp;E-OR</t>
  </si>
  <si>
    <t>288004</t>
  </si>
  <si>
    <t>Reg Liab - N-PP&amp;E-UT</t>
  </si>
  <si>
    <t>288005</t>
  </si>
  <si>
    <t>Reg Liab - N-PP&amp;E-WA</t>
  </si>
  <si>
    <t>288006</t>
  </si>
  <si>
    <t>Reg Liab - N-PP&amp;E-WY</t>
  </si>
  <si>
    <t>288007</t>
  </si>
  <si>
    <t>Reg Liab - N-PP&amp;E-UF</t>
  </si>
  <si>
    <t>288021</t>
  </si>
  <si>
    <t>Rg Liab-FAS158 PRtr</t>
  </si>
  <si>
    <t>288101</t>
  </si>
  <si>
    <t>Reg Liab - IncTx PFT</t>
  </si>
  <si>
    <t>288102</t>
  </si>
  <si>
    <t>Reg Liab - IncTx PMI</t>
  </si>
  <si>
    <t>288108</t>
  </si>
  <si>
    <t>Reg Liab - WA Flwthr</t>
  </si>
  <si>
    <t>288109</t>
  </si>
  <si>
    <t>Reg Liab - IncTx ITC</t>
  </si>
  <si>
    <t>288114</t>
  </si>
  <si>
    <t>Reg Liab-OR Sale Gn</t>
  </si>
  <si>
    <t>288122</t>
  </si>
  <si>
    <t>Reg Liab-UT HELP</t>
  </si>
  <si>
    <t>288123</t>
  </si>
  <si>
    <t>Reg Liab-WA Low Inc</t>
  </si>
  <si>
    <t>288150</t>
  </si>
  <si>
    <t>Reg Liab-Blue Sky-OR</t>
  </si>
  <si>
    <t>288151</t>
  </si>
  <si>
    <t>Reg Liab-Blue Sky-WA</t>
  </si>
  <si>
    <t>288152</t>
  </si>
  <si>
    <t>Reg Liab-Blue Sky-CA</t>
  </si>
  <si>
    <t>288153</t>
  </si>
  <si>
    <t>Reg Liab-Blue Sky-UT</t>
  </si>
  <si>
    <t>288154</t>
  </si>
  <si>
    <t>Reg Liab-Blue Sky-ID</t>
  </si>
  <si>
    <t>288155</t>
  </si>
  <si>
    <t>Reg Liab-Blue Sky-WY</t>
  </si>
  <si>
    <t>288159</t>
  </si>
  <si>
    <t>RegL-Blue Sky-Recl</t>
  </si>
  <si>
    <t>288161</t>
  </si>
  <si>
    <t>RL-Enrgy Svg Ast-CA</t>
  </si>
  <si>
    <t>288165</t>
  </si>
  <si>
    <t>Reg Liab - OR Enrgy</t>
  </si>
  <si>
    <t>288174</t>
  </si>
  <si>
    <t>RegL-OR Asset Sale</t>
  </si>
  <si>
    <t>288190</t>
  </si>
  <si>
    <t>Reg Liab-OR Cl Fl Pm</t>
  </si>
  <si>
    <t>288200</t>
  </si>
  <si>
    <t>BPA Wash Reg Bal Acc</t>
  </si>
  <si>
    <t>288202</t>
  </si>
  <si>
    <t>BPA Idaho Balancing</t>
  </si>
  <si>
    <t>288211</t>
  </si>
  <si>
    <t>RLiab-Non-ProtPPE-CA</t>
  </si>
  <si>
    <t>288212</t>
  </si>
  <si>
    <t>RLiab-Non-ProtPPE-ID</t>
  </si>
  <si>
    <t>288213</t>
  </si>
  <si>
    <t>RLiab-Non-ProtPPE-OR</t>
  </si>
  <si>
    <t>288214</t>
  </si>
  <si>
    <t>RLiab-Non-ProtPPE-WA</t>
  </si>
  <si>
    <t>288215</t>
  </si>
  <si>
    <t>RLiab-Non-ProtPPE-WY</t>
  </si>
  <si>
    <t>288217</t>
  </si>
  <si>
    <t>RLiab-Non-ProtPPE-FR</t>
  </si>
  <si>
    <t>288231</t>
  </si>
  <si>
    <t>RegL-OR 2013 FERC</t>
  </si>
  <si>
    <t>288232</t>
  </si>
  <si>
    <t>RegL-OR 2017 FERC</t>
  </si>
  <si>
    <t>288240</t>
  </si>
  <si>
    <t>Reg Liab-WAPCAMCY16</t>
  </si>
  <si>
    <t>288241</t>
  </si>
  <si>
    <t>Reg Liab-WAPCAMCY17</t>
  </si>
  <si>
    <t>288242</t>
  </si>
  <si>
    <t>Cntra Rg Liab WAPCM</t>
  </si>
  <si>
    <t>288243</t>
  </si>
  <si>
    <t>Reg Liab-WAPCAMCY18</t>
  </si>
  <si>
    <t>288244</t>
  </si>
  <si>
    <t>Reg Liab-WA PCAM Rsv</t>
  </si>
  <si>
    <t>288245</t>
  </si>
  <si>
    <t>288246</t>
  </si>
  <si>
    <t>Reg Liab-WAPCAMCY19</t>
  </si>
  <si>
    <t>288247</t>
  </si>
  <si>
    <t>288252</t>
  </si>
  <si>
    <t>Reg Liab–2015TaxBDWY</t>
  </si>
  <si>
    <t>288281</t>
  </si>
  <si>
    <t>Reg Liab-Ex IncTxDfC</t>
  </si>
  <si>
    <t>288282</t>
  </si>
  <si>
    <t>Reg Liab-Ex IncTxDfI</t>
  </si>
  <si>
    <t>288283</t>
  </si>
  <si>
    <t>Reg Liab-Ex IncTxDfO</t>
  </si>
  <si>
    <t>288284</t>
  </si>
  <si>
    <t>Reg Liab-Ex IncTxD-U</t>
  </si>
  <si>
    <t>288285</t>
  </si>
  <si>
    <t>Reg Liab-Ex IncTxDfW</t>
  </si>
  <si>
    <t>288286</t>
  </si>
  <si>
    <t>Reg Liab-Ex IncTxDWY</t>
  </si>
  <si>
    <t>288290</t>
  </si>
  <si>
    <t>Reg Liab-Ctr EITDO18</t>
  </si>
  <si>
    <t>288295</t>
  </si>
  <si>
    <t>RegL-BPA Bal Accts</t>
  </si>
  <si>
    <t>288401</t>
  </si>
  <si>
    <t>Reg Liab-OR Asset/Li</t>
  </si>
  <si>
    <t>288405</t>
  </si>
  <si>
    <t>Reg Liab-OR DA 5y Op</t>
  </si>
  <si>
    <t>288411</t>
  </si>
  <si>
    <t>Reg Liab-WA-Acl Dpr</t>
  </si>
  <si>
    <t>288412</t>
  </si>
  <si>
    <t>RegL-Depr Deferr-OR</t>
  </si>
  <si>
    <t>288413</t>
  </si>
  <si>
    <t>RegL-Depr Deferr-WA</t>
  </si>
  <si>
    <t>288420</t>
  </si>
  <si>
    <t>Reg Liab-CA GHG Allw</t>
  </si>
  <si>
    <t>288422</t>
  </si>
  <si>
    <t>Reg Liab-CA SlrSOMAH</t>
  </si>
  <si>
    <t>288423</t>
  </si>
  <si>
    <t>RegL-CA GHG Allow</t>
  </si>
  <si>
    <t>288424</t>
  </si>
  <si>
    <t>288454</t>
  </si>
  <si>
    <t>RegL-UT RECs in Rate</t>
  </si>
  <si>
    <t>288456</t>
  </si>
  <si>
    <t>RegL-WY RECs in Rate</t>
  </si>
  <si>
    <t>288459</t>
  </si>
  <si>
    <t>RegL-Intervenor Fees</t>
  </si>
  <si>
    <t>288463</t>
  </si>
  <si>
    <t>RegL-OR Def Exc NPC</t>
  </si>
  <si>
    <t>288465</t>
  </si>
  <si>
    <t>RegL-WA Def Exc NPC</t>
  </si>
  <si>
    <t>288466</t>
  </si>
  <si>
    <t>RegL-WY Def Exc NPC</t>
  </si>
  <si>
    <t>288470</t>
  </si>
  <si>
    <t>Rg L-WA Dcpl M-Rcl</t>
  </si>
  <si>
    <t>288476</t>
  </si>
  <si>
    <t>288481</t>
  </si>
  <si>
    <t>RegL-CA Solar Feed</t>
  </si>
  <si>
    <t>288484</t>
  </si>
  <si>
    <t>RegL-UT Solar Feed</t>
  </si>
  <si>
    <t>288491</t>
  </si>
  <si>
    <t>288494</t>
  </si>
  <si>
    <t>288817</t>
  </si>
  <si>
    <t>RegL-DSM-CA Rcl to C</t>
  </si>
  <si>
    <t>288819</t>
  </si>
  <si>
    <t>Rg Liab-DSM-CA Bl Rc</t>
  </si>
  <si>
    <t>288827</t>
  </si>
  <si>
    <t>RegL-DSM-ID Rcl to C</t>
  </si>
  <si>
    <t>288829</t>
  </si>
  <si>
    <t>Rg Liab-DSM-ID Bl Rc</t>
  </si>
  <si>
    <t>288839</t>
  </si>
  <si>
    <t>Rg Liab-DSM-OR Bl Rc</t>
  </si>
  <si>
    <t>288847</t>
  </si>
  <si>
    <t>RegL-DSM-UT Rcl to C</t>
  </si>
  <si>
    <t>288849</t>
  </si>
  <si>
    <t>Rg Liab-DSM-UT Bl Rc</t>
  </si>
  <si>
    <t>288857</t>
  </si>
  <si>
    <t>RegL-DSM-WA Rcl to C</t>
  </si>
  <si>
    <t>288859</t>
  </si>
  <si>
    <t>Rg Liab-DSM-WA Bl Rc</t>
  </si>
  <si>
    <t>288867</t>
  </si>
  <si>
    <t>RegL-DSM-WY Rcl to C</t>
  </si>
  <si>
    <t>288869</t>
  </si>
  <si>
    <t>Rg Liab-DSM-WY Bl Rc</t>
  </si>
  <si>
    <t>288941</t>
  </si>
  <si>
    <t>Reg Liab-Pr PP&amp;E-CA</t>
  </si>
  <si>
    <t>288942</t>
  </si>
  <si>
    <t>Reg Liab-Pr PP&amp;E-ID</t>
  </si>
  <si>
    <t>288943</t>
  </si>
  <si>
    <t>Reg Liab-Pr PP&amp;E-OR</t>
  </si>
  <si>
    <t>288944</t>
  </si>
  <si>
    <t>Reg Liab-Pr PP&amp;E-UT</t>
  </si>
  <si>
    <t>288945</t>
  </si>
  <si>
    <t>Reg Liab-Pr PP&amp;E-WA</t>
  </si>
  <si>
    <t>288946</t>
  </si>
  <si>
    <t>Reg Liab-Pr PP&amp;E-WY</t>
  </si>
  <si>
    <t>288969</t>
  </si>
  <si>
    <t>RegL-Trn Elc-BalRcl</t>
  </si>
  <si>
    <t>288995</t>
  </si>
  <si>
    <t>RegL-Other-Recl</t>
  </si>
  <si>
    <t>2541050</t>
  </si>
  <si>
    <t>FAS143 ARO REG LIAB</t>
  </si>
  <si>
    <t>288506</t>
  </si>
  <si>
    <t>ARO/Reg Diff-Trojan</t>
  </si>
  <si>
    <t>288517</t>
  </si>
  <si>
    <t>288518</t>
  </si>
  <si>
    <t>ARO/Reg Diff-JB Raw</t>
  </si>
  <si>
    <t>288519</t>
  </si>
  <si>
    <t>ARO/Reg Diff-JB Pipe</t>
  </si>
  <si>
    <t>288534</t>
  </si>
  <si>
    <t>ARO/Reg Diff-Gen Pln</t>
  </si>
  <si>
    <t>288906</t>
  </si>
  <si>
    <t>2551000</t>
  </si>
  <si>
    <t>ACC DEF ITC - FED</t>
  </si>
  <si>
    <t>285608</t>
  </si>
  <si>
    <t>Jim Bridger Retrofit</t>
  </si>
  <si>
    <t>285610</t>
  </si>
  <si>
    <t>Acc Def ITC - Upl -</t>
  </si>
  <si>
    <t>285620</t>
  </si>
  <si>
    <t>Accum Def ITC-Solar</t>
  </si>
  <si>
    <t>285621</t>
  </si>
  <si>
    <t>2552000</t>
  </si>
  <si>
    <t>ACC DEF ITC-IDAHO</t>
  </si>
  <si>
    <t>285611</t>
  </si>
  <si>
    <t>Acc Def Idaho ITC-ID</t>
  </si>
  <si>
    <t>285612</t>
  </si>
  <si>
    <t>285613</t>
  </si>
  <si>
    <t>Acc Def Idaho ITC-BT</t>
  </si>
  <si>
    <t>285690</t>
  </si>
  <si>
    <t>Acc Def ITC-Utah-Ida</t>
  </si>
  <si>
    <t>2811000</t>
  </si>
  <si>
    <t>AC DEF TAX-ACCL AM</t>
  </si>
  <si>
    <t>287960</t>
  </si>
  <si>
    <t>DTL 105.128 Accl Dep</t>
  </si>
  <si>
    <t>2820000</t>
  </si>
  <si>
    <t>AC DEF INCTX-PROPT</t>
  </si>
  <si>
    <t>287704</t>
  </si>
  <si>
    <t>DTL 105.143/165</t>
  </si>
  <si>
    <t>2821000</t>
  </si>
  <si>
    <t>AC DEF TAX-UTILITY</t>
  </si>
  <si>
    <t>286605</t>
  </si>
  <si>
    <t>DTL 105.136 PP&amp;E</t>
  </si>
  <si>
    <t>286691</t>
  </si>
  <si>
    <t>DTL N-P PP&amp;E ED-CA</t>
  </si>
  <si>
    <t>286692</t>
  </si>
  <si>
    <t>DTL N-P PP&amp;E ED-ID</t>
  </si>
  <si>
    <t>286693</t>
  </si>
  <si>
    <t>DTL N-P PP&amp;E ED-OR</t>
  </si>
  <si>
    <t>286694</t>
  </si>
  <si>
    <t>DTL N-P PP&amp;E ED-WA</t>
  </si>
  <si>
    <t>286695</t>
  </si>
  <si>
    <t>DTL N-P PP&amp;E ED-WY</t>
  </si>
  <si>
    <t>286697</t>
  </si>
  <si>
    <t>DTL N-P PP&amp;E ED-FR</t>
  </si>
  <si>
    <t>286914</t>
  </si>
  <si>
    <t>DTL 415.525 RA-LD-TD</t>
  </si>
  <si>
    <t>286915</t>
  </si>
  <si>
    <t>DTL 425.155 ROU A-OL</t>
  </si>
  <si>
    <t>287221</t>
  </si>
  <si>
    <t>DTA 415.933 RL Cntra</t>
  </si>
  <si>
    <t>287222</t>
  </si>
  <si>
    <t>DTA 415.934 RL Cntra</t>
  </si>
  <si>
    <t>287223</t>
  </si>
  <si>
    <t>DTA 415.935 RL Cntra</t>
  </si>
  <si>
    <t>287224</t>
  </si>
  <si>
    <t>DTA 145.030 CWIP Res</t>
  </si>
  <si>
    <t>287301</t>
  </si>
  <si>
    <t>DTA 105.471 UT  Klam</t>
  </si>
  <si>
    <t>287313</t>
  </si>
  <si>
    <t>DTA 105.450 Non-ARO</t>
  </si>
  <si>
    <t>287599</t>
  </si>
  <si>
    <t>DTL 105.160 1031 ENA</t>
  </si>
  <si>
    <t>287605</t>
  </si>
  <si>
    <t>DTL PP&amp;E Powertax</t>
  </si>
  <si>
    <t>287607</t>
  </si>
  <si>
    <t>DTL PMI PP&amp;E</t>
  </si>
  <si>
    <t>287608</t>
  </si>
  <si>
    <t>DTL SHL C</t>
  </si>
  <si>
    <t>287610</t>
  </si>
  <si>
    <t>DTL ARO</t>
  </si>
  <si>
    <t>287766</t>
  </si>
  <si>
    <t>DTL 610.100N Amort</t>
  </si>
  <si>
    <t>287771</t>
  </si>
  <si>
    <t>DTL 110.205 SRC tax</t>
  </si>
  <si>
    <t>287928</t>
  </si>
  <si>
    <t>DTL 425.310 Hydro RO</t>
  </si>
  <si>
    <t>287929</t>
  </si>
  <si>
    <t>DTL 105.460 Non ARO</t>
  </si>
  <si>
    <t>2823109</t>
  </si>
  <si>
    <t>FAS109 DEF TAX LIB</t>
  </si>
  <si>
    <t>287185</t>
  </si>
  <si>
    <t>287187</t>
  </si>
  <si>
    <t>DTA 100.121 Inc TP F</t>
  </si>
  <si>
    <t>287189</t>
  </si>
  <si>
    <t>DTA 100.122 ITPFTPMI</t>
  </si>
  <si>
    <t>2830000</t>
  </si>
  <si>
    <t>ACC DEF TAX-OTHER</t>
  </si>
  <si>
    <t>287936</t>
  </si>
  <si>
    <t>DTL 205.025 PMI Fuel</t>
  </si>
  <si>
    <t>287998</t>
  </si>
  <si>
    <t>ADIT Liab-State Recl</t>
  </si>
  <si>
    <t>287999</t>
  </si>
  <si>
    <t>ADIT Liab-State Port</t>
  </si>
  <si>
    <t>2831000</t>
  </si>
  <si>
    <t>AC DEF IN TX UTIL</t>
  </si>
  <si>
    <t>286900</t>
  </si>
  <si>
    <t>DTL 415.937 RA-CPD/I</t>
  </si>
  <si>
    <t>286901</t>
  </si>
  <si>
    <t>DTL 415.938 RA-CPD/I</t>
  </si>
  <si>
    <t>286903</t>
  </si>
  <si>
    <t>DTL 320.271 CntrR-PP</t>
  </si>
  <si>
    <t>286905</t>
  </si>
  <si>
    <t>DTL 415.530 RA-ID 20</t>
  </si>
  <si>
    <t>286906</t>
  </si>
  <si>
    <t>DTL 415.531 RA-UT 17</t>
  </si>
  <si>
    <t>286907</t>
  </si>
  <si>
    <t>DTL 415.532 RA-WY 17</t>
  </si>
  <si>
    <t>286908</t>
  </si>
  <si>
    <t>DTL 210.201 Prop Tax</t>
  </si>
  <si>
    <t>286909</t>
  </si>
  <si>
    <t>DTL 720.815 Post-Ret</t>
  </si>
  <si>
    <t>286910</t>
  </si>
  <si>
    <t>DTL 415.200 RA-OR Tr</t>
  </si>
  <si>
    <t>286911</t>
  </si>
  <si>
    <t>DTL 415.430 - RA-Tra</t>
  </si>
  <si>
    <t>286912</t>
  </si>
  <si>
    <t>DTL 415.431 - RA-Tra</t>
  </si>
  <si>
    <t>286913</t>
  </si>
  <si>
    <t>DTL 415.720 RA-OR CS</t>
  </si>
  <si>
    <t>287564</t>
  </si>
  <si>
    <t>DTL 425.130 RR-HEL</t>
  </si>
  <si>
    <t>287570</t>
  </si>
  <si>
    <t>DTL 415.701 Intv Fnd</t>
  </si>
  <si>
    <t>287571</t>
  </si>
  <si>
    <t>DTL 415.702 Reg Asst</t>
  </si>
  <si>
    <t>287573</t>
  </si>
  <si>
    <t>DTL 415.873 Def Exc</t>
  </si>
  <si>
    <t>287577</t>
  </si>
  <si>
    <t>DTL 415.820 CnAst OR</t>
  </si>
  <si>
    <t>287581</t>
  </si>
  <si>
    <t>DTL 415.824 CnAst CA</t>
  </si>
  <si>
    <t>287583</t>
  </si>
  <si>
    <t>DTL 415.826 RA-PS-WA</t>
  </si>
  <si>
    <t>287584</t>
  </si>
  <si>
    <t>DTL 415.827 RgAst OR</t>
  </si>
  <si>
    <t>287588</t>
  </si>
  <si>
    <t>DTL 415.831 RgAst CA</t>
  </si>
  <si>
    <t>287591</t>
  </si>
  <si>
    <t>DTL 415.301 Accrl</t>
  </si>
  <si>
    <t>287593</t>
  </si>
  <si>
    <t>DTL 415.874 Def NPC</t>
  </si>
  <si>
    <t>287596</t>
  </si>
  <si>
    <t>DTL 415.892 Def NPC</t>
  </si>
  <si>
    <t>287597</t>
  </si>
  <si>
    <t>DTL 415.703 Goodnoe</t>
  </si>
  <si>
    <t>287601</t>
  </si>
  <si>
    <t>DTL 415.677 RA Pref</t>
  </si>
  <si>
    <t>287614</t>
  </si>
  <si>
    <t>DTL 430.100 Weather</t>
  </si>
  <si>
    <t>287634</t>
  </si>
  <si>
    <t>DTL 415.300 Env. Cle</t>
  </si>
  <si>
    <t>287639</t>
  </si>
  <si>
    <t>DTL 415.510 WA Disal</t>
  </si>
  <si>
    <t>287640</t>
  </si>
  <si>
    <t>DTL 415.680 Def Gran</t>
  </si>
  <si>
    <t>287642</t>
  </si>
  <si>
    <t>DTL 105.400 ARO RA</t>
  </si>
  <si>
    <t>287647</t>
  </si>
  <si>
    <t>DTL 425.100 Def RE</t>
  </si>
  <si>
    <t>287649</t>
  </si>
  <si>
    <t>DTL 730.170 RA Fas13</t>
  </si>
  <si>
    <t>287650</t>
  </si>
  <si>
    <t>DTL 205.100 Coal Pil</t>
  </si>
  <si>
    <t>287653</t>
  </si>
  <si>
    <t>DTL 425.250 TGS BO</t>
  </si>
  <si>
    <t>287661</t>
  </si>
  <si>
    <t>DTL 425.360 Hermisto</t>
  </si>
  <si>
    <t>287662</t>
  </si>
  <si>
    <t>DTL 210.100 PT OR</t>
  </si>
  <si>
    <t>287664</t>
  </si>
  <si>
    <t>DTL 210.120 PT UT</t>
  </si>
  <si>
    <t>287665</t>
  </si>
  <si>
    <t>DTL 210.130 PT ID</t>
  </si>
  <si>
    <t>287666</t>
  </si>
  <si>
    <t>DTL 210.140 PT WY</t>
  </si>
  <si>
    <t>287669</t>
  </si>
  <si>
    <t>DTL 210.180 Pre Mem</t>
  </si>
  <si>
    <t>287675</t>
  </si>
  <si>
    <t>DTL 740.100 Post Mer</t>
  </si>
  <si>
    <t>287708</t>
  </si>
  <si>
    <t>DTL 210.200 Ppd Prop</t>
  </si>
  <si>
    <t>287738</t>
  </si>
  <si>
    <t>DTL 320.270 Reg Asse</t>
  </si>
  <si>
    <t>287739</t>
  </si>
  <si>
    <t>DTL 320.280 Reg Asse</t>
  </si>
  <si>
    <t>287747</t>
  </si>
  <si>
    <t>DTL 705.240 CA Energ</t>
  </si>
  <si>
    <t>287770</t>
  </si>
  <si>
    <t>DTL 120.205 Trapper</t>
  </si>
  <si>
    <t>287772</t>
  </si>
  <si>
    <t>DTL 505.800 State Ta</t>
  </si>
  <si>
    <t>287781</t>
  </si>
  <si>
    <t>DTL 415.870 Def CA</t>
  </si>
  <si>
    <t>287783</t>
  </si>
  <si>
    <t>DTL 415.880 Def UT</t>
  </si>
  <si>
    <t>287840</t>
  </si>
  <si>
    <t>DTL 415.410 RA Energ</t>
  </si>
  <si>
    <t>287841</t>
  </si>
  <si>
    <t>DTL 415.411 Cntra RA</t>
  </si>
  <si>
    <t>287842</t>
  </si>
  <si>
    <t>DTL 415.412 Cntra RA</t>
  </si>
  <si>
    <t>287843</t>
  </si>
  <si>
    <t>DTL 415.413 Cntra RA</t>
  </si>
  <si>
    <t>287844</t>
  </si>
  <si>
    <t>DTL 415.414 Cntra RA</t>
  </si>
  <si>
    <t>287845</t>
  </si>
  <si>
    <t>DTL 415.415 Cntra RA</t>
  </si>
  <si>
    <t>287846</t>
  </si>
  <si>
    <t>DTL 415.416 Aband WY</t>
  </si>
  <si>
    <t>287848</t>
  </si>
  <si>
    <t>DTL 320.281 Post Ret</t>
  </si>
  <si>
    <t>287849</t>
  </si>
  <si>
    <t>DTL 415.424 Cntra RA</t>
  </si>
  <si>
    <t>287850</t>
  </si>
  <si>
    <t>DTL 415.425 Cntra RA</t>
  </si>
  <si>
    <t>287851</t>
  </si>
  <si>
    <t>DTL 415.417 UMWA CA</t>
  </si>
  <si>
    <t>287855</t>
  </si>
  <si>
    <t>DTL 415.421 UMWA WA</t>
  </si>
  <si>
    <t>287857</t>
  </si>
  <si>
    <t>DTL 415.545 Reg Asst</t>
  </si>
  <si>
    <t>287858</t>
  </si>
  <si>
    <t>DTL 415.676 Pref Stk</t>
  </si>
  <si>
    <t>287859</t>
  </si>
  <si>
    <t>DTL 910.935 Unrealiz</t>
  </si>
  <si>
    <t>287860</t>
  </si>
  <si>
    <t>DTL 415.855 CA Storm</t>
  </si>
  <si>
    <t>287861</t>
  </si>
  <si>
    <t>DTL 415.857 ID Def O</t>
  </si>
  <si>
    <t>287864</t>
  </si>
  <si>
    <t>DTL 415.852 ID Pwrdl</t>
  </si>
  <si>
    <t>287868</t>
  </si>
  <si>
    <t>DTL 415.858 WY Def O</t>
  </si>
  <si>
    <t>287871</t>
  </si>
  <si>
    <t>DTL 415.866 OR Solar</t>
  </si>
  <si>
    <t>287882</t>
  </si>
  <si>
    <t>DTL 415.876 DNPC-OR</t>
  </si>
  <si>
    <t>287886</t>
  </si>
  <si>
    <t>DTL 415.837 RA Frzn</t>
  </si>
  <si>
    <t>287887</t>
  </si>
  <si>
    <t>DTL 415.881 Def RECs</t>
  </si>
  <si>
    <t>287888</t>
  </si>
  <si>
    <t>DTL 415.882 Def RECs</t>
  </si>
  <si>
    <t>287889</t>
  </si>
  <si>
    <t>DTL 415.883 Def RECs</t>
  </si>
  <si>
    <t>287896</t>
  </si>
  <si>
    <t>DTL 415.875 Def NPC</t>
  </si>
  <si>
    <t>287897</t>
  </si>
  <si>
    <t>DTL 425.400 RA-UT Kl</t>
  </si>
  <si>
    <t>287899</t>
  </si>
  <si>
    <t>DTL 415.878 RA-UT Lq</t>
  </si>
  <si>
    <t>287903</t>
  </si>
  <si>
    <t>DTL 415.879 RA-WY Lq</t>
  </si>
  <si>
    <t>287906</t>
  </si>
  <si>
    <t>DTL 415.863 RA-UT SS</t>
  </si>
  <si>
    <t>287907</t>
  </si>
  <si>
    <t>DTL 210.185-Ppd AMC</t>
  </si>
  <si>
    <t>287908</t>
  </si>
  <si>
    <t>DTL 210.190 - Ppd WR</t>
  </si>
  <si>
    <t>287911</t>
  </si>
  <si>
    <t>DTL 415.699-RA-BPA B</t>
  </si>
  <si>
    <t>287914</t>
  </si>
  <si>
    <t>DTL 715.721-RA-BPA B</t>
  </si>
  <si>
    <t>287917</t>
  </si>
  <si>
    <t>DTL 705.451-RL-OR</t>
  </si>
  <si>
    <t>287919</t>
  </si>
  <si>
    <t>DTL 425.105 RA-OR</t>
  </si>
  <si>
    <t>287927</t>
  </si>
  <si>
    <t>DTL RegA-Solar ITC</t>
  </si>
  <si>
    <t>287933</t>
  </si>
  <si>
    <t>DTL 320.282-RA PostR</t>
  </si>
  <si>
    <t>287934</t>
  </si>
  <si>
    <t>DTL 320.283-RA PostR</t>
  </si>
  <si>
    <t>287935</t>
  </si>
  <si>
    <t>DTL 415.936 RA-Carbn</t>
  </si>
  <si>
    <t>287939</t>
  </si>
  <si>
    <t>DTL 415.115 RA-UT ST</t>
  </si>
  <si>
    <t>287942</t>
  </si>
  <si>
    <t>DTL 430.112 Reg Asst</t>
  </si>
  <si>
    <t>287966</t>
  </si>
  <si>
    <t>DTL 415.834 NonCurr</t>
  </si>
  <si>
    <t>287971</t>
  </si>
  <si>
    <t>DTL 415.868 RA UT</t>
  </si>
  <si>
    <t>287972</t>
  </si>
  <si>
    <t>DTL 320.285 RA-Post</t>
  </si>
  <si>
    <t>287975</t>
  </si>
  <si>
    <t>DTL 415.655 RA-CA GH</t>
  </si>
  <si>
    <t>287977</t>
  </si>
  <si>
    <t>DTL 415.885 RA-Rcls</t>
  </si>
  <si>
    <t>287978</t>
  </si>
  <si>
    <t>DTL 415.906 RA OR</t>
  </si>
  <si>
    <t>287981</t>
  </si>
  <si>
    <t>DTL 415.920 RA-Depre</t>
  </si>
  <si>
    <t>287982</t>
  </si>
  <si>
    <t>DTL 415.921 RA-Depre</t>
  </si>
  <si>
    <t>287983</t>
  </si>
  <si>
    <t>DTL 415.922 RA-Depre</t>
  </si>
  <si>
    <t>287984</t>
  </si>
  <si>
    <t>DTL 415.923 RA-Carbo</t>
  </si>
  <si>
    <t>287985</t>
  </si>
  <si>
    <t>DTL 415.924 RA-Carbo</t>
  </si>
  <si>
    <t>287986</t>
  </si>
  <si>
    <t>DTL 415.925 RA-Carbo</t>
  </si>
  <si>
    <t>287996</t>
  </si>
  <si>
    <t>DTL 415.675 RA Prefr</t>
  </si>
  <si>
    <t>287997</t>
  </si>
  <si>
    <t>DTL 415.862 RA-CA MH</t>
  </si>
  <si>
    <t>2832000</t>
  </si>
  <si>
    <t>AC DF TAX-NONUTILI</t>
  </si>
  <si>
    <t>287892</t>
  </si>
  <si>
    <t>287915</t>
  </si>
  <si>
    <t>DTL 910.937 Unrealiz</t>
  </si>
  <si>
    <t>Grand Total</t>
  </si>
  <si>
    <t>Net Income</t>
  </si>
  <si>
    <t>TOTAL Utility Plant</t>
  </si>
  <si>
    <t>Net Utility Plant</t>
  </si>
  <si>
    <t>UTILITY PLANT</t>
  </si>
  <si>
    <t>OTHER PROPERTY AND INVESTMENTS</t>
  </si>
  <si>
    <t>(Less) Accum. Prov. For Depr. Amort. Depl. (108, 111, 115)</t>
  </si>
  <si>
    <t>Construction Work in Progress (107)</t>
  </si>
  <si>
    <t>Utility Plant (101-106, 114)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</si>
  <si>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</si>
  <si>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</si>
  <si>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</si>
  <si>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</si>
  <si>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Other Investments (124)</t>
  </si>
  <si>
    <t>Other Special Funds (128)</t>
  </si>
  <si>
    <t>Long-Term Portion of Derivative Assets (175)</t>
  </si>
  <si>
    <t>TOTAL Other Property and Investments</t>
  </si>
  <si>
    <t>Analysis and Classification of Balance Sheet Line Items</t>
  </si>
  <si>
    <t>Current Asset</t>
  </si>
  <si>
    <t>Current Liability</t>
  </si>
  <si>
    <t>Investments</t>
  </si>
  <si>
    <t>Invested Capital</t>
  </si>
  <si>
    <t>CURRENT AND ACCRUED ASSETS</t>
  </si>
  <si>
    <t>Cash (131)</t>
  </si>
  <si>
    <t>Special Deposits (132-134)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</si>
  <si>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</si>
  <si>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</si>
  <si>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</si>
  <si>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</si>
  <si>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</si>
  <si>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Accounts Receivable from Assoc. Companies (146)</t>
  </si>
  <si>
    <t>Fuel Stock (151)</t>
  </si>
  <si>
    <t>Plant Materials and Operating Supplies (154)</t>
  </si>
  <si>
    <t>Prepayments (165)</t>
  </si>
  <si>
    <t>Interest and Dividends Receivable (171)</t>
  </si>
  <si>
    <t>Rents Receivable (172)</t>
  </si>
  <si>
    <t>Accrued Utility Revenues (173)</t>
  </si>
  <si>
    <t>TOTAL Current and Accrued Assets</t>
  </si>
  <si>
    <t>DEFERRED DEBITS</t>
  </si>
  <si>
    <t>Unamortized Debt Expenses (181)</t>
  </si>
  <si>
    <t>Other Regulatory Assets (182.3)</t>
  </si>
  <si>
    <t>Preliminary Survey and Investigation Charges (183)</t>
  </si>
  <si>
    <t>Clearing Accounts (184)</t>
  </si>
  <si>
    <t>Temporary Facilities (185)</t>
  </si>
  <si>
    <t>Miscellaneous Deferred Debits (186)</t>
  </si>
  <si>
    <t>Unamortized Loss on Reacquired Debt (189)</t>
  </si>
  <si>
    <t>Accumulated Deferred Income Taxes (190)</t>
  </si>
  <si>
    <t>TOTAL Deferred Debits</t>
  </si>
  <si>
    <t>TOTAL ASSETS</t>
  </si>
  <si>
    <t>PROPRIETARY CAPITAL</t>
  </si>
  <si>
    <t>Common Stock Issued (201)</t>
  </si>
  <si>
    <t>Preferred Stock Issue (204)</t>
  </si>
  <si>
    <t>Other Paid-In Capital (208-211)</t>
  </si>
  <si>
    <t>(Less) Capital Stock Expense (214)</t>
  </si>
  <si>
    <t>Accumulated Other Comprehensive Income (219)</t>
  </si>
  <si>
    <t>TOTAL Proprietary Capital</t>
  </si>
  <si>
    <t>LONG-TERM DEBT</t>
  </si>
  <si>
    <t>Bonds (221)</t>
  </si>
  <si>
    <t>Unamoritized Premium on Long-Term Debt (225)</t>
  </si>
  <si>
    <t>(Less) Unamortized Discount on Long-Term Debt-Debit (226)</t>
  </si>
  <si>
    <t>TOTAL Long-Term Debt</t>
  </si>
  <si>
    <t>OTHER NONCURRENT LIABILITIES</t>
  </si>
  <si>
    <t>Obligation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</si>
  <si>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</si>
  <si>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</si>
  <si>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</si>
  <si>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</si>
  <si>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</si>
  <si>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Asset Retirement Obligations (230)</t>
  </si>
  <si>
    <t>TOTAL OTHER Noncurrent Liabilites</t>
  </si>
  <si>
    <t>Notes Payable (231)</t>
  </si>
  <si>
    <t>CURRENT AND ACCRUED LIABILITIES</t>
  </si>
  <si>
    <t>Accounts Payable (232)</t>
  </si>
  <si>
    <t>Notes Payable to Associated Companies (233)</t>
  </si>
  <si>
    <t>Accounts Payable to Associated Companies (234)</t>
  </si>
  <si>
    <t>Customer Deposits (235)</t>
  </si>
  <si>
    <t>Taxes Accured (236)</t>
  </si>
  <si>
    <t>Interest Accrued (237)</t>
  </si>
  <si>
    <t>Dividends Declared (238)</t>
  </si>
  <si>
    <t>Taxes Collections Payable (241)</t>
  </si>
  <si>
    <t>Miscellaneous Current and Accrued Liabilites (242)</t>
  </si>
  <si>
    <t>Obligations Under Capital Leases-Current (243)</t>
  </si>
  <si>
    <t>Derivative Instrument Liabilites (244)</t>
  </si>
  <si>
    <t>TOTAL Current &amp; Accrued Liabilites</t>
  </si>
  <si>
    <t>DEFERRED CREDITS</t>
  </si>
  <si>
    <t>Customer Advances for Construction (252)</t>
  </si>
  <si>
    <t>Accumulated Deferred Investment Tax Credits (255)</t>
  </si>
  <si>
    <t>Other Deferred Credits (253)</t>
  </si>
  <si>
    <t>Other Regulatory Liabilities (254)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</si>
  <si>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</si>
  <si>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</si>
  <si>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</si>
  <si>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</si>
  <si>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</si>
  <si>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Net Total Derivative Instrument Assets (175)</t>
  </si>
  <si>
    <t>Net Retained Earnings</t>
  </si>
  <si>
    <t>Long-Term Portion of Derivative Instrument Liabilities</t>
  </si>
  <si>
    <t>(Less) Long-term Portion of Deriv Instrument Liab</t>
  </si>
  <si>
    <t>Adjustment to Accruals for Injuries and Damages</t>
  </si>
  <si>
    <t>Total Investments and Invested Capital-Adjusted</t>
  </si>
  <si>
    <t>Investor-Supplied Working Capital</t>
  </si>
  <si>
    <t>Bridger Mine Rate Base</t>
  </si>
  <si>
    <t>(000's)</t>
  </si>
  <si>
    <t>Bridger Total</t>
  </si>
  <si>
    <t>Actual</t>
  </si>
  <si>
    <t>Description</t>
  </si>
  <si>
    <t>AMA Balance</t>
  </si>
  <si>
    <t>Structure, Equipment, Mine Dev.</t>
  </si>
  <si>
    <t xml:space="preserve">Note: materials and supplies and coal inventory are not included in this adjustment, they are included in the Investor supplied working capital in Washington instead. </t>
  </si>
  <si>
    <t>Coal Inventory</t>
  </si>
  <si>
    <t>Deferred Long Wall Costs</t>
  </si>
  <si>
    <t>186M</t>
  </si>
  <si>
    <t>Reclamation Liability</t>
  </si>
  <si>
    <t>Accumulated Depreciation</t>
  </si>
  <si>
    <t>108MP</t>
  </si>
  <si>
    <t>Bonus Bid / Lease Payable</t>
  </si>
  <si>
    <t>TOTAL RATE BASE</t>
  </si>
  <si>
    <t>PacifiCorp Share (66.67%)</t>
  </si>
  <si>
    <t>Ref 8.1</t>
  </si>
  <si>
    <t>Pro Forma</t>
  </si>
  <si>
    <t>Washington General Rate Case - 2021</t>
  </si>
  <si>
    <t>June 2019 AMA Balance</t>
  </si>
  <si>
    <t>June 2019 YE Balance</t>
  </si>
  <si>
    <t>December 2020 YE Balance</t>
  </si>
  <si>
    <t xml:space="preserve">Note: materials and supplies and coal inventory are not included in the Bridger Mine Rate Base adjustment, they are included in the Investor supplied working capital in Washington instead. </t>
  </si>
  <si>
    <t>PacifCorp Share =</t>
  </si>
  <si>
    <t>Allocation to Washington/Non-Washington/Non-Util</t>
  </si>
  <si>
    <t>Investments Allocated</t>
  </si>
  <si>
    <t>Washington</t>
  </si>
  <si>
    <t>Non-utility</t>
  </si>
  <si>
    <t>JBE Factor</t>
  </si>
  <si>
    <t>WA Allocated Bridger Mine</t>
  </si>
  <si>
    <t>(Allocated in Thousands)</t>
  </si>
  <si>
    <t>Primary Account</t>
  </si>
  <si>
    <t>Secondary Account</t>
  </si>
  <si>
    <t>Alloc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</si>
  <si>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</si>
  <si>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</si>
  <si>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</si>
  <si>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</si>
  <si>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</si>
  <si>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</si>
  <si>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</si>
  <si>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</si>
  <si>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</si>
  <si>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0</t>
  </si>
  <si>
    <t>INT FREE-PPL</t>
  </si>
  <si>
    <t>OTHER</t>
  </si>
  <si>
    <t>WA</t>
  </si>
  <si>
    <t>1242000 Total</t>
  </si>
  <si>
    <t>1243200</t>
  </si>
  <si>
    <t>OR-VAR WEATHER LOANS</t>
  </si>
  <si>
    <t>INT BEARING VAR%-PPL</t>
  </si>
  <si>
    <t>OR</t>
  </si>
  <si>
    <t>1243200 Total</t>
  </si>
  <si>
    <t>SO</t>
  </si>
  <si>
    <t>UT</t>
  </si>
  <si>
    <t>1244100 Total</t>
  </si>
  <si>
    <t>1244500</t>
  </si>
  <si>
    <t>HOME COMFORT</t>
  </si>
  <si>
    <t>CA</t>
  </si>
  <si>
    <t>1244500 Total</t>
  </si>
  <si>
    <t>1244900</t>
  </si>
  <si>
    <t>FINANSWER 12,000</t>
  </si>
  <si>
    <t>"FINANSWER 12,000"</t>
  </si>
  <si>
    <t>1244900 Total</t>
  </si>
  <si>
    <t>1245300</t>
  </si>
  <si>
    <t>IRRIGATION FINANSW</t>
  </si>
  <si>
    <t>IRRIGATION FINANSWER</t>
  </si>
  <si>
    <t>1245300 Total</t>
  </si>
  <si>
    <t>1245400</t>
  </si>
  <si>
    <t>RETROFIT ENGY FINANS</t>
  </si>
  <si>
    <t>RETRO ENERGY FINANS</t>
  </si>
  <si>
    <t>1245400 Total</t>
  </si>
  <si>
    <t>ELI/GAWL SYSTEM</t>
  </si>
  <si>
    <t>1247000 Total</t>
  </si>
  <si>
    <t>CSS/ELI SYSTEM</t>
  </si>
  <si>
    <t>1247100 Total</t>
  </si>
  <si>
    <t>ESC - RESERVE</t>
  </si>
  <si>
    <t>1249000 Total</t>
  </si>
  <si>
    <t>OTHER INVESTMENT</t>
  </si>
  <si>
    <t>NUTIL</t>
  </si>
  <si>
    <t>1249900 Total</t>
  </si>
  <si>
    <t>DSR REGULATORY ASSETS</t>
  </si>
  <si>
    <t>IDU</t>
  </si>
  <si>
    <t>WYP</t>
  </si>
  <si>
    <t>1823000 Total</t>
  </si>
  <si>
    <t>Reg Asset - Solar ITC Basis Adjustment</t>
  </si>
  <si>
    <t>1823109 Total</t>
  </si>
  <si>
    <t>ARO/REG DIFF - BLUNDELL PLANT</t>
  </si>
  <si>
    <t>ARO/REG DIFF - COLSTRIP PLANT PONDS</t>
  </si>
  <si>
    <t>ARO/REG DIFF - DAVE JOHNSON PLANT REFILL</t>
  </si>
  <si>
    <t>ARO/REG DIFF - HTR PLNT ORIGINAL LANDFIL</t>
  </si>
  <si>
    <t>ARO/REG DIFF - HTR PLNT LANDFIL EXPANS</t>
  </si>
  <si>
    <t>1823150/187513</t>
  </si>
  <si>
    <t>ARO/REG DIFF - JIM BRIDGER PLNT LANDFILL</t>
  </si>
  <si>
    <t>ARO/REG DIFF - JIM BR PLANT FGD POND #1</t>
  </si>
  <si>
    <t>ARO/REG DIFF - JIM BR PLANT EVAP POND 3</t>
  </si>
  <si>
    <t>ARO/Reg Diff - Naughton Plant 1 &amp; 2 Ash</t>
  </si>
  <si>
    <t>ARO/Reg Diff - Naughton Plant 3 Ash Pond</t>
  </si>
  <si>
    <t>ARO/Reg Diff - Naughton Plant 3 FGD Pond</t>
  </si>
  <si>
    <t>ARO/REG DIFF - HERMISTON PLANT</t>
  </si>
  <si>
    <t>ARO Reg Diff Dist</t>
  </si>
  <si>
    <t>ARO/Reg Diff - Transmission Plant</t>
  </si>
  <si>
    <t>ARO/Reg Diff-LNG JNPR</t>
  </si>
  <si>
    <t>ARO/REG DIFF-MARENGO</t>
  </si>
  <si>
    <t>ARO/Reg Diff Goodnoe</t>
  </si>
  <si>
    <t>ARO/Reg Diff - Seven Mile Hill Wind Farm</t>
  </si>
  <si>
    <t>ARO/Reg Diff - High Plains Wind Farm</t>
  </si>
  <si>
    <t>ARO/Reg Diff - McFadden Ridge Wind Farm</t>
  </si>
  <si>
    <t>ARO/Reg Diff - Dunlap Wind Farm</t>
  </si>
  <si>
    <t>ARO/Reg Diff - Chehalis Plant</t>
  </si>
  <si>
    <t>ARO/Reg Diff - Hayden Coal Unloading Fac</t>
  </si>
  <si>
    <t>ARO/REG DIFF - CONDIT HYDRO PLANT</t>
  </si>
  <si>
    <t>ARO/Reg Diff - Cholla Plant</t>
  </si>
  <si>
    <t>ARO/Reg Diff - Foote Creek Wind</t>
  </si>
  <si>
    <t>1823150 Total</t>
  </si>
  <si>
    <t>Reg Asset-Deer Creek-Elec Plt In Svc</t>
  </si>
  <si>
    <t>CAEE</t>
  </si>
  <si>
    <t>Reg Asset-Deer Creek-EPIS Intangibles</t>
  </si>
  <si>
    <t>Reg Asset-Deer Creek-CWIP</t>
  </si>
  <si>
    <t>Reg Asset-Deer Creek-PS&amp;I</t>
  </si>
  <si>
    <t>Reg Asset-Deer Creek Sale-EPIS</t>
  </si>
  <si>
    <t>Contra RA-DCM PP&amp;E-OR-To G/L Bal Acct</t>
  </si>
  <si>
    <t>Reg Asset-Deer Creek Sale-CWIP</t>
  </si>
  <si>
    <t>Contra RA-DCM PP&amp;E-To Joint Owners</t>
  </si>
  <si>
    <t>Contra RA-DCM PP&amp;E-Amortz &amp; Oth Adjs</t>
  </si>
  <si>
    <t>WYU</t>
  </si>
  <si>
    <t>Reg Asset-Deer Creek Mine ARO</t>
  </si>
  <si>
    <t>Reg Asset-Deer Creek Mine M&amp;S</t>
  </si>
  <si>
    <t>Reg Asset-Deer Creek-Prepaid Royalties</t>
  </si>
  <si>
    <t>Reg Asset-Deer Creek-Recovery Royalties</t>
  </si>
  <si>
    <t>Contra RA-DCM Closure-Royalties Amortz</t>
  </si>
  <si>
    <t>Reg Asset-Deer Creek-Union Suppl Ben</t>
  </si>
  <si>
    <t>Reg Asset-Deer Creek-Nonunion Severance</t>
  </si>
  <si>
    <t>Reg Asset-Deer Creek-Misc Closure Costs</t>
  </si>
  <si>
    <t>Contra RA-DCM Closure-To Joint Owners</t>
  </si>
  <si>
    <t>Contra RA-DCM Closure-Amortz &amp; Oth Adjs</t>
  </si>
  <si>
    <t>Reg Asset-Deer Creek-Tax Flow-Through</t>
  </si>
  <si>
    <t>Contra Reg Asset-Deer Creek Aband-CA</t>
  </si>
  <si>
    <t>Contra Reg Asset-Deer Creek Aband-UT</t>
  </si>
  <si>
    <t>Contra Reg Asset-Deer Creek Aband-WA</t>
  </si>
  <si>
    <t>Contra Reg Asset-Deer Creek Aband-WY</t>
  </si>
  <si>
    <t>Contra Reg Asset-Deer Creek Closure-CA</t>
  </si>
  <si>
    <t>CONTRA REG ASSET-DEER CREEK CLOSURE-ID</t>
  </si>
  <si>
    <t>Contra Reg Asset-Deer Creek Closure-OR</t>
  </si>
  <si>
    <t>CONTRA REG ASSET-DEER CREEK CLOSURE-UT</t>
  </si>
  <si>
    <t>Contra Reg Asset-Deer Creek Closure-WA</t>
  </si>
  <si>
    <t>RA-Deer Creek-ROR Offset-Assets Sold</t>
  </si>
  <si>
    <t>RA-Deer Creek-ROR Offset-Fuel Inventory</t>
  </si>
  <si>
    <t>RA-Deer Creek-ROR Offset-Fossil Rock</t>
  </si>
  <si>
    <t>RA-Deer Creek-ROR Offset-Note Intrst-ID</t>
  </si>
  <si>
    <t>RA-DC ROR Offset-Assets Sold-Amortz</t>
  </si>
  <si>
    <t>RA-DC ROR Offset-Fuel Inventory-Amortz</t>
  </si>
  <si>
    <t>RA-DC ROR Offset-Fossil Rock-Amortz</t>
  </si>
  <si>
    <t>Reg Asset-UMWA Pension Trust Oblig</t>
  </si>
  <si>
    <t>Contra RA-UMWA Pens W/D-To Joint Owners</t>
  </si>
  <si>
    <t>Contra Reg Asset-UMWA Pension Trust-CA</t>
  </si>
  <si>
    <t>Contra Reg Asset-UMWA Pension Trust-WA</t>
  </si>
  <si>
    <t>1823700 Total</t>
  </si>
  <si>
    <t>CONTRA FAS 158 PENSION REG ASSET</t>
  </si>
  <si>
    <t>Contra Pension Reg Asset MMT &amp; CTG - OR</t>
  </si>
  <si>
    <t>Contra Pension Reg Asset MMT &amp; CTG - CA</t>
  </si>
  <si>
    <t>REG ASSET – PENSION SETTLEMENT – WA</t>
  </si>
  <si>
    <t>Contra Reg Asset 2016 Pension Plan CTG</t>
  </si>
  <si>
    <t>Reg Asset FAS - 158</t>
  </si>
  <si>
    <t>Reg Asset - Post-Ret MMT - OR</t>
  </si>
  <si>
    <t>Reg Asset - Post-Ret MMT - CA</t>
  </si>
  <si>
    <t>Reg Asset - Post-Ret - Settlement Loss</t>
  </si>
  <si>
    <t>Reg Asset-PostRet Sttlmt Loss-CC-UT</t>
  </si>
  <si>
    <t>Reg Asset-PostRet Sttlmt Loss-CC-WY</t>
  </si>
  <si>
    <t>Reg Asset-FAS 158 Post-Ret - Reclass</t>
  </si>
  <si>
    <t>1823870 Total</t>
  </si>
  <si>
    <t>102465</t>
  </si>
  <si>
    <t>UTAH METALS CLEANUP</t>
  </si>
  <si>
    <t>102570</t>
  </si>
  <si>
    <t>D-SM RETAIL MINOR SITES</t>
  </si>
  <si>
    <t>103408</t>
  </si>
  <si>
    <t>103411</t>
  </si>
  <si>
    <t>103412</t>
  </si>
  <si>
    <t>103413</t>
  </si>
  <si>
    <t>103417</t>
  </si>
  <si>
    <t>ASTORIA YOUNGS BAY CLEANUP</t>
  </si>
  <si>
    <t>103418</t>
  </si>
  <si>
    <t>103419</t>
  </si>
  <si>
    <t>103420</t>
  </si>
  <si>
    <t>103423</t>
  </si>
  <si>
    <t>SILVER BELL MINE ENVIRONMENTAL REMED</t>
  </si>
  <si>
    <t>103424</t>
  </si>
  <si>
    <t>103425</t>
  </si>
  <si>
    <t>103426</t>
  </si>
  <si>
    <t>103437</t>
  </si>
  <si>
    <t>WASHINGTON NON-DEFERRED COSTS</t>
  </si>
  <si>
    <t>103438</t>
  </si>
  <si>
    <t>103439</t>
  </si>
  <si>
    <t>103440</t>
  </si>
  <si>
    <t>103445</t>
  </si>
  <si>
    <t>American Barrel (UT)</t>
  </si>
  <si>
    <t>103446</t>
  </si>
  <si>
    <t>Astoria/Unocal (Downtown)</t>
  </si>
  <si>
    <t>103447</t>
  </si>
  <si>
    <t>Big Fork Hydro Plant (MT)</t>
  </si>
  <si>
    <t>103448</t>
  </si>
  <si>
    <t>Bridger Coal Fuel Oil Spill</t>
  </si>
  <si>
    <t>103449</t>
  </si>
  <si>
    <t>Bridger FGD Pond 1 Closure</t>
  </si>
  <si>
    <t>103450</t>
  </si>
  <si>
    <t>Bridger Plant Oil Spills</t>
  </si>
  <si>
    <t>103451</t>
  </si>
  <si>
    <t>Cedar Stream Plant (UT)</t>
  </si>
  <si>
    <t>103452</t>
  </si>
  <si>
    <t>Dave Johnston Oil Spill</t>
  </si>
  <si>
    <t>103453</t>
  </si>
  <si>
    <t>Eugene MGP (50% PCRP)</t>
  </si>
  <si>
    <t>103454</t>
  </si>
  <si>
    <t>Everett MGP (2/3 PCRP)</t>
  </si>
  <si>
    <t>103455</t>
  </si>
  <si>
    <t>Hunter Fuel Oil Spills</t>
  </si>
  <si>
    <t>103456</t>
  </si>
  <si>
    <t>Huntington Ash Landfill</t>
  </si>
  <si>
    <t>103457</t>
  </si>
  <si>
    <t>Idaho Falls Pole Yard</t>
  </si>
  <si>
    <t>103458</t>
  </si>
  <si>
    <t>Jordan Plant Substation</t>
  </si>
  <si>
    <t>103459</t>
  </si>
  <si>
    <t>Little Mountain Gas Plant</t>
  </si>
  <si>
    <t>103460</t>
  </si>
  <si>
    <t>Montague Ranch (CA)</t>
  </si>
  <si>
    <t>103461</t>
  </si>
  <si>
    <t>Naughton FGD Pond Closure</t>
  </si>
  <si>
    <t>103462</t>
  </si>
  <si>
    <t>Ogden MGP</t>
  </si>
  <si>
    <t>103463</t>
  </si>
  <si>
    <t>Olympia MGP</t>
  </si>
  <si>
    <t>103464</t>
  </si>
  <si>
    <t>Powerdale Hydro Plant</t>
  </si>
  <si>
    <t>103465</t>
  </si>
  <si>
    <t>Tacoma A St. (25% PCRP)</t>
  </si>
  <si>
    <t>103466</t>
  </si>
  <si>
    <t>Portland Harbor Service Ctr</t>
  </si>
  <si>
    <t>103467</t>
  </si>
  <si>
    <t>Wyodak Fuel Oil Spill</t>
  </si>
  <si>
    <t>103585</t>
  </si>
  <si>
    <t>CLINE FALLS-HYDRO</t>
  </si>
  <si>
    <t>103737</t>
  </si>
  <si>
    <t>Geneva Rock Bldg - Hunter Plant</t>
  </si>
  <si>
    <t>103851</t>
  </si>
  <si>
    <t>Alturas Service Center (CA)</t>
  </si>
  <si>
    <t>103852</t>
  </si>
  <si>
    <t>Pendleton Service Center  (OR)</t>
  </si>
  <si>
    <t>103853</t>
  </si>
  <si>
    <t>Sunnyside Service Center (WA)</t>
  </si>
  <si>
    <t>103940</t>
  </si>
  <si>
    <t>D-SM Retail Minor Sites - RMP - 2012</t>
  </si>
  <si>
    <t>103941</t>
  </si>
  <si>
    <t>D-SM Retail Minor Sites - RMP - 2013</t>
  </si>
  <si>
    <t>103942</t>
  </si>
  <si>
    <t>D-SM Retail Minor Sites - RMP - 2014</t>
  </si>
  <si>
    <t>103945</t>
  </si>
  <si>
    <t>D-SM Retail Minor Sites - RMP - 2009</t>
  </si>
  <si>
    <t>103946</t>
  </si>
  <si>
    <t>D-SM Retail Minor Sites - RMP - 2010</t>
  </si>
  <si>
    <t>103947</t>
  </si>
  <si>
    <t>D-SM Retail Minor Sites - RMP - 2011</t>
  </si>
  <si>
    <t>103948</t>
  </si>
  <si>
    <t>WASHINGTON NON-DEFERRED COSTS-SPPC PACIF</t>
  </si>
  <si>
    <t>103949</t>
  </si>
  <si>
    <t>WASHINGTON NON-DEFERRED COSTS-SPPC ROCKY</t>
  </si>
  <si>
    <t>103950</t>
  </si>
  <si>
    <t>WASHINGTON NON-DEFERRED COSTS-REMEDIATIO</t>
  </si>
  <si>
    <t>103951</t>
  </si>
  <si>
    <t>103952</t>
  </si>
  <si>
    <t>103953</t>
  </si>
  <si>
    <t>Wash Non-Def Costs - SPPC - RMP - 2012</t>
  </si>
  <si>
    <t>103954</t>
  </si>
  <si>
    <t>Wash Non-Def Costs - SPPC - RMP - 2013</t>
  </si>
  <si>
    <t>103955</t>
  </si>
  <si>
    <t>Wash Non-Def Costs - SPPC - RMP - 2014</t>
  </si>
  <si>
    <t>103961</t>
  </si>
  <si>
    <t>D-SM RETAIL MINOR SITES - RMP</t>
  </si>
  <si>
    <t>104072</t>
  </si>
  <si>
    <t>FREEPORT SUBSTATION</t>
  </si>
  <si>
    <t>104108</t>
  </si>
  <si>
    <t>Bors Property  (OR) - 2016</t>
  </si>
  <si>
    <t>104112</t>
  </si>
  <si>
    <t>Carbon Ash Spill  (UT) - 2016</t>
  </si>
  <si>
    <t>104144</t>
  </si>
  <si>
    <t>Naughton Oil Spill</t>
  </si>
  <si>
    <t>104175</t>
  </si>
  <si>
    <t>Ririe Substation</t>
  </si>
  <si>
    <t>104197</t>
  </si>
  <si>
    <t>Bridger Plant - FGD Pond 1</t>
  </si>
  <si>
    <t>104198</t>
  </si>
  <si>
    <t>Bridger Plant - FGD Pond 2</t>
  </si>
  <si>
    <t>104199</t>
  </si>
  <si>
    <t>Naughton Plant - FGD Pond 1</t>
  </si>
  <si>
    <t>104200</t>
  </si>
  <si>
    <t>Naughton Plant - FGD Pond 2</t>
  </si>
  <si>
    <t>104201</t>
  </si>
  <si>
    <t>Huntington Plant Ash Landfill</t>
  </si>
  <si>
    <t>104202</t>
  </si>
  <si>
    <t>Dave Johnston Pond 4A &amp; 4B</t>
  </si>
  <si>
    <t>104203</t>
  </si>
  <si>
    <t>Colstrip Pond</t>
  </si>
  <si>
    <t>104204</t>
  </si>
  <si>
    <t>Cholla Ash-Flyash Pond</t>
  </si>
  <si>
    <t>104205</t>
  </si>
  <si>
    <t>Naughton North Ash Pond</t>
  </si>
  <si>
    <t>104206</t>
  </si>
  <si>
    <t>Naughton South Ash Pond</t>
  </si>
  <si>
    <t>104210</t>
  </si>
  <si>
    <t>American Barrel (UT)-WA</t>
  </si>
  <si>
    <t>104211</t>
  </si>
  <si>
    <t>Astoria/Unocal (Downtown)-WA</t>
  </si>
  <si>
    <t>104212</t>
  </si>
  <si>
    <t>ASTORIA YOUNGS BAY CLEANUP-WA</t>
  </si>
  <si>
    <t>104213</t>
  </si>
  <si>
    <t>Big Fork Hydro Plant (MT)-WA</t>
  </si>
  <si>
    <t>104214</t>
  </si>
  <si>
    <t>Bors Property  (OR) - WA</t>
  </si>
  <si>
    <t>104215</t>
  </si>
  <si>
    <t>Bridger Coal Fuel Oil Spill - WA</t>
  </si>
  <si>
    <t>104216</t>
  </si>
  <si>
    <t>Bridger FGD Pond 1 Closure-WA</t>
  </si>
  <si>
    <t>104218</t>
  </si>
  <si>
    <t>Bridger Plant - FGD Pond 1-WA</t>
  </si>
  <si>
    <t>104219</t>
  </si>
  <si>
    <t>Bridger Plant - FGD Pond 2-WA</t>
  </si>
  <si>
    <t>104220</t>
  </si>
  <si>
    <t>Bridger Plant Oil Spills-2018</t>
  </si>
  <si>
    <t>104221</t>
  </si>
  <si>
    <t>Carbon Ash Spill  (UT) - WA</t>
  </si>
  <si>
    <t>104222</t>
  </si>
  <si>
    <t>Cedar Steam - WA</t>
  </si>
  <si>
    <t>104223</t>
  </si>
  <si>
    <t>Colstrip Pond - WA</t>
  </si>
  <si>
    <t>104224</t>
  </si>
  <si>
    <t>Cholla Ash - WA</t>
  </si>
  <si>
    <t>104225</t>
  </si>
  <si>
    <t>DJ Oil Spill - WA</t>
  </si>
  <si>
    <t>104226</t>
  </si>
  <si>
    <t>DJ 4A&amp;4B - WA</t>
  </si>
  <si>
    <t>104227</t>
  </si>
  <si>
    <t>Eugene MGP (50%PCRP) - WA</t>
  </si>
  <si>
    <t>104228</t>
  </si>
  <si>
    <t>Everett MGP (2/3 PCRP) - WA</t>
  </si>
  <si>
    <t>104229</t>
  </si>
  <si>
    <t>Hunter Plant - WA</t>
  </si>
  <si>
    <t>104230</t>
  </si>
  <si>
    <t>Huntington Ash- WA</t>
  </si>
  <si>
    <t>104231</t>
  </si>
  <si>
    <t>Idaho Falls Pole Yard- WA</t>
  </si>
  <si>
    <t>104232</t>
  </si>
  <si>
    <t>Jordan Plant Substation- WA</t>
  </si>
  <si>
    <t>104233</t>
  </si>
  <si>
    <t>Montague Ranch - WA</t>
  </si>
  <si>
    <t>104234</t>
  </si>
  <si>
    <t>Naughton Plant FGDP 1 - WA</t>
  </si>
  <si>
    <t>104235</t>
  </si>
  <si>
    <t>Naughton Plant FGDP 2 - WA</t>
  </si>
  <si>
    <t>104236</t>
  </si>
  <si>
    <t>Naughton Plant FGDP Closure - WA</t>
  </si>
  <si>
    <t>104239</t>
  </si>
  <si>
    <t>Naughton South Ash Pond - WA</t>
  </si>
  <si>
    <t>104240</t>
  </si>
  <si>
    <t>Ogden MGP - WA</t>
  </si>
  <si>
    <t>104241</t>
  </si>
  <si>
    <t>Olympia - WA</t>
  </si>
  <si>
    <t>104242</t>
  </si>
  <si>
    <t>Portland Harbor Srce Cntrl - WA</t>
  </si>
  <si>
    <t>104244</t>
  </si>
  <si>
    <t>Silver Bell/Telluride - WA</t>
  </si>
  <si>
    <t>104245</t>
  </si>
  <si>
    <t>Tacoma A St. (25% PCRP) - WA</t>
  </si>
  <si>
    <t>104246</t>
  </si>
  <si>
    <t>Utah Metal East - WA</t>
  </si>
  <si>
    <t>104247</t>
  </si>
  <si>
    <t>Wyodak Oil Spill - WA</t>
  </si>
  <si>
    <t>104268</t>
  </si>
  <si>
    <t>Rocky Mountain - WA</t>
  </si>
  <si>
    <t>104269</t>
  </si>
  <si>
    <t>Pac Power - WA</t>
  </si>
  <si>
    <t>104296</t>
  </si>
  <si>
    <t>NTO Parking Lot-Asbestos 2018</t>
  </si>
  <si>
    <t>104297</t>
  </si>
  <si>
    <t>NTO Parking Lot Asbestos - WA 2018</t>
  </si>
  <si>
    <t>1823910 Total</t>
  </si>
  <si>
    <t>DSR COST AMORT</t>
  </si>
  <si>
    <t>102030</t>
  </si>
  <si>
    <t>ENERGY FINANSWER - WASHINGTON</t>
  </si>
  <si>
    <t>102032</t>
  </si>
  <si>
    <t>INDUSTRIAL FINANSWER - WASHINGTON</t>
  </si>
  <si>
    <t>102033</t>
  </si>
  <si>
    <t>LOW INCOME - WASHINGTON</t>
  </si>
  <si>
    <t>102034</t>
  </si>
  <si>
    <t>SELF AUDIT - WASHINGTON</t>
  </si>
  <si>
    <t>102036</t>
  </si>
  <si>
    <t>COMMERCIAL SMALL RETROFIT - WASHINGTON</t>
  </si>
  <si>
    <t>102037</t>
  </si>
  <si>
    <t>INDUSTRIAL SMALL RETROFIT - WASHINGTON</t>
  </si>
  <si>
    <t>102038</t>
  </si>
  <si>
    <t>COMMERCIAL RETROFIT LIGHTING - WASHINGTO</t>
  </si>
  <si>
    <t>102039</t>
  </si>
  <si>
    <t>INDUSTRIAL RETROFIT LIGHTING-WA</t>
  </si>
  <si>
    <t>102040</t>
  </si>
  <si>
    <t>NEEA - WASHINGTON</t>
  </si>
  <si>
    <t>102043</t>
  </si>
  <si>
    <t>ENERGY CODE DEVELOPMENT</t>
  </si>
  <si>
    <t>102044</t>
  </si>
  <si>
    <t>HOME COMFORT - WASHINGTON</t>
  </si>
  <si>
    <t>102045</t>
  </si>
  <si>
    <t>WEATHERIZATION - WASHINGTON</t>
  </si>
  <si>
    <t>102046</t>
  </si>
  <si>
    <t>HASSLE FREE</t>
  </si>
  <si>
    <t>102072</t>
  </si>
  <si>
    <t>COMPACT FLUORESCENT LAMPS - WASHINGTON</t>
  </si>
  <si>
    <t>102127</t>
  </si>
  <si>
    <t>RESIDENTIAL PROGRAM RESEARCH - WA</t>
  </si>
  <si>
    <t>102128</t>
  </si>
  <si>
    <t>WA REVENUE RECOVERY - SBC OFFSET</t>
  </si>
  <si>
    <t>102131</t>
  </si>
  <si>
    <t>ENERGY FINANSWER - UTAH 2001/2002</t>
  </si>
  <si>
    <t>102133</t>
  </si>
  <si>
    <t>INDUSTRIAL FINANSWER - UTAH 2001/2002</t>
  </si>
  <si>
    <t>102138</t>
  </si>
  <si>
    <t>COMPACT FLUOR LAMPS (CFL) UT 2001/2002</t>
  </si>
  <si>
    <t>102147</t>
  </si>
  <si>
    <t>COMMERCIAL SMALL RETROFIT - UT 2001/2002</t>
  </si>
  <si>
    <t>102148</t>
  </si>
  <si>
    <t>INDUSTRIAL SMALL RETROFIT - UT 2002</t>
  </si>
  <si>
    <t>102149</t>
  </si>
  <si>
    <t>COMMERCIAL RETROFIT LIGHTING - UT 2001/2</t>
  </si>
  <si>
    <t>102150</t>
  </si>
  <si>
    <t>INDUSTRIAL RETROFIT LIGHTING - UT 2001/2</t>
  </si>
  <si>
    <t>102185</t>
  </si>
  <si>
    <t>WEB AUDIT PILOT - WA</t>
  </si>
  <si>
    <t>102186</t>
  </si>
  <si>
    <t>APPLIANCE REBATE - WA</t>
  </si>
  <si>
    <t>102195</t>
  </si>
  <si>
    <t>INDUSTRIAL RETROFIT LIGHTING - UT 2002</t>
  </si>
  <si>
    <t>102196</t>
  </si>
  <si>
    <t>POWER FORWARD UT 2002</t>
  </si>
  <si>
    <t>102205</t>
  </si>
  <si>
    <t>A/C LOAD CONTROL PGM - RESIDENTIAL - UT</t>
  </si>
  <si>
    <t>102206</t>
  </si>
  <si>
    <t>SCHOOL ENERGY EDUCATION - WA</t>
  </si>
  <si>
    <t>102209</t>
  </si>
  <si>
    <t>AIR CONDITIONING - UT 2002</t>
  </si>
  <si>
    <t>102213</t>
  </si>
  <si>
    <t>REFRIGERATOR RECYCLING PGM - UT 2003</t>
  </si>
  <si>
    <t>102214</t>
  </si>
  <si>
    <t>REFRIGERATOR RECYCLING PGM - WA</t>
  </si>
  <si>
    <t>102223</t>
  </si>
  <si>
    <t>A/C LOAD CONTROL - RESIDENTIAL UT 2003</t>
  </si>
  <si>
    <t>102225</t>
  </si>
  <si>
    <t>AIR CONDITIONING - UT 2003</t>
  </si>
  <si>
    <t>102226</t>
  </si>
  <si>
    <t>COMMERCIAL RETROFIT LIGHTING - UT 2003</t>
  </si>
  <si>
    <t>102227</t>
  </si>
  <si>
    <t>COMMERCIAL SMALL RETROFIT - UT 2003</t>
  </si>
  <si>
    <t>102228</t>
  </si>
  <si>
    <t>COMPACT FLOURESCENT LAMP (CFL) - UT 2002</t>
  </si>
  <si>
    <t>102229</t>
  </si>
  <si>
    <t>ENERGY FINANSWER - UT 2003</t>
  </si>
  <si>
    <t>102230</t>
  </si>
  <si>
    <t>INDUSTRIAL FINANSWER - UT 2003</t>
  </si>
  <si>
    <t>102231</t>
  </si>
  <si>
    <t>INDUSTRIAL RETROFIT LIGHTING - UT 2003</t>
  </si>
  <si>
    <t>102232</t>
  </si>
  <si>
    <t>INDUSTRIAL SMALL RETROFIT - UTAH - 2003</t>
  </si>
  <si>
    <t>102233</t>
  </si>
  <si>
    <t>POWER FORWARD - UT 2003</t>
  </si>
  <si>
    <t>102245</t>
  </si>
  <si>
    <t>CA REVENUE RECOVERY - BALANCING ACCT</t>
  </si>
  <si>
    <t>102327</t>
  </si>
  <si>
    <t>COMMERCIAL SELF-DIRECT UT 2003</t>
  </si>
  <si>
    <t>102328</t>
  </si>
  <si>
    <t>INDUSTRIAL SELF-DIRECT UT 2003</t>
  </si>
  <si>
    <t>102336</t>
  </si>
  <si>
    <t>LOW INCOME - UTAH - 2004</t>
  </si>
  <si>
    <t>102337</t>
  </si>
  <si>
    <t>REFRIGERATOR RECYCLING PGM - UT 2004</t>
  </si>
  <si>
    <t>102338</t>
  </si>
  <si>
    <t>AC LOAD CONTROL - RESIDENTIAL UT 2004</t>
  </si>
  <si>
    <t>102339</t>
  </si>
  <si>
    <t>AIR CONDITIONING - UT 2004</t>
  </si>
  <si>
    <t>102340</t>
  </si>
  <si>
    <t>COMMERCIAL RETROFIT LIGHTING - UT 2004</t>
  </si>
  <si>
    <t>102341</t>
  </si>
  <si>
    <t>COMMERCIAL SMALL RETROFIT - UT 2004</t>
  </si>
  <si>
    <t>102342</t>
  </si>
  <si>
    <t>COMPACT FLOURESCENT LAMPS (CFL) UT 2004</t>
  </si>
  <si>
    <t>102343</t>
  </si>
  <si>
    <t>ENERGY FINANSWER - UT 2004</t>
  </si>
  <si>
    <t>102344</t>
  </si>
  <si>
    <t>INDUSTRIAL FINANSWER - UT 2004</t>
  </si>
  <si>
    <t>102345</t>
  </si>
  <si>
    <t>INDUSTRIAL RETROFIT - UT 2004</t>
  </si>
  <si>
    <t>102346</t>
  </si>
  <si>
    <t>INDUSTRIAL SMALL RETROFIT - UT 2004</t>
  </si>
  <si>
    <t>102347</t>
  </si>
  <si>
    <t>POWER FORWARD - UT 2004</t>
  </si>
  <si>
    <t>102348</t>
  </si>
  <si>
    <t>COMMERCIAL SELF-DIRECT - UT 2004</t>
  </si>
  <si>
    <t>102349</t>
  </si>
  <si>
    <t>INDUSTRIAL SELF-DIRECT - UT 2004</t>
  </si>
  <si>
    <t>102443</t>
  </si>
  <si>
    <t>ESIDENTIAL NEW CONSTRUCTION - WASHINGTON</t>
  </si>
  <si>
    <t>102444</t>
  </si>
  <si>
    <t>RESIDENTIAL NEW CONSTRUCTION - UTAH - 20</t>
  </si>
  <si>
    <t>102458</t>
  </si>
  <si>
    <t>COMMERCIAL FINANSWER EXPRESS - WASHINGTO</t>
  </si>
  <si>
    <t>102459</t>
  </si>
  <si>
    <t>INDUSTRIAL FINANSWER EXPRESS - WASHINGTO</t>
  </si>
  <si>
    <t>102460</t>
  </si>
  <si>
    <t>COMMERCIAL FINANSWER EXPRESS - UTAH - 20</t>
  </si>
  <si>
    <t>102461</t>
  </si>
  <si>
    <t>INDUSTRIAL FINANSWER EXPRESS - UTAH - 20</t>
  </si>
  <si>
    <t>102462</t>
  </si>
  <si>
    <t>UTAH REVENUE RECOVERY - SBC OFFSET</t>
  </si>
  <si>
    <t>102502</t>
  </si>
  <si>
    <t>RETROFIT COMMISSIONING PROGRAM  - UTAH</t>
  </si>
  <si>
    <t>102503</t>
  </si>
  <si>
    <t>C&amp;I LIGHTING LOAD CONTROL  - UTAH - 2004</t>
  </si>
  <si>
    <t>102532</t>
  </si>
  <si>
    <t>LOW INCOME - UTAH - 2005</t>
  </si>
  <si>
    <t>102533</t>
  </si>
  <si>
    <t>REFRIGERATOR RECYCLING PGM- UTAH - 2005</t>
  </si>
  <si>
    <t>102534</t>
  </si>
  <si>
    <t>A/C LOAD CONTROL - RESIDENTIAL/UTAH - 20</t>
  </si>
  <si>
    <t>102535</t>
  </si>
  <si>
    <t>AIR CONDITIONING - UTAH - 2005</t>
  </si>
  <si>
    <t>102536</t>
  </si>
  <si>
    <t>COMMERCIAL RETROFIT LIGHTING - UTAH - 20</t>
  </si>
  <si>
    <t>102537</t>
  </si>
  <si>
    <t>COMMERCIAL SMALL RETROFIT - UTAH - 2005</t>
  </si>
  <si>
    <t>102539</t>
  </si>
  <si>
    <t>ENERGY FINANSWER - UTAH - 2005</t>
  </si>
  <si>
    <t>102540</t>
  </si>
  <si>
    <t>INDUSTRIAL FINANSWER - UTAH - 2005</t>
  </si>
  <si>
    <t>102541</t>
  </si>
  <si>
    <t>INDUSTRIAL RETROFIT LIGHTING - UTAH - 20</t>
  </si>
  <si>
    <t>102543</t>
  </si>
  <si>
    <t>POWER FORWARD - UTAH - 2005</t>
  </si>
  <si>
    <t>102544</t>
  </si>
  <si>
    <t>COMMERCIAL SELF-DIRECT - UTAH - 2005</t>
  </si>
  <si>
    <t>102545</t>
  </si>
  <si>
    <t>INDUSTRIAL SELF-DIRECT - UTAH - 2005</t>
  </si>
  <si>
    <t>102546</t>
  </si>
  <si>
    <t>102547</t>
  </si>
  <si>
    <t>102548</t>
  </si>
  <si>
    <t>102549</t>
  </si>
  <si>
    <t>RETROFIT COMMISSIONING PROGRAM  - UTAH -</t>
  </si>
  <si>
    <t>102550</t>
  </si>
  <si>
    <t>C&amp;I LIGHTING LOAD CONTROL  - UTAH - 2005</t>
  </si>
  <si>
    <t>102556</t>
  </si>
  <si>
    <t>1823920/102556</t>
  </si>
  <si>
    <t>102562</t>
  </si>
  <si>
    <t>APPLIANCE INCENTIVE - WASHWISE - WASHING</t>
  </si>
  <si>
    <t>102586</t>
  </si>
  <si>
    <t>IRRIGATION LOAD CONTROL - UTAH - 2005</t>
  </si>
  <si>
    <t>102706</t>
  </si>
  <si>
    <t>LOW INCOME-UTAH-2006</t>
  </si>
  <si>
    <t>102707</t>
  </si>
  <si>
    <t>REFRIGERATOR RECYCLING PGM-UTAH-2006</t>
  </si>
  <si>
    <t>102708</t>
  </si>
  <si>
    <t>A/C LOAD CONTROL-RESIDENTIAL/UTAH-2006</t>
  </si>
  <si>
    <t>102709</t>
  </si>
  <si>
    <t>AIR CONDITIONING-UTAH-2006</t>
  </si>
  <si>
    <t>102712</t>
  </si>
  <si>
    <t>ENERGY FINANSWER-UTAH-2006</t>
  </si>
  <si>
    <t>102713</t>
  </si>
  <si>
    <t>INDUSTRIAL FINANSWER-WYOMING-UTAH-2006</t>
  </si>
  <si>
    <t>102717</t>
  </si>
  <si>
    <t>COMMERCIAL SELF-DIRECT-UTAH-2006</t>
  </si>
  <si>
    <t>102718</t>
  </si>
  <si>
    <t>INDUSTRIAL SELF-DIRECT-UTAH-2006</t>
  </si>
  <si>
    <t>102719</t>
  </si>
  <si>
    <t>RESIDENTIAL NEW CONSTRUCTION-UTAH-2006</t>
  </si>
  <si>
    <t>102720</t>
  </si>
  <si>
    <t>COMMERCIAL FINANSWER EXPRESS-UTAH-2006</t>
  </si>
  <si>
    <t>102721</t>
  </si>
  <si>
    <t>INDUSTRIAL FINANSWER-UTAH-2006</t>
  </si>
  <si>
    <t>102722</t>
  </si>
  <si>
    <t>RETROFIT COMMISSIONING PROGRAM -UTAH-200</t>
  </si>
  <si>
    <t>102723</t>
  </si>
  <si>
    <t>C&amp;I LIGHTING LOAD CONTROL -UTAH-2006</t>
  </si>
  <si>
    <t>102725</t>
  </si>
  <si>
    <t>CALIFORNIA DSM EXPENSE-2006</t>
  </si>
  <si>
    <t>102759</t>
  </si>
  <si>
    <t>HOME ENERGY EFF INCENTIVE PROG-UTAH-2006</t>
  </si>
  <si>
    <t>102760</t>
  </si>
  <si>
    <t>HOME ENERGY EFF INCENTIVE PROG-WA-2006</t>
  </si>
  <si>
    <t>102767</t>
  </si>
  <si>
    <t>DSR COSTS BEING AMORTIZED</t>
  </si>
  <si>
    <t>102796</t>
  </si>
  <si>
    <t>102819</t>
  </si>
  <si>
    <t>102820</t>
  </si>
  <si>
    <t>AIR CONDITIONING - UTAH - 2007</t>
  </si>
  <si>
    <t>102821</t>
  </si>
  <si>
    <t>ENERGY FINANSWER - UTAH - 2007</t>
  </si>
  <si>
    <t>102822</t>
  </si>
  <si>
    <t>INDUSTRIAL FINANSWER - UTAH - 2007</t>
  </si>
  <si>
    <t>102823</t>
  </si>
  <si>
    <t>LOW INCOME - UTAH - 2007</t>
  </si>
  <si>
    <t>102824</t>
  </si>
  <si>
    <t>POWER FORWARD - UTAH - 2007</t>
  </si>
  <si>
    <t>102825</t>
  </si>
  <si>
    <t>REFRIGERATOR RECYCLING PGM- UTAH - 2007</t>
  </si>
  <si>
    <t>102826</t>
  </si>
  <si>
    <t>COMMERCIAL SELF-DIRECT - UTAH - 2007</t>
  </si>
  <si>
    <t>102827</t>
  </si>
  <si>
    <t>INDUSTRIAL SELF-DIRECT - UTAH - 2007</t>
  </si>
  <si>
    <t>102828</t>
  </si>
  <si>
    <t>102829</t>
  </si>
  <si>
    <t>102830</t>
  </si>
  <si>
    <t>102831</t>
  </si>
  <si>
    <t>RETROFIT COMMISSIONING PROGRAM - UTAH -</t>
  </si>
  <si>
    <t>102833</t>
  </si>
  <si>
    <t>IRRIGATION LOAD CONTROL  - UTAH - 2007</t>
  </si>
  <si>
    <t>102834</t>
  </si>
  <si>
    <t>HOME ENERGY EFF INCENTIVE PROG - UT 2007</t>
  </si>
  <si>
    <t>102883</t>
  </si>
  <si>
    <t>CALIFORNIA DSM EXPENSE - 2008</t>
  </si>
  <si>
    <t>102906</t>
  </si>
  <si>
    <t>AC LOAD CONTROL - RESIDENTIAL - UTAH 200</t>
  </si>
  <si>
    <t>102907</t>
  </si>
  <si>
    <t>AIR CONDITIONING - UTAH 2008</t>
  </si>
  <si>
    <t>102908</t>
  </si>
  <si>
    <t>ENERGY FINANSWER - UTAH - 2008</t>
  </si>
  <si>
    <t>102909</t>
  </si>
  <si>
    <t>INDUSTRIAL FINANSWER - UTAH - 2008</t>
  </si>
  <si>
    <t>102910</t>
  </si>
  <si>
    <t>LOW INCOME - UTAH 2008</t>
  </si>
  <si>
    <t>102911</t>
  </si>
  <si>
    <t>POWER FORWARD - UTAH - 2008</t>
  </si>
  <si>
    <t>102912</t>
  </si>
  <si>
    <t>REFRIGERATOR RECYCLING - UTAH - 2008</t>
  </si>
  <si>
    <t>102913</t>
  </si>
  <si>
    <t>COMMERCIAL SELF DIRECT - UTAH - 2008</t>
  </si>
  <si>
    <t>102914</t>
  </si>
  <si>
    <t>INDUSTRIAL SELF DIRECT - UTAH - 2008</t>
  </si>
  <si>
    <t>102915</t>
  </si>
  <si>
    <t>RESIDENTIAL NEW CONSTRUCTION - UTAH 2008</t>
  </si>
  <si>
    <t>102916</t>
  </si>
  <si>
    <t>COMMERCIAL FINANSWER EXPRESS - UTAH 2008</t>
  </si>
  <si>
    <t>102917</t>
  </si>
  <si>
    <t>INDUSTRIAL FINANSWER EXPRESS - UTAH 2008</t>
  </si>
  <si>
    <t>102918</t>
  </si>
  <si>
    <t>102919</t>
  </si>
  <si>
    <t>C&amp;I LIGHTING LOAD CONTROL  - UTAH - 2008</t>
  </si>
  <si>
    <t>102920</t>
  </si>
  <si>
    <t>IRRIGATION LOAD CONTROL - UTAH</t>
  </si>
  <si>
    <t>102921</t>
  </si>
  <si>
    <t>HOME ENERGY EFF INCENTIVE PROGRAM - UTAH</t>
  </si>
  <si>
    <t>102964</t>
  </si>
  <si>
    <t>CALIFORNIA DSM EXPENSE - 2009</t>
  </si>
  <si>
    <t>102976</t>
  </si>
  <si>
    <t>102977</t>
  </si>
  <si>
    <t>AIR CONDITIONING - UTAH - 2009</t>
  </si>
  <si>
    <t>102978</t>
  </si>
  <si>
    <t>ENERGY FINANSWER - UTAH - 2009</t>
  </si>
  <si>
    <t>102979</t>
  </si>
  <si>
    <t>INDUSTRIAL FINANSWER - UTAH - 2009</t>
  </si>
  <si>
    <t>102980</t>
  </si>
  <si>
    <t>LOW INCOME - UTAH - 2009</t>
  </si>
  <si>
    <t>102981</t>
  </si>
  <si>
    <t>POWER FORWARD - UTAH - 2009</t>
  </si>
  <si>
    <t>102982</t>
  </si>
  <si>
    <t>REFRIGERATOR RECYCLING PGM- UTAH - 2009</t>
  </si>
  <si>
    <t>102983</t>
  </si>
  <si>
    <t>COMMERCIAL SELF-DIRECT - UTAH - 2009</t>
  </si>
  <si>
    <t>102984</t>
  </si>
  <si>
    <t>INDUSTRIAL SELF-DIRECT - UTAH - 2009</t>
  </si>
  <si>
    <t>102985</t>
  </si>
  <si>
    <t>102986</t>
  </si>
  <si>
    <t>102987</t>
  </si>
  <si>
    <t>102988</t>
  </si>
  <si>
    <t>102990</t>
  </si>
  <si>
    <t>IRRIGATION LOAD CONTROL  - UTAH - 2009</t>
  </si>
  <si>
    <t>102991</t>
  </si>
  <si>
    <t>HOME ENERGY EFF INCENTIVE PROG - UT 2009</t>
  </si>
  <si>
    <t>102992</t>
  </si>
  <si>
    <t>ENERGY FINANSWER - WYOMING PPL - 2009</t>
  </si>
  <si>
    <t>102993</t>
  </si>
  <si>
    <t>INDUSTRIAL FINANSWER-WYOMING - PPL 2009</t>
  </si>
  <si>
    <t>102995</t>
  </si>
  <si>
    <t>REFRIGERATOR RECYCLING - PPL WYOMING - 2</t>
  </si>
  <si>
    <t>102996</t>
  </si>
  <si>
    <t>HOME ENERGY EFF INCENTIVE PRO - PPL WYOM</t>
  </si>
  <si>
    <t>102997</t>
  </si>
  <si>
    <t>LOW-INCOME WEATHERIZATION - WYOMING PPL</t>
  </si>
  <si>
    <t>102998</t>
  </si>
  <si>
    <t>COMMERCIAL FINANSWER EXPRESS - WY - 2009</t>
  </si>
  <si>
    <t>102999</t>
  </si>
  <si>
    <t>INDUSTRIAL FINANSWER EXPRESS - WY - 2009</t>
  </si>
  <si>
    <t>SELF DIRECT - COMMERCIAL - WY - 2009</t>
  </si>
  <si>
    <t>SELF DIRECT - INDUSTRIAL  - WY - 2009</t>
  </si>
  <si>
    <t>MAIN CHECK DISB-WIRES/ACH IN CLEAR ACCT</t>
  </si>
  <si>
    <t>MAIN CHECK DISB-WIRES/ACH OUT CLEAR ACCT</t>
  </si>
  <si>
    <t>103005</t>
  </si>
  <si>
    <t>COMMERCIAL FINANSWER EXPRESS Cat 2- WY -</t>
  </si>
  <si>
    <t>103006</t>
  </si>
  <si>
    <t>INDUSTRIAL FINANSWER EXPRESS Cat 2- WY -</t>
  </si>
  <si>
    <t>103007</t>
  </si>
  <si>
    <t>ENERGY FINANSWER Cat 2 - WY 2009</t>
  </si>
  <si>
    <t>103008</t>
  </si>
  <si>
    <t>INDUSTRIAL FINANSWER Cat 2 -WY 2009</t>
  </si>
  <si>
    <t>103012</t>
  </si>
  <si>
    <t>WYOMING REV RECOVERY - SBC OFFSET CAT 1</t>
  </si>
  <si>
    <t>103013</t>
  </si>
  <si>
    <t>WYOMING REV RECOVERY - SBC OFFSET CAT 2</t>
  </si>
  <si>
    <t>103014</t>
  </si>
  <si>
    <t>WYOMING REV RECOVERY - SBC OFFSET CAT 3</t>
  </si>
  <si>
    <t>103031</t>
  </si>
  <si>
    <t>OUTREACH and COMMUNICATIONS - UT 2009</t>
  </si>
  <si>
    <t>103059</t>
  </si>
  <si>
    <t>CALIFORNIA DSM EXPENSE - 2010</t>
  </si>
  <si>
    <t>103071</t>
  </si>
  <si>
    <t>103072</t>
  </si>
  <si>
    <t>AIR CONDITIONING - UTAH - 2010</t>
  </si>
  <si>
    <t>103073</t>
  </si>
  <si>
    <t>ENERGY FINANSWER - UTAH - 2010</t>
  </si>
  <si>
    <t>103074</t>
  </si>
  <si>
    <t>INDUSTRIAL FINANSWER - UTAH - 2010</t>
  </si>
  <si>
    <t>103075</t>
  </si>
  <si>
    <t>LOW INCOME - UTAH - 2010</t>
  </si>
  <si>
    <t>103076</t>
  </si>
  <si>
    <t>POWER FORWARD - UTAH # 2010</t>
  </si>
  <si>
    <t>103077</t>
  </si>
  <si>
    <t>REFRIGERATOR RECYCLING PGM- UTAH - 2010</t>
  </si>
  <si>
    <t>103078</t>
  </si>
  <si>
    <t>COMMERCIAL SELF-DIRECT - UTAH - 2010</t>
  </si>
  <si>
    <t>103079</t>
  </si>
  <si>
    <t>INDUSTRIAL SELF-DIRECT - UTAH - 2010</t>
  </si>
  <si>
    <t>103080</t>
  </si>
  <si>
    <t>103081</t>
  </si>
  <si>
    <t>103082</t>
  </si>
  <si>
    <t>103083</t>
  </si>
  <si>
    <t>103085</t>
  </si>
  <si>
    <t>IRRIGATION LOAD CONTROL  - UTAH - 2010</t>
  </si>
  <si>
    <t>103086</t>
  </si>
  <si>
    <t>HOME ENERGY EFF INCENTIVE PROG - UT 2010</t>
  </si>
  <si>
    <t>103087</t>
  </si>
  <si>
    <t>OUTREACH and COMMUNICATIONS - UT 2010</t>
  </si>
  <si>
    <t>103089</t>
  </si>
  <si>
    <t>ENERGY FINANSWER-WY-2010 CAT3</t>
  </si>
  <si>
    <t>103090</t>
  </si>
  <si>
    <t>INDUSTRIAL FINANSWER-WY-2010 CAT3</t>
  </si>
  <si>
    <t>103092</t>
  </si>
  <si>
    <t>REFRIGERATOR RECYCLING-WY -2010 CAT1</t>
  </si>
  <si>
    <t>103093</t>
  </si>
  <si>
    <t>HOME ENERGY EFF INCENT PROG Y-2010 CAT1</t>
  </si>
  <si>
    <t>103094</t>
  </si>
  <si>
    <t>LOW-INCOME WEATHERZTN - WY 2010 CAT1</t>
  </si>
  <si>
    <t>103095</t>
  </si>
  <si>
    <t>COMMERCIAL FINANSWER EXP WY-2010 CAT3</t>
  </si>
  <si>
    <t>103096</t>
  </si>
  <si>
    <t>INDUSTRIAL FINANSWER EXP WY-2010 CAT3</t>
  </si>
  <si>
    <t>103097</t>
  </si>
  <si>
    <t>SELF DIRECT - COMMERCIAL -WY-2010 CAT3</t>
  </si>
  <si>
    <t>103098</t>
  </si>
  <si>
    <t>SELF DIRECT -INDUSTRIAL -WY-2010 CAT3</t>
  </si>
  <si>
    <t>103099</t>
  </si>
  <si>
    <t>COMMERCIAL FINANSWER EXP- WY-2010 CAT2</t>
  </si>
  <si>
    <t>103100</t>
  </si>
  <si>
    <t>INDUSTRIAL FINAN EXPRESS WY-2010 CAT2</t>
  </si>
  <si>
    <t>103101</t>
  </si>
  <si>
    <t>ENERGY FINANSWER -WY 2010 CAT2</t>
  </si>
  <si>
    <t>103102</t>
  </si>
  <si>
    <t>INDUSTRIAL FINANSWER -WY 2010 CAT2</t>
  </si>
  <si>
    <t>103103</t>
  </si>
  <si>
    <t>Check Disb-Wires/ACH In Clearing - BT</t>
  </si>
  <si>
    <t>103104</t>
  </si>
  <si>
    <t>Check Disb-Wires/ACH Out Clearing - BT</t>
  </si>
  <si>
    <t>103137</t>
  </si>
  <si>
    <t>Company Initiatives DEI Study- Washingto</t>
  </si>
  <si>
    <t>103163</t>
  </si>
  <si>
    <t>Commercial Direct Install - Utah - 2011</t>
  </si>
  <si>
    <t>103164</t>
  </si>
  <si>
    <t>Commercial Curtailment - Utah - 2011</t>
  </si>
  <si>
    <t>103165</t>
  </si>
  <si>
    <t>Commercial Direct Install - Washington</t>
  </si>
  <si>
    <t>103168</t>
  </si>
  <si>
    <t>CALIFORNIA DSM EXPENSE - 2011</t>
  </si>
  <si>
    <t>103169</t>
  </si>
  <si>
    <t>Commercial Curtailment - Oregon</t>
  </si>
  <si>
    <t>103181</t>
  </si>
  <si>
    <t>103182</t>
  </si>
  <si>
    <t>AIR CONDITIONING - UTAH - 2011</t>
  </si>
  <si>
    <t>103183</t>
  </si>
  <si>
    <t>ENERGY FINANSWER - UTAH - 2011</t>
  </si>
  <si>
    <t>103184</t>
  </si>
  <si>
    <t>INDUSTRIAL FINANSWER - UTAH - 2011</t>
  </si>
  <si>
    <t>103185</t>
  </si>
  <si>
    <t>LOW INCOME - UTAH - 2011</t>
  </si>
  <si>
    <t>103186</t>
  </si>
  <si>
    <t>Power Forward - Utah - 2011</t>
  </si>
  <si>
    <t>103187</t>
  </si>
  <si>
    <t>REFRIGERATOR RECYCLING PGM- UTAH - 2011</t>
  </si>
  <si>
    <t>103188</t>
  </si>
  <si>
    <t>COMMERCIAL SELF-DIRECT - UTAH - 2011</t>
  </si>
  <si>
    <t>103189</t>
  </si>
  <si>
    <t>INDUSTRIAL SELF-DIRECT - UTAH - 2011</t>
  </si>
  <si>
    <t>103190</t>
  </si>
  <si>
    <t>103191</t>
  </si>
  <si>
    <t>103192</t>
  </si>
  <si>
    <t>103193</t>
  </si>
  <si>
    <t>103195</t>
  </si>
  <si>
    <t>IRRIGATION LOAD CONTROL  - UTAH - 2011</t>
  </si>
  <si>
    <t>103196</t>
  </si>
  <si>
    <t>HOME ENERGY EFF INCENTIVE PROG - UT 2011</t>
  </si>
  <si>
    <t>103197</t>
  </si>
  <si>
    <t>OUTREACH and COMMUNICATIONS - UT 2011</t>
  </si>
  <si>
    <t>103199</t>
  </si>
  <si>
    <t>ENERGY FINANSWER-WY-2011 CAT3</t>
  </si>
  <si>
    <t>103200</t>
  </si>
  <si>
    <t>INDUSTRIAL FINANSWER-WY-2011 CAT3</t>
  </si>
  <si>
    <t>103202</t>
  </si>
  <si>
    <t>REFRIGERATOR RECYCLING-WY -2011 CAT1</t>
  </si>
  <si>
    <t>103203</t>
  </si>
  <si>
    <t>HOME ENERGY EFF INCENT PROG Y-2011 CAT1</t>
  </si>
  <si>
    <t>103204</t>
  </si>
  <si>
    <t>Low-Income Weatherztn - Wy 2011 CAT1</t>
  </si>
  <si>
    <t>103205</t>
  </si>
  <si>
    <t>COMMERCIAL FINANSWER EXP WY-2011 CAT3</t>
  </si>
  <si>
    <t>103206</t>
  </si>
  <si>
    <t>INDUSTRIAL FINANSWER EXP WY-2011 CAT3</t>
  </si>
  <si>
    <t>103207</t>
  </si>
  <si>
    <t>Self Direct - Commercial -Wy-2011 CAT3</t>
  </si>
  <si>
    <t>103208</t>
  </si>
  <si>
    <t>Self Direct -Industrial -Wy-2011 CAT3</t>
  </si>
  <si>
    <t>103209</t>
  </si>
  <si>
    <t>COMMERCIAL FINANSWER EXP- WY-2011 CAT2</t>
  </si>
  <si>
    <t>103210</t>
  </si>
  <si>
    <t>INDUSTRIAL FINAN EXPRESS WY-2011 CAT2</t>
  </si>
  <si>
    <t>103211</t>
  </si>
  <si>
    <t>ENERGY FINANSWER -WY 2011 CAT2</t>
  </si>
  <si>
    <t>103212</t>
  </si>
  <si>
    <t>INDUSTRIAL FINANSWER -WY 2011 CAT2</t>
  </si>
  <si>
    <t>103213</t>
  </si>
  <si>
    <t>Self Direct - Commercial Wy-2011 CAT2</t>
  </si>
  <si>
    <t>103214</t>
  </si>
  <si>
    <t>Self Direct- Industrial Wy-2011 CAT2</t>
  </si>
  <si>
    <t>103277</t>
  </si>
  <si>
    <t>OUTREACH &amp; COMM- WATTSMART - EVALUATION</t>
  </si>
  <si>
    <t>103280</t>
  </si>
  <si>
    <t>COMPANY INITIATIVES -PRODUCTION EFFICIEN</t>
  </si>
  <si>
    <t>103291</t>
  </si>
  <si>
    <t>Portfolio -WY-2011   Cat4</t>
  </si>
  <si>
    <t>103292</t>
  </si>
  <si>
    <t>Portfolio - Washington</t>
  </si>
  <si>
    <t>103293</t>
  </si>
  <si>
    <t>Energy Storage Demonstration Project -UT</t>
  </si>
  <si>
    <t>103295</t>
  </si>
  <si>
    <t>Outreach And Communication-WY-2011</t>
  </si>
  <si>
    <t>103299</t>
  </si>
  <si>
    <t>AGRICULURAL FINANSWER EXPRESS - UTAH - 2</t>
  </si>
  <si>
    <t>103300</t>
  </si>
  <si>
    <t>AGRICULTURAL FINANSWER EXPRESS - WASHING</t>
  </si>
  <si>
    <t>103301</t>
  </si>
  <si>
    <t>PORTFOLIO -WY-2011   CAT2</t>
  </si>
  <si>
    <t>103302</t>
  </si>
  <si>
    <t>PORTFOLIO -WY-2011   CAT3</t>
  </si>
  <si>
    <t>103308</t>
  </si>
  <si>
    <t>Home Energy Reporting -OPower -WA 2011</t>
  </si>
  <si>
    <t>103311</t>
  </si>
  <si>
    <t>CALIFORNIA DSM EXPENSE - 2012</t>
  </si>
  <si>
    <t>103324</t>
  </si>
  <si>
    <t>103325</t>
  </si>
  <si>
    <t>AIR CONDITIONING - UTAH - 2012</t>
  </si>
  <si>
    <t>103326</t>
  </si>
  <si>
    <t>ENERGY FINANSWER - UTAH - 2012</t>
  </si>
  <si>
    <t>103327</t>
  </si>
  <si>
    <t>INDUSTRIAL FINANSWER - UTAH - 2012</t>
  </si>
  <si>
    <t>103328</t>
  </si>
  <si>
    <t>LOW INCOME - UTAH - 2012</t>
  </si>
  <si>
    <t>103330</t>
  </si>
  <si>
    <t>REFRIGERATOR RECYCLING PGM- UTAH - 2012</t>
  </si>
  <si>
    <t>103331</t>
  </si>
  <si>
    <t>COMMERCIAL SELF-DIRECT - UTAH - 2012</t>
  </si>
  <si>
    <t>103332</t>
  </si>
  <si>
    <t>INDUSTRIAL SELF-DIRECT - UTAH - 2012</t>
  </si>
  <si>
    <t>103333</t>
  </si>
  <si>
    <t>103334</t>
  </si>
  <si>
    <t>103335</t>
  </si>
  <si>
    <t>103336</t>
  </si>
  <si>
    <t>103337</t>
  </si>
  <si>
    <t>IRRIGATION LOAD CONTROL  - UTAH - 2012</t>
  </si>
  <si>
    <t>103338</t>
  </si>
  <si>
    <t>HOME ENERGY EFF INCENTIVE PROG - UT 2012</t>
  </si>
  <si>
    <t>103339</t>
  </si>
  <si>
    <t>OUTREACH and COMMUNICATIONS - UT 2012</t>
  </si>
  <si>
    <t>103340</t>
  </si>
  <si>
    <t>COMMERCIAL DIRECT INSTALL - UT 2012</t>
  </si>
  <si>
    <t>103341</t>
  </si>
  <si>
    <t>COMMERCIAL CURTAILMENT - UT 2012</t>
  </si>
  <si>
    <t>103342</t>
  </si>
  <si>
    <t>ENERGY STORAGE DEMO PROJECT - UT 2012</t>
  </si>
  <si>
    <t>103343</t>
  </si>
  <si>
    <t>AGRICULTURAL FINANSWER EXPRESS - UTAH -</t>
  </si>
  <si>
    <t>103346</t>
  </si>
  <si>
    <t>HOME ENERGY REPORTING - UT 2012</t>
  </si>
  <si>
    <t>103347</t>
  </si>
  <si>
    <t>ENERGY FINANSWER-WY-2012 CAT3</t>
  </si>
  <si>
    <t>103348</t>
  </si>
  <si>
    <t>INDUSTRIAL FINANSWER-WY-2012 CAT3</t>
  </si>
  <si>
    <t>103349</t>
  </si>
  <si>
    <t>REFRIGERATOR RECYCLING-WY -2012 CAT1</t>
  </si>
  <si>
    <t>103350</t>
  </si>
  <si>
    <t>HOME ENERGY EFF INCENT PROG Y-2012 CAT1</t>
  </si>
  <si>
    <t>103351</t>
  </si>
  <si>
    <t>LOW-INCOME WEATHERZTN - WY 2012 CAT1</t>
  </si>
  <si>
    <t>103352</t>
  </si>
  <si>
    <t>COMMERCIAL FINANSWER EXP WY-2012 CAT3</t>
  </si>
  <si>
    <t>103353</t>
  </si>
  <si>
    <t>INDUSTRIAL FINANSWER EXP WY-2012 CAT3</t>
  </si>
  <si>
    <t>103354</t>
  </si>
  <si>
    <t>SELF DIRECT - COMMERCIAL -WY-2012 CAT3</t>
  </si>
  <si>
    <t>103355</t>
  </si>
  <si>
    <t>SELF DIRECT -INDUSTRIAL -WY-2012 CAT3</t>
  </si>
  <si>
    <t>103356</t>
  </si>
  <si>
    <t>COMMERCIAL FINANSWER EXP- WY-2012 CAT2</t>
  </si>
  <si>
    <t>103357</t>
  </si>
  <si>
    <t>INDUSTRIAL FINAN EXPRESS WY-2012 CAT2</t>
  </si>
  <si>
    <t>103358</t>
  </si>
  <si>
    <t>ENERGY FINANSWER -WY 2012 CAT2</t>
  </si>
  <si>
    <t>103359</t>
  </si>
  <si>
    <t>INDUSTRIAL FINANSWER -WY 2012 CAT2</t>
  </si>
  <si>
    <t>103360</t>
  </si>
  <si>
    <t>SELF DIRECT - COMMERCIAL WY-2012 CAT2</t>
  </si>
  <si>
    <t>103361</t>
  </si>
  <si>
    <t>SELF DIRECT- INDUSTRIAL WY-2012 CAT2</t>
  </si>
  <si>
    <t>103363</t>
  </si>
  <si>
    <t>PORTFOLIO WY-2012 CAT1</t>
  </si>
  <si>
    <t>103364</t>
  </si>
  <si>
    <t>OUTREACH AND COMMUNICATION WATTSMT  WY-2</t>
  </si>
  <si>
    <t>103365</t>
  </si>
  <si>
    <t>AGRICULURAL FINANSWER EXP WY-2012 CAT2</t>
  </si>
  <si>
    <t>103366</t>
  </si>
  <si>
    <t>AGRICULURAL FINANSWER EXP WY-2012 CAT3</t>
  </si>
  <si>
    <t>103367</t>
  </si>
  <si>
    <t>PORTFOLIO WY-2012 CAT2</t>
  </si>
  <si>
    <t>103368</t>
  </si>
  <si>
    <t>PORTFOLIO WY-2012 CAT3</t>
  </si>
  <si>
    <t>103369</t>
  </si>
  <si>
    <t>COMMERCIAL CURTAILMENT - OR 2012</t>
  </si>
  <si>
    <t>103493</t>
  </si>
  <si>
    <t>U.of Utah Student Energy Sponsorship- UT</t>
  </si>
  <si>
    <t>103496</t>
  </si>
  <si>
    <t>PORTFOLIO - IDAHO</t>
  </si>
  <si>
    <t>103497</t>
  </si>
  <si>
    <t>PORTFOLIO - UTAH</t>
  </si>
  <si>
    <t>103623</t>
  </si>
  <si>
    <t>CALIFORNIA DSM EXPENSE - 2013</t>
  </si>
  <si>
    <t>103646</t>
  </si>
  <si>
    <t>PORTFOLIO - IDAHO 2013</t>
  </si>
  <si>
    <t>103647</t>
  </si>
  <si>
    <t>103648</t>
  </si>
  <si>
    <t>AIR CONDITIONING - UTAH - 2013</t>
  </si>
  <si>
    <t>103649</t>
  </si>
  <si>
    <t>ENERGY FINANSWER - UTAH - 2013</t>
  </si>
  <si>
    <t>103650</t>
  </si>
  <si>
    <t>INDUSTRIAL FINANSWER - UTAH - 2013</t>
  </si>
  <si>
    <t>103651</t>
  </si>
  <si>
    <t>LOW INCOME - UTAH - 2013</t>
  </si>
  <si>
    <t>103653</t>
  </si>
  <si>
    <t>REFRIGERATOR RECYCLING PGM- UTAH - 2013</t>
  </si>
  <si>
    <t>103654</t>
  </si>
  <si>
    <t>COMMERCIAL SELF-DIRECT - UTAH - 2013</t>
  </si>
  <si>
    <t>103655</t>
  </si>
  <si>
    <t>INDUSTRIAL SELF-DIRECT - UTAH - 2013</t>
  </si>
  <si>
    <t>103656</t>
  </si>
  <si>
    <t>103657</t>
  </si>
  <si>
    <t>103658</t>
  </si>
  <si>
    <t>103660</t>
  </si>
  <si>
    <t>IRRIGATION LOAD CONTROL  - UTAH - 2013</t>
  </si>
  <si>
    <t>103661</t>
  </si>
  <si>
    <t>HOME ENERGY EFF INCENTIVE PROG - UT 2013</t>
  </si>
  <si>
    <t>103662</t>
  </si>
  <si>
    <t>OUTREACH and COMMUNICATIONS - UT 2013</t>
  </si>
  <si>
    <t>103666</t>
  </si>
  <si>
    <t>103671</t>
  </si>
  <si>
    <t>HOME ENERGY REPORTING - UT 2013</t>
  </si>
  <si>
    <t>103673</t>
  </si>
  <si>
    <t>103675</t>
  </si>
  <si>
    <t>ENERGY FINANSWER-WY-2013 CAT3</t>
  </si>
  <si>
    <t>103676</t>
  </si>
  <si>
    <t>INDUSTRIAL FINANSWER-WY-2013 CAT3</t>
  </si>
  <si>
    <t>103677</t>
  </si>
  <si>
    <t>REFRIGERATOR RECYCLING-WY -2013 CAT1</t>
  </si>
  <si>
    <t>103678</t>
  </si>
  <si>
    <t>HOME ENERGY EFF INCENT PROG Y-2013 CAT1</t>
  </si>
  <si>
    <t>103679</t>
  </si>
  <si>
    <t>LOW-INCOME WEATHERZTN - WY 2013 CAT1</t>
  </si>
  <si>
    <t>103680</t>
  </si>
  <si>
    <t>COMMERCIAL FINANSWER EXP WY-2013 CAT3</t>
  </si>
  <si>
    <t>103681</t>
  </si>
  <si>
    <t>INDUSTRIAL FINANSWER EXP WY-2013 CAT3</t>
  </si>
  <si>
    <t>103682</t>
  </si>
  <si>
    <t>SELF DIRECT - COMMERCIAL -WY-2013 CAT3</t>
  </si>
  <si>
    <t>103683</t>
  </si>
  <si>
    <t>SELF DIRECT -INDUSTRIAL -WY-2013 CAT3</t>
  </si>
  <si>
    <t>103684</t>
  </si>
  <si>
    <t>COMMERCIAL FINANSWER EXP- WY-2013 CAT2</t>
  </si>
  <si>
    <t>103685</t>
  </si>
  <si>
    <t>INDUSTRIAL FINAN EXPRESS WY-2013 CAT2</t>
  </si>
  <si>
    <t>103686</t>
  </si>
  <si>
    <t>ENERGY FINANSWER -WY 2013 CAT2</t>
  </si>
  <si>
    <t>103687</t>
  </si>
  <si>
    <t>INDUSTRIAL FINANSWER -WY 2013 CAT2</t>
  </si>
  <si>
    <t>103688</t>
  </si>
  <si>
    <t>SELF DIRECT - COMMERCIAL WY-2013 CAT2</t>
  </si>
  <si>
    <t>103689</t>
  </si>
  <si>
    <t>SELF DIRECT- INDUSTRIAL WY-2013 CAT2</t>
  </si>
  <si>
    <t>103690</t>
  </si>
  <si>
    <t>PORTFOLIO WY-2013 CAT1</t>
  </si>
  <si>
    <t>103691</t>
  </si>
  <si>
    <t>103692</t>
  </si>
  <si>
    <t>AGRICULTURAL FINANSWER EXP WY-2013 CAT2</t>
  </si>
  <si>
    <t>103693</t>
  </si>
  <si>
    <t>AGRICULURAL FINANSWER EXP WY-2013 CAT3</t>
  </si>
  <si>
    <t>103694</t>
  </si>
  <si>
    <t>PORTFOLIO WY-2013 CAT2</t>
  </si>
  <si>
    <t>103695</t>
  </si>
  <si>
    <t>PORTFOLIO WY-2013 CAT3</t>
  </si>
  <si>
    <t>103700</t>
  </si>
  <si>
    <t>PORTFOLIO - UTAH 2013</t>
  </si>
  <si>
    <t>103701</t>
  </si>
  <si>
    <t>103732</t>
  </si>
  <si>
    <t>COMMERCIAL (WSB) WATTSMART BUSINESS - UT</t>
  </si>
  <si>
    <t>103734</t>
  </si>
  <si>
    <t>INDUSTRIAL (WSB) WATTSMART BUSINESS - UT</t>
  </si>
  <si>
    <t>103735</t>
  </si>
  <si>
    <t>WSB - WATTSMART BUSINESS - UT- 2013</t>
  </si>
  <si>
    <t>103740</t>
  </si>
  <si>
    <t>COMMERCIAL (WSB) WATTSMART BUSINESS - WA</t>
  </si>
  <si>
    <t>103741</t>
  </si>
  <si>
    <t>INDUSTRIAL WATTSMART BUSINESS - WA-2013</t>
  </si>
  <si>
    <t>103742</t>
  </si>
  <si>
    <t>WSB - WATTSMART BUSINESS - WA- 2013</t>
  </si>
  <si>
    <t>103743</t>
  </si>
  <si>
    <t>AGRICULTURAL (WSB) WATTSMART BUSINESS -</t>
  </si>
  <si>
    <t>103745</t>
  </si>
  <si>
    <t>CALIFORNIA DSM EXPENSE - 2014</t>
  </si>
  <si>
    <t>103754</t>
  </si>
  <si>
    <t>PORTFOLIO - IDAHO 2014</t>
  </si>
  <si>
    <t>103756</t>
  </si>
  <si>
    <t>103757</t>
  </si>
  <si>
    <t>103758</t>
  </si>
  <si>
    <t>AIR CONDITIONING - UTAH - 2014</t>
  </si>
  <si>
    <t>103759</t>
  </si>
  <si>
    <t>103760</t>
  </si>
  <si>
    <t>ENERGY FINANSWER - UTAH - 2014</t>
  </si>
  <si>
    <t>103761</t>
  </si>
  <si>
    <t>HOME ENERGY EFF INCENTIVE PROG - UT 2014</t>
  </si>
  <si>
    <t>103762</t>
  </si>
  <si>
    <t>HOME ENERGY REPORTING - UT 2014</t>
  </si>
  <si>
    <t>103763</t>
  </si>
  <si>
    <t>INDUSTRIAL FINANSWER - UTAH - 2014</t>
  </si>
  <si>
    <t>103764</t>
  </si>
  <si>
    <t>103765</t>
  </si>
  <si>
    <t>IRRIGATION LOAD CONTROL  - UTAH - 2014</t>
  </si>
  <si>
    <t>103766</t>
  </si>
  <si>
    <t>LOW INCOME - UTAH - 2014</t>
  </si>
  <si>
    <t>103767</t>
  </si>
  <si>
    <t>OUTREACH and COMMUNICATIONS - UT 2014</t>
  </si>
  <si>
    <t>103768</t>
  </si>
  <si>
    <t>PORTFOLIO - UTAH 2014</t>
  </si>
  <si>
    <t>103769</t>
  </si>
  <si>
    <t>REFRIGERATOR RECYCLING PGM- UTAH - 2014</t>
  </si>
  <si>
    <t>103770</t>
  </si>
  <si>
    <t>103771</t>
  </si>
  <si>
    <t>103772</t>
  </si>
  <si>
    <t>COMMERCIAL SELF-DIRECT - UTAH - 2014</t>
  </si>
  <si>
    <t>103773</t>
  </si>
  <si>
    <t>INDUSTRIAL SELF-DIRECT - UTAH - 2014</t>
  </si>
  <si>
    <t>103774</t>
  </si>
  <si>
    <t>COMMERCIAL (WSB) WATTSMART BUS - UT- 201</t>
  </si>
  <si>
    <t>103775</t>
  </si>
  <si>
    <t>INDUSTRIAL (WSB) WATTSMART BUS- UT- 2014</t>
  </si>
  <si>
    <t>103776</t>
  </si>
  <si>
    <t>WSB - WATTSMART BUS- UT- 2014</t>
  </si>
  <si>
    <t>103777</t>
  </si>
  <si>
    <t>AGRICULTURAL (WSB) WATTSMART BUS- UT- 20</t>
  </si>
  <si>
    <t>103778</t>
  </si>
  <si>
    <t>103779</t>
  </si>
  <si>
    <t>AGRICULURAL FINANSWER EXP WY-2014 CAT2</t>
  </si>
  <si>
    <t>103780</t>
  </si>
  <si>
    <t>AGRICULURAL FINANSWER EXP WY-2014 CAT3</t>
  </si>
  <si>
    <t>103781</t>
  </si>
  <si>
    <t>COMMERCIAL FINANSWER EXP- WY-2014 CAT2</t>
  </si>
  <si>
    <t>103782</t>
  </si>
  <si>
    <t>COMMERCIAL FINANSWER EXP WY-2014 CAT3</t>
  </si>
  <si>
    <t>103783</t>
  </si>
  <si>
    <t>ENERGY FINANSWER -WY 2014 CAT2</t>
  </si>
  <si>
    <t>103784</t>
  </si>
  <si>
    <t>ENERGY FINANSWER-WY-2014 CAT3</t>
  </si>
  <si>
    <t>103785</t>
  </si>
  <si>
    <t>HOME ENERGY EFF INCENT PROG Y-2014 CAT1</t>
  </si>
  <si>
    <t>103786</t>
  </si>
  <si>
    <t>INDUSTRIAL FINANSWER -WY 2014 CAT2</t>
  </si>
  <si>
    <t>103787</t>
  </si>
  <si>
    <t>INDUSTRIAL FINANSWER-WY-2014 CAT3</t>
  </si>
  <si>
    <t>103788</t>
  </si>
  <si>
    <t>INDUSTRIAL FINAN EXPRESS WY-2014 CAT2</t>
  </si>
  <si>
    <t>103789</t>
  </si>
  <si>
    <t>INDUSTRIAL FINANSWER EXP WY-2014 CAT3</t>
  </si>
  <si>
    <t>103790</t>
  </si>
  <si>
    <t>LOW-INCOME WEATHERZTN - WY 2014 CAT1</t>
  </si>
  <si>
    <t>103791</t>
  </si>
  <si>
    <t>103792</t>
  </si>
  <si>
    <t>PORTFOLIO WY-2014 CAT1</t>
  </si>
  <si>
    <t>103793</t>
  </si>
  <si>
    <t>PORTFOLIO WY-2014 CAT2</t>
  </si>
  <si>
    <t>103794</t>
  </si>
  <si>
    <t>PORTFOLIO WY-2014 CAT3</t>
  </si>
  <si>
    <t>103795</t>
  </si>
  <si>
    <t>REFRIGERATOR RECYCLING-WY -2014 CAT1</t>
  </si>
  <si>
    <t>103796</t>
  </si>
  <si>
    <t>SELF DIRECT - COMMERCIAL WY-2014 CAT2</t>
  </si>
  <si>
    <t>103797</t>
  </si>
  <si>
    <t>SELF DIRECT - COMMERCIAL -WY-2014 CAT3</t>
  </si>
  <si>
    <t>103798</t>
  </si>
  <si>
    <t>SELF DIRECT- INDUSTRIAL WY-2014 CAT2</t>
  </si>
  <si>
    <t>103799</t>
  </si>
  <si>
    <t>SELF DIRECT -INDUSTRIAL -WY-2014 CAT3</t>
  </si>
  <si>
    <t>103805</t>
  </si>
  <si>
    <t>WSB - WATTSMART BUSINESS - CA- 2014</t>
  </si>
  <si>
    <t>103808</t>
  </si>
  <si>
    <t>WSB - WATTSMART BUSINESS - ID- 2014</t>
  </si>
  <si>
    <t>103809</t>
  </si>
  <si>
    <t>WSB Small Business Comm - ID-2014</t>
  </si>
  <si>
    <t>103810</t>
  </si>
  <si>
    <t>WSB Small Business Ind - ID 2014</t>
  </si>
  <si>
    <t>103811</t>
  </si>
  <si>
    <t>WSB - Wattsmart Business - WY Cat 2- 201</t>
  </si>
  <si>
    <t>103812</t>
  </si>
  <si>
    <t>WSB - Small Business Comm - WY Cat2 -201</t>
  </si>
  <si>
    <t>103813</t>
  </si>
  <si>
    <t>WBS Small Business Ind - WY Cat2-2014</t>
  </si>
  <si>
    <t>103814</t>
  </si>
  <si>
    <t>WSB Small Business Comm- UT-2014</t>
  </si>
  <si>
    <t>103815</t>
  </si>
  <si>
    <t>WBS Small Business Ind- UT-2014</t>
  </si>
  <si>
    <t>103816</t>
  </si>
  <si>
    <t>WSB Small Business Comm- WA-2014</t>
  </si>
  <si>
    <t>103817</t>
  </si>
  <si>
    <t>WBS Small Business Ind- WA-2014</t>
  </si>
  <si>
    <t>103834</t>
  </si>
  <si>
    <t>HOME ENERGY REPORTING - ID 2014</t>
  </si>
  <si>
    <t>103835</t>
  </si>
  <si>
    <t>HOME ENERGY REPORTING - WY 2014</t>
  </si>
  <si>
    <t>103845</t>
  </si>
  <si>
    <t>REFRIGERATOR RECYCLING COMM - WASHINGTON</t>
  </si>
  <si>
    <t>103856</t>
  </si>
  <si>
    <t>WSB Wattsmart Business Agric - ID-2014</t>
  </si>
  <si>
    <t>103858</t>
  </si>
  <si>
    <t>WSB Wattsmart Business Comm- WY Cat3 -20</t>
  </si>
  <si>
    <t>103859</t>
  </si>
  <si>
    <t>WBS Wattsmart Business Ind- WY Cat2-2014</t>
  </si>
  <si>
    <t>103860</t>
  </si>
  <si>
    <t>WSB- Wattsmart Business- WY Cat 3- 2014</t>
  </si>
  <si>
    <t>103862</t>
  </si>
  <si>
    <t>OUTREACH AND COMMUNICATION  ID-2014</t>
  </si>
  <si>
    <t>103865</t>
  </si>
  <si>
    <t>CALIFORNIA DSM EXPENSE - 2015</t>
  </si>
  <si>
    <t>103874</t>
  </si>
  <si>
    <t>PORTFOLIO - IDAHO 2015</t>
  </si>
  <si>
    <t>103876</t>
  </si>
  <si>
    <t>WSB - WATTSMART BUSINESS - ID- 2015</t>
  </si>
  <si>
    <t>103877</t>
  </si>
  <si>
    <t>WSB Small Business Comm - ID-2015</t>
  </si>
  <si>
    <t>103878</t>
  </si>
  <si>
    <t>WSB Small Business Ind - ID 2015</t>
  </si>
  <si>
    <t>103879</t>
  </si>
  <si>
    <t>HOME ENERGY REPORTING - ID 2015</t>
  </si>
  <si>
    <t>103880</t>
  </si>
  <si>
    <t>WSB Wattsmart Business Agric - ID-2015</t>
  </si>
  <si>
    <t>103881</t>
  </si>
  <si>
    <t>OUTREACH AND COMMUNICATION  ID-2015</t>
  </si>
  <si>
    <t>103882</t>
  </si>
  <si>
    <t>103887</t>
  </si>
  <si>
    <t>HOME ENERGY EFF INCENTIVE PROG - UT 2015</t>
  </si>
  <si>
    <t>103888</t>
  </si>
  <si>
    <t>HOME ENERGY REPORTING - UT 2015</t>
  </si>
  <si>
    <t>103891</t>
  </si>
  <si>
    <t>IRRIGATION LOAD CONTROL  - UTAH - 2015</t>
  </si>
  <si>
    <t>103892</t>
  </si>
  <si>
    <t>LOW INCOME - UTAH - 2015</t>
  </si>
  <si>
    <t>103893</t>
  </si>
  <si>
    <t>OUTREACH and COMMUNICATIONS - UT 2015</t>
  </si>
  <si>
    <t>103894</t>
  </si>
  <si>
    <t>PORTFOLIO - UTAH 2015</t>
  </si>
  <si>
    <t>103895</t>
  </si>
  <si>
    <t>REFRIGERATOR RECYCLING PGM- UTAH - 2015</t>
  </si>
  <si>
    <t>103896</t>
  </si>
  <si>
    <t>103900</t>
  </si>
  <si>
    <t>103901</t>
  </si>
  <si>
    <t>INDUSTRIAL (WSB) WATTSMART BUS- UT- 2015</t>
  </si>
  <si>
    <t>103902</t>
  </si>
  <si>
    <t>WSB - WATTSMART BUS- UT- 2015</t>
  </si>
  <si>
    <t>103903</t>
  </si>
  <si>
    <t>103904</t>
  </si>
  <si>
    <t>103905</t>
  </si>
  <si>
    <t>WSB Small Business Comm- UT-2015</t>
  </si>
  <si>
    <t>103906</t>
  </si>
  <si>
    <t>WBS Small Business Ind- UT-2015</t>
  </si>
  <si>
    <t>103907</t>
  </si>
  <si>
    <t>AGRICULURAL FINANSWER EXP WY-2015 CAT2</t>
  </si>
  <si>
    <t>103909</t>
  </si>
  <si>
    <t>COMMERCIAL FINANSWER EXP- WY-2015 CAT2</t>
  </si>
  <si>
    <t>103910</t>
  </si>
  <si>
    <t>COMMERCIAL FINANSWER EXP WY-2015 CAT3</t>
  </si>
  <si>
    <t>103911</t>
  </si>
  <si>
    <t>ENERGY FINANSWER -WY 2015 CAT2</t>
  </si>
  <si>
    <t>103912</t>
  </si>
  <si>
    <t>ENERGY FINANSWER-WY-2015 CAT3</t>
  </si>
  <si>
    <t>103913</t>
  </si>
  <si>
    <t>HOME ENERGY EFF INCENT PROG Y-2015 CAT1</t>
  </si>
  <si>
    <t>103914</t>
  </si>
  <si>
    <t>INDUSTRIAL FINANSWER -WY 2015 CAT2</t>
  </si>
  <si>
    <t>103915</t>
  </si>
  <si>
    <t>INDUSTRIAL FINANSWER-WY-2015 CAT3</t>
  </si>
  <si>
    <t>103916</t>
  </si>
  <si>
    <t>INDUSTRIAL FINAN EXPRESS WY-2015 CAT2</t>
  </si>
  <si>
    <t>103917</t>
  </si>
  <si>
    <t>INDUSTRIAL FINANSWER EXP WY-2015 CAT3</t>
  </si>
  <si>
    <t>103918</t>
  </si>
  <si>
    <t>LOW-INCOME WEATHERZTN - WY 2015 CAT1</t>
  </si>
  <si>
    <t>103919</t>
  </si>
  <si>
    <t>103920</t>
  </si>
  <si>
    <t>PORTFOLIO WY-2015 CAT1</t>
  </si>
  <si>
    <t>103921</t>
  </si>
  <si>
    <t>PORTFOLIO WY-2015 CAT2</t>
  </si>
  <si>
    <t>103922</t>
  </si>
  <si>
    <t>PORTFOLIO WY-2015 CAT3</t>
  </si>
  <si>
    <t>103923</t>
  </si>
  <si>
    <t>REFRIGERATOR RECYCLING-WY -2015 CAT1</t>
  </si>
  <si>
    <t>103925</t>
  </si>
  <si>
    <t>SELF DIRECT - COMMERCIAL -WY-2015 CAT3</t>
  </si>
  <si>
    <t>103927</t>
  </si>
  <si>
    <t>SELF DIRECT -INDUSTRIAL -WY-2015 CAT3</t>
  </si>
  <si>
    <t>103928</t>
  </si>
  <si>
    <t>103929</t>
  </si>
  <si>
    <t>103930</t>
  </si>
  <si>
    <t>WBS- Wattsmart Business Ind -WY Cat2-201</t>
  </si>
  <si>
    <t>103931</t>
  </si>
  <si>
    <t>HOME ENERGY REPORTING - WY 2015</t>
  </si>
  <si>
    <t>103932</t>
  </si>
  <si>
    <t>WSB- Wattsmart Business- WY Cat 3- 2015</t>
  </si>
  <si>
    <t>103933</t>
  </si>
  <si>
    <t>REFRIG RECYCLE COMM -WY 2015 CAT2</t>
  </si>
  <si>
    <t>103934</t>
  </si>
  <si>
    <t>REFRIG RECYCLE COMM -WY 2015 CAT3</t>
  </si>
  <si>
    <t>103935</t>
  </si>
  <si>
    <t>103936</t>
  </si>
  <si>
    <t>WBS- Wattsmart Bus Ind- WY Cat3-2015</t>
  </si>
  <si>
    <t>103937</t>
  </si>
  <si>
    <t>WSB- Wattsmart Business Agric- WY Cat2 -</t>
  </si>
  <si>
    <t>103938</t>
  </si>
  <si>
    <t>WSB- Wattsmart Business Agric- WY Cat3 -</t>
  </si>
  <si>
    <t>103959</t>
  </si>
  <si>
    <t>COMMERCIAL ENERGY REPORTS-SMB -UT 2015</t>
  </si>
  <si>
    <t>103962</t>
  </si>
  <si>
    <t>Portfolio - EM&amp;V C&amp;I - ID- 2015</t>
  </si>
  <si>
    <t>103963</t>
  </si>
  <si>
    <t>Portfolio - EM&amp;V RES - ID- 2015</t>
  </si>
  <si>
    <t>104013</t>
  </si>
  <si>
    <t>CALIFORNIA DSM EXPENSE - 2016</t>
  </si>
  <si>
    <t>104015</t>
  </si>
  <si>
    <t>HOME ENERGY REPORTING - ID 2016</t>
  </si>
  <si>
    <t>104018</t>
  </si>
  <si>
    <t>OUTREACH AND COMMUNICATION  ID-2016</t>
  </si>
  <si>
    <t>104019</t>
  </si>
  <si>
    <t>PORTFOLIO - IDAHO 2016</t>
  </si>
  <si>
    <t>104020</t>
  </si>
  <si>
    <t>Portfolio - EM&amp;V C&amp;I - ID- 2016</t>
  </si>
  <si>
    <t>104021</t>
  </si>
  <si>
    <t>Portfolio - EM&amp;V RES - ID- 2016</t>
  </si>
  <si>
    <t>104023</t>
  </si>
  <si>
    <t>WSB Small Business Comm - ID-2016</t>
  </si>
  <si>
    <t>104024</t>
  </si>
  <si>
    <t>WSB Small Business Ind - ID 2016</t>
  </si>
  <si>
    <t>104025</t>
  </si>
  <si>
    <t>WSB - WATTSMART BUSINESS - ID- 2016</t>
  </si>
  <si>
    <t>104026</t>
  </si>
  <si>
    <t>WSB Wattsmart Business Agric - ID-2016</t>
  </si>
  <si>
    <t>104027</t>
  </si>
  <si>
    <t>104029</t>
  </si>
  <si>
    <t>HOME ENERGY EFF INCENTIVE PROG - UT 2016</t>
  </si>
  <si>
    <t>104030</t>
  </si>
  <si>
    <t>HOME ENERGY REPORTING - UT 2016</t>
  </si>
  <si>
    <t>104031</t>
  </si>
  <si>
    <t>IRRIGATION LOAD CONTROL  - UTAH - 2016</t>
  </si>
  <si>
    <t>104032</t>
  </si>
  <si>
    <t>LOW INCOME - UTAH - 2016</t>
  </si>
  <si>
    <t>104033</t>
  </si>
  <si>
    <t>OUTREACH and COMMUNICATIONS - UT 2016</t>
  </si>
  <si>
    <t>104034</t>
  </si>
  <si>
    <t>PORTFOLIO - UTAH 2016</t>
  </si>
  <si>
    <t>104035</t>
  </si>
  <si>
    <t>REFRIGERATOR RECYCLING PGM- UTAH - 2016</t>
  </si>
  <si>
    <t>104036</t>
  </si>
  <si>
    <t>104037</t>
  </si>
  <si>
    <t>104038</t>
  </si>
  <si>
    <t>INDUSTRIAL (WSB) WATTSMART BUS- UT- 2016</t>
  </si>
  <si>
    <t>104039</t>
  </si>
  <si>
    <t>WSB Small Business Comm- UT-2016</t>
  </si>
  <si>
    <t>104041</t>
  </si>
  <si>
    <t>WSB - WATTSMART BUS- UT- 2016</t>
  </si>
  <si>
    <t>104042</t>
  </si>
  <si>
    <t>104043</t>
  </si>
  <si>
    <t>104044</t>
  </si>
  <si>
    <t>HOME ENERGY REPORTING - WY 2016</t>
  </si>
  <si>
    <t>104045</t>
  </si>
  <si>
    <t>HOME ENERGY EFF INCENT PROG Y-2016 CAT1</t>
  </si>
  <si>
    <t>104046</t>
  </si>
  <si>
    <t>LOW-INCOME WEATHERZTN - WY 2016 CAT1</t>
  </si>
  <si>
    <t>104047</t>
  </si>
  <si>
    <t>104048</t>
  </si>
  <si>
    <t>PORTFOLIO WY-2016 CAT1</t>
  </si>
  <si>
    <t>104049</t>
  </si>
  <si>
    <t>PORTFOLIO WY-2016 CAT2</t>
  </si>
  <si>
    <t>104050</t>
  </si>
  <si>
    <t>PORTFOLIO WY-2016 CAT3</t>
  </si>
  <si>
    <t>104051</t>
  </si>
  <si>
    <t>REFRIGERATOR RECYCLING-WY -2016 CAT1</t>
  </si>
  <si>
    <t>104052</t>
  </si>
  <si>
    <t>REFRIG RECYCLE COMM -WY 2016 CAT2</t>
  </si>
  <si>
    <t>104053</t>
  </si>
  <si>
    <t>REFRIG RECYCLE COMM -WY 2016 CAT3</t>
  </si>
  <si>
    <t>104054</t>
  </si>
  <si>
    <t>WSB- Wattsmart Bus Comm- WY Cat2 -2016</t>
  </si>
  <si>
    <t>104055</t>
  </si>
  <si>
    <t>104056</t>
  </si>
  <si>
    <t>104057</t>
  </si>
  <si>
    <t>104058</t>
  </si>
  <si>
    <t>WBS- Wattsmart Bus Ind- WY Cat3-2016</t>
  </si>
  <si>
    <t>104059</t>
  </si>
  <si>
    <t>104060</t>
  </si>
  <si>
    <t>104061</t>
  </si>
  <si>
    <t>WSB- Wattsmart Business- WY Cat 3- 2016</t>
  </si>
  <si>
    <t>104080</t>
  </si>
  <si>
    <t>OUTREACH &amp; COMM WATTSMT WY-2016 CAT2</t>
  </si>
  <si>
    <t>104081</t>
  </si>
  <si>
    <t>OUTREACH &amp; COMM WATTSMT WY-2016 CAT3</t>
  </si>
  <si>
    <t>104109</t>
  </si>
  <si>
    <t>WA DSM - 186055 Clear Acct Balance</t>
  </si>
  <si>
    <t>104110</t>
  </si>
  <si>
    <t>ID DSM - 186025 Clear Acct Balance</t>
  </si>
  <si>
    <t>104111</t>
  </si>
  <si>
    <t>WY DSM - 186065 Clear Acct Balance</t>
  </si>
  <si>
    <t>1823920 Total</t>
  </si>
  <si>
    <t>102573</t>
  </si>
  <si>
    <t>ENERGY FINANSWER ID/UT 2006</t>
  </si>
  <si>
    <t>102574</t>
  </si>
  <si>
    <t>INDUSTRIAL FINANSWER-ID-UT 2006</t>
  </si>
  <si>
    <t>102575</t>
  </si>
  <si>
    <t>LOW INCOME WZ -ID-UT 2006</t>
  </si>
  <si>
    <t>102576</t>
  </si>
  <si>
    <t>NEEA-IDAHO-UTAH 2006</t>
  </si>
  <si>
    <t>102577</t>
  </si>
  <si>
    <t>IRRIGATION INTERRUPTIBLE ID-UT 2006</t>
  </si>
  <si>
    <t>102578</t>
  </si>
  <si>
    <t>WEATHERIZATION LOANS-RESDL/ID-UT 2006</t>
  </si>
  <si>
    <t>102579</t>
  </si>
  <si>
    <t>REFRIGERATOR RECYCLING PGM-ID-UT 2006</t>
  </si>
  <si>
    <t>102580</t>
  </si>
  <si>
    <t>COMMERCIAL FINANSWER EXPR-ID-UT 2006</t>
  </si>
  <si>
    <t>102581</t>
  </si>
  <si>
    <t>INDUSTRIAL FINANSWER EXPR-ID-UT 2006</t>
  </si>
  <si>
    <t>102582</t>
  </si>
  <si>
    <t>IRRIGATION EFFICIENCY PRGRM-ID-UT 2006</t>
  </si>
  <si>
    <t>102758</t>
  </si>
  <si>
    <t>HOME ENERGY EFFICIENCY INCENTIVE PROGM-I</t>
  </si>
  <si>
    <t>102808</t>
  </si>
  <si>
    <t>WEATHERIZATION LOANS RESIDTL/ ID-UT 2007</t>
  </si>
  <si>
    <t>102809</t>
  </si>
  <si>
    <t>ENERGY FINANSWER IDU 2007</t>
  </si>
  <si>
    <t>102810</t>
  </si>
  <si>
    <t>Industrial Finanswer ID - 2007</t>
  </si>
  <si>
    <t>102811</t>
  </si>
  <si>
    <t>IRRIGATION INTERRUPTIBLE ID-UT 2007</t>
  </si>
  <si>
    <t>102812</t>
  </si>
  <si>
    <t>LOW INCOME WZ  - ID-UT 2007</t>
  </si>
  <si>
    <t>102813</t>
  </si>
  <si>
    <t>NEEA - IDAHO - UTAH 2007</t>
  </si>
  <si>
    <t>102814</t>
  </si>
  <si>
    <t>REFRIGERATOR RECYCLING PGM - ID-UT 2007</t>
  </si>
  <si>
    <t>102815</t>
  </si>
  <si>
    <t>COMMERCIAL FINANSWER EXPR - ID-UT 2007</t>
  </si>
  <si>
    <t>102816</t>
  </si>
  <si>
    <t>INDUSTRIAL FINANSWER EXPR - ID-UT 2007</t>
  </si>
  <si>
    <t>102817</t>
  </si>
  <si>
    <t>IRRIGATION EFFICIENCY PRGRM - ID-UT 2007</t>
  </si>
  <si>
    <t>102818</t>
  </si>
  <si>
    <t>HOME ENERGY EFFICIENCY INCENTIVE PROG  -</t>
  </si>
  <si>
    <t>102896</t>
  </si>
  <si>
    <t>ENERGY FINANSWER - ID/UT 2008</t>
  </si>
  <si>
    <t>102897</t>
  </si>
  <si>
    <t>INDUSTRIAL FINANSWER - ID-UT 2008</t>
  </si>
  <si>
    <t>102898</t>
  </si>
  <si>
    <t>IRRIGATION INTERRUPTIBLE - IDAHO - 2008</t>
  </si>
  <si>
    <t>102899</t>
  </si>
  <si>
    <t>LOW INCOME WEATHERIZATION - IDAHO 2008</t>
  </si>
  <si>
    <t>102900</t>
  </si>
  <si>
    <t>NEEA - IDAHO - 2008</t>
  </si>
  <si>
    <t>102901</t>
  </si>
  <si>
    <t>REFRIGERATOR RECYCLING PRGM - IDAHO 2008</t>
  </si>
  <si>
    <t>102902</t>
  </si>
  <si>
    <t>COMMERCIAL FINANSWER EXPRESS - IDAHO 200</t>
  </si>
  <si>
    <t>102903</t>
  </si>
  <si>
    <t>INDUSTRIAL FINANSWER - IDAHO - 2008</t>
  </si>
  <si>
    <t>102904</t>
  </si>
  <si>
    <t>IRRIGATION EFFICIENCY PRGM - IDAHO - 200</t>
  </si>
  <si>
    <t>102905</t>
  </si>
  <si>
    <t>HOME ENERGY EFF INCENTIVE PROGRAM - IDAH</t>
  </si>
  <si>
    <t>102957</t>
  </si>
  <si>
    <t>CATEGORY 1 - WYOMING - 2008</t>
  </si>
  <si>
    <t>102958</t>
  </si>
  <si>
    <t>CATEGORY 2 - WYOMING - 2008</t>
  </si>
  <si>
    <t>102959</t>
  </si>
  <si>
    <t>CATEGORY 3 - WYOMING - 2008</t>
  </si>
  <si>
    <t>102966</t>
  </si>
  <si>
    <t>ENERGY FINANSWER - ID/UT 2009</t>
  </si>
  <si>
    <t>102967</t>
  </si>
  <si>
    <t>INDUSTRIAL FINANSWER - ID-UT 2009</t>
  </si>
  <si>
    <t>102968</t>
  </si>
  <si>
    <t>IRRIGATION INTERRUPTIBLE ID-UT 2009</t>
  </si>
  <si>
    <t>102969</t>
  </si>
  <si>
    <t>LOW INCOME WZ  - ID-UT 2009</t>
  </si>
  <si>
    <t>102970</t>
  </si>
  <si>
    <t>NEEA - IDAHO - UTAH 2009</t>
  </si>
  <si>
    <t>102971</t>
  </si>
  <si>
    <t>REFRIGERATOR RECYCLING PGM - ID-UT 2009</t>
  </si>
  <si>
    <t>102972</t>
  </si>
  <si>
    <t>COMMERCIAL FINANSWER EXPR - ID-UT 2009</t>
  </si>
  <si>
    <t>102973</t>
  </si>
  <si>
    <t>INDUSTRIAL FINANSWER EXPR - ID-UT 2009</t>
  </si>
  <si>
    <t>102974</t>
  </si>
  <si>
    <t>IRRIGATION EFFICIENCY PRGRM - ID-UT 2009</t>
  </si>
  <si>
    <t>102975</t>
  </si>
  <si>
    <t>103061</t>
  </si>
  <si>
    <t>ENERGY FINANSWER - ID/UT 2010</t>
  </si>
  <si>
    <t>103062</t>
  </si>
  <si>
    <t>INDUSTRIAL FINANSWER - ID-UT 2010</t>
  </si>
  <si>
    <t>103063</t>
  </si>
  <si>
    <t>IRRIGATION INTERRUPTIBLE ID-UT 2010</t>
  </si>
  <si>
    <t>103064</t>
  </si>
  <si>
    <t>LOW INCOME WZ  - ID-UT 2010</t>
  </si>
  <si>
    <t>103065</t>
  </si>
  <si>
    <t>NEEA - IDAHO - UTAH 2010</t>
  </si>
  <si>
    <t>103066</t>
  </si>
  <si>
    <t>REFRIGERATOR RECYCLING PGM - ID-UT 2010</t>
  </si>
  <si>
    <t>103067</t>
  </si>
  <si>
    <t>COMMERCIAL FINANSWER EXPR - ID-UT 2010</t>
  </si>
  <si>
    <t>103068</t>
  </si>
  <si>
    <t>INDUSTRIAL FINANSWER EXPR - ID-UT 2010</t>
  </si>
  <si>
    <t>103069</t>
  </si>
  <si>
    <t>IRRIGATION EFFICIENCY PRGRM - ID-UT 2010</t>
  </si>
  <si>
    <t>103070</t>
  </si>
  <si>
    <t>103171</t>
  </si>
  <si>
    <t>ENERGY FINANSWER - ID/UT 2011</t>
  </si>
  <si>
    <t>103172</t>
  </si>
  <si>
    <t>INDUSTRIAL FINANSWER - ID-UT 2011</t>
  </si>
  <si>
    <t>103173</t>
  </si>
  <si>
    <t>IRRIGATION INTERRUPTIBLE ID-UT 2011</t>
  </si>
  <si>
    <t>103174</t>
  </si>
  <si>
    <t>LOW INCOME WZ  - ID-UT 2011</t>
  </si>
  <si>
    <t>103176</t>
  </si>
  <si>
    <t>REFRIGERATOR RECYCLING PGM - ID-UT 2011</t>
  </si>
  <si>
    <t>103177</t>
  </si>
  <si>
    <t>COMMERCIAL FINANSWER EXPR - ID-UT 2011</t>
  </si>
  <si>
    <t>103178</t>
  </si>
  <si>
    <t>INDUSTRIAL FINANSWER EXPR - ID-UT 2011</t>
  </si>
  <si>
    <t>103179</t>
  </si>
  <si>
    <t>IRRIGATION EFFICIENCY PRGRM - ID-UT 2011</t>
  </si>
  <si>
    <t>103180</t>
  </si>
  <si>
    <t>103312</t>
  </si>
  <si>
    <t>ENERGY FINANSWER - ID 2012</t>
  </si>
  <si>
    <t>103313</t>
  </si>
  <si>
    <t>INDUSTRIAL FINANSWER - ID 2012</t>
  </si>
  <si>
    <t>103314</t>
  </si>
  <si>
    <t>IRRIGATION INTERRUPTIBLE- ID 2012</t>
  </si>
  <si>
    <t>103315</t>
  </si>
  <si>
    <t>LOW INCOME WZ  - ID- 2012</t>
  </si>
  <si>
    <t>103317</t>
  </si>
  <si>
    <t>REFRIGERATOR RECYCLING PGM - ID 2012</t>
  </si>
  <si>
    <t>103318</t>
  </si>
  <si>
    <t>COMMERCIAL FINANSWER EXPR - ID 2012</t>
  </si>
  <si>
    <t>103319</t>
  </si>
  <si>
    <t>INDUSTRIAL FINANSWER EXPR - ID 2012</t>
  </si>
  <si>
    <t>103320</t>
  </si>
  <si>
    <t>IRRIGATION EFFICIENCY PRGRM - ID 2012</t>
  </si>
  <si>
    <t>103321</t>
  </si>
  <si>
    <t>103322</t>
  </si>
  <si>
    <t>COMMERCIAL DIRECT INSTALL - ID 2012</t>
  </si>
  <si>
    <t>103323</t>
  </si>
  <si>
    <t>AGRICULURAL FINANSWER EXPR - ID 2012</t>
  </si>
  <si>
    <t>103398</t>
  </si>
  <si>
    <t>RECOMMISSIONING INDUSTRIAL - UT 2012</t>
  </si>
  <si>
    <t>103634</t>
  </si>
  <si>
    <t>AGRICULURAL FINANSWER EXPR - ID 2013</t>
  </si>
  <si>
    <t>103635</t>
  </si>
  <si>
    <t>ENERGY FINANSWER - ID 2013</t>
  </si>
  <si>
    <t>103636</t>
  </si>
  <si>
    <t>INDUSTRIAL FINANSWER - ID 2013</t>
  </si>
  <si>
    <t>103638</t>
  </si>
  <si>
    <t>LOW INCOME WZ  - ID- 2013</t>
  </si>
  <si>
    <t>103640</t>
  </si>
  <si>
    <t>REFRIGERATOR RECYCLING PGM - ID 2013</t>
  </si>
  <si>
    <t>103641</t>
  </si>
  <si>
    <t>COMMERCIAL FINANSWER EXPR - ID 2013</t>
  </si>
  <si>
    <t>103642</t>
  </si>
  <si>
    <t>INDUSTRIAL FINANSWER EXPR - ID 2013</t>
  </si>
  <si>
    <t>103643</t>
  </si>
  <si>
    <t>IRRIGATION EFFICIENCY PRGRM - ID 2013</t>
  </si>
  <si>
    <t>103644</t>
  </si>
  <si>
    <t>103672</t>
  </si>
  <si>
    <t>RECOMMISSIONING INDUSTRIAL - UT 2013</t>
  </si>
  <si>
    <t>103746</t>
  </si>
  <si>
    <t>AGRICULURAL FINANSWER EXPR - ID 2014</t>
  </si>
  <si>
    <t>103747</t>
  </si>
  <si>
    <t>COMMERCIAL FINANSWER EXPR - ID 2014</t>
  </si>
  <si>
    <t>103748</t>
  </si>
  <si>
    <t>ENERGY FINANSWER - ID 2014</t>
  </si>
  <si>
    <t>103749</t>
  </si>
  <si>
    <t>103750</t>
  </si>
  <si>
    <t>INDUSTRIAL FINANSWER - ID 2014</t>
  </si>
  <si>
    <t>103751</t>
  </si>
  <si>
    <t>INDUSTRIAL FINANSWER EXPR - ID 2014</t>
  </si>
  <si>
    <t>103752</t>
  </si>
  <si>
    <t>IRRIGATION EFFICIENCY PRGRM - ID 2014</t>
  </si>
  <si>
    <t>103753</t>
  </si>
  <si>
    <t>LOW INCOME WZ  - ID- 2014</t>
  </si>
  <si>
    <t>103755</t>
  </si>
  <si>
    <t>REFRIGERATOR RECYCLING PGM - ID 2014</t>
  </si>
  <si>
    <t>103866</t>
  </si>
  <si>
    <t>AGRICULURAL FINANSWER EXPR - ID 2015</t>
  </si>
  <si>
    <t>103867</t>
  </si>
  <si>
    <t>COMMERCIAL FINANSWER EXPR - ID 2015</t>
  </si>
  <si>
    <t>103868</t>
  </si>
  <si>
    <t>ENERGY FINANSWER - ID 2015</t>
  </si>
  <si>
    <t>103869</t>
  </si>
  <si>
    <t>103870</t>
  </si>
  <si>
    <t>INDUSTRIAL FINANSWER - ID 2015</t>
  </si>
  <si>
    <t>103871</t>
  </si>
  <si>
    <t>INDUSTRIAL FINANSWER EXPR - ID 2015</t>
  </si>
  <si>
    <t>103872</t>
  </si>
  <si>
    <t>IRRIGATION EFFICIENCY PRGRM - ID 2015</t>
  </si>
  <si>
    <t>103873</t>
  </si>
  <si>
    <t>LOW INCOME WZ  - ID- 2015</t>
  </si>
  <si>
    <t>103875</t>
  </si>
  <si>
    <t>REFRIGERATOR RECYCLING PGM - ID 2015</t>
  </si>
  <si>
    <t>104014</t>
  </si>
  <si>
    <t>104016</t>
  </si>
  <si>
    <t>IRRIGATION EFFICIENCY PRGRM - ID 2016</t>
  </si>
  <si>
    <t>104017</t>
  </si>
  <si>
    <t>LOW INCOME WZ  - ID- 2016</t>
  </si>
  <si>
    <t>104022</t>
  </si>
  <si>
    <t>REFRIGERATOR RECYCLING PGM - ID 2016</t>
  </si>
  <si>
    <t>1823930 Total</t>
  </si>
  <si>
    <t>102146</t>
  </si>
  <si>
    <t>UT CARRYING CHARGE - 2001/2002</t>
  </si>
  <si>
    <t>102188</t>
  </si>
  <si>
    <t>WA REVENUE RECOVERY - CARRYING CHG PENAL</t>
  </si>
  <si>
    <t>102766</t>
  </si>
  <si>
    <t>103140</t>
  </si>
  <si>
    <t>Wy DSM - Cat1 - Carrying Charges</t>
  </si>
  <si>
    <t>103141</t>
  </si>
  <si>
    <t>Wy DSM - Cat2 - Carrying Charges</t>
  </si>
  <si>
    <t>103142</t>
  </si>
  <si>
    <t>Wy DSM - Cat3 - Carrying Charges</t>
  </si>
  <si>
    <t>1823940 Total</t>
  </si>
  <si>
    <t>Reg Asset Current - Energy West Mining</t>
  </si>
  <si>
    <t>Reg Asset Current - DSM</t>
  </si>
  <si>
    <t>Reg Asset Current - GHG Allowances</t>
  </si>
  <si>
    <t>Reg Asset Current - Def Net Power Costs</t>
  </si>
  <si>
    <t>Reg Asset Current - Def RECs in Rates</t>
  </si>
  <si>
    <t>Reg Asset Current - BPA Balancing Accts</t>
  </si>
  <si>
    <t>Reg Asset Current - Solar Feed-In</t>
  </si>
  <si>
    <t>Reg Asset Current - Other</t>
  </si>
  <si>
    <t>Calif Alternative Rate for Energy (CARE)</t>
  </si>
  <si>
    <t>Reg Asset - DSM - CA - Balance Reclass</t>
  </si>
  <si>
    <t>Reg Asset - DSM - ID - Balance Reclass</t>
  </si>
  <si>
    <t>RegA - DSM - OR - Reclass to Current</t>
  </si>
  <si>
    <t>RegA - DSM - UT - Reclass to Current</t>
  </si>
  <si>
    <t>Reg Asset - DSM - UT - Balance Reclass</t>
  </si>
  <si>
    <t>Reg Asset - DSM - WA - Balance Reclass</t>
  </si>
  <si>
    <t>RegA - DSM - WY - Reclass to Current</t>
  </si>
  <si>
    <t>Reg Asset - DSM - WY - Balance Reclass</t>
  </si>
  <si>
    <t>POWERDALE HYDRO DECOM REG ASSET - ID</t>
  </si>
  <si>
    <t>RegA - Deer Creek - OR - Recl to Curr</t>
  </si>
  <si>
    <t>FAS133 DERIVATIVE NET REG ASSET</t>
  </si>
  <si>
    <t>Reg Asset - CA GHG Allowances</t>
  </si>
  <si>
    <t>RegA - CA GHG Allowances - Recl to Curr</t>
  </si>
  <si>
    <t>RegA - CA GHG Allowances - Balance Recl</t>
  </si>
  <si>
    <t>WASHINGTON COLSTRIP #3 REGULATORY ASSET</t>
  </si>
  <si>
    <t>Reg Asset  - WA RPS Purchase</t>
  </si>
  <si>
    <t>BPA WASHINGTON BALANCING ACCOUNT</t>
  </si>
  <si>
    <t>BPA OREGON BALANCING ACCT</t>
  </si>
  <si>
    <t>RegA - BPA Balancing Accts - Recl to Cur</t>
  </si>
  <si>
    <t>CA - Jan 2010 Storm Costs</t>
  </si>
  <si>
    <t>RegA - ID 2017 Protocol - MSP Deferral</t>
  </si>
  <si>
    <t>RegA - UT 2017 Protocol - MSP Deferral</t>
  </si>
  <si>
    <t>RegA - WY 2017 Protocol - MSP Deferral</t>
  </si>
  <si>
    <t>Contra Reg Asset-Carbon Plt Dec/Inv-WA</t>
  </si>
  <si>
    <t>Contra Reg Asset-Carbon Plt Dec/Inv-CA</t>
  </si>
  <si>
    <t>Reg Asset - Deprec Increase - ID</t>
  </si>
  <si>
    <t>Reg Asset - Deprec Increase - UT</t>
  </si>
  <si>
    <t>Reg Asset - Deprec Increase - WY</t>
  </si>
  <si>
    <t>Reg Asset - Carbon Unrec Plant - ID</t>
  </si>
  <si>
    <t>Reg Asset - Carbon Unrec Plant - UT</t>
  </si>
  <si>
    <t>Reg Asset - Carbon Unrec Plant - WY</t>
  </si>
  <si>
    <t>REG ASSET - CARBON PLT DECOM/INVENTORY</t>
  </si>
  <si>
    <t>CAGE</t>
  </si>
  <si>
    <t>Reg Asset - UT - Pref Stock Redemp Loss</t>
  </si>
  <si>
    <t>Reg Asset - WY - Pref Stock Redemp Loss</t>
  </si>
  <si>
    <t>Reg Asset - WA - Pref Stock Redemp Loss</t>
  </si>
  <si>
    <t>ID - Deferred Overburden Costs</t>
  </si>
  <si>
    <t>WY - Deferred Overburden Costs</t>
  </si>
  <si>
    <t>Reg Asset – Post-Employment Costs</t>
  </si>
  <si>
    <t>Reg Asset-WA-Merwin Project</t>
  </si>
  <si>
    <t>CA Mobile Home Park Conversion (MHPCBA)</t>
  </si>
  <si>
    <t>REG ASSET - CA SOLAR FEED-IN TARIFF</t>
  </si>
  <si>
    <t>Reg Asset-OR Solar Feed-In Tariff 2017</t>
  </si>
  <si>
    <t>Reg Asset-OR Solar Feed-In Tariff 2018</t>
  </si>
  <si>
    <t>Reg Asset-OR Solar Feed-In Tariff 2019</t>
  </si>
  <si>
    <t>Reg Asset - UT Solar Incentive Program</t>
  </si>
  <si>
    <t>RegA - OR Solar Feed-In - Recl to Curr</t>
  </si>
  <si>
    <t>RegA - UT Solar Feed-In - Recl to Curr</t>
  </si>
  <si>
    <t>Reg Asset-Utah STEP Pilot Prog Bal Acct</t>
  </si>
  <si>
    <t>UT-Klamath Hydro Relicensing Costs</t>
  </si>
  <si>
    <t>RegA - CA Solar Feed-In - Recl to Liab</t>
  </si>
  <si>
    <t>RegA - UT Solar Feed-In - Recl to Liab</t>
  </si>
  <si>
    <t>Reg Asset-UT Subscriber Solar Program</t>
  </si>
  <si>
    <t>RegA - OR Community Solar</t>
  </si>
  <si>
    <t>Reg A-WA Decoupling Mech Sep16-Jun17</t>
  </si>
  <si>
    <t>Reg A-WA Decoupling Mech Jul17-Jun18</t>
  </si>
  <si>
    <t>Reg A-WA Decoupling Mech Jul18-Jun19</t>
  </si>
  <si>
    <t>Contra Reg A-WA Decoupling Jul17-Jun18</t>
  </si>
  <si>
    <t>Contra Reg A-WA Decoupling Jul18-Jun19</t>
  </si>
  <si>
    <t>Reg A-WA Decoupling Mechanism-Reclass</t>
  </si>
  <si>
    <t>RegA - Other - Recl to Curr</t>
  </si>
  <si>
    <t>Reg Asset - UT EIM Expense Deferral</t>
  </si>
  <si>
    <t>Contra Reg Asset - UT EIM  Deferral</t>
  </si>
  <si>
    <t>RegA-OR Transp Electrification Pilot</t>
  </si>
  <si>
    <t>RegA-CA Transp Electrification Pilot</t>
  </si>
  <si>
    <t>RegA-WA Transp Electrification Pilot</t>
  </si>
  <si>
    <t>RegA-Transp Electrific - Recl to Liab</t>
  </si>
  <si>
    <t>Reg Asset - UT EBA CY2017</t>
  </si>
  <si>
    <t>Reg Asset - UT RBA CY2017</t>
  </si>
  <si>
    <t>Reg Asset - UT RBA CY2018</t>
  </si>
  <si>
    <t>Contra Reg Asset - UT EBA CY2017</t>
  </si>
  <si>
    <t>Reg Asset  - WY ECAM CY2016</t>
  </si>
  <si>
    <t>Reg Asset - WY ECAM CY2017</t>
  </si>
  <si>
    <t>Reg Asset - WY ECAM CY2018</t>
  </si>
  <si>
    <t>Reg Asset - WY ECAM CY2019</t>
  </si>
  <si>
    <t>Reg Asset  - WY RRA CY2016</t>
  </si>
  <si>
    <t>Reg Asset - WY RRA CY2017</t>
  </si>
  <si>
    <t>Reg Asset - WY RRA CY2018</t>
  </si>
  <si>
    <t>Reg Asset - WY RRA CY2019</t>
  </si>
  <si>
    <t>Contra Reg Asset - WY ECAM CY2018</t>
  </si>
  <si>
    <t>Contra Reg Asset - WY ECAM CY2017</t>
  </si>
  <si>
    <t>Contra Reg Asset - WY ECAM CY2019</t>
  </si>
  <si>
    <t>Reg Asset - UT RBA CY2019</t>
  </si>
  <si>
    <t>Reg Asset-OR RPS Compliance Purchases</t>
  </si>
  <si>
    <t>RegA - WA RECs in Rates - Recl to Curr</t>
  </si>
  <si>
    <t>RegA - OR RECs in Rates - Recl to Curr</t>
  </si>
  <si>
    <t>RegA - UT RECs in Rates - Recl to Curr</t>
  </si>
  <si>
    <t>RegA - UT RECs in Rates - Recl to Liab</t>
  </si>
  <si>
    <t>RegA - Def RECs in Rates - Recl to Curr</t>
  </si>
  <si>
    <t>RegA - WY RECs in Rates - Recl to Liab</t>
  </si>
  <si>
    <t>REG ASSET - LAKE SIDE LIQ. DAMAGES - WY</t>
  </si>
  <si>
    <t>Reg Asset - Goodnoe Hills Liq. Damages -</t>
  </si>
  <si>
    <t>"Reg Asset-UT-Liq. Damages JB4, N1&amp;2"</t>
  </si>
  <si>
    <t>Reg Asset-WY-Liq. Damages N2</t>
  </si>
  <si>
    <t>Reg Asset - Frozen MTM</t>
  </si>
  <si>
    <t>DEFERRED INTERVENER</t>
  </si>
  <si>
    <t>CA DEFERRED INTERVENOR FUNDING</t>
  </si>
  <si>
    <t>ID Deferred Intervenor Funding</t>
  </si>
  <si>
    <t>RegA - Intervenor Fees - Recl to Liab</t>
  </si>
  <si>
    <t>RegA - OR Asset Sale Gain-Balance Recl</t>
  </si>
  <si>
    <t>Reg A - Insurance Reserves - Reclass</t>
  </si>
  <si>
    <t>Reg Asset - Other - Balance Reclass</t>
  </si>
  <si>
    <t>Contra Reg Asset - CA ECAC CY2015</t>
  </si>
  <si>
    <t>Contra Reg Asset - CA ECAC CY2016</t>
  </si>
  <si>
    <t>Reg Asset - CA ECAC CY2017</t>
  </si>
  <si>
    <t>Contra Reg Asset - CA ECAC CY2017</t>
  </si>
  <si>
    <t>Reg Asset - CA ECAC CY2018</t>
  </si>
  <si>
    <t>Contra Reg Asset - CA ECAC CY2018</t>
  </si>
  <si>
    <t>REG ASSET - ENVIRONMENTAL COSTS</t>
  </si>
  <si>
    <t>Reg Asset - CA ECAC CY2019</t>
  </si>
  <si>
    <t>Contra Reg Asset - CA ECAC CY2019</t>
  </si>
  <si>
    <t>Reg Asset - CA ECAC CY2020</t>
  </si>
  <si>
    <t>Contra Reg Asset - CA ECAC CY2020</t>
  </si>
  <si>
    <t>Reg Asset - CA ECAC CY2021</t>
  </si>
  <si>
    <t>Contra Reg Asset - CA ECAC CY2021</t>
  </si>
  <si>
    <t>RegA - CA Def Exc NPC - Recl to Curr</t>
  </si>
  <si>
    <t>Reg Asset  - ID ECAM CY 2017</t>
  </si>
  <si>
    <t>Reg Asset  - ID ECAM CY 2018</t>
  </si>
  <si>
    <t>Reg Asset-ID ECAM CY 2019</t>
  </si>
  <si>
    <t>Reg Asset-ID ECAM CY 2020</t>
  </si>
  <si>
    <t>Reg Asset-ID ECAM CY 2021</t>
  </si>
  <si>
    <t>Contra Reg Asset - ID ECAM CY 2018</t>
  </si>
  <si>
    <t>Contra Reg Asset - ID ECAM CY 2019</t>
  </si>
  <si>
    <t>Contra Reg Asset - ID ECAM CY 2020</t>
  </si>
  <si>
    <t>Contra Reg Asset - ID ECAM CY 2021</t>
  </si>
  <si>
    <t>RegA - ID Def Exc NPC - Recl to Curr</t>
  </si>
  <si>
    <t>Reg Asset - OR TAM CY2020</t>
  </si>
  <si>
    <t>Reg Asset - OR TAM CY2021</t>
  </si>
  <si>
    <t>Contra Reg Asset - OR TAM CY2020</t>
  </si>
  <si>
    <t>Contra Reg Asset - OR TAM CY2021</t>
  </si>
  <si>
    <t>Reg Asset - UT EBA CY2018</t>
  </si>
  <si>
    <t>Reg Asset - UT EBA CY2019</t>
  </si>
  <si>
    <t>Reg Asset - UT EBA CY2020</t>
  </si>
  <si>
    <t>Reg Asset - UT EBA CY2021</t>
  </si>
  <si>
    <t>Contra Reg Asset - UT EBA CY2018</t>
  </si>
  <si>
    <t>Contra Reg Asset - UT EBA CY2019</t>
  </si>
  <si>
    <t>Contra Reg Asset - UT EBA CY2020</t>
  </si>
  <si>
    <t>Contra Reg Asset - UT EBA CY2021</t>
  </si>
  <si>
    <t>RegA - UT Def Exc NPC - Recl to Curr</t>
  </si>
  <si>
    <t>Reg Asset - WY ECAM CY2020</t>
  </si>
  <si>
    <t>Reg Asset - WY ECAM CY2021</t>
  </si>
  <si>
    <t>Contra Reg Asset - WY ECAM CY2020</t>
  </si>
  <si>
    <t>Contra Reg Asset - WY ECAM CY2021</t>
  </si>
  <si>
    <t>RegA - WY Def Exc NPC - Recl to Curr</t>
  </si>
  <si>
    <t>RegA - WY Def Exc NPC - Recl to Liab</t>
  </si>
  <si>
    <t>Reg Liability - Other - Balance Reclass</t>
  </si>
  <si>
    <t>1823990 Total</t>
  </si>
  <si>
    <t>DSM Reg Asset - Accruals - CA</t>
  </si>
  <si>
    <t>DSM Reg Asset - Balancing Acct - CA</t>
  </si>
  <si>
    <t>DSM Reg Asset - Accruals - ID</t>
  </si>
  <si>
    <t>DSM Reg Asset - Balancing Acct - ID</t>
  </si>
  <si>
    <t>DSM Reg Asset - Balancing Acct - OR</t>
  </si>
  <si>
    <t>DSM Reg Asset - Accruals - UT</t>
  </si>
  <si>
    <t>DSM Reg Asset - Balancing Acct - UT</t>
  </si>
  <si>
    <t>DSM Reg Asset - Accruals - WA</t>
  </si>
  <si>
    <t>DSM Reg Asset - Balancing Acct - WA</t>
  </si>
  <si>
    <t>DSM Reg Asset - Accruals - WY</t>
  </si>
  <si>
    <t>DSM Reg Asset - Balancing Acct - WY</t>
  </si>
  <si>
    <t>DSM Reg Asset - Accruals - WY Cat 1</t>
  </si>
  <si>
    <t>DSM Reg Asset-Balancing Acct-WY Cat 1</t>
  </si>
  <si>
    <t>DSM Reg Asset - Accruals - WY Cat 2</t>
  </si>
  <si>
    <t>DSM Reg Asset-Balancing Acct-WY Cat 2</t>
  </si>
  <si>
    <t>1823999 Total</t>
  </si>
  <si>
    <t>SG</t>
  </si>
  <si>
    <t>CAGW</t>
  </si>
  <si>
    <t>Deferred Debits</t>
  </si>
  <si>
    <t>Average of Monthly Averages Ending - June 2019</t>
  </si>
  <si>
    <t>Allocation Method - Washington Inter-Jurisdictional Allocation Methodology</t>
  </si>
  <si>
    <t>Wy-UPL</t>
  </si>
  <si>
    <t>Wy-PPL</t>
  </si>
  <si>
    <t>EMISSION REDUCTION CREDITS PURCHASED</t>
  </si>
  <si>
    <t>ERCs - Impairment Reserve</t>
  </si>
  <si>
    <t>1861000 Total</t>
  </si>
  <si>
    <t>FINANCING COST DEFERRED</t>
  </si>
  <si>
    <t>DEFERRED - S-3 SHELF REGISTRATION COSTS</t>
  </si>
  <si>
    <t>UNAMORTIZED CREDIT AGREEMENT COSTS</t>
  </si>
  <si>
    <t>UNAMORTIZED PCRB LOC/SBBPA COSTS</t>
  </si>
  <si>
    <t>UNAMORTIZED PCRB MADE CONVERSION COSTS</t>
  </si>
  <si>
    <t>UNAMORTIZED '94 SERIES RESTRUCTURING COS</t>
  </si>
  <si>
    <t>1861200 Total</t>
  </si>
  <si>
    <t>DEFERRED COAL COSTS - WYODAK SETTLEMENT</t>
  </si>
  <si>
    <t>1865000 Total</t>
  </si>
  <si>
    <t>DEFERRED CHARGES</t>
  </si>
  <si>
    <t>JBE</t>
  </si>
  <si>
    <t>1867000 Total</t>
  </si>
  <si>
    <t>Oth Def Chrg - IT Licenses/Maintenance</t>
  </si>
  <si>
    <t>TGS BUYOUT</t>
  </si>
  <si>
    <t>MEAD-PHOENIX-AVAILABILITY &amp; TRANS CHARGE</t>
  </si>
  <si>
    <t>LACOMB IRRIGATION</t>
  </si>
  <si>
    <t>BOGUS CREEK</t>
  </si>
  <si>
    <t>POINT-TO-POINT TRANS RESERVATIONS</t>
  </si>
  <si>
    <t>BPA LT TRANSMISSION PREPAID</t>
  </si>
  <si>
    <t>LT Lake Side 2 Maint. Prepayment</t>
  </si>
  <si>
    <t>LT LAKE SIDE MAINT PREPAYMENT</t>
  </si>
  <si>
    <t>LT CHEHALIS CSA MAINT. PREPAYMENT</t>
  </si>
  <si>
    <t>LT Currant Creek CSA Maint Prepayment</t>
  </si>
  <si>
    <t>LT Chehalis CSA Prepaid O&amp;M</t>
  </si>
  <si>
    <t>LT Currant Creek CSA Prepaid O&amp;M</t>
  </si>
  <si>
    <t>1868000 Total</t>
  </si>
  <si>
    <t>HERMISTON SWAP</t>
  </si>
  <si>
    <t>1869000 Total</t>
  </si>
  <si>
    <t>Ratio of total</t>
  </si>
  <si>
    <t>Allocated ISWC</t>
  </si>
  <si>
    <t>Total investment</t>
  </si>
  <si>
    <t>Capital allocated</t>
  </si>
  <si>
    <t>ISWC</t>
  </si>
  <si>
    <t>BADDEBT</t>
  </si>
  <si>
    <t>SNPD</t>
  </si>
  <si>
    <t>DITBAL</t>
  </si>
  <si>
    <t>SNP</t>
  </si>
  <si>
    <t>CIAC</t>
  </si>
  <si>
    <t>JBG</t>
  </si>
  <si>
    <t>GPS</t>
  </si>
  <si>
    <t>ITC90</t>
  </si>
  <si>
    <t>Deferred Income Tax Balance</t>
  </si>
  <si>
    <t>DTA 705.346 - CA - Protected PP&amp;E ARAM</t>
  </si>
  <si>
    <t>DTA 705.347 - ID - Protected PP&amp;E ARAM</t>
  </si>
  <si>
    <t>DTA 705.348 - OR - Protected PP&amp;E ARAM</t>
  </si>
  <si>
    <t>DTA 705.349 - UT - Protected PP&amp;E ARAM</t>
  </si>
  <si>
    <t>DTA 705.350 - WA - Protected PP&amp;E ARAM</t>
  </si>
  <si>
    <t>DTA 705.351 - WY - Protected PP&amp;E ARAM</t>
  </si>
  <si>
    <t>1900000 Total</t>
  </si>
  <si>
    <t>DTA 705.340 RL-Income Tax Deferral-CA</t>
  </si>
  <si>
    <t>DTA 705.341 RL-Income Tax Deferral-ID</t>
  </si>
  <si>
    <t>DTA 705.342 RL-Income Tax Deferral-OR</t>
  </si>
  <si>
    <t>DTA 705.343 RL-Income Tax Deferral-UT</t>
  </si>
  <si>
    <t>DTA 705.344 RL-Income Tax Deferral-WA</t>
  </si>
  <si>
    <t>DTA 705.345 RL-Income Tax Deferral-WY</t>
  </si>
  <si>
    <t>DTA 705.280 RL Excess Def Inc Taxes CA</t>
  </si>
  <si>
    <t>DTA 705.281 RL Excess Def Inc Taxes ID</t>
  </si>
  <si>
    <t>DTA 705.282 RL Excess Def Inc Taxes OR</t>
  </si>
  <si>
    <t>DTA 705.283 RL Excess Def Inc Taxes UT</t>
  </si>
  <si>
    <t>DTA 705.284 RL Excess Def Inc Taxes WA</t>
  </si>
  <si>
    <t>DTA 705.285 RL Excess Def Inc Taxes WY</t>
  </si>
  <si>
    <t>DTA 705.286 RL Excess Def Inc Tax FERC</t>
  </si>
  <si>
    <t>DTA 705.267 RL-WA Decoup Mech</t>
  </si>
  <si>
    <t>DTA 415.710 RL-WA Accel Depr</t>
  </si>
  <si>
    <t>DTA 705.266 RL-Energy Savings Assist-CA</t>
  </si>
  <si>
    <t>DTA 505.115 - Sales &amp; Use Tax Audit Exp</t>
  </si>
  <si>
    <t>DTA 425.226 - Deferred Revenue Other</t>
  </si>
  <si>
    <t>DTA 705.245-RL-OR Dir Acc 5 yr Opt Out</t>
  </si>
  <si>
    <t>DTA 910.245 - Contra Rec Joint Owners</t>
  </si>
  <si>
    <t>DTA 605.715 Trapper Mine Contract Oblig</t>
  </si>
  <si>
    <t>DTA 715.810 Chehalis Mitigation Oblig</t>
  </si>
  <si>
    <t>DTA 720.560 Pension Liab UMWA Withdraw</t>
  </si>
  <si>
    <t>DTA 705.531 RL UT Solar Feed-in Tar - NC</t>
  </si>
  <si>
    <t>DTA 705.527 RL CA Solar Feed-in Tar - NC</t>
  </si>
  <si>
    <t>DTA 705.521 RL WY Def NPC - Noncurrent</t>
  </si>
  <si>
    <t>DTA 705.519 RL WA Def NPC - Noncurrent</t>
  </si>
  <si>
    <t>DTA 705.517 RL UT Def NPC - Noncurrent</t>
  </si>
  <si>
    <t>DTA 705.515 RL OR Def NPC - Noncurrent</t>
  </si>
  <si>
    <t>DTA 705.755 RL-NONCURRENT RECLASS-OTHER</t>
  </si>
  <si>
    <t>DTA 705.420 RL - CA GHG Allowance Rev</t>
  </si>
  <si>
    <t>DTA 605.301 Environmental Liab- Reg</t>
  </si>
  <si>
    <t>DTA 705.400 Reg Lia - OR Inj &amp; Dam Reser</t>
  </si>
  <si>
    <t>DTA 705.453 Reg Lia - ID Property Ins Re</t>
  </si>
  <si>
    <t>DTA 705.454 Reg Lia - UT Property Ins Re</t>
  </si>
  <si>
    <t>DTA 705.455 Reg Lia - WY Property Ins Re</t>
  </si>
  <si>
    <t>DTA 705.336 RL - Sale of RECs - UT</t>
  </si>
  <si>
    <t>DTA 705.337 RL - Sale of RECs - WY</t>
  </si>
  <si>
    <t>DTA - CA AMT CREDIT</t>
  </si>
  <si>
    <t>DTA 205.210 ERC Impairment Reserve</t>
  </si>
  <si>
    <t>DTA 705.265 Reg Liab-OR Energy Conservat</t>
  </si>
  <si>
    <t>287302</t>
  </si>
  <si>
    <t>DTA-610.114 PMI EITF 04-06 PRE STRIPPING</t>
  </si>
  <si>
    <t>DTA 610.146 OR REG ASSET/LIAB CONS</t>
  </si>
  <si>
    <t>DTA 505.400 Bonus Liab. Elec.-Cash Basis</t>
  </si>
  <si>
    <t>DTA 720.200 Deferred Comp. Accrual - Cas</t>
  </si>
  <si>
    <t>DTA 720.500 Severance  Accrual - Cash Ba</t>
  </si>
  <si>
    <t>DTA 720.300 Pension/Retirement Accrual -</t>
  </si>
  <si>
    <t>DTA 505.600 Vacation Accrual-Cash Basis</t>
  </si>
  <si>
    <t>DTA 715.105 MCI F.O.G. WIRE LEASE</t>
  </si>
  <si>
    <t>DTA415.110 Def Reg Asset-Transmission Sr</t>
  </si>
  <si>
    <t>DTA 220.100 Bad Debts Allowance - Cash B</t>
  </si>
  <si>
    <t>DTA 910.530 Injuries &amp; Damages Accrual -</t>
  </si>
  <si>
    <t>DTA 425.215 Unearned Joint Use Pole Cont</t>
  </si>
  <si>
    <t>DTA 930.100 Oregon BETC Credits</t>
  </si>
  <si>
    <t>DTA 610.145 RL - DSM</t>
  </si>
  <si>
    <t>DTA 505.700 RT BONUS</t>
  </si>
  <si>
    <t>DTA 205.200 M&amp;S INV</t>
  </si>
  <si>
    <t>DTA 605.710 ACCRUED FINAL RECLAMATION</t>
  </si>
  <si>
    <t>DTA 505.125 Accrued Royalties</t>
  </si>
  <si>
    <t>DTA 610.143 WA PRGRM</t>
  </si>
  <si>
    <t>DTA 105.221 Saf Har</t>
  </si>
  <si>
    <t>DTA 205.025 PMI Fuel Cost Adjustment</t>
  </si>
  <si>
    <t>DTA 415.926 RL-Depreciation Decrease-OR</t>
  </si>
  <si>
    <t>DTA 415.927 RL-Depreciation Decrease-WA</t>
  </si>
  <si>
    <t>DTA - BETC CREDIT CARRYFORWARD</t>
  </si>
  <si>
    <t>DTL 430.110 Reg Asset Balance Reclass</t>
  </si>
  <si>
    <t>287681</t>
  </si>
  <si>
    <t>DTL 920.110 BRIDGER EXTRACTION TAXES PAY</t>
  </si>
  <si>
    <t>287706</t>
  </si>
  <si>
    <t>DTL 610.100 COAL MINE DEVT PMI</t>
  </si>
  <si>
    <t>287720</t>
  </si>
  <si>
    <t>DTL 610.100 PMI DEV'T COST AMORT</t>
  </si>
  <si>
    <t>287722</t>
  </si>
  <si>
    <t>DTL 505.510 PMI VAC ACCRUAL</t>
  </si>
  <si>
    <t>287723</t>
  </si>
  <si>
    <t>DTL 205.411 PMI SEC. 263A</t>
  </si>
  <si>
    <t>287726</t>
  </si>
  <si>
    <t>287735</t>
  </si>
  <si>
    <t>DTL 910.905 PMI COST DEPLETION</t>
  </si>
  <si>
    <t>287937</t>
  </si>
  <si>
    <t>DTA 505.601 PMI - Sick Leave Accrual</t>
  </si>
  <si>
    <t>287938</t>
  </si>
  <si>
    <t>DTA 205.205 Inventory Reserve - PMI</t>
  </si>
  <si>
    <t>287941</t>
  </si>
  <si>
    <t>DTL 430.111 Reg Asset - SB 1149 Balance</t>
  </si>
  <si>
    <t>DTL 415.815 Insurance Rec Accruals</t>
  </si>
  <si>
    <t>1901000 Total</t>
  </si>
  <si>
    <t>DTA 100.105 FAS 109 Deferred Tax Liabili</t>
  </si>
  <si>
    <t>1901090 Total</t>
  </si>
  <si>
    <t>DTL 105.128 Accel Depr Pollution Cntrl F</t>
  </si>
  <si>
    <t>2811000 Total</t>
  </si>
  <si>
    <t>DTL 105.143/165 Basis Diff - Intangibles</t>
  </si>
  <si>
    <t>2820000 Total</t>
  </si>
  <si>
    <t>DTL Non-Prot PP&amp;E EDIT - CA</t>
  </si>
  <si>
    <t>DTL Non-Prot PP&amp;E EDIT - ID</t>
  </si>
  <si>
    <t>DTL Non-Prot PP&amp;E EDIT - OR</t>
  </si>
  <si>
    <t>DTL Non-Prot PP&amp;E EDIT - WA</t>
  </si>
  <si>
    <t>DTL Non-Prot PP&amp;E EDIT - WY</t>
  </si>
  <si>
    <t>DTL Non-Prot PP&amp;E EDIT - FERC</t>
  </si>
  <si>
    <t>DTA 415.933 RL Contra-Carbon Decomm-ID</t>
  </si>
  <si>
    <t>DTA 415.934 RL Contra-Carbon Decomm-UT</t>
  </si>
  <si>
    <t>DTA 415.935 RL Contra-Carbon Decomm-WY</t>
  </si>
  <si>
    <t>DTA 105.471 UT Klamath Relicensing</t>
  </si>
  <si>
    <t>DTL Safe Harbor Lease Cholla</t>
  </si>
  <si>
    <t>DTL 110.205 SRC tax depletion</t>
  </si>
  <si>
    <t>DTL 425.310 Hydro Relicensing Obligation</t>
  </si>
  <si>
    <t>2821000 Total</t>
  </si>
  <si>
    <t>DTL 205.025 PMI Fuel Cost Adjustment</t>
  </si>
  <si>
    <t>2830000 Total</t>
  </si>
  <si>
    <t>DTL 415.938 RA - Carbon Plt Dec/Inv-CA</t>
  </si>
  <si>
    <t>DTL 415.530 RA-ID 2017 Protocol-MSP Def</t>
  </si>
  <si>
    <t>DTL 415.531 RA-UT 2017 Protocol-MSP Def</t>
  </si>
  <si>
    <t>DTL 415.532 RA-WY 2017 Protocol-MSP Def</t>
  </si>
  <si>
    <t>DTL 415.200 RA-OR Transp Elect PilotPgm</t>
  </si>
  <si>
    <t>DTL 415.430 - RA-Transp Elect Pilot-CA</t>
  </si>
  <si>
    <t>DTL 415.431 - RA-Transp Elect Pilot-WA</t>
  </si>
  <si>
    <t>DTL 415.720 RA-OR Community Solar</t>
  </si>
  <si>
    <t>DTL 415.701 CA Deferred Intervenor Fundi</t>
  </si>
  <si>
    <t>DTL 415.702 Reg Asset-Lake Side Liq. Dam</t>
  </si>
  <si>
    <t>DTL 430.110 REG ASSET RECLASS</t>
  </si>
  <si>
    <t>DTL 415.820 Contra Pensn Reg Asset MMT &amp;</t>
  </si>
  <si>
    <t>DTL 415.824 Contra Pensn Reg Asset MMT &amp;</t>
  </si>
  <si>
    <t>DTL 415.827 Reg Asset - FAS 158 Post - R</t>
  </si>
  <si>
    <t>DTL 415.831 Reg Asset - Post - Ret MMT_C</t>
  </si>
  <si>
    <t>DTL 415.301 Environmental Clean-up Accrl</t>
  </si>
  <si>
    <t>DTL 415.874 Deferred Net Power Costs-WY</t>
  </si>
  <si>
    <t>DTL 415.892 Deferred Net Power Costs - I</t>
  </si>
  <si>
    <t>DTL 415.703 Goodnoe Hills Liquidation Da</t>
  </si>
  <si>
    <t>DTL 415.677 RA Pref Stock Redemption WA</t>
  </si>
  <si>
    <t>DTL 430.100 Weatherization</t>
  </si>
  <si>
    <t>DTL 415.300 Environmental Clean-up Accru</t>
  </si>
  <si>
    <t>DTL 415.510 WA Disallowed Colstrip 3-Wri</t>
  </si>
  <si>
    <t>DTL 415.680 Deferred Intervener Funding</t>
  </si>
  <si>
    <t>DTL 425.100 IDAHO DEFERRED REGULATORY EX</t>
  </si>
  <si>
    <t>DTL 205.100 Coal Pile Inventory Adjustme</t>
  </si>
  <si>
    <t>DTL 425.250 TGS Buyout</t>
  </si>
  <si>
    <t>DTL 425.360 Hermiston Swap</t>
  </si>
  <si>
    <t>DTL 210.100 Prepaid Taxes - OR PUC</t>
  </si>
  <si>
    <t>DTL 210.120 Prepaid Taxes - UT PUC</t>
  </si>
  <si>
    <t>DTL 210.130 Prepaid Taxes - ID PUC</t>
  </si>
  <si>
    <t>DTL 210.140 Prepaid Taxes - WY PSC</t>
  </si>
  <si>
    <t>DTL 210.180 PRE MEM</t>
  </si>
  <si>
    <t>DTL 740.100 Post Merger Loss-Reacq Debt</t>
  </si>
  <si>
    <t>DTL 210.200 PREPAID PROPERTY TAXES</t>
  </si>
  <si>
    <t>DTL 705.240 CA Energy Program</t>
  </si>
  <si>
    <t>DTL 120.205 TRAPPER MINE-EQUITY EARNINGS</t>
  </si>
  <si>
    <t>DTL 505.800 State Tax Ded on Fed TR</t>
  </si>
  <si>
    <t>DTL 415.410 RA Energy West Mining</t>
  </si>
  <si>
    <t>DTL 415.411 ContraRA DeerCreekAband CA</t>
  </si>
  <si>
    <t>DTL 415.412 ContraRA DeerCreekAband ID</t>
  </si>
  <si>
    <t>DTL 415.413 ContraRA DeerCreekAband OR</t>
  </si>
  <si>
    <t>DTL 415.414 ContraRA DeerCreekAband UT</t>
  </si>
  <si>
    <t>DTL 415.416 ContraRA DeerCreekAband WY</t>
  </si>
  <si>
    <t>DTL 415.424 ContraRA DeerCreekAband</t>
  </si>
  <si>
    <t>DTL 415.425 Contra RA UMWA Pension</t>
  </si>
  <si>
    <t>DTL 415.417 Contra RA UMWA Pension CA</t>
  </si>
  <si>
    <t>DTL 415.545 Reg Asset WA Merwin Project</t>
  </si>
  <si>
    <t>DTL 415.676 RA Pref Stock Redemption-WY</t>
  </si>
  <si>
    <t>DTL 415.855 Reg Asset-CA-Jan10 Storm Cos</t>
  </si>
  <si>
    <t>DTL 415.857 Reg Asset-ID-Def Overburden</t>
  </si>
  <si>
    <t>DTL 415.852 Powerdale Decom Cost Amort-I</t>
  </si>
  <si>
    <t>DTL 415.858 Reg Asset-WY-Def Overburden</t>
  </si>
  <si>
    <t>DTL 415.866 Reg Asset-OR Solar Feed-In T</t>
  </si>
  <si>
    <t>DTL 415.876 Deferred Net Power Costs-OR</t>
  </si>
  <si>
    <t>DTL 415.881 Def of Excess RECs UT</t>
  </si>
  <si>
    <t>DTL 415.882 Def of Excess RECs WA</t>
  </si>
  <si>
    <t>DTL 415.883 Def of Excess RECs WY</t>
  </si>
  <si>
    <t>DTL 415.875 Def Net Power Cost - UT</t>
  </si>
  <si>
    <t>DTL 425.400 RA - UT Klamath Relicensing</t>
  </si>
  <si>
    <t>DTL 415.878 RA-UT Liq Damages</t>
  </si>
  <si>
    <t>DTL 415.879 RA-Liq Damages N2-WY</t>
  </si>
  <si>
    <t>DTL 415.863 RA-UT Subscriber Solar Prog</t>
  </si>
  <si>
    <t>DTL 210.185-Prepaid Aircraft Maint Cost</t>
  </si>
  <si>
    <t>DTL 210.190 - Prepaid Water Rights</t>
  </si>
  <si>
    <t>DTL 705.451 - RL - OR Property Ins Res</t>
  </si>
  <si>
    <t>DTL 425.105 RA-OR Asset Sale Gain GB-NC</t>
  </si>
  <si>
    <t>DTL 320.282-RA PostRet Sttmt Loss-CC-UT</t>
  </si>
  <si>
    <t>DTL 320.283-RA PostRet Sttmt Loss-CC-WY</t>
  </si>
  <si>
    <t>DTL 415.936 RA - Carbon Plt Decom/Inv</t>
  </si>
  <si>
    <t>DTL 415.115 RA-UT STEP Pilot Program</t>
  </si>
  <si>
    <t>DTL 430.112 Reg Asset - Other - Balance</t>
  </si>
  <si>
    <t>DTL 415.868 RA UT Solar Incentive Prog</t>
  </si>
  <si>
    <t>DTL 415.655 RA - CA GHG Allowances</t>
  </si>
  <si>
    <t>DTL 415.885 RA-NONCURRENT RECLASS-OTHER</t>
  </si>
  <si>
    <t>DTL 415.906 RA OR RECs in Rate - NC</t>
  </si>
  <si>
    <t>DTL 415.920 RA-Depreciation Increase-ID</t>
  </si>
  <si>
    <t>DTL 415.921 RA-Depreciation Increase-UT</t>
  </si>
  <si>
    <t>DTL 415.922 RA-Depreciation Increase-WY</t>
  </si>
  <si>
    <t>DTL 415.923 RA-Carbon Unrec Plant - ID</t>
  </si>
  <si>
    <t>DTL 415.924 RA-Carbon Unrec Plant - UT</t>
  </si>
  <si>
    <t>DTL 415.925 RA-Carbon Unrec Plant - WY</t>
  </si>
  <si>
    <t>DTL 415.675 RA Pref Stock Redemption-UT</t>
  </si>
  <si>
    <t>DTL 415.862 RA-CA Mobile Home Park Conv</t>
  </si>
  <si>
    <t>2831000 Total</t>
  </si>
  <si>
    <t>Miscellaneous Rate Base</t>
  </si>
  <si>
    <t>ELECTRIC PLANT ACQUISITION ADJUSTMENTS</t>
  </si>
  <si>
    <t>1140000 Total</t>
  </si>
  <si>
    <t>ACCUM PROV ELECTRIC PLANT ACQUISITION AD</t>
  </si>
  <si>
    <t>1150000 Total</t>
  </si>
  <si>
    <t>PREPAID INSURANCE - PUBLIC LIABILITY &amp; P</t>
  </si>
  <si>
    <t>PREPAID INSURANCE - ALLPURPOSE INSURANCE</t>
  </si>
  <si>
    <t>PREPAID INS-MINORITY OWNED PLANTS</t>
  </si>
  <si>
    <t>PREPAID WORKERS COMPENSATION</t>
  </si>
  <si>
    <t>PREPAID EMPLOYEE BENEFIT COSTS</t>
  </si>
  <si>
    <t>1651000 Total</t>
  </si>
  <si>
    <t>PREPAID PROPERTY TAX</t>
  </si>
  <si>
    <t>UTE-PREPAID POSSESSORY INTEREST</t>
  </si>
  <si>
    <t xml:space="preserve"> SHO-BAN-PREPAID POSSESSORY INTEREST</t>
  </si>
  <si>
    <t>Goshute - Prepaid Possessory Interest</t>
  </si>
  <si>
    <t>"Prepaid Taxes (Federal, State, Local)"</t>
  </si>
  <si>
    <t>OTH PREPAY-OREGON DOE FEE</t>
  </si>
  <si>
    <t>1652000 Total</t>
  </si>
  <si>
    <t>PREPAID EMISSIONS PERMIT FEES (UT)</t>
  </si>
  <si>
    <t>Prepaid CA GHG Cap &amp; Trade Allowances</t>
  </si>
  <si>
    <t>Prepaid - CA GHG Wholesale</t>
  </si>
  <si>
    <t>PREPAID RATING AGNCY</t>
  </si>
  <si>
    <t>OTH PREPAY - FERC HYDRO ADMIN FEE</t>
  </si>
  <si>
    <t>Prepaid - Records Management Costs</t>
  </si>
  <si>
    <t>PREPAYMENTS - WATER RIGHTS LEASE</t>
  </si>
  <si>
    <t>Prepayments - Water Rights (Ferron Canal</t>
  </si>
  <si>
    <t>Prepayments - Water Rights (Hntgtn-Clev)</t>
  </si>
  <si>
    <t>Prepaid Lake Side CUWCD Water Fee</t>
  </si>
  <si>
    <t>PREPAID DUES</t>
  </si>
  <si>
    <t>PREPAID RENT</t>
  </si>
  <si>
    <t>PREPAID O&amp;M WIND</t>
  </si>
  <si>
    <t>Prepaid Aircraft Maintenance Costs</t>
  </si>
  <si>
    <t>PREPAID BPA TRANSM - WINE COUNTRY</t>
  </si>
  <si>
    <t>PREPAYMENTS - OTHER</t>
  </si>
  <si>
    <t>PRE FEES - OREGON PUB UTIL COMMISSION</t>
  </si>
  <si>
    <t>PREP FEES-UTAH PUBLIC SERVICE COMMISSION</t>
  </si>
  <si>
    <t>PREP FEES-IDAHO PUB UTIL COMMISSION</t>
  </si>
  <si>
    <t>PREP FEES-WYO PUBLIC SERVICE COMMISSION</t>
  </si>
  <si>
    <t>Prepayments - Hardware &amp; Software</t>
  </si>
  <si>
    <t>PREPAID INSURANCE</t>
  </si>
  <si>
    <t>PREPAY - RECLASS TO LT</t>
  </si>
  <si>
    <t>L/T PREPAY RECLASS</t>
  </si>
  <si>
    <t>182600</t>
  </si>
  <si>
    <t>PREPAYMENT-OTHER</t>
  </si>
  <si>
    <t>CAEW</t>
  </si>
  <si>
    <t>1652100 Total</t>
  </si>
  <si>
    <t>Reg Liab - OR Property Insurance Reserve</t>
  </si>
  <si>
    <t>Reg Liab - ID Property Insurance Reserve</t>
  </si>
  <si>
    <t>Reg Liab - UT Property Insurance Reserve</t>
  </si>
  <si>
    <t>Reg Liab - WY Property Insurance Reserve</t>
  </si>
  <si>
    <t>RegL - Insurance Reserves - Reclass</t>
  </si>
  <si>
    <t>2281000 Total</t>
  </si>
  <si>
    <t>ACC. PROV. I &amp; D - EXCL. AUTO</t>
  </si>
  <si>
    <t>2282100 Total</t>
  </si>
  <si>
    <t>Reg Liab - OR Injuries &amp; Damages Reserve</t>
  </si>
  <si>
    <t>2282400 Total</t>
  </si>
  <si>
    <t>Insurance Reimbursements Receivable I&amp;D</t>
  </si>
  <si>
    <t>2282500 Total</t>
  </si>
  <si>
    <t>SUPPL. PENSION BENEFITS (RETIRE ALLOW)</t>
  </si>
  <si>
    <t>2283000 Total</t>
  </si>
  <si>
    <t>2283500 Total</t>
  </si>
  <si>
    <t>CHEHALIS WA EFSEC C02 MITIGATION OBLIG</t>
  </si>
  <si>
    <t>2284100 Total</t>
  </si>
  <si>
    <t>UNEARNED JOINT USE POLE CONTACT REVENUE</t>
  </si>
  <si>
    <t>2530000 Total</t>
  </si>
  <si>
    <t>2533500</t>
  </si>
  <si>
    <t>OTH DEF CR-PEN &amp; BEN</t>
  </si>
  <si>
    <t>280370</t>
  </si>
  <si>
    <t>PENSION LIAB-UMWA WITHDRAWAL OBLIG</t>
  </si>
  <si>
    <t>2533500 Total</t>
  </si>
  <si>
    <t>Fossil Rock Fuels Entries</t>
  </si>
  <si>
    <t>EMPLOYEE HOUSING SECURITY DEPOSITS</t>
  </si>
  <si>
    <t>Envir Liab - Colstrip Pond</t>
  </si>
  <si>
    <t>Envir Liab - Cholla Ash-Fly Ash Pond</t>
  </si>
  <si>
    <t>Envir Liab - American Barrel (UT)</t>
  </si>
  <si>
    <t>Envir Liab - Astoria/Unocal (Downtown)</t>
  </si>
  <si>
    <t>Envir Liab - Astoria Young's Bay</t>
  </si>
  <si>
    <t>Envir Liab - Big Fork Hydro Plant (MT)</t>
  </si>
  <si>
    <t>Envir Liab - Bors Property</t>
  </si>
  <si>
    <t>Envir Liab - Bridger Coal Fuel Oil Spill</t>
  </si>
  <si>
    <t>Envir Liab - Bridger Plant-FGD Pond 1</t>
  </si>
  <si>
    <t>Envir Liab - Bridger FGD Pond 1 Closure</t>
  </si>
  <si>
    <t>Envir Liab - Bridger Plant-FGD Pond 2</t>
  </si>
  <si>
    <t>Envir Liab - Bridger Plant Oil Spills</t>
  </si>
  <si>
    <t>Envir Liab - Carbon Ash Spill</t>
  </si>
  <si>
    <t>Envir Liab - Cedar Steam Plant (UT)</t>
  </si>
  <si>
    <t>Envir Liab - Dave Johnston Oil Spill</t>
  </si>
  <si>
    <t>Envir Liab - Eugene MGP (50% PCRP)</t>
  </si>
  <si>
    <t>Envir Liab - Dave Johnston-Pond 4A &amp; 4B</t>
  </si>
  <si>
    <t>Envir Liab - Everett MGP (2/3 PCRP)</t>
  </si>
  <si>
    <t>Envir Liab - Hunter Fuel Oil Spills</t>
  </si>
  <si>
    <t>Envir Liab - Huntington Ash Landfill</t>
  </si>
  <si>
    <t>Envir Liab - Hayden Ash Landfill</t>
  </si>
  <si>
    <t>Envir Liab - Idaho Falls Pole Yard</t>
  </si>
  <si>
    <t>Envir Liab - Jordan Plant Substation</t>
  </si>
  <si>
    <t>Envir Liab - Naughton Plant-FGD Pond 1</t>
  </si>
  <si>
    <t>Envir Liab - Montague Ranch (CA)</t>
  </si>
  <si>
    <t>Envir Liab - Naughton FGD Pond Closure</t>
  </si>
  <si>
    <t>Envir Liab - Naughton Oil Spill</t>
  </si>
  <si>
    <t>Envir Liab - Ogden MGP</t>
  </si>
  <si>
    <t>Envir Liab - Ririe Substation</t>
  </si>
  <si>
    <t>Envir Liab - Olympia MGP</t>
  </si>
  <si>
    <t>Envir Liab - Naughton Plant-FGD Pond 2</t>
  </si>
  <si>
    <t>Envir Liab - Hunter Plant-Ash Landfill</t>
  </si>
  <si>
    <t>Envir Liab - Portland Harbor Srce Cntrl</t>
  </si>
  <si>
    <t>Envir Liab - Silver Bell/Telluride</t>
  </si>
  <si>
    <t>Envir Liab - Tacoma A St. (25% PCRP)</t>
  </si>
  <si>
    <t>Envir Liab - Utah Metals East</t>
  </si>
  <si>
    <t>Envir Liab - Wyodak Fuel Oil Spill</t>
  </si>
  <si>
    <t>Envir Liab - Naughton South Ash Pond</t>
  </si>
  <si>
    <t>Envir Liab - NTO Parking Lot-Asbestos</t>
  </si>
  <si>
    <t>DEFERRED RENT REVENUE AMORT OIL &amp; GAS LE</t>
  </si>
  <si>
    <t>Accrued Royalties-Reg Rcvry-Noncurrent</t>
  </si>
  <si>
    <t>289523</t>
  </si>
  <si>
    <t>Govt Coal Lease Bonus Payment Liability</t>
  </si>
  <si>
    <t>Westmoreland Kemmerer Payable-NonCurr</t>
  </si>
  <si>
    <t>MCI - F.O.G. WIRE LEASE</t>
  </si>
  <si>
    <t>AMERICAN ELECTRIC POWER CRP</t>
  </si>
  <si>
    <t>TRANSM CONST SECURITY DEPOSITS</t>
  </si>
  <si>
    <t>Accrued Right-of-Way Obligations</t>
  </si>
  <si>
    <t>2539900 Total</t>
  </si>
  <si>
    <t>Reg Liab Current - Blue Sky</t>
  </si>
  <si>
    <t>Reg Liab Current - DSM</t>
  </si>
  <si>
    <t>Reg Liab Current - GHG Allowances</t>
  </si>
  <si>
    <t>Reg Liab Current - Def Net Power Costs</t>
  </si>
  <si>
    <t>Reg Liab Current - BPA Balancing Accts</t>
  </si>
  <si>
    <t>Reg Liab Current - Solar Feed-In</t>
  </si>
  <si>
    <t>Reg Liab Current - Other</t>
  </si>
  <si>
    <t>Reg Liab - Excess Def Inc Taxes - CA</t>
  </si>
  <si>
    <t>Reg Liab - Excess Def Inc Taxes - ID</t>
  </si>
  <si>
    <t>Reg Liab - Excess Def Inc Taxes - OR</t>
  </si>
  <si>
    <t>Reg Liab - Excess Def Inc Taxes - UT</t>
  </si>
  <si>
    <t>Reg Liab - Excess Def Inc Taxes - WA</t>
  </si>
  <si>
    <t>Reg Liab - Excess Def Inc Taxes - WY</t>
  </si>
  <si>
    <t>Reg Liab - Excess Def Inc Taxes - FERC</t>
  </si>
  <si>
    <t>FAS 109 - WA Flowthrough</t>
  </si>
  <si>
    <t>REG LIABILITY - OR GAIN-SALE EPUD ASSETS</t>
  </si>
  <si>
    <t>RegL - Blue Sky - Recl to Curr</t>
  </si>
  <si>
    <t>RL-Energy Savings Assistance (ESA)-CA</t>
  </si>
  <si>
    <t>RegL - OR Asset Sale Gain-Balance Recl</t>
  </si>
  <si>
    <t>Reg Liab - OR 2013 FERC Rate True-Up</t>
  </si>
  <si>
    <t>Reg Liab - OR 2017 FERC Rate True-Up</t>
  </si>
  <si>
    <t>Reg Liab - WA PCAM - CY 2016</t>
  </si>
  <si>
    <t>Reg Liability - WA PCAM CY2017</t>
  </si>
  <si>
    <t>Contra Reg Liability - WA PCAM CY2017</t>
  </si>
  <si>
    <t>Reg Liability - WA PCAM CY2018</t>
  </si>
  <si>
    <t>Reg Liability - WA PCAM Reserve 2016</t>
  </si>
  <si>
    <t>Contra Reg Liability - WA PCAM CY2018</t>
  </si>
  <si>
    <t>Reg Liability - WA PCAM CY2019</t>
  </si>
  <si>
    <t>Contra Reg Liability - WA PCAM CY2019</t>
  </si>
  <si>
    <t>Reg Liab-Excess Income Tax Deferral-CA</t>
  </si>
  <si>
    <t>Reg Liab-Excess Income Tax Deferral-ID</t>
  </si>
  <si>
    <t>Reg Liab-Excess Income Tax Deferral-OR</t>
  </si>
  <si>
    <t>Reg Liab-Excess Income Tax Deferral-UT</t>
  </si>
  <si>
    <t>Reg Liab-Excess Income Tax Deferral-WA</t>
  </si>
  <si>
    <t>Reg Liab-Excess Income Tax Deferral-WY</t>
  </si>
  <si>
    <t>RegLiab-Contr Exc Inc Tax Def-OR 18 TAM</t>
  </si>
  <si>
    <t>RegL - BPA Balancing Accts - Recl to Cur</t>
  </si>
  <si>
    <t>Reg Liab-OR Direct Access 5 yr Opt Out</t>
  </si>
  <si>
    <t>Reg Liab - WA-Accel Depr 2015 GRC</t>
  </si>
  <si>
    <t>Reg Liab - Depr Decrease Deferral - OR</t>
  </si>
  <si>
    <t>Reg Liab - Depr Decrease Deferral - WA</t>
  </si>
  <si>
    <t>Reg Liab - CA GHG Allowance Revenues</t>
  </si>
  <si>
    <t>Reg Liab - CA Solar (SOMAH)-GHG Funds</t>
  </si>
  <si>
    <t>RegL - CA GHG Allowances - Recl to Curr</t>
  </si>
  <si>
    <t>RegL - CA GHG Allowances - Balance Recl</t>
  </si>
  <si>
    <t>RegL - UT RECs in Rates - Balance Recl</t>
  </si>
  <si>
    <t>RegL - WY RECs in Rates - Balance Recl</t>
  </si>
  <si>
    <t>Reg Liab - Def RECs in Rates - Reclass</t>
  </si>
  <si>
    <t>RegL - OR Def Exc NPC - Recl to Curr</t>
  </si>
  <si>
    <t>RegL - WA Def Exc NPC - Recl to Curr</t>
  </si>
  <si>
    <t>RegL - WY Def Exc NPC - Recl to Curr</t>
  </si>
  <si>
    <t>Reg L-WA Decoupling Mechanism-Reclass</t>
  </si>
  <si>
    <t>RegL - WY Def Exc NPC - Balance Reclass</t>
  </si>
  <si>
    <t>RegL - CA Solar Feed-In - Recl to Curr</t>
  </si>
  <si>
    <t>RegL - UT Solar Feed-In - Recl to Curr</t>
  </si>
  <si>
    <t>RegL - CA Solar Feed-In - Balance Recl</t>
  </si>
  <si>
    <t>RegL - UT Solar Feed-In - Balance Recl</t>
  </si>
  <si>
    <t>RegL - DSM - CA - Reclass to Current</t>
  </si>
  <si>
    <t>Reg Liab - DSM - CA - Balance Reclass</t>
  </si>
  <si>
    <t>RegL - DSM - ID - Reclass to Current</t>
  </si>
  <si>
    <t>Reg Liab - DSM - ID - Balance Reclass</t>
  </si>
  <si>
    <t>RegL - DSM - UT - Reclass to Current</t>
  </si>
  <si>
    <t>Reg Liab - DSM - UT - Balance Reclass</t>
  </si>
  <si>
    <t>RegL - DSM - WA - Reclass to Current</t>
  </si>
  <si>
    <t>Reg Liab - DSM - WA - Balance Reclass</t>
  </si>
  <si>
    <t>RegL - DSM - WY - Reclass to Current</t>
  </si>
  <si>
    <t>Reg Liab - DSM - WY - Balance Reclass</t>
  </si>
  <si>
    <t>Reg Liab - Protected PP&amp;E ARAM - CA</t>
  </si>
  <si>
    <t>Reg Liab - Protected PP&amp;E ARAM - ID</t>
  </si>
  <si>
    <t>Reg Liab - Protected PP&amp;E ARAM - OR</t>
  </si>
  <si>
    <t>Reg Liab - Protected PP&amp;E ARAM - UT</t>
  </si>
  <si>
    <t>Reg Liab - Protected PP&amp;E ARAM - WA</t>
  </si>
  <si>
    <t>Reg Liab - Protected PP&amp;E ARAM - WY</t>
  </si>
  <si>
    <t>RegL - Other - Recl to Curr</t>
  </si>
  <si>
    <t>2540000 Total</t>
  </si>
  <si>
    <t>Customer Advances</t>
  </si>
  <si>
    <t>Payments Received Uncompleted Projects</t>
  </si>
  <si>
    <t>Transmission Payments Received - Capital</t>
  </si>
  <si>
    <t>NET METER FEES-REFUNDABLE</t>
  </si>
  <si>
    <t>Transm Intercon Deposits - w/3rd Party</t>
  </si>
  <si>
    <t>2520000 Total</t>
  </si>
  <si>
    <t>Investment Tax Credit Balance</t>
  </si>
  <si>
    <t>JIM BRIDGER RETROFIT ITC - PPL</t>
  </si>
  <si>
    <t>Accum Def ITC - Solar Arrays - 2013</t>
  </si>
  <si>
    <t>Accum Def ITC - Solar Arrays - 2014</t>
  </si>
  <si>
    <t>2551000 Total</t>
  </si>
  <si>
    <t>x</t>
  </si>
  <si>
    <t>Decoupling Accounts</t>
  </si>
  <si>
    <t>Conservation Accounts</t>
  </si>
  <si>
    <t>Low Income Accounts</t>
  </si>
  <si>
    <t>Power Cost Accounts</t>
  </si>
  <si>
    <t>Washington % of Investments</t>
  </si>
  <si>
    <t>Other States/Other</t>
  </si>
  <si>
    <t>PacifiCorp's</t>
  </si>
  <si>
    <t>Share of BCC</t>
  </si>
  <si>
    <t>ISWC Supplement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</si>
</sst>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0.000%"/>
    <numFmt numFmtId="166" formatCode="dddd\,\ mmmm\ dd\,\ yyyy\ h:mm:ss\ AM/PM"/>
    <numFmt numFmtId="167" formatCode="&quot;$ &quot;#,##0.00;&quot;$ &quot;\(#,##0.00\);&quot;$ &quot;#,##0.00"/>
    <numFmt numFmtId="168" formatCode="###,000"/>
    <numFmt numFmtId="169" formatCode="_(* #,##0_);_(* \(#,##0\);_(* &quot;-&quot;??_);_(@_)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thin">
        <color rgb="FF00B0F0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rgb="FF00B0F0"/>
      </left>
      <right style="thin">
        <color rgb="FF00B0F0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rgb="FF00B0F0"/>
      </left>
      <right style="thin">
        <color indexed="64"/>
      </right>
      <top style="thin">
        <color theme="3" tint="-0.24994659260841701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B0F0"/>
      </left>
      <right style="thin">
        <color rgb="FF00B0F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00B0F0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rgb="FF00B0F0"/>
      </right>
      <top style="thin">
        <color theme="3" tint="0.59996337778862885"/>
      </top>
      <bottom style="medium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theme="3" tint="0.59996337778862885"/>
      </top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rgb="FF00B0F0"/>
      </right>
      <top/>
      <bottom style="thin">
        <color theme="3" tint="0.59996337778862885"/>
      </bottom>
      <diagonal/>
    </border>
    <border>
      <left style="thin">
        <color rgb="FF00B0F0"/>
      </left>
      <right style="thin">
        <color rgb="FF00B0F0"/>
      </right>
      <top/>
      <bottom style="thin">
        <color theme="3" tint="0.59996337778862885"/>
      </bottom>
      <diagonal/>
    </border>
    <border>
      <left style="thin">
        <color rgb="FF00B0F0"/>
      </left>
      <right style="thin">
        <color indexed="64"/>
      </right>
      <top/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6" fillId="7" borderId="29" applyNumberFormat="0" applyAlignment="0" applyProtection="0">
      <alignment horizontal="left" vertical="center" indent="1"/>
    </xf>
    <xf numFmtId="168" fontId="7" fillId="8" borderId="29" applyNumberFormat="0" applyAlignment="0" applyProtection="0">
      <alignment horizontal="left" vertical="center" indent="1"/>
    </xf>
    <xf numFmtId="168" fontId="7" fillId="0" borderId="30" applyNumberFormat="0" applyProtection="0">
      <alignment horizontal="right" vertical="center"/>
    </xf>
    <xf numFmtId="0" fontId="3" fillId="0" borderId="0"/>
    <xf numFmtId="0" fontId="1" fillId="0" borderId="0"/>
    <xf numFmtId="0" fontId="9" fillId="0" borderId="0"/>
  </cellStyleXfs>
  <cellXfs count="2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41" fontId="0" fillId="0" borderId="0" xfId="0" applyNumberFormat="1"/>
    <xf numFmtId="0" fontId="2" fillId="2" borderId="2" xfId="0" applyFont="1" applyFill="1" applyBorder="1"/>
    <xf numFmtId="41" fontId="2" fillId="2" borderId="2" xfId="0" applyNumberFormat="1" applyFont="1" applyFill="1" applyBorder="1"/>
    <xf numFmtId="0" fontId="0" fillId="0" borderId="0" xfId="0" applyFill="1"/>
    <xf numFmtId="41" fontId="0" fillId="0" borderId="0" xfId="0" applyNumberFormat="1" applyFill="1"/>
    <xf numFmtId="164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41" fontId="2" fillId="2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0" fontId="2" fillId="0" borderId="2" xfId="0" applyFont="1" applyFill="1" applyBorder="1"/>
    <xf numFmtId="0" fontId="2" fillId="4" borderId="2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/>
    <xf numFmtId="0" fontId="2" fillId="2" borderId="6" xfId="0" applyFont="1" applyFill="1" applyBorder="1"/>
    <xf numFmtId="41" fontId="2" fillId="2" borderId="6" xfId="0" applyNumberFormat="1" applyFont="1" applyFill="1" applyBorder="1"/>
    <xf numFmtId="0" fontId="2" fillId="0" borderId="7" xfId="0" applyFont="1" applyFill="1" applyBorder="1"/>
    <xf numFmtId="41" fontId="2" fillId="0" borderId="7" xfId="0" applyNumberFormat="1" applyFont="1" applyFill="1" applyBorder="1"/>
    <xf numFmtId="0" fontId="2" fillId="0" borderId="0" xfId="0" applyFont="1" applyAlignment="1">
      <alignment horizontal="right"/>
    </xf>
    <xf numFmtId="41" fontId="2" fillId="0" borderId="0" xfId="0" applyNumberFormat="1" applyFont="1"/>
    <xf numFmtId="41" fontId="2" fillId="4" borderId="5" xfId="0" applyNumberFormat="1" applyFont="1" applyFill="1" applyBorder="1"/>
    <xf numFmtId="41" fontId="2" fillId="4" borderId="0" xfId="0" applyNumberFormat="1" applyFont="1" applyFill="1" applyBorder="1"/>
    <xf numFmtId="0" fontId="2" fillId="0" borderId="0" xfId="1" applyFont="1"/>
    <xf numFmtId="0" fontId="3" fillId="0" borderId="0" xfId="2" applyFont="1"/>
    <xf numFmtId="14" fontId="3" fillId="0" borderId="0" xfId="2" applyNumberFormat="1" applyFont="1"/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4" fontId="3" fillId="0" borderId="0" xfId="2" applyNumberFormat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3" applyFont="1" applyFill="1"/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11" xfId="1" applyNumberFormat="1" applyFont="1" applyBorder="1" applyAlignment="1">
      <alignment horizontal="center" vertical="center" wrapText="1"/>
    </xf>
    <xf numFmtId="0" fontId="4" fillId="0" borderId="0" xfId="2"/>
    <xf numFmtId="0" fontId="3" fillId="0" borderId="12" xfId="1" applyFont="1" applyBorder="1" applyAlignment="1">
      <alignment horizontal="left" indent="1"/>
    </xf>
    <xf numFmtId="0" fontId="3" fillId="0" borderId="8" xfId="1" applyFont="1" applyBorder="1" applyAlignment="1">
      <alignment horizontal="center"/>
    </xf>
    <xf numFmtId="41" fontId="3" fillId="0" borderId="8" xfId="2" applyNumberFormat="1" applyFont="1" applyBorder="1"/>
    <xf numFmtId="41" fontId="2" fillId="0" borderId="8" xfId="2" applyNumberFormat="1" applyFont="1" applyBorder="1"/>
    <xf numFmtId="41" fontId="2" fillId="0" borderId="13" xfId="2" applyNumberFormat="1" applyFont="1" applyBorder="1"/>
    <xf numFmtId="0" fontId="2" fillId="0" borderId="0" xfId="2" applyFont="1"/>
    <xf numFmtId="0" fontId="3" fillId="0" borderId="12" xfId="1" applyFont="1" applyFill="1" applyBorder="1" applyAlignment="1">
      <alignment horizontal="left" indent="1"/>
    </xf>
    <xf numFmtId="0" fontId="3" fillId="0" borderId="8" xfId="1" applyFont="1" applyFill="1" applyBorder="1" applyAlignment="1">
      <alignment horizontal="center"/>
    </xf>
    <xf numFmtId="0" fontId="3" fillId="0" borderId="0" xfId="2" applyFont="1" applyFill="1"/>
    <xf numFmtId="0" fontId="2" fillId="0" borderId="0" xfId="2" applyFont="1" applyFill="1"/>
    <xf numFmtId="41" fontId="3" fillId="0" borderId="0" xfId="3" applyNumberFormat="1" applyFill="1"/>
    <xf numFmtId="43" fontId="2" fillId="0" borderId="0" xfId="2" applyNumberFormat="1" applyFont="1"/>
    <xf numFmtId="41" fontId="3" fillId="0" borderId="0" xfId="2" applyNumberFormat="1" applyFont="1"/>
    <xf numFmtId="0" fontId="3" fillId="0" borderId="0" xfId="3" applyFill="1"/>
    <xf numFmtId="0" fontId="3" fillId="0" borderId="14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41" fontId="3" fillId="0" borderId="15" xfId="2" applyNumberFormat="1" applyFont="1" applyBorder="1"/>
    <xf numFmtId="41" fontId="2" fillId="0" borderId="15" xfId="2" applyNumberFormat="1" applyFont="1" applyBorder="1"/>
    <xf numFmtId="41" fontId="2" fillId="0" borderId="16" xfId="2" applyNumberFormat="1" applyFont="1" applyBorder="1"/>
    <xf numFmtId="41" fontId="2" fillId="0" borderId="0" xfId="2" applyNumberFormat="1" applyFont="1"/>
    <xf numFmtId="0" fontId="3" fillId="0" borderId="12" xfId="2" applyFont="1" applyBorder="1"/>
    <xf numFmtId="0" fontId="3" fillId="0" borderId="0" xfId="2" applyFont="1" applyBorder="1"/>
    <xf numFmtId="0" fontId="2" fillId="0" borderId="17" xfId="2" applyFont="1" applyBorder="1"/>
    <xf numFmtId="0" fontId="3" fillId="0" borderId="18" xfId="2" applyFont="1" applyBorder="1"/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41" fontId="3" fillId="0" borderId="21" xfId="2" applyNumberFormat="1" applyFont="1" applyBorder="1"/>
    <xf numFmtId="41" fontId="2" fillId="0" borderId="21" xfId="2" applyNumberFormat="1" applyFont="1" applyBorder="1"/>
    <xf numFmtId="41" fontId="2" fillId="0" borderId="22" xfId="2" applyNumberFormat="1" applyFont="1" applyBorder="1"/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41" fontId="3" fillId="0" borderId="13" xfId="2" applyNumberFormat="1" applyFont="1" applyBorder="1"/>
    <xf numFmtId="41" fontId="3" fillId="0" borderId="13" xfId="2" applyNumberFormat="1" applyFont="1" applyFill="1" applyBorder="1"/>
    <xf numFmtId="41" fontId="3" fillId="0" borderId="16" xfId="2" applyNumberFormat="1" applyFont="1" applyBorder="1"/>
    <xf numFmtId="41" fontId="3" fillId="0" borderId="22" xfId="2" applyNumberFormat="1" applyFont="1" applyBorder="1"/>
    <xf numFmtId="41" fontId="2" fillId="0" borderId="26" xfId="2" applyNumberFormat="1" applyFont="1" applyBorder="1"/>
    <xf numFmtId="0" fontId="2" fillId="0" borderId="0" xfId="2" applyFont="1" applyAlignment="1">
      <alignment horizontal="center"/>
    </xf>
    <xf numFmtId="41" fontId="2" fillId="0" borderId="28" xfId="2" applyNumberFormat="1" applyFont="1" applyBorder="1"/>
    <xf numFmtId="0" fontId="2" fillId="0" borderId="0" xfId="1" applyFont="1" applyBorder="1" applyAlignment="1">
      <alignment horizontal="center" wrapText="1"/>
    </xf>
    <xf numFmtId="41" fontId="2" fillId="0" borderId="0" xfId="2" applyNumberFormat="1" applyFont="1" applyBorder="1"/>
    <xf numFmtId="41" fontId="3" fillId="0" borderId="0" xfId="2" applyNumberFormat="1" applyFont="1" applyAlignment="1">
      <alignment horizontal="left"/>
    </xf>
    <xf numFmtId="0" fontId="0" fillId="0" borderId="0" xfId="2" applyFont="1" applyAlignment="1">
      <alignment horizontal="right"/>
    </xf>
    <xf numFmtId="10" fontId="3" fillId="0" borderId="0" xfId="2" applyNumberFormat="1" applyFont="1" applyAlignment="1">
      <alignment horizontal="left"/>
    </xf>
    <xf numFmtId="41" fontId="2" fillId="0" borderId="0" xfId="0" applyNumberFormat="1" applyFont="1" applyBorder="1"/>
    <xf numFmtId="164" fontId="0" fillId="0" borderId="1" xfId="0" applyNumberFormat="1" applyFont="1" applyBorder="1" applyAlignment="1">
      <alignment horizontal="center"/>
    </xf>
    <xf numFmtId="165" fontId="3" fillId="0" borderId="0" xfId="4" applyNumberFormat="1" applyFont="1"/>
    <xf numFmtId="0" fontId="0" fillId="5" borderId="0" xfId="0" applyFill="1" applyBorder="1"/>
    <xf numFmtId="0" fontId="0" fillId="5" borderId="0" xfId="0" applyNumberFormat="1" applyFill="1" applyBorder="1" applyProtection="1">
      <protection locked="0"/>
    </xf>
    <xf numFmtId="0" fontId="0" fillId="5" borderId="0" xfId="0" quotePrefix="1" applyNumberFormat="1" applyFill="1" applyBorder="1" applyProtection="1">
      <protection locked="0"/>
    </xf>
    <xf numFmtId="0" fontId="5" fillId="5" borderId="0" xfId="0" applyFont="1" applyFill="1"/>
    <xf numFmtId="0" fontId="0" fillId="5" borderId="0" xfId="0" applyFill="1"/>
    <xf numFmtId="0" fontId="2" fillId="0" borderId="0" xfId="0" quotePrefix="1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5" borderId="0" xfId="0" quotePrefix="1" applyFill="1" applyBorder="1" applyProtection="1">
      <protection locked="0"/>
    </xf>
    <xf numFmtId="0" fontId="0" fillId="0" borderId="0" xfId="0" quotePrefix="1" applyNumberFormat="1" applyProtection="1">
      <protection locked="0"/>
    </xf>
    <xf numFmtId="166" fontId="0" fillId="5" borderId="0" xfId="0" quotePrefix="1" applyNumberFormat="1" applyFill="1" applyBorder="1" applyProtection="1">
      <protection locked="0"/>
    </xf>
    <xf numFmtId="0" fontId="0" fillId="6" borderId="0" xfId="0" quotePrefix="1" applyNumberFormat="1" applyFill="1" applyProtection="1">
      <protection locked="0"/>
    </xf>
    <xf numFmtId="166" fontId="0" fillId="0" borderId="0" xfId="0" quotePrefix="1" applyNumberForma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167" fontId="0" fillId="0" borderId="0" xfId="0" applyNumberFormat="1" applyProtection="1">
      <protection locked="0"/>
    </xf>
    <xf numFmtId="0" fontId="6" fillId="7" borderId="29" xfId="5" quotePrefix="1" applyNumberFormat="1" applyBorder="1" applyAlignment="1"/>
    <xf numFmtId="0" fontId="6" fillId="7" borderId="29" xfId="5" applyNumberFormat="1" applyBorder="1" applyAlignment="1"/>
    <xf numFmtId="0" fontId="7" fillId="8" borderId="29" xfId="6" quotePrefix="1" applyNumberFormat="1" applyBorder="1" applyAlignment="1"/>
    <xf numFmtId="0" fontId="7" fillId="8" borderId="29" xfId="6" quotePrefix="1" applyNumberFormat="1" applyAlignment="1"/>
    <xf numFmtId="41" fontId="7" fillId="0" borderId="30" xfId="7" applyNumberFormat="1">
      <alignment horizontal="right" vertical="center"/>
    </xf>
    <xf numFmtId="41" fontId="7" fillId="0" borderId="31" xfId="7" applyNumberFormat="1" applyBorder="1">
      <alignment horizontal="right" vertical="center"/>
    </xf>
    <xf numFmtId="0" fontId="6" fillId="8" borderId="32" xfId="6" quotePrefix="1" applyNumberFormat="1" applyFont="1" applyBorder="1" applyAlignment="1"/>
    <xf numFmtId="41" fontId="6" fillId="0" borderId="33" xfId="7" applyNumberFormat="1" applyFont="1" applyBorder="1">
      <alignment horizontal="right" vertical="center"/>
    </xf>
    <xf numFmtId="41" fontId="6" fillId="0" borderId="34" xfId="7" applyNumberFormat="1" applyFont="1" applyBorder="1">
      <alignment horizontal="right" vertical="center"/>
    </xf>
    <xf numFmtId="0" fontId="7" fillId="8" borderId="35" xfId="6" quotePrefix="1" applyNumberFormat="1" applyBorder="1" applyAlignment="1"/>
    <xf numFmtId="41" fontId="7" fillId="0" borderId="36" xfId="7" applyNumberFormat="1" applyBorder="1">
      <alignment horizontal="right" vertical="center"/>
    </xf>
    <xf numFmtId="41" fontId="7" fillId="0" borderId="37" xfId="7" applyNumberFormat="1" applyBorder="1">
      <alignment horizontal="right" vertical="center"/>
    </xf>
    <xf numFmtId="41" fontId="7" fillId="0" borderId="38" xfId="7" applyNumberFormat="1" applyBorder="1">
      <alignment horizontal="right" vertical="center"/>
    </xf>
    <xf numFmtId="41" fontId="7" fillId="0" borderId="39" xfId="7" applyNumberFormat="1" applyBorder="1">
      <alignment horizontal="right" vertical="center"/>
    </xf>
    <xf numFmtId="0" fontId="6" fillId="8" borderId="40" xfId="6" quotePrefix="1" applyNumberFormat="1" applyFont="1" applyBorder="1" applyAlignment="1"/>
    <xf numFmtId="41" fontId="6" fillId="0" borderId="40" xfId="7" applyNumberFormat="1" applyFont="1" applyBorder="1">
      <alignment horizontal="right" vertical="center"/>
    </xf>
    <xf numFmtId="0" fontId="6" fillId="8" borderId="2" xfId="6" quotePrefix="1" applyNumberFormat="1" applyFont="1" applyBorder="1" applyAlignment="1"/>
    <xf numFmtId="41" fontId="6" fillId="0" borderId="2" xfId="7" applyNumberFormat="1" applyFont="1" applyBorder="1">
      <alignment horizontal="right" vertical="center"/>
    </xf>
    <xf numFmtId="0" fontId="8" fillId="0" borderId="0" xfId="0" quotePrefix="1" applyNumberFormat="1" applyFont="1" applyProtection="1">
      <protection locked="0"/>
    </xf>
    <xf numFmtId="0" fontId="3" fillId="0" borderId="0" xfId="0" quotePrefix="1" applyNumberFormat="1" applyFont="1" applyProtection="1">
      <protection locked="0"/>
    </xf>
    <xf numFmtId="0" fontId="3" fillId="0" borderId="0" xfId="0" quotePrefix="1" applyFont="1"/>
    <xf numFmtId="3" fontId="7" fillId="0" borderId="41" xfId="7" applyNumberFormat="1" applyBorder="1">
      <alignment horizontal="right" vertical="center"/>
    </xf>
    <xf numFmtId="3" fontId="7" fillId="0" borderId="42" xfId="7" applyNumberFormat="1" applyBorder="1">
      <alignment horizontal="right" vertical="center"/>
    </xf>
    <xf numFmtId="3" fontId="7" fillId="0" borderId="43" xfId="7" applyNumberFormat="1" applyBorder="1">
      <alignment horizontal="right" vertical="center"/>
    </xf>
    <xf numFmtId="3" fontId="7" fillId="0" borderId="44" xfId="7" applyNumberFormat="1" applyBorder="1">
      <alignment horizontal="right" vertical="center"/>
    </xf>
    <xf numFmtId="3" fontId="7" fillId="0" borderId="45" xfId="7" applyNumberFormat="1" applyBorder="1">
      <alignment horizontal="right" vertical="center"/>
    </xf>
    <xf numFmtId="3" fontId="7" fillId="0" borderId="46" xfId="7" applyNumberFormat="1" applyBorder="1">
      <alignment horizontal="right" vertical="center"/>
    </xf>
    <xf numFmtId="3" fontId="6" fillId="0" borderId="47" xfId="7" applyNumberFormat="1" applyFont="1" applyBorder="1">
      <alignment horizontal="right" vertical="center"/>
    </xf>
    <xf numFmtId="3" fontId="6" fillId="0" borderId="48" xfId="7" applyNumberFormat="1" applyFont="1" applyBorder="1">
      <alignment horizontal="right" vertical="center"/>
    </xf>
    <xf numFmtId="3" fontId="6" fillId="0" borderId="49" xfId="7" applyNumberFormat="1" applyFont="1" applyBorder="1">
      <alignment horizontal="right" vertical="center"/>
    </xf>
    <xf numFmtId="3" fontId="7" fillId="0" borderId="50" xfId="7" applyNumberFormat="1" applyBorder="1">
      <alignment horizontal="right" vertical="center"/>
    </xf>
    <xf numFmtId="3" fontId="7" fillId="0" borderId="51" xfId="7" applyNumberFormat="1" applyBorder="1">
      <alignment horizontal="right" vertical="center"/>
    </xf>
    <xf numFmtId="3" fontId="7" fillId="0" borderId="52" xfId="7" applyNumberFormat="1" applyBorder="1">
      <alignment horizontal="right" vertical="center"/>
    </xf>
    <xf numFmtId="3" fontId="6" fillId="0" borderId="53" xfId="7" applyNumberFormat="1" applyFont="1" applyBorder="1">
      <alignment horizontal="right" vertical="center"/>
    </xf>
    <xf numFmtId="3" fontId="6" fillId="0" borderId="33" xfId="7" applyNumberFormat="1" applyFont="1" applyBorder="1">
      <alignment horizontal="right" vertical="center"/>
    </xf>
    <xf numFmtId="3" fontId="6" fillId="0" borderId="54" xfId="7" applyNumberFormat="1" applyFont="1" applyBorder="1">
      <alignment horizontal="right" vertical="center"/>
    </xf>
    <xf numFmtId="0" fontId="7" fillId="8" borderId="55" xfId="6" quotePrefix="1" applyNumberFormat="1" applyBorder="1" applyAlignment="1"/>
    <xf numFmtId="3" fontId="7" fillId="0" borderId="56" xfId="7" applyNumberFormat="1" applyBorder="1">
      <alignment horizontal="right" vertical="center"/>
    </xf>
    <xf numFmtId="3" fontId="7" fillId="0" borderId="36" xfId="7" applyNumberFormat="1" applyBorder="1">
      <alignment horizontal="right" vertical="center"/>
    </xf>
    <xf numFmtId="3" fontId="7" fillId="0" borderId="57" xfId="7" applyNumberFormat="1" applyBorder="1">
      <alignment horizontal="right" vertical="center"/>
    </xf>
    <xf numFmtId="0" fontId="6" fillId="8" borderId="21" xfId="6" quotePrefix="1" applyNumberFormat="1" applyFont="1" applyBorder="1" applyAlignment="1"/>
    <xf numFmtId="3" fontId="6" fillId="0" borderId="58" xfId="7" applyNumberFormat="1" applyFont="1" applyBorder="1">
      <alignment horizontal="right" vertical="center"/>
    </xf>
    <xf numFmtId="0" fontId="6" fillId="8" borderId="59" xfId="6" quotePrefix="1" applyNumberFormat="1" applyFont="1" applyBorder="1" applyAlignment="1"/>
    <xf numFmtId="3" fontId="6" fillId="0" borderId="60" xfId="7" applyNumberFormat="1" applyFont="1" applyBorder="1">
      <alignment horizontal="right" vertical="center"/>
    </xf>
    <xf numFmtId="3" fontId="6" fillId="0" borderId="61" xfId="7" applyNumberFormat="1" applyFont="1" applyBorder="1">
      <alignment horizontal="right" vertical="center"/>
    </xf>
    <xf numFmtId="3" fontId="6" fillId="0" borderId="62" xfId="7" applyNumberFormat="1" applyFont="1" applyBorder="1">
      <alignment horizontal="right" vertical="center"/>
    </xf>
    <xf numFmtId="41" fontId="0" fillId="0" borderId="0" xfId="0" applyNumberFormat="1" applyFont="1"/>
    <xf numFmtId="0" fontId="0" fillId="0" borderId="0" xfId="0" applyAlignment="1">
      <alignment horizontal="right"/>
    </xf>
    <xf numFmtId="10" fontId="0" fillId="0" borderId="0" xfId="4" applyNumberFormat="1" applyFont="1"/>
    <xf numFmtId="0" fontId="2" fillId="0" borderId="9" xfId="0" applyFont="1" applyBorder="1" applyAlignment="1">
      <alignment horizontal="left"/>
    </xf>
    <xf numFmtId="41" fontId="2" fillId="0" borderId="63" xfId="0" applyNumberFormat="1" applyFont="1" applyBorder="1"/>
    <xf numFmtId="3" fontId="7" fillId="0" borderId="64" xfId="7" applyNumberFormat="1" applyBorder="1">
      <alignment horizontal="right" vertical="center"/>
    </xf>
    <xf numFmtId="3" fontId="7" fillId="0" borderId="30" xfId="7" applyNumberFormat="1" applyBorder="1">
      <alignment horizontal="right" vertical="center"/>
    </xf>
    <xf numFmtId="3" fontId="7" fillId="0" borderId="65" xfId="7" applyNumberFormat="1" applyBorder="1">
      <alignment horizontal="right" vertical="center"/>
    </xf>
    <xf numFmtId="0" fontId="7" fillId="8" borderId="66" xfId="6" quotePrefix="1" applyNumberFormat="1" applyBorder="1" applyAlignment="1"/>
    <xf numFmtId="0" fontId="7" fillId="9" borderId="29" xfId="6" quotePrefix="1" applyNumberFormat="1" applyFill="1" applyBorder="1" applyAlignment="1"/>
    <xf numFmtId="0" fontId="7" fillId="9" borderId="29" xfId="6" quotePrefix="1" applyNumberFormat="1" applyFill="1" applyAlignment="1"/>
    <xf numFmtId="41" fontId="7" fillId="3" borderId="30" xfId="7" applyNumberFormat="1" applyFill="1">
      <alignment horizontal="right" vertical="center"/>
    </xf>
    <xf numFmtId="41" fontId="7" fillId="3" borderId="31" xfId="7" applyNumberFormat="1" applyFill="1" applyBorder="1">
      <alignment horizontal="right" vertical="center"/>
    </xf>
    <xf numFmtId="43" fontId="0" fillId="0" borderId="0" xfId="0" applyNumberFormat="1"/>
    <xf numFmtId="43" fontId="0" fillId="0" borderId="0" xfId="0" applyNumberFormat="1" applyFill="1"/>
    <xf numFmtId="41" fontId="0" fillId="10" borderId="0" xfId="0" applyNumberFormat="1" applyFill="1"/>
    <xf numFmtId="3" fontId="0" fillId="0" borderId="0" xfId="0" applyNumberFormat="1"/>
    <xf numFmtId="169" fontId="0" fillId="0" borderId="0" xfId="0" applyNumberFormat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7" fillId="0" borderId="44" xfId="7" applyNumberFormat="1" applyFill="1" applyBorder="1">
      <alignment horizontal="right" vertical="center"/>
    </xf>
    <xf numFmtId="0" fontId="0" fillId="11" borderId="67" xfId="0" applyFill="1" applyBorder="1"/>
    <xf numFmtId="0" fontId="0" fillId="12" borderId="67" xfId="0" applyFill="1" applyBorder="1"/>
    <xf numFmtId="0" fontId="0" fillId="13" borderId="67" xfId="0" applyFill="1" applyBorder="1"/>
    <xf numFmtId="0" fontId="0" fillId="10" borderId="67" xfId="0" applyFill="1" applyBorder="1"/>
    <xf numFmtId="0" fontId="0" fillId="11" borderId="0" xfId="0" applyFill="1"/>
    <xf numFmtId="41" fontId="0" fillId="11" borderId="0" xfId="0" applyNumberFormat="1" applyFill="1"/>
    <xf numFmtId="0" fontId="0" fillId="12" borderId="0" xfId="0" applyFill="1"/>
    <xf numFmtId="41" fontId="0" fillId="12" borderId="0" xfId="0" applyNumberFormat="1" applyFill="1"/>
    <xf numFmtId="0" fontId="0" fillId="13" borderId="0" xfId="0" applyFill="1"/>
    <xf numFmtId="41" fontId="0" fillId="13" borderId="0" xfId="0" applyNumberFormat="1" applyFill="1"/>
    <xf numFmtId="0" fontId="0" fillId="10" borderId="0" xfId="0" applyFill="1"/>
    <xf numFmtId="10" fontId="2" fillId="2" borderId="0" xfId="4" applyNumberFormat="1" applyFont="1" applyFill="1" applyBorder="1"/>
    <xf numFmtId="164" fontId="3" fillId="0" borderId="0" xfId="1" applyNumberFormat="1" applyFont="1" applyBorder="1" applyAlignment="1">
      <alignment horizontal="center" vertical="center" wrapText="1"/>
    </xf>
    <xf numFmtId="41" fontId="3" fillId="0" borderId="0" xfId="2" applyNumberFormat="1" applyFont="1" applyBorder="1"/>
    <xf numFmtId="41" fontId="3" fillId="0" borderId="0" xfId="2" applyNumberFormat="1" applyFont="1" applyFill="1" applyBorder="1"/>
    <xf numFmtId="41" fontId="2" fillId="0" borderId="13" xfId="2" applyNumberFormat="1" applyFont="1" applyFill="1" applyBorder="1"/>
    <xf numFmtId="41" fontId="2" fillId="3" borderId="68" xfId="2" applyNumberFormat="1" applyFont="1" applyFill="1" applyBorder="1"/>
    <xf numFmtId="41" fontId="2" fillId="3" borderId="69" xfId="2" applyNumberFormat="1" applyFont="1" applyFill="1" applyBorder="1"/>
    <xf numFmtId="164" fontId="2" fillId="0" borderId="0" xfId="1" applyNumberFormat="1" applyFont="1" applyBorder="1" applyAlignment="1">
      <alignment horizontal="center" wrapText="1"/>
    </xf>
    <xf numFmtId="169" fontId="0" fillId="0" borderId="0" xfId="0" applyNumberFormat="1" applyFill="1"/>
    <xf numFmtId="164" fontId="2" fillId="0" borderId="70" xfId="0" applyNumberFormat="1" applyFont="1" applyBorder="1" applyAlignment="1">
      <alignment horizontal="center"/>
    </xf>
    <xf numFmtId="41" fontId="2" fillId="0" borderId="70" xfId="0" applyNumberFormat="1" applyFont="1" applyBorder="1"/>
    <xf numFmtId="164" fontId="0" fillId="0" borderId="71" xfId="0" applyNumberFormat="1" applyFont="1" applyBorder="1" applyAlignment="1">
      <alignment horizontal="center"/>
    </xf>
    <xf numFmtId="0" fontId="0" fillId="0" borderId="0" xfId="0" applyFill="1" applyBorder="1"/>
    <xf numFmtId="43" fontId="0" fillId="0" borderId="0" xfId="0" applyNumberFormat="1" applyFill="1" applyBorder="1"/>
    <xf numFmtId="4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70" xfId="0" applyNumberFormat="1" applyFont="1" applyBorder="1" applyAlignment="1">
      <alignment horizontal="center"/>
    </xf>
    <xf numFmtId="164" fontId="0" fillId="0" borderId="71" xfId="0" applyNumberFormat="1" applyFont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Border="1"/>
    <xf numFmtId="10" fontId="0" fillId="0" borderId="0" xfId="4" applyNumberFormat="1" applyFont="1" applyFill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2" fillId="0" borderId="25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0" fontId="2" fillId="0" borderId="27" xfId="1" applyFont="1" applyBorder="1" applyAlignment="1">
      <alignment horizontal="center" wrapText="1"/>
    </xf>
    <xf numFmtId="0" fontId="0" fillId="0" borderId="12" xfId="2" applyFont="1" applyBorder="1" applyAlignment="1">
      <alignment horizontal="left" vertical="top" wrapText="1"/>
    </xf>
    <xf numFmtId="0" fontId="3" fillId="0" borderId="12" xfId="2" applyFont="1" applyBorder="1" applyAlignment="1">
      <alignment horizontal="left" vertical="top" wrapText="1"/>
    </xf>
    <xf numFmtId="0" fontId="0" fillId="0" borderId="0" xfId="2" applyFont="1" applyAlignment="1">
      <alignment horizontal="right"/>
    </xf>
  </cellXfs>
  <cellStyles count="11">
    <cellStyle name="Normal" xfId="0" builtinId="0"/>
    <cellStyle name="Normal 15" xfId="9"/>
    <cellStyle name="Normal 2" xfId="2"/>
    <cellStyle name="Normal 2 2" xfId="8"/>
    <cellStyle name="Normal 3" xfId="10"/>
    <cellStyle name="Normal_Bridger Coal Adjustment" xfId="1"/>
    <cellStyle name="Normal_Bridger Mine RateBase Forecast FY06 - FY09 v3a" xfId="3"/>
    <cellStyle name="Percent" xfId="4" builtinId="5"/>
    <cellStyle name="SAPDataCell" xfId="7"/>
    <cellStyle name="SAPDimensionCell" xfId="5"/>
    <cellStyle name="SAPMemberCell" xfId="6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4764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79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4789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26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05049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383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383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5742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2383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12700</xdr:colOff>
          <xdr:row>2</xdr:row>
          <xdr:rowOff>19050</xdr:rowOff>
        </xdr:from>
        <xdr:to>
          <xdr:col>1</xdr:col>
          <xdr:colOff>1098550</xdr:colOff>
          <xdr:row>2</xdr:row>
          <xdr:rowOff>508000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39172\AppData\Local\Temp\sapaocache\527882\download\JARS%20-%20Sum%20of%20Monthly%20Average%20Master.V2.xlsm%20(13-49-08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p08380\Local%20Settings\Temporary%20Internet%20Files\Content.Outlook\D9AKUJ8D\Cottonwood%20Lease%20Evaluation%20-%20DC%20Mine%20Access%20-%207-6-12%20rev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5\Wyoming%20GRC\SEPT%202006\Models\JAM%20-%20WY%20Sep%202006%20GR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Groups\SLREG1\ARCHIVE\2004\Balanced%20Scorecard\2005%20Comparisons\ROE%20-%20Q3\Bus%20U%20Comparisons\2005%20Run%20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LREG1\ARCHIVE\2000\Oregon%20SB1149\CA%20Removed\1999%20RFM%20(CA%20and%20Centralia%20Remov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ctuals_Data (2)"/>
      <sheetName val="Start"/>
      <sheetName val="Actuals_Data"/>
      <sheetName val="Master Data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ummary"/>
      <sheetName val="Operating Cost Summary"/>
      <sheetName val="Pre 2012 Investment"/>
      <sheetName val="FAS 158-112"/>
      <sheetName val="CAPEX"/>
      <sheetName val="% Depletion"/>
      <sheetName val="Royalty-Taxes"/>
      <sheetName val="Advance Royalties"/>
      <sheetName val="Final Reclamation"/>
      <sheetName val="Transportation"/>
      <sheetName val="External Coal"/>
      <sheetName val="PE - Fin model inputs"/>
      <sheetName val="Fin. Summary"/>
      <sheetName val="Options"/>
      <sheetName val="Recovery Rpt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B8">
            <v>3</v>
          </cell>
        </row>
      </sheetData>
      <sheetData sheetId="14" refreshError="1"/>
      <sheetData sheetId="15" refreshError="1">
        <row r="13">
          <cell r="B13">
            <v>2013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59-61"/>
      <sheetName val="61-62"/>
      <sheetName val="62-63"/>
      <sheetName val="blks04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5.bin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885"/>
  <sheetViews>
    <sheetView tabSelected="1" view="pageLayout" zoomScaleNormal="80" zoomScaleSheetLayoutView="80" workbookViewId="0">
      <selection activeCell="I22" sqref="I22"/>
    </sheetView>
  </sheetViews>
  <sheetFormatPr defaultRowHeight="12.5" outlineLevelRow="4" outlineLevelCol="1" x14ac:dyDescent="0.25"/>
  <cols>
    <col min="1" max="1" width="13.81640625" bestFit="1" customWidth="1"/>
    <col min="2" max="2" width="25.54296875" bestFit="1" customWidth="1"/>
    <col min="3" max="3" width="10.54296875" customWidth="1"/>
    <col min="4" max="4" width="24.26953125" bestFit="1" customWidth="1"/>
    <col min="5" max="17" width="17" customWidth="1" outlineLevel="1"/>
    <col min="18" max="18" width="17" bestFit="1" customWidth="1"/>
    <col min="19" max="19" width="2.7265625" style="8" customWidth="1"/>
    <col min="20" max="20" width="17.81640625" bestFit="1" customWidth="1"/>
    <col min="21" max="21" width="17.1796875" bestFit="1" customWidth="1"/>
    <col min="22" max="22" width="19.1796875" bestFit="1" customWidth="1"/>
    <col min="23" max="23" width="17.1796875" bestFit="1" customWidth="1"/>
    <col min="24" max="24" width="1.7265625" style="200" customWidth="1"/>
    <col min="25" max="27" width="17.1796875" customWidth="1"/>
    <col min="28" max="28" width="1.7265625" style="200" customWidth="1"/>
    <col min="29" max="29" width="17.1796875" customWidth="1"/>
    <col min="30" max="30" width="13.54296875" customWidth="1"/>
    <col min="31" max="31" width="13.453125" bestFit="1" customWidth="1"/>
    <col min="32" max="32" width="11.26953125" bestFit="1" customWidth="1"/>
  </cols>
  <sheetData>
    <row r="1" spans="1:29" ht="13" outlineLevel="1" x14ac:dyDescent="0.3">
      <c r="A1" s="1" t="s">
        <v>0</v>
      </c>
    </row>
    <row r="2" spans="1:29" ht="13" outlineLevel="1" x14ac:dyDescent="0.3">
      <c r="A2" s="1" t="s">
        <v>6018</v>
      </c>
    </row>
    <row r="3" spans="1:29" ht="13" outlineLevel="1" thickBot="1" x14ac:dyDescent="0.3"/>
    <row r="4" spans="1:29" ht="13" outlineLevel="1" thickBot="1" x14ac:dyDescent="0.3">
      <c r="B4" s="156" t="s">
        <v>6010</v>
      </c>
      <c r="C4" s="177"/>
    </row>
    <row r="5" spans="1:29" ht="13" outlineLevel="1" thickBot="1" x14ac:dyDescent="0.3">
      <c r="B5" s="156" t="s">
        <v>6011</v>
      </c>
      <c r="C5" s="178"/>
    </row>
    <row r="6" spans="1:29" ht="13" outlineLevel="1" thickBot="1" x14ac:dyDescent="0.3">
      <c r="B6" s="156" t="s">
        <v>6012</v>
      </c>
      <c r="C6" s="179"/>
    </row>
    <row r="7" spans="1:29" ht="13" outlineLevel="1" thickBot="1" x14ac:dyDescent="0.3">
      <c r="B7" s="156" t="s">
        <v>6013</v>
      </c>
      <c r="C7" s="180"/>
    </row>
    <row r="8" spans="1:29" ht="13" outlineLevel="1" x14ac:dyDescent="0.3">
      <c r="Y8" s="213" t="s">
        <v>3827</v>
      </c>
      <c r="Z8" s="213"/>
      <c r="AA8" s="213"/>
      <c r="AB8" s="175"/>
      <c r="AC8" s="174"/>
    </row>
    <row r="9" spans="1:29" ht="13" outlineLevel="1" x14ac:dyDescent="0.3">
      <c r="T9" s="216" t="s">
        <v>3718</v>
      </c>
      <c r="U9" s="217"/>
      <c r="V9" s="217"/>
      <c r="W9" s="217"/>
      <c r="X9" s="203"/>
      <c r="Y9" s="212" t="s">
        <v>3828</v>
      </c>
      <c r="Z9" s="212"/>
      <c r="AA9" s="212"/>
      <c r="AB9" s="206"/>
      <c r="AC9" s="173"/>
    </row>
    <row r="10" spans="1:29" ht="26" x14ac:dyDescent="0.3">
      <c r="A10" s="2" t="s">
        <v>1</v>
      </c>
      <c r="B10" s="2" t="s">
        <v>2</v>
      </c>
      <c r="C10" s="3" t="s">
        <v>3</v>
      </c>
      <c r="D10" s="2" t="s">
        <v>4</v>
      </c>
      <c r="E10" s="4">
        <v>43252</v>
      </c>
      <c r="F10" s="4">
        <v>43282</v>
      </c>
      <c r="G10" s="4">
        <v>43313</v>
      </c>
      <c r="H10" s="4">
        <v>43344</v>
      </c>
      <c r="I10" s="4">
        <v>43374</v>
      </c>
      <c r="J10" s="4">
        <v>43405</v>
      </c>
      <c r="K10" s="4">
        <v>43435</v>
      </c>
      <c r="L10" s="4">
        <v>43466</v>
      </c>
      <c r="M10" s="4">
        <v>43497</v>
      </c>
      <c r="N10" s="4">
        <v>43525</v>
      </c>
      <c r="O10" s="4">
        <v>43556</v>
      </c>
      <c r="P10" s="4">
        <v>43586</v>
      </c>
      <c r="Q10" s="4">
        <v>43617</v>
      </c>
      <c r="R10" s="10" t="s">
        <v>5</v>
      </c>
      <c r="S10" s="19"/>
      <c r="T10" s="10" t="s">
        <v>3719</v>
      </c>
      <c r="U10" s="10" t="s">
        <v>3720</v>
      </c>
      <c r="V10" s="10" t="s">
        <v>3721</v>
      </c>
      <c r="W10" s="197" t="s">
        <v>3722</v>
      </c>
      <c r="X10" s="20"/>
      <c r="Y10" s="199" t="s">
        <v>3829</v>
      </c>
      <c r="Z10" s="90" t="s">
        <v>6015</v>
      </c>
      <c r="AA10" s="207" t="s">
        <v>3830</v>
      </c>
      <c r="AB10" s="209"/>
      <c r="AC10" s="208" t="s">
        <v>6014</v>
      </c>
    </row>
    <row r="11" spans="1:29" ht="13" outlineLevel="1" x14ac:dyDescent="0.3">
      <c r="A11" s="215" t="s">
        <v>3705</v>
      </c>
      <c r="B11" s="215"/>
      <c r="C11" s="215"/>
      <c r="D11" s="21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20"/>
    </row>
    <row r="12" spans="1:29" outlineLevel="4" x14ac:dyDescent="0.25">
      <c r="A12" t="s">
        <v>6</v>
      </c>
      <c r="B12" t="s">
        <v>7</v>
      </c>
      <c r="C12" t="s">
        <v>8</v>
      </c>
      <c r="D12" t="s">
        <v>9</v>
      </c>
      <c r="E12" s="5">
        <v>175785454.15000001</v>
      </c>
      <c r="F12" s="5">
        <v>175785454.15000001</v>
      </c>
      <c r="G12" s="5">
        <v>175737311.43000001</v>
      </c>
      <c r="H12" s="5">
        <v>175738410.69999999</v>
      </c>
      <c r="I12" s="5">
        <v>175676016.58000001</v>
      </c>
      <c r="J12" s="5">
        <v>175632932.77000001</v>
      </c>
      <c r="K12" s="5">
        <v>175984598.16</v>
      </c>
      <c r="L12" s="5">
        <v>175958177.81</v>
      </c>
      <c r="M12" s="5">
        <v>175956016.93000001</v>
      </c>
      <c r="N12" s="5">
        <v>175956035.88999999</v>
      </c>
      <c r="O12" s="5">
        <v>178023174.90000001</v>
      </c>
      <c r="P12" s="5">
        <v>178023096.91999999</v>
      </c>
      <c r="Q12" s="5">
        <v>178023208.59999999</v>
      </c>
      <c r="R12" s="5">
        <f>(E12+2*SUM(F12:P12)+Q12)/24</f>
        <v>176281296.4679167</v>
      </c>
      <c r="S12" s="9"/>
      <c r="V12" s="5"/>
    </row>
    <row r="13" spans="1:29" outlineLevel="4" x14ac:dyDescent="0.25">
      <c r="A13" t="s">
        <v>6</v>
      </c>
      <c r="B13" t="s">
        <v>7</v>
      </c>
      <c r="C13" t="s">
        <v>10</v>
      </c>
      <c r="D13" t="s">
        <v>11</v>
      </c>
      <c r="E13" s="5">
        <v>223649564</v>
      </c>
      <c r="F13" s="5">
        <v>224950758.78999999</v>
      </c>
      <c r="G13" s="5">
        <v>224974783.83000001</v>
      </c>
      <c r="H13" s="5">
        <v>225159456.15000001</v>
      </c>
      <c r="I13" s="5">
        <v>225441883.44999999</v>
      </c>
      <c r="J13" s="5">
        <v>225605509</v>
      </c>
      <c r="K13" s="5">
        <v>228769719.90000001</v>
      </c>
      <c r="L13" s="5">
        <v>228778257.15000001</v>
      </c>
      <c r="M13" s="5">
        <v>229840504.02000001</v>
      </c>
      <c r="N13" s="5">
        <v>230114732.53999999</v>
      </c>
      <c r="O13" s="5">
        <v>228198300.44999999</v>
      </c>
      <c r="P13" s="5">
        <v>228284533.03999999</v>
      </c>
      <c r="Q13" s="5">
        <v>228281783.03999999</v>
      </c>
      <c r="R13" s="5">
        <f t="shared" ref="R13:R80" si="0">(E13+2*SUM(F13:P13)+Q13)/24</f>
        <v>227173675.98666668</v>
      </c>
      <c r="S13" s="9"/>
      <c r="V13" s="5"/>
    </row>
    <row r="14" spans="1:29" outlineLevel="4" x14ac:dyDescent="0.25">
      <c r="A14" t="s">
        <v>6</v>
      </c>
      <c r="B14" t="s">
        <v>7</v>
      </c>
      <c r="C14" t="s">
        <v>12</v>
      </c>
      <c r="D14" t="s">
        <v>13</v>
      </c>
      <c r="E14" s="5">
        <v>12308899652.15</v>
      </c>
      <c r="F14" s="5">
        <v>12311179885.059999</v>
      </c>
      <c r="G14" s="5">
        <v>12318110447.709999</v>
      </c>
      <c r="H14" s="5">
        <v>12319617594.34</v>
      </c>
      <c r="I14" s="5">
        <v>12337564747.870001</v>
      </c>
      <c r="J14" s="5">
        <v>12338026640.620001</v>
      </c>
      <c r="K14" s="5">
        <v>12346277089.139999</v>
      </c>
      <c r="L14" s="5">
        <v>12289216808.870001</v>
      </c>
      <c r="M14" s="5">
        <v>12296064879.73</v>
      </c>
      <c r="N14" s="5">
        <v>12297028238.559999</v>
      </c>
      <c r="O14" s="5">
        <v>12304018958.5</v>
      </c>
      <c r="P14" s="5">
        <v>12326399139.370001</v>
      </c>
      <c r="Q14" s="5">
        <v>12320293211.33</v>
      </c>
      <c r="R14" s="5">
        <f t="shared" si="0"/>
        <v>12316508405.125834</v>
      </c>
      <c r="S14" s="9"/>
      <c r="V14" s="5"/>
    </row>
    <row r="15" spans="1:29" outlineLevel="4" x14ac:dyDescent="0.25">
      <c r="A15" t="s">
        <v>6</v>
      </c>
      <c r="B15" t="s">
        <v>7</v>
      </c>
      <c r="C15" t="s">
        <v>14</v>
      </c>
      <c r="D15" t="s">
        <v>15</v>
      </c>
      <c r="E15" s="5">
        <v>6133803097.6499996</v>
      </c>
      <c r="F15" s="5">
        <v>6138513077.6099997</v>
      </c>
      <c r="G15" s="5">
        <v>6146678145.7299995</v>
      </c>
      <c r="H15" s="5">
        <v>6153375758.5200005</v>
      </c>
      <c r="I15" s="5">
        <v>6172723859.1999998</v>
      </c>
      <c r="J15" s="5">
        <v>6180528785.5299997</v>
      </c>
      <c r="K15" s="5">
        <v>6190014912.04</v>
      </c>
      <c r="L15" s="5">
        <v>6192886037.5200005</v>
      </c>
      <c r="M15" s="5">
        <v>6200777977.9300003</v>
      </c>
      <c r="N15" s="5">
        <v>6204528941.5100002</v>
      </c>
      <c r="O15" s="5">
        <v>6242229169.2600002</v>
      </c>
      <c r="P15" s="5">
        <v>6273896169.2200003</v>
      </c>
      <c r="Q15" s="5">
        <v>6277630575.9499998</v>
      </c>
      <c r="R15" s="5">
        <f t="shared" si="0"/>
        <v>6191822472.5725012</v>
      </c>
      <c r="S15" s="9"/>
      <c r="V15" s="5"/>
    </row>
    <row r="16" spans="1:29" outlineLevel="4" x14ac:dyDescent="0.25">
      <c r="A16" t="s">
        <v>6</v>
      </c>
      <c r="B16" t="s">
        <v>7</v>
      </c>
      <c r="C16" t="s">
        <v>16</v>
      </c>
      <c r="D16" t="s">
        <v>17</v>
      </c>
      <c r="E16" s="5">
        <v>6791650681.4200001</v>
      </c>
      <c r="F16" s="5">
        <v>6813165639.7799997</v>
      </c>
      <c r="G16" s="5">
        <v>6829240400.1400003</v>
      </c>
      <c r="H16" s="5">
        <v>6843083842.9200001</v>
      </c>
      <c r="I16" s="5">
        <v>6867355109.4200001</v>
      </c>
      <c r="J16" s="5">
        <v>6888836135.0500002</v>
      </c>
      <c r="K16" s="5">
        <v>6911471668.2299995</v>
      </c>
      <c r="L16" s="5">
        <v>6930630913.7399998</v>
      </c>
      <c r="M16" s="5">
        <v>6962438704.1000004</v>
      </c>
      <c r="N16" s="5">
        <v>6980721954.8500004</v>
      </c>
      <c r="O16" s="5">
        <v>7000206523.5500002</v>
      </c>
      <c r="P16" s="5">
        <v>7018438402.96</v>
      </c>
      <c r="Q16" s="5">
        <v>7038739308.9799995</v>
      </c>
      <c r="R16" s="5">
        <f t="shared" si="0"/>
        <v>6913398690.8283348</v>
      </c>
      <c r="S16" s="9"/>
      <c r="V16" s="5"/>
    </row>
    <row r="17" spans="1:22" outlineLevel="4" x14ac:dyDescent="0.25">
      <c r="A17" t="s">
        <v>6</v>
      </c>
      <c r="B17" t="s">
        <v>7</v>
      </c>
      <c r="C17" t="s">
        <v>18</v>
      </c>
      <c r="D17" t="s">
        <v>19</v>
      </c>
      <c r="E17" s="5">
        <v>301059822.35000002</v>
      </c>
      <c r="F17" s="5">
        <v>291105083.06999999</v>
      </c>
      <c r="G17" s="5">
        <v>291661827.43000001</v>
      </c>
      <c r="H17" s="5">
        <v>296407875.16000003</v>
      </c>
      <c r="I17" s="5">
        <v>297278311.88999999</v>
      </c>
      <c r="J17" s="5">
        <v>304584936.66000003</v>
      </c>
      <c r="K17" s="5">
        <v>309048275.43000001</v>
      </c>
      <c r="L17" s="5">
        <v>310180354.58999997</v>
      </c>
      <c r="M17" s="5">
        <v>310477863.86000001</v>
      </c>
      <c r="N17" s="5">
        <v>310919658.11000001</v>
      </c>
      <c r="O17" s="5">
        <v>309366150.43000001</v>
      </c>
      <c r="P17" s="5">
        <v>309450325.63</v>
      </c>
      <c r="Q17" s="5">
        <v>307081123.75</v>
      </c>
      <c r="R17" s="5">
        <f t="shared" si="0"/>
        <v>303712594.60916668</v>
      </c>
      <c r="S17" s="9"/>
      <c r="V17" s="5"/>
    </row>
    <row r="18" spans="1:22" outlineLevel="4" x14ac:dyDescent="0.25">
      <c r="A18" t="s">
        <v>6</v>
      </c>
      <c r="B18" t="s">
        <v>7</v>
      </c>
      <c r="C18" t="s">
        <v>20</v>
      </c>
      <c r="D18" t="s">
        <v>21</v>
      </c>
      <c r="E18" s="5">
        <v>77393564.189999998</v>
      </c>
      <c r="F18" s="5">
        <v>79870418.489999995</v>
      </c>
      <c r="G18" s="5">
        <v>81532925.650000006</v>
      </c>
      <c r="H18" s="5">
        <v>80710103.989999995</v>
      </c>
      <c r="I18" s="5">
        <v>82182570.019999996</v>
      </c>
      <c r="J18" s="5">
        <v>82318375.299999997</v>
      </c>
      <c r="K18" s="5">
        <v>83373806.060000002</v>
      </c>
      <c r="L18" s="5">
        <v>72506754.730000004</v>
      </c>
      <c r="M18" s="5">
        <v>73097331.659999996</v>
      </c>
      <c r="N18" s="5">
        <v>72906424.790000007</v>
      </c>
      <c r="O18" s="5">
        <v>73666428.260000005</v>
      </c>
      <c r="P18" s="5">
        <v>67656005.049999997</v>
      </c>
      <c r="Q18" s="5">
        <v>65216804.060000002</v>
      </c>
      <c r="R18" s="5">
        <f t="shared" si="0"/>
        <v>76760527.343749985</v>
      </c>
      <c r="S18" s="9"/>
      <c r="V18" s="5"/>
    </row>
    <row r="19" spans="1:22" outlineLevel="4" x14ac:dyDescent="0.25">
      <c r="A19" t="s">
        <v>6</v>
      </c>
      <c r="B19" t="s">
        <v>7</v>
      </c>
      <c r="C19" t="s">
        <v>22</v>
      </c>
      <c r="D19" t="s">
        <v>23</v>
      </c>
      <c r="E19" s="5">
        <v>576060899.64999998</v>
      </c>
      <c r="F19" s="5">
        <v>578032090.39999998</v>
      </c>
      <c r="G19" s="5">
        <v>580321486.75</v>
      </c>
      <c r="H19" s="5">
        <v>581845133.35000002</v>
      </c>
      <c r="I19" s="5">
        <v>586348665.01999998</v>
      </c>
      <c r="J19" s="5">
        <v>587560336.58000004</v>
      </c>
      <c r="K19" s="5">
        <v>594522475.72000003</v>
      </c>
      <c r="L19" s="5">
        <v>591550775.37</v>
      </c>
      <c r="M19" s="5">
        <v>592631329.39999998</v>
      </c>
      <c r="N19" s="5">
        <v>593728654.92999995</v>
      </c>
      <c r="O19" s="5">
        <v>594870938.65999997</v>
      </c>
      <c r="P19" s="5">
        <v>595911535.25</v>
      </c>
      <c r="Q19" s="5">
        <v>596192928.63</v>
      </c>
      <c r="R19" s="5">
        <f t="shared" si="0"/>
        <v>588620861.2974999</v>
      </c>
      <c r="S19" s="9"/>
      <c r="V19" s="5"/>
    </row>
    <row r="20" spans="1:22" outlineLevel="4" x14ac:dyDescent="0.25">
      <c r="A20" t="s">
        <v>6</v>
      </c>
      <c r="B20" t="s">
        <v>7</v>
      </c>
      <c r="C20" t="s">
        <v>24</v>
      </c>
      <c r="D20" t="s">
        <v>25</v>
      </c>
      <c r="E20" s="5">
        <v>21501461.379999999</v>
      </c>
      <c r="F20" s="5">
        <v>20179489.469999999</v>
      </c>
      <c r="G20" s="5">
        <v>20130815.379999999</v>
      </c>
      <c r="H20" s="5">
        <v>20130815.379999999</v>
      </c>
      <c r="I20" s="5">
        <v>20146094.82</v>
      </c>
      <c r="J20" s="5">
        <v>20146110.719999999</v>
      </c>
      <c r="K20" s="5">
        <v>17710949.739999998</v>
      </c>
      <c r="L20" s="5">
        <v>17710949.739999998</v>
      </c>
      <c r="M20" s="5">
        <v>17710949.739999998</v>
      </c>
      <c r="N20" s="5">
        <v>17765617.100000001</v>
      </c>
      <c r="O20" s="5">
        <v>17782870.489999998</v>
      </c>
      <c r="P20" s="5">
        <v>17782343.670000002</v>
      </c>
      <c r="Q20" s="5">
        <v>17782343.670000002</v>
      </c>
      <c r="R20" s="5">
        <f t="shared" si="0"/>
        <v>18903242.397916667</v>
      </c>
      <c r="S20" s="9"/>
      <c r="V20" s="5"/>
    </row>
    <row r="21" spans="1:22" outlineLevel="4" x14ac:dyDescent="0.25">
      <c r="A21" t="s">
        <v>6</v>
      </c>
      <c r="B21" t="s">
        <v>7</v>
      </c>
      <c r="C21" t="s">
        <v>26</v>
      </c>
      <c r="D21" t="s">
        <v>27</v>
      </c>
      <c r="E21" s="5">
        <v>150896267.59</v>
      </c>
      <c r="F21" s="5">
        <v>150896267.59</v>
      </c>
      <c r="G21" s="5">
        <v>150896267.59</v>
      </c>
      <c r="H21" s="5">
        <v>149696901.59</v>
      </c>
      <c r="I21" s="5">
        <v>149696901.59</v>
      </c>
      <c r="J21" s="5">
        <v>149696901.59</v>
      </c>
      <c r="K21" s="5">
        <v>148114173.59</v>
      </c>
      <c r="L21" s="5">
        <v>148114173.59</v>
      </c>
      <c r="M21" s="5">
        <v>148114173.59</v>
      </c>
      <c r="N21" s="5">
        <v>148154755.59</v>
      </c>
      <c r="O21" s="5">
        <v>148154755.59</v>
      </c>
      <c r="P21" s="5">
        <v>148154755.59</v>
      </c>
      <c r="Q21" s="5">
        <v>154468002.59</v>
      </c>
      <c r="R21" s="5">
        <f t="shared" si="0"/>
        <v>149364346.88166666</v>
      </c>
      <c r="S21" s="9"/>
      <c r="V21" s="5"/>
    </row>
    <row r="22" spans="1:22" outlineLevel="4" x14ac:dyDescent="0.25">
      <c r="A22" t="s">
        <v>6</v>
      </c>
      <c r="B22" t="s">
        <v>7</v>
      </c>
      <c r="C22" t="s">
        <v>28</v>
      </c>
      <c r="D22" t="s">
        <v>29</v>
      </c>
      <c r="E22" s="5">
        <v>1344766</v>
      </c>
      <c r="F22" s="5">
        <v>1344766</v>
      </c>
      <c r="G22" s="5">
        <v>1344766</v>
      </c>
      <c r="H22" s="5">
        <v>1344766</v>
      </c>
      <c r="I22" s="5">
        <v>1344766</v>
      </c>
      <c r="J22" s="5">
        <v>1344766</v>
      </c>
      <c r="K22" s="5">
        <v>1344766</v>
      </c>
      <c r="L22" s="5">
        <v>1344766</v>
      </c>
      <c r="M22" s="5">
        <v>1344766</v>
      </c>
      <c r="N22" s="5">
        <v>1344766</v>
      </c>
      <c r="O22" s="5">
        <v>1344766</v>
      </c>
      <c r="P22" s="5">
        <v>1344766</v>
      </c>
      <c r="Q22" s="5">
        <v>1344766</v>
      </c>
      <c r="R22" s="5">
        <f t="shared" si="0"/>
        <v>1344766</v>
      </c>
      <c r="S22" s="9"/>
      <c r="V22" s="5"/>
    </row>
    <row r="23" spans="1:22" outlineLevel="4" x14ac:dyDescent="0.25">
      <c r="A23" t="s">
        <v>6</v>
      </c>
      <c r="B23" t="s">
        <v>7</v>
      </c>
      <c r="C23" t="s">
        <v>30</v>
      </c>
      <c r="D23" t="s">
        <v>31</v>
      </c>
      <c r="E23" s="5">
        <v>39748</v>
      </c>
      <c r="F23" s="5">
        <v>39748</v>
      </c>
      <c r="G23" s="5">
        <v>39748</v>
      </c>
      <c r="H23" s="5">
        <v>39748</v>
      </c>
      <c r="I23" s="5">
        <v>39748</v>
      </c>
      <c r="J23" s="5">
        <v>39748</v>
      </c>
      <c r="K23" s="5">
        <v>39748</v>
      </c>
      <c r="L23" s="5">
        <v>39748</v>
      </c>
      <c r="M23" s="5">
        <v>39748</v>
      </c>
      <c r="N23" s="5">
        <v>39748</v>
      </c>
      <c r="O23" s="5">
        <v>39748</v>
      </c>
      <c r="P23" s="5">
        <v>39748</v>
      </c>
      <c r="Q23" s="5">
        <v>39748</v>
      </c>
      <c r="R23" s="5">
        <f t="shared" si="0"/>
        <v>39748</v>
      </c>
      <c r="S23" s="9"/>
      <c r="V23" s="5"/>
    </row>
    <row r="24" spans="1:22" outlineLevel="4" x14ac:dyDescent="0.25">
      <c r="A24" t="s">
        <v>6</v>
      </c>
      <c r="B24" t="s">
        <v>7</v>
      </c>
      <c r="C24" t="s">
        <v>32</v>
      </c>
      <c r="D24" t="s">
        <v>33</v>
      </c>
      <c r="E24" s="5">
        <v>326137049.16000003</v>
      </c>
      <c r="F24" s="5">
        <v>330234745.68000001</v>
      </c>
      <c r="G24" s="5">
        <v>332101259.12</v>
      </c>
      <c r="H24" s="5">
        <v>332672188.47000003</v>
      </c>
      <c r="I24" s="5">
        <v>332728747.11000001</v>
      </c>
      <c r="J24" s="5">
        <v>334718135.63999999</v>
      </c>
      <c r="K24" s="5">
        <v>334829478.63999999</v>
      </c>
      <c r="L24" s="5">
        <v>334551484.19999999</v>
      </c>
      <c r="M24" s="5">
        <v>334554189.61000001</v>
      </c>
      <c r="N24" s="5">
        <v>334539649.23000002</v>
      </c>
      <c r="O24" s="5">
        <v>334541370.07999998</v>
      </c>
      <c r="P24" s="5">
        <v>334684031.73000002</v>
      </c>
      <c r="Q24" s="5">
        <v>334685711.10000002</v>
      </c>
      <c r="R24" s="5">
        <f t="shared" si="0"/>
        <v>333380554.96999997</v>
      </c>
      <c r="S24" s="9"/>
      <c r="V24" s="5"/>
    </row>
    <row r="25" spans="1:22" outlineLevel="4" x14ac:dyDescent="0.25">
      <c r="A25" t="s">
        <v>6</v>
      </c>
      <c r="B25" t="s">
        <v>7</v>
      </c>
      <c r="C25" t="s">
        <v>34</v>
      </c>
      <c r="D25" t="s">
        <v>35</v>
      </c>
      <c r="E25" s="5">
        <v>562223560.48000002</v>
      </c>
      <c r="F25" s="5">
        <v>563852138.32000005</v>
      </c>
      <c r="G25" s="5">
        <v>564344504.70000005</v>
      </c>
      <c r="H25" s="5">
        <v>565069220.49000001</v>
      </c>
      <c r="I25" s="5">
        <v>567775283.21000004</v>
      </c>
      <c r="J25" s="5">
        <v>567038121.17999995</v>
      </c>
      <c r="K25" s="5">
        <v>567387769.04999995</v>
      </c>
      <c r="L25" s="5">
        <v>581902125.83000004</v>
      </c>
      <c r="M25" s="5">
        <v>582409250.99000001</v>
      </c>
      <c r="N25" s="5">
        <v>583353129.75999999</v>
      </c>
      <c r="O25" s="5">
        <v>583014342.10000002</v>
      </c>
      <c r="P25" s="5">
        <v>582953244.05999994</v>
      </c>
      <c r="Q25" s="5">
        <v>581215774.16999996</v>
      </c>
      <c r="R25" s="5">
        <f t="shared" si="0"/>
        <v>573401566.41791666</v>
      </c>
      <c r="S25" s="9"/>
      <c r="V25" s="5"/>
    </row>
    <row r="26" spans="1:22" outlineLevel="4" x14ac:dyDescent="0.25">
      <c r="A26" t="s">
        <v>6</v>
      </c>
      <c r="B26" t="s">
        <v>7</v>
      </c>
      <c r="C26" t="s">
        <v>36</v>
      </c>
      <c r="D26" t="s">
        <v>37</v>
      </c>
      <c r="E26" s="5">
        <v>44809560.380000003</v>
      </c>
      <c r="F26" s="5">
        <v>44806114.850000001</v>
      </c>
      <c r="G26" s="5">
        <v>44806114.850000001</v>
      </c>
      <c r="H26" s="5">
        <v>44839117.259999998</v>
      </c>
      <c r="I26" s="5">
        <v>44839117.259999998</v>
      </c>
      <c r="J26" s="5">
        <v>44839117.259999998</v>
      </c>
      <c r="K26" s="5">
        <v>44872858.520000003</v>
      </c>
      <c r="L26" s="5">
        <v>44835110.670000002</v>
      </c>
      <c r="M26" s="5">
        <v>44835110.670000002</v>
      </c>
      <c r="N26" s="5">
        <v>44870535.219999999</v>
      </c>
      <c r="O26" s="5">
        <v>44861727.390000001</v>
      </c>
      <c r="P26" s="5">
        <v>44861727.390000001</v>
      </c>
      <c r="Q26" s="5">
        <v>44905013.780000001</v>
      </c>
      <c r="R26" s="5">
        <f t="shared" si="0"/>
        <v>44843661.535000004</v>
      </c>
      <c r="S26" s="9"/>
      <c r="V26" s="5"/>
    </row>
    <row r="27" spans="1:22" outlineLevel="4" x14ac:dyDescent="0.25">
      <c r="A27" t="s">
        <v>38</v>
      </c>
      <c r="B27" t="s">
        <v>39</v>
      </c>
      <c r="C27" t="s">
        <v>40</v>
      </c>
      <c r="D27" t="s">
        <v>41</v>
      </c>
      <c r="E27" s="5">
        <v>44700415.049999997</v>
      </c>
      <c r="F27" s="5">
        <v>44700415.049999997</v>
      </c>
      <c r="G27" s="5">
        <v>44700415.049999997</v>
      </c>
      <c r="H27" s="5">
        <v>44700415.049999997</v>
      </c>
      <c r="I27" s="5">
        <v>44700415.049999997</v>
      </c>
      <c r="J27" s="5">
        <v>44700415.049999997</v>
      </c>
      <c r="K27" s="5">
        <v>46939272.939999998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0"/>
        <v>24399296.309583332</v>
      </c>
      <c r="S27" s="9"/>
      <c r="V27" s="5"/>
    </row>
    <row r="28" spans="1:22" outlineLevel="4" x14ac:dyDescent="0.25">
      <c r="A28" t="s">
        <v>38</v>
      </c>
      <c r="B28" t="s">
        <v>39</v>
      </c>
      <c r="C28" t="s">
        <v>42</v>
      </c>
      <c r="D28" t="s">
        <v>43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4842940.63</v>
      </c>
      <c r="N28" s="5">
        <v>4842940.63</v>
      </c>
      <c r="O28" s="5">
        <v>4842940.63</v>
      </c>
      <c r="P28" s="5">
        <v>4842940.63</v>
      </c>
      <c r="Q28" s="5">
        <v>4842940.63</v>
      </c>
      <c r="R28" s="5">
        <f t="shared" si="0"/>
        <v>1816102.7362500001</v>
      </c>
      <c r="S28" s="9"/>
      <c r="V28" s="5"/>
    </row>
    <row r="29" spans="1:22" outlineLevel="4" x14ac:dyDescent="0.25">
      <c r="A29" t="s">
        <v>38</v>
      </c>
      <c r="B29" t="s">
        <v>39</v>
      </c>
      <c r="C29" t="s">
        <v>44</v>
      </c>
      <c r="D29" t="s">
        <v>45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12159250.390000001</v>
      </c>
      <c r="N29" s="5">
        <v>12159250.390000001</v>
      </c>
      <c r="O29" s="5">
        <v>12159250.390000001</v>
      </c>
      <c r="P29" s="5">
        <v>12159250.390000001</v>
      </c>
      <c r="Q29" s="5">
        <v>12159250.390000001</v>
      </c>
      <c r="R29" s="5">
        <f t="shared" si="0"/>
        <v>4559718.8962500002</v>
      </c>
      <c r="S29" s="9"/>
      <c r="V29" s="5"/>
    </row>
    <row r="30" spans="1:22" outlineLevel="4" x14ac:dyDescent="0.25">
      <c r="A30" t="s">
        <v>38</v>
      </c>
      <c r="B30" t="s">
        <v>39</v>
      </c>
      <c r="C30" t="s">
        <v>46</v>
      </c>
      <c r="D30" t="s">
        <v>47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11714234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f t="shared" si="0"/>
        <v>976186.16666666663</v>
      </c>
      <c r="S30" s="9"/>
      <c r="V30" s="5"/>
    </row>
    <row r="31" spans="1:22" outlineLevel="4" x14ac:dyDescent="0.25">
      <c r="A31" t="s">
        <v>48</v>
      </c>
      <c r="B31" t="s">
        <v>49</v>
      </c>
      <c r="C31" t="s">
        <v>50</v>
      </c>
      <c r="D31" t="s">
        <v>51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1170490.75</v>
      </c>
      <c r="N31" s="5">
        <v>1212619.82</v>
      </c>
      <c r="O31" s="5">
        <v>1212619.82</v>
      </c>
      <c r="P31" s="5">
        <v>1212619.82</v>
      </c>
      <c r="Q31" s="5">
        <v>1212619.82</v>
      </c>
      <c r="R31" s="5">
        <f t="shared" si="0"/>
        <v>451221.67666666675</v>
      </c>
      <c r="S31" s="9"/>
      <c r="V31" s="5"/>
    </row>
    <row r="32" spans="1:22" outlineLevel="4" x14ac:dyDescent="0.25">
      <c r="A32" t="s">
        <v>48</v>
      </c>
      <c r="B32" t="s">
        <v>49</v>
      </c>
      <c r="C32" t="s">
        <v>52</v>
      </c>
      <c r="D32" t="s">
        <v>53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6641861.8499999996</v>
      </c>
      <c r="N32" s="5">
        <v>6641861.8499999996</v>
      </c>
      <c r="O32" s="5">
        <v>6641861.8499999996</v>
      </c>
      <c r="P32" s="5">
        <v>6693771.5499999998</v>
      </c>
      <c r="Q32" s="5">
        <v>6695239.6399999997</v>
      </c>
      <c r="R32" s="5">
        <f t="shared" si="0"/>
        <v>2497248.0766666667</v>
      </c>
      <c r="S32" s="9"/>
      <c r="V32" s="5"/>
    </row>
    <row r="33" spans="1:22" outlineLevel="4" x14ac:dyDescent="0.25">
      <c r="A33" t="s">
        <v>48</v>
      </c>
      <c r="B33" t="s">
        <v>49</v>
      </c>
      <c r="C33" t="s">
        <v>54</v>
      </c>
      <c r="D33" t="s">
        <v>55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764452.38</v>
      </c>
      <c r="N33" s="5">
        <v>1205684.82</v>
      </c>
      <c r="O33" s="5">
        <v>1205684.82</v>
      </c>
      <c r="P33" s="5">
        <v>1205684.82</v>
      </c>
      <c r="Q33" s="5">
        <v>1205684.82</v>
      </c>
      <c r="R33" s="5">
        <f t="shared" si="0"/>
        <v>415362.43750000006</v>
      </c>
      <c r="S33" s="9"/>
      <c r="V33" s="5"/>
    </row>
    <row r="34" spans="1:22" outlineLevel="4" x14ac:dyDescent="0.25">
      <c r="A34" t="s">
        <v>48</v>
      </c>
      <c r="B34" t="s">
        <v>49</v>
      </c>
      <c r="C34" t="s">
        <v>56</v>
      </c>
      <c r="D34" t="s">
        <v>57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2774414.87</v>
      </c>
      <c r="N34" s="5">
        <v>2774414.87</v>
      </c>
      <c r="O34" s="5">
        <v>2774414.87</v>
      </c>
      <c r="P34" s="5">
        <v>2774414.87</v>
      </c>
      <c r="Q34" s="5">
        <v>2774414.87</v>
      </c>
      <c r="R34" s="5">
        <f t="shared" si="0"/>
        <v>1040405.57625</v>
      </c>
      <c r="S34" s="9"/>
      <c r="V34" s="5"/>
    </row>
    <row r="35" spans="1:22" outlineLevel="4" x14ac:dyDescent="0.25">
      <c r="A35" t="s">
        <v>48</v>
      </c>
      <c r="B35" t="s">
        <v>49</v>
      </c>
      <c r="C35" t="s">
        <v>58</v>
      </c>
      <c r="D35" t="s">
        <v>59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2926169.65</v>
      </c>
      <c r="N35" s="5">
        <v>3180530</v>
      </c>
      <c r="O35" s="5">
        <v>3180530</v>
      </c>
      <c r="P35" s="5">
        <v>3180530</v>
      </c>
      <c r="Q35" s="5">
        <v>3180530</v>
      </c>
      <c r="R35" s="5">
        <f t="shared" si="0"/>
        <v>1171502.0541666667</v>
      </c>
      <c r="S35" s="9"/>
      <c r="V35" s="5"/>
    </row>
    <row r="36" spans="1:22" outlineLevel="4" x14ac:dyDescent="0.25">
      <c r="A36" t="s">
        <v>60</v>
      </c>
      <c r="B36" t="s">
        <v>61</v>
      </c>
      <c r="C36" t="s">
        <v>62</v>
      </c>
      <c r="D36" t="s">
        <v>51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-22577.84</v>
      </c>
      <c r="N36" s="5">
        <v>-34085.279999999999</v>
      </c>
      <c r="O36" s="5">
        <v>-45488.42</v>
      </c>
      <c r="P36" s="5">
        <v>-56829.58</v>
      </c>
      <c r="Q36" s="5">
        <v>-68272.06</v>
      </c>
      <c r="R36" s="5">
        <f t="shared" si="0"/>
        <v>-16093.095833333333</v>
      </c>
      <c r="S36" s="9"/>
      <c r="V36" s="5"/>
    </row>
    <row r="37" spans="1:22" outlineLevel="4" x14ac:dyDescent="0.25">
      <c r="A37" t="s">
        <v>60</v>
      </c>
      <c r="B37" t="s">
        <v>61</v>
      </c>
      <c r="C37" t="s">
        <v>63</v>
      </c>
      <c r="D37" t="s">
        <v>64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-208149.28</v>
      </c>
      <c r="N37" s="5">
        <v>-371007.16</v>
      </c>
      <c r="O37" s="5">
        <v>-495471.1</v>
      </c>
      <c r="P37" s="5">
        <v>-620203.52000000002</v>
      </c>
      <c r="Q37" s="5">
        <v>-744661.7</v>
      </c>
      <c r="R37" s="5">
        <f t="shared" si="0"/>
        <v>-172263.49250000002</v>
      </c>
      <c r="S37" s="9"/>
      <c r="V37" s="5"/>
    </row>
    <row r="38" spans="1:22" outlineLevel="4" x14ac:dyDescent="0.25">
      <c r="A38" t="s">
        <v>60</v>
      </c>
      <c r="B38" t="s">
        <v>61</v>
      </c>
      <c r="C38" t="s">
        <v>65</v>
      </c>
      <c r="D38" t="s">
        <v>66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-32732.82</v>
      </c>
      <c r="N38" s="5">
        <v>-111003.95</v>
      </c>
      <c r="O38" s="5">
        <v>-148097.73000000001</v>
      </c>
      <c r="P38" s="5">
        <v>-185214.48</v>
      </c>
      <c r="Q38" s="5">
        <v>-222401.29</v>
      </c>
      <c r="R38" s="5">
        <f t="shared" si="0"/>
        <v>-49020.802083333336</v>
      </c>
      <c r="S38" s="9"/>
      <c r="V38" s="5"/>
    </row>
    <row r="39" spans="1:22" outlineLevel="4" x14ac:dyDescent="0.25">
      <c r="A39" t="s">
        <v>60</v>
      </c>
      <c r="B39" t="s">
        <v>61</v>
      </c>
      <c r="C39" t="s">
        <v>67</v>
      </c>
      <c r="D39" t="s">
        <v>68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-38935.24</v>
      </c>
      <c r="N39" s="5">
        <v>-58495.19</v>
      </c>
      <c r="O39" s="5">
        <v>-78116.95</v>
      </c>
      <c r="P39" s="5">
        <v>-97800.71</v>
      </c>
      <c r="Q39" s="5">
        <v>-117546.67</v>
      </c>
      <c r="R39" s="5">
        <f t="shared" si="0"/>
        <v>-27676.785416666669</v>
      </c>
      <c r="S39" s="9"/>
      <c r="V39" s="5"/>
    </row>
    <row r="40" spans="1:22" outlineLevel="4" x14ac:dyDescent="0.25">
      <c r="A40" t="s">
        <v>60</v>
      </c>
      <c r="B40" t="s">
        <v>61</v>
      </c>
      <c r="C40" t="s">
        <v>69</v>
      </c>
      <c r="D40" t="s">
        <v>70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-18362.490000000002</v>
      </c>
      <c r="N40" s="5">
        <v>-24449.55</v>
      </c>
      <c r="O40" s="5">
        <v>-32636.03</v>
      </c>
      <c r="P40" s="5">
        <v>-40544.39</v>
      </c>
      <c r="Q40" s="5">
        <v>-48767.77</v>
      </c>
      <c r="R40" s="5">
        <f t="shared" si="0"/>
        <v>-11698.028749999999</v>
      </c>
      <c r="S40" s="9"/>
      <c r="V40" s="5"/>
    </row>
    <row r="41" spans="1:22" outlineLevel="4" x14ac:dyDescent="0.25">
      <c r="A41" t="s">
        <v>71</v>
      </c>
      <c r="B41" t="s">
        <v>72</v>
      </c>
      <c r="C41" t="s">
        <v>73</v>
      </c>
      <c r="D41" t="s">
        <v>74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-232544.68</v>
      </c>
      <c r="N41" s="5">
        <v>-348817.02</v>
      </c>
      <c r="O41" s="5">
        <v>-465089.37</v>
      </c>
      <c r="P41" s="5">
        <v>-581361.69999999995</v>
      </c>
      <c r="Q41" s="5">
        <v>-697634.05</v>
      </c>
      <c r="R41" s="5">
        <f t="shared" si="0"/>
        <v>-164719.14958333332</v>
      </c>
      <c r="S41" s="9"/>
      <c r="V41" s="5"/>
    </row>
    <row r="42" spans="1:22" outlineLevel="4" x14ac:dyDescent="0.25">
      <c r="A42" t="s">
        <v>71</v>
      </c>
      <c r="B42" t="s">
        <v>72</v>
      </c>
      <c r="C42" t="s">
        <v>75</v>
      </c>
      <c r="D42" t="s">
        <v>76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-151893.57999999999</v>
      </c>
      <c r="N42" s="5">
        <v>-227840.36</v>
      </c>
      <c r="O42" s="5">
        <v>-303787.14</v>
      </c>
      <c r="P42" s="5">
        <v>-379733.93</v>
      </c>
      <c r="Q42" s="5">
        <v>-455680.72</v>
      </c>
      <c r="R42" s="5">
        <f t="shared" si="0"/>
        <v>-107591.28083333334</v>
      </c>
      <c r="S42" s="9"/>
      <c r="V42" s="5"/>
    </row>
    <row r="43" spans="1:22" outlineLevel="4" x14ac:dyDescent="0.25">
      <c r="A43" t="s">
        <v>71</v>
      </c>
      <c r="B43" t="s">
        <v>72</v>
      </c>
      <c r="C43" t="s">
        <v>77</v>
      </c>
      <c r="D43" t="s">
        <v>78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-8095230.5599999996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f t="shared" si="0"/>
        <v>-674602.54666666663</v>
      </c>
      <c r="S43" s="9"/>
      <c r="V43" s="5"/>
    </row>
    <row r="44" spans="1:22" outlineLevel="4" x14ac:dyDescent="0.25">
      <c r="A44" t="s">
        <v>71</v>
      </c>
      <c r="B44" t="s">
        <v>72</v>
      </c>
      <c r="C44" t="s">
        <v>79</v>
      </c>
      <c r="D44" t="s">
        <v>80</v>
      </c>
      <c r="E44" s="5">
        <v>-25451754.030000001</v>
      </c>
      <c r="F44" s="5">
        <v>-25527298.370000001</v>
      </c>
      <c r="G44" s="5">
        <v>-25603673.52</v>
      </c>
      <c r="H44" s="5">
        <v>-25797535.34</v>
      </c>
      <c r="I44" s="5">
        <v>-25876608</v>
      </c>
      <c r="J44" s="5">
        <v>-25956547.329999998</v>
      </c>
      <c r="K44" s="5">
        <v>-26154009.559999999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f t="shared" si="0"/>
        <v>-13970129.094583333</v>
      </c>
      <c r="S44" s="9"/>
      <c r="V44" s="5"/>
    </row>
    <row r="45" spans="1:22" outlineLevel="4" x14ac:dyDescent="0.25">
      <c r="A45" t="s">
        <v>81</v>
      </c>
      <c r="B45" t="s">
        <v>82</v>
      </c>
      <c r="C45" t="s">
        <v>46</v>
      </c>
      <c r="D45" t="s">
        <v>47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11714234</v>
      </c>
      <c r="N45" s="5">
        <v>11714234</v>
      </c>
      <c r="O45" s="5">
        <v>11714234</v>
      </c>
      <c r="P45" s="5">
        <v>11714234</v>
      </c>
      <c r="Q45" s="5">
        <v>11714234</v>
      </c>
      <c r="R45" s="5">
        <f t="shared" si="0"/>
        <v>4392837.75</v>
      </c>
      <c r="S45" s="9"/>
      <c r="V45" s="5"/>
    </row>
    <row r="46" spans="1:22" outlineLevel="4" x14ac:dyDescent="0.25">
      <c r="A46" t="s">
        <v>81</v>
      </c>
      <c r="B46" t="s">
        <v>82</v>
      </c>
      <c r="C46" t="s">
        <v>83</v>
      </c>
      <c r="D46" t="s">
        <v>84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35225038.939999998</v>
      </c>
      <c r="M46" s="5">
        <v>18222847.920000002</v>
      </c>
      <c r="N46" s="5">
        <v>18222847.920000002</v>
      </c>
      <c r="O46" s="5">
        <v>18222847.920000002</v>
      </c>
      <c r="P46" s="5">
        <v>18222847.920000002</v>
      </c>
      <c r="Q46" s="5">
        <v>18222847.920000002</v>
      </c>
      <c r="R46" s="5">
        <f t="shared" si="0"/>
        <v>9768987.8816666678</v>
      </c>
      <c r="S46" s="9"/>
      <c r="V46" s="5"/>
    </row>
    <row r="47" spans="1:22" outlineLevel="4" x14ac:dyDescent="0.25">
      <c r="A47" t="s">
        <v>85</v>
      </c>
      <c r="B47" t="s">
        <v>72</v>
      </c>
      <c r="C47" t="s">
        <v>77</v>
      </c>
      <c r="D47" t="s">
        <v>78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-8068841.9900000002</v>
      </c>
      <c r="N47" s="5">
        <v>-8042261.0099999998</v>
      </c>
      <c r="O47" s="5">
        <v>-8015486.21</v>
      </c>
      <c r="P47" s="5">
        <v>-7988516.1699999999</v>
      </c>
      <c r="Q47" s="5">
        <v>-7961349.4800000004</v>
      </c>
      <c r="R47" s="5">
        <f t="shared" si="0"/>
        <v>-3007981.6766666672</v>
      </c>
      <c r="S47" s="9"/>
      <c r="V47" s="5"/>
    </row>
    <row r="48" spans="1:22" outlineLevel="4" x14ac:dyDescent="0.25">
      <c r="A48" t="s">
        <v>85</v>
      </c>
      <c r="B48" t="s">
        <v>72</v>
      </c>
      <c r="C48" t="s">
        <v>86</v>
      </c>
      <c r="D48" t="s">
        <v>87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-18135901.57</v>
      </c>
      <c r="M48" s="5">
        <v>-18126824.23</v>
      </c>
      <c r="N48" s="5">
        <v>-18222847.920000002</v>
      </c>
      <c r="O48" s="5">
        <v>-18222847.920000002</v>
      </c>
      <c r="P48" s="5">
        <v>-18222847.920000002</v>
      </c>
      <c r="Q48" s="5">
        <v>-18222847.920000002</v>
      </c>
      <c r="R48" s="5">
        <f t="shared" si="0"/>
        <v>-8336891.1266666679</v>
      </c>
      <c r="S48" s="9"/>
      <c r="V48" s="5"/>
    </row>
    <row r="49" spans="1:29" outlineLevel="4" x14ac:dyDescent="0.25">
      <c r="A49" t="s">
        <v>85</v>
      </c>
      <c r="B49" t="s">
        <v>72</v>
      </c>
      <c r="C49" t="s">
        <v>88</v>
      </c>
      <c r="D49" t="s">
        <v>89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142322.87</v>
      </c>
      <c r="O49" s="5">
        <v>226029.41</v>
      </c>
      <c r="P49" s="5">
        <v>308567.15000000002</v>
      </c>
      <c r="Q49" s="5">
        <v>273277.43</v>
      </c>
      <c r="R49" s="5">
        <f t="shared" si="0"/>
        <v>67796.512083333335</v>
      </c>
      <c r="S49" s="9"/>
      <c r="V49" s="5"/>
    </row>
    <row r="50" spans="1:29" outlineLevel="4" x14ac:dyDescent="0.25">
      <c r="A50" t="s">
        <v>85</v>
      </c>
      <c r="B50" t="s">
        <v>72</v>
      </c>
      <c r="C50" t="s">
        <v>90</v>
      </c>
      <c r="D50" t="s">
        <v>91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70129.7</v>
      </c>
      <c r="O50" s="5">
        <v>115448.81</v>
      </c>
      <c r="P50" s="5">
        <v>160767.92000000001</v>
      </c>
      <c r="Q50" s="5">
        <v>139677.81</v>
      </c>
      <c r="R50" s="5">
        <f t="shared" si="0"/>
        <v>34682.111250000009</v>
      </c>
      <c r="S50" s="9"/>
      <c r="V50" s="5"/>
    </row>
    <row r="51" spans="1:29" outlineLevel="4" x14ac:dyDescent="0.25">
      <c r="A51" t="s">
        <v>92</v>
      </c>
      <c r="B51" t="s">
        <v>93</v>
      </c>
      <c r="C51" t="s">
        <v>94</v>
      </c>
      <c r="D51" t="s">
        <v>95</v>
      </c>
      <c r="E51" s="5">
        <v>-10906.99</v>
      </c>
      <c r="F51" s="5">
        <v>-10906.99</v>
      </c>
      <c r="G51" s="5">
        <v>0</v>
      </c>
      <c r="H51" s="5">
        <v>0</v>
      </c>
      <c r="I51" s="5">
        <v>0</v>
      </c>
      <c r="J51" s="5">
        <v>0</v>
      </c>
      <c r="K51" s="5">
        <v>-26835.119999999999</v>
      </c>
      <c r="L51" s="5">
        <v>0</v>
      </c>
      <c r="M51" s="5">
        <v>-212682.5</v>
      </c>
      <c r="N51" s="5">
        <v>-130211.02</v>
      </c>
      <c r="O51" s="5">
        <v>-191965.21</v>
      </c>
      <c r="P51" s="5">
        <v>-197415.21</v>
      </c>
      <c r="Q51" s="5">
        <v>-660559.23</v>
      </c>
      <c r="R51" s="5">
        <f t="shared" si="0"/>
        <v>-92145.763333333321</v>
      </c>
      <c r="S51" s="9"/>
      <c r="V51" s="5"/>
    </row>
    <row r="52" spans="1:29" outlineLevel="4" x14ac:dyDescent="0.25">
      <c r="A52" t="s">
        <v>92</v>
      </c>
      <c r="B52" t="s">
        <v>93</v>
      </c>
      <c r="C52" t="s">
        <v>96</v>
      </c>
      <c r="D52" t="s">
        <v>11</v>
      </c>
      <c r="E52" s="5">
        <v>0</v>
      </c>
      <c r="F52" s="5">
        <v>0</v>
      </c>
      <c r="G52" s="5">
        <v>0</v>
      </c>
      <c r="H52" s="5">
        <v>-203221</v>
      </c>
      <c r="I52" s="5">
        <v>-673527.25</v>
      </c>
      <c r="J52" s="5">
        <v>-203221</v>
      </c>
      <c r="K52" s="5">
        <v>-41893</v>
      </c>
      <c r="L52" s="5">
        <v>-41893</v>
      </c>
      <c r="M52" s="5">
        <v>-41893</v>
      </c>
      <c r="N52" s="5">
        <v>-234891</v>
      </c>
      <c r="O52" s="5">
        <v>-234891</v>
      </c>
      <c r="P52" s="5">
        <v>-234891</v>
      </c>
      <c r="Q52" s="5">
        <v>-1384926</v>
      </c>
      <c r="R52" s="5">
        <f t="shared" si="0"/>
        <v>-216898.6875</v>
      </c>
      <c r="S52" s="9"/>
      <c r="V52" s="5"/>
    </row>
    <row r="53" spans="1:29" outlineLevel="4" x14ac:dyDescent="0.25">
      <c r="A53" t="s">
        <v>92</v>
      </c>
      <c r="B53" t="s">
        <v>93</v>
      </c>
      <c r="C53" t="s">
        <v>97</v>
      </c>
      <c r="D53" t="s">
        <v>98</v>
      </c>
      <c r="E53" s="5">
        <v>-10388335</v>
      </c>
      <c r="F53" s="5">
        <v>-10388335</v>
      </c>
      <c r="G53" s="5">
        <v>-10388335</v>
      </c>
      <c r="H53" s="5">
        <v>-11193999</v>
      </c>
      <c r="I53" s="5">
        <v>-10924834</v>
      </c>
      <c r="J53" s="5">
        <v>-10924834</v>
      </c>
      <c r="K53" s="5">
        <v>-10874727</v>
      </c>
      <c r="L53" s="5">
        <v>-10874727</v>
      </c>
      <c r="M53" s="5">
        <v>-10874727</v>
      </c>
      <c r="N53" s="5">
        <v>-13864539</v>
      </c>
      <c r="O53" s="5">
        <v>-13864539</v>
      </c>
      <c r="P53" s="5">
        <v>-13864539</v>
      </c>
      <c r="Q53" s="5">
        <v>-14223180</v>
      </c>
      <c r="R53" s="5">
        <f t="shared" si="0"/>
        <v>-11695324.375</v>
      </c>
      <c r="S53" s="9"/>
      <c r="V53" s="5"/>
    </row>
    <row r="54" spans="1:29" outlineLevel="4" x14ac:dyDescent="0.25">
      <c r="A54" t="s">
        <v>92</v>
      </c>
      <c r="B54" t="s">
        <v>93</v>
      </c>
      <c r="C54" t="s">
        <v>99</v>
      </c>
      <c r="D54" t="s">
        <v>100</v>
      </c>
      <c r="E54" s="5">
        <v>-2410718</v>
      </c>
      <c r="F54" s="5">
        <v>-2410718</v>
      </c>
      <c r="G54" s="5">
        <v>-2410718</v>
      </c>
      <c r="H54" s="5">
        <v>-2751349</v>
      </c>
      <c r="I54" s="5">
        <v>-2751349</v>
      </c>
      <c r="J54" s="5">
        <v>-2751349</v>
      </c>
      <c r="K54" s="5">
        <v>-2735654</v>
      </c>
      <c r="L54" s="5">
        <v>-2735654</v>
      </c>
      <c r="M54" s="5">
        <v>-2735654</v>
      </c>
      <c r="N54" s="5">
        <v>-2417553</v>
      </c>
      <c r="O54" s="5">
        <v>-2417553</v>
      </c>
      <c r="P54" s="5">
        <v>-2417553</v>
      </c>
      <c r="Q54" s="5">
        <v>-3436359</v>
      </c>
      <c r="R54" s="5">
        <f t="shared" si="0"/>
        <v>-2621553.5416666665</v>
      </c>
      <c r="S54" s="9"/>
      <c r="V54" s="5"/>
    </row>
    <row r="55" spans="1:29" outlineLevel="4" x14ac:dyDescent="0.25">
      <c r="A55" t="s">
        <v>92</v>
      </c>
      <c r="B55" t="s">
        <v>93</v>
      </c>
      <c r="C55" t="s">
        <v>101</v>
      </c>
      <c r="D55" t="s">
        <v>102</v>
      </c>
      <c r="E55" s="5">
        <v>-2673978</v>
      </c>
      <c r="F55" s="5">
        <v>-2673978</v>
      </c>
      <c r="G55" s="5">
        <v>-2673978</v>
      </c>
      <c r="H55" s="5">
        <v>-3640563</v>
      </c>
      <c r="I55" s="5">
        <v>-3640563</v>
      </c>
      <c r="J55" s="5">
        <v>-3640563</v>
      </c>
      <c r="K55" s="5">
        <v>-5117953</v>
      </c>
      <c r="L55" s="5">
        <v>-5117953</v>
      </c>
      <c r="M55" s="5">
        <v>-5117953</v>
      </c>
      <c r="N55" s="5">
        <v>-3627258</v>
      </c>
      <c r="O55" s="5">
        <v>-3627258</v>
      </c>
      <c r="P55" s="5">
        <v>-3627258</v>
      </c>
      <c r="Q55" s="5">
        <v>-3574567</v>
      </c>
      <c r="R55" s="5">
        <f t="shared" si="0"/>
        <v>-3802462.5416666665</v>
      </c>
      <c r="S55" s="9"/>
      <c r="V55" s="5"/>
    </row>
    <row r="56" spans="1:29" outlineLevel="4" x14ac:dyDescent="0.25">
      <c r="A56" t="s">
        <v>92</v>
      </c>
      <c r="B56" t="s">
        <v>93</v>
      </c>
      <c r="C56" t="s">
        <v>103</v>
      </c>
      <c r="D56" t="s">
        <v>104</v>
      </c>
      <c r="E56" s="5">
        <v>-9686535</v>
      </c>
      <c r="F56" s="5">
        <v>0</v>
      </c>
      <c r="G56" s="5">
        <v>0</v>
      </c>
      <c r="H56" s="5">
        <v>-1059021.1000000001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-2510429.59</v>
      </c>
      <c r="O56" s="5">
        <v>0</v>
      </c>
      <c r="P56" s="5">
        <v>-3673000.37</v>
      </c>
      <c r="Q56" s="5">
        <v>0</v>
      </c>
      <c r="R56" s="5">
        <f t="shared" si="0"/>
        <v>-1007143.2133333334</v>
      </c>
      <c r="S56" s="9"/>
      <c r="V56" s="5"/>
    </row>
    <row r="57" spans="1:29" outlineLevel="4" x14ac:dyDescent="0.25">
      <c r="A57" t="s">
        <v>105</v>
      </c>
      <c r="B57" t="s">
        <v>106</v>
      </c>
      <c r="C57" t="s">
        <v>107</v>
      </c>
      <c r="D57" t="s">
        <v>108</v>
      </c>
      <c r="E57" s="5">
        <v>26156605.539999999</v>
      </c>
      <c r="F57" s="5">
        <v>26159199.199999999</v>
      </c>
      <c r="G57" s="5">
        <v>26191203.559999999</v>
      </c>
      <c r="H57" s="5">
        <v>26193608.100000001</v>
      </c>
      <c r="I57" s="5">
        <v>26246735.59</v>
      </c>
      <c r="J57" s="5">
        <v>26383501.600000001</v>
      </c>
      <c r="K57" s="5">
        <v>26415220.309999999</v>
      </c>
      <c r="L57" s="5">
        <v>26415220.309999999</v>
      </c>
      <c r="M57" s="5">
        <v>26416729</v>
      </c>
      <c r="N57" s="5">
        <v>26420441.949999999</v>
      </c>
      <c r="O57" s="5">
        <v>26420186.43</v>
      </c>
      <c r="P57" s="5">
        <v>26420520.149999999</v>
      </c>
      <c r="Q57" s="5">
        <v>26421395.09</v>
      </c>
      <c r="R57" s="5">
        <f t="shared" si="0"/>
        <v>26330963.876249999</v>
      </c>
      <c r="S57" s="9"/>
      <c r="V57" s="5"/>
    </row>
    <row r="58" spans="1:29" outlineLevel="4" x14ac:dyDescent="0.25">
      <c r="A58" t="s">
        <v>109</v>
      </c>
      <c r="B58" t="s">
        <v>110</v>
      </c>
      <c r="C58" t="s">
        <v>111</v>
      </c>
      <c r="D58" t="s">
        <v>112</v>
      </c>
      <c r="E58" s="5">
        <v>63142321.149999999</v>
      </c>
      <c r="F58" s="5">
        <v>56587790.420000002</v>
      </c>
      <c r="G58" s="5">
        <v>55957206.130000003</v>
      </c>
      <c r="H58" s="5">
        <v>57932445.630000003</v>
      </c>
      <c r="I58" s="5">
        <v>51694799.159999996</v>
      </c>
      <c r="J58" s="5">
        <v>51486165.350000001</v>
      </c>
      <c r="K58" s="5">
        <v>73162565.459999993</v>
      </c>
      <c r="L58" s="5">
        <v>76564154</v>
      </c>
      <c r="M58" s="5">
        <v>61854627.149999999</v>
      </c>
      <c r="N58" s="5">
        <v>59827931.439999998</v>
      </c>
      <c r="O58" s="5">
        <v>58341090.939999998</v>
      </c>
      <c r="P58" s="5">
        <v>64291984.659999996</v>
      </c>
      <c r="Q58" s="5">
        <v>64995288.369999997</v>
      </c>
      <c r="R58" s="5">
        <f t="shared" si="0"/>
        <v>60980797.091666669</v>
      </c>
      <c r="S58" s="9"/>
      <c r="V58" s="5"/>
    </row>
    <row r="59" spans="1:29" outlineLevel="4" x14ac:dyDescent="0.25">
      <c r="A59" t="s">
        <v>113</v>
      </c>
      <c r="B59" t="s">
        <v>114</v>
      </c>
      <c r="C59" t="s">
        <v>115</v>
      </c>
      <c r="D59" t="s">
        <v>116</v>
      </c>
      <c r="E59" s="5">
        <v>76573723.549999997</v>
      </c>
      <c r="F59" s="5">
        <v>76311936.5</v>
      </c>
      <c r="G59" s="5">
        <v>73401945.120000005</v>
      </c>
      <c r="H59" s="5">
        <v>76763754.280000001</v>
      </c>
      <c r="I59" s="5">
        <v>76577359</v>
      </c>
      <c r="J59" s="5">
        <v>81133547.689999998</v>
      </c>
      <c r="K59" s="5">
        <v>105449028.31999999</v>
      </c>
      <c r="L59" s="5">
        <v>132050417.31</v>
      </c>
      <c r="M59" s="5">
        <v>136931053.28999999</v>
      </c>
      <c r="N59" s="5">
        <v>159863840.44999999</v>
      </c>
      <c r="O59" s="5">
        <v>124932365.61</v>
      </c>
      <c r="P59" s="5">
        <v>107182754.33</v>
      </c>
      <c r="Q59" s="5">
        <v>112533049.78</v>
      </c>
      <c r="R59" s="5">
        <f t="shared" si="0"/>
        <v>103762615.71375002</v>
      </c>
      <c r="S59" s="9"/>
      <c r="V59" s="5"/>
    </row>
    <row r="60" spans="1:29" outlineLevel="4" x14ac:dyDescent="0.25">
      <c r="A60" t="s">
        <v>117</v>
      </c>
      <c r="B60" t="s">
        <v>118</v>
      </c>
      <c r="C60" t="s">
        <v>119</v>
      </c>
      <c r="D60" t="s">
        <v>120</v>
      </c>
      <c r="E60" s="5">
        <v>49579718.490000002</v>
      </c>
      <c r="F60" s="5">
        <v>49003382.649999999</v>
      </c>
      <c r="G60" s="5">
        <v>48413460.140000001</v>
      </c>
      <c r="H60" s="5">
        <v>49340458.549999997</v>
      </c>
      <c r="I60" s="5">
        <v>52618082.189999998</v>
      </c>
      <c r="J60" s="5">
        <v>52065013.149999999</v>
      </c>
      <c r="K60" s="5">
        <v>64792272.710000001</v>
      </c>
      <c r="L60" s="5">
        <v>64726216.810000002</v>
      </c>
      <c r="M60" s="5">
        <v>58371428.990000002</v>
      </c>
      <c r="N60" s="5">
        <v>57124330.640000001</v>
      </c>
      <c r="O60" s="5">
        <v>57653028.990000002</v>
      </c>
      <c r="P60" s="5">
        <v>69675821.260000005</v>
      </c>
      <c r="Q60" s="5">
        <v>69880198.980000004</v>
      </c>
      <c r="R60" s="5">
        <f t="shared" si="0"/>
        <v>56959454.567916662</v>
      </c>
      <c r="S60" s="9"/>
      <c r="V60" s="5"/>
    </row>
    <row r="61" spans="1:29" outlineLevel="4" x14ac:dyDescent="0.25">
      <c r="A61" t="s">
        <v>121</v>
      </c>
      <c r="B61" t="s">
        <v>122</v>
      </c>
      <c r="C61" t="s">
        <v>123</v>
      </c>
      <c r="D61" t="s">
        <v>124</v>
      </c>
      <c r="E61" s="5">
        <v>25376660.059999999</v>
      </c>
      <c r="F61" s="5">
        <v>24169585.059999999</v>
      </c>
      <c r="G61" s="5">
        <v>23434614.960000001</v>
      </c>
      <c r="H61" s="5">
        <v>23881705.370000001</v>
      </c>
      <c r="I61" s="5">
        <v>17416216.16</v>
      </c>
      <c r="J61" s="5">
        <v>23977369.27</v>
      </c>
      <c r="K61" s="5">
        <v>43025386.630000003</v>
      </c>
      <c r="L61" s="5">
        <v>27462740.16</v>
      </c>
      <c r="M61" s="5">
        <v>27066517.059999999</v>
      </c>
      <c r="N61" s="5">
        <v>27854207.890000001</v>
      </c>
      <c r="O61" s="5">
        <v>28098978.469999999</v>
      </c>
      <c r="P61" s="5">
        <v>34914540.170000002</v>
      </c>
      <c r="Q61" s="5">
        <v>40821612.560000002</v>
      </c>
      <c r="R61" s="5">
        <f t="shared" si="0"/>
        <v>27866749.7925</v>
      </c>
      <c r="S61" s="9"/>
      <c r="V61" s="5"/>
    </row>
    <row r="62" spans="1:29" outlineLevel="4" x14ac:dyDescent="0.25">
      <c r="A62" t="s">
        <v>329</v>
      </c>
      <c r="B62" t="s">
        <v>330</v>
      </c>
      <c r="C62" t="s">
        <v>331</v>
      </c>
      <c r="D62" t="s">
        <v>332</v>
      </c>
      <c r="E62" s="5">
        <v>156468482.72999999</v>
      </c>
      <c r="F62" s="5">
        <v>156468482.72999999</v>
      </c>
      <c r="G62" s="5">
        <v>156468482.72999999</v>
      </c>
      <c r="H62" s="5">
        <v>156468482.72999999</v>
      </c>
      <c r="I62" s="5">
        <v>156468482.72999999</v>
      </c>
      <c r="J62" s="5">
        <v>156468482.72999999</v>
      </c>
      <c r="K62" s="5">
        <v>156468482.72999999</v>
      </c>
      <c r="L62" s="5">
        <v>156468482.72999999</v>
      </c>
      <c r="M62" s="5">
        <v>156468482.72999999</v>
      </c>
      <c r="N62" s="5">
        <v>156468482.72999999</v>
      </c>
      <c r="O62" s="5">
        <v>156468482.72999999</v>
      </c>
      <c r="P62" s="5">
        <v>156468482.72999999</v>
      </c>
      <c r="Q62" s="5">
        <v>156468482.72999999</v>
      </c>
      <c r="R62" s="5">
        <f>(E62+2*SUM(F62:P62)+Q62)/24</f>
        <v>156468482.72999999</v>
      </c>
      <c r="S62" s="9"/>
      <c r="V62" s="5"/>
    </row>
    <row r="63" spans="1:29" ht="13.5" outlineLevel="3" thickBot="1" x14ac:dyDescent="0.35">
      <c r="A63" s="6" t="s">
        <v>3709</v>
      </c>
      <c r="B63" s="6"/>
      <c r="C63" s="6"/>
      <c r="D63" s="18"/>
      <c r="E63" s="7">
        <f t="shared" ref="E63:Q63" si="1">SUBTOTAL(9,E12:E62)</f>
        <v>28086630848.099998</v>
      </c>
      <c r="F63" s="7">
        <f t="shared" si="1"/>
        <v>28116345232.510002</v>
      </c>
      <c r="G63" s="7">
        <f t="shared" si="1"/>
        <v>28149411427.479996</v>
      </c>
      <c r="H63" s="7">
        <f t="shared" si="1"/>
        <v>28180366113.589996</v>
      </c>
      <c r="I63" s="7">
        <f t="shared" si="1"/>
        <v>28242997030.07</v>
      </c>
      <c r="J63" s="7">
        <f t="shared" si="1"/>
        <v>28293654532.409996</v>
      </c>
      <c r="K63" s="7">
        <f t="shared" si="1"/>
        <v>28425063445.639999</v>
      </c>
      <c r="L63" s="7">
        <f t="shared" si="1"/>
        <v>28405831582.940006</v>
      </c>
      <c r="M63" s="7">
        <f t="shared" si="1"/>
        <v>28452734525.240002</v>
      </c>
      <c r="N63" s="7">
        <f t="shared" si="1"/>
        <v>28495473224.999996</v>
      </c>
      <c r="O63" s="7">
        <f t="shared" si="1"/>
        <v>28526385992.270008</v>
      </c>
      <c r="P63" s="7">
        <f t="shared" si="1"/>
        <v>28597121847.269997</v>
      </c>
      <c r="Q63" s="7">
        <f t="shared" si="1"/>
        <v>28627622295.599991</v>
      </c>
      <c r="R63" s="7">
        <f>SUBTOTAL(9,R12:R62)</f>
        <v>28353542627.189178</v>
      </c>
      <c r="S63" s="16"/>
      <c r="T63" s="7">
        <f>SUBTOTAL(9,T12:T62)</f>
        <v>0</v>
      </c>
      <c r="U63" s="7">
        <f>SUBTOTAL(9,U12:U62)</f>
        <v>0</v>
      </c>
      <c r="V63" s="7">
        <f>R63</f>
        <v>28353542627.189178</v>
      </c>
      <c r="W63" s="7">
        <f>SUBTOTAL(9,W12:W62)</f>
        <v>0</v>
      </c>
      <c r="X63" s="16"/>
      <c r="Y63" s="7">
        <v>1869162122.5185204</v>
      </c>
      <c r="Z63" s="7">
        <v>26202186112.52232</v>
      </c>
      <c r="AA63" s="7">
        <v>282194392.14832687</v>
      </c>
      <c r="AB63" s="16"/>
      <c r="AC63" s="188">
        <v>6.5923406718358959E-2</v>
      </c>
    </row>
    <row r="64" spans="1:29" outlineLevel="4" x14ac:dyDescent="0.25">
      <c r="A64" t="s">
        <v>125</v>
      </c>
      <c r="B64" t="s">
        <v>126</v>
      </c>
      <c r="C64" t="s">
        <v>127</v>
      </c>
      <c r="D64" t="s">
        <v>128</v>
      </c>
      <c r="E64" s="5">
        <v>999437814.01999998</v>
      </c>
      <c r="F64" s="5">
        <v>1005489315.6900001</v>
      </c>
      <c r="G64" s="5">
        <v>1027565686.96</v>
      </c>
      <c r="H64" s="5">
        <v>1084017442.1300001</v>
      </c>
      <c r="I64" s="5">
        <v>1158070563.1900001</v>
      </c>
      <c r="J64" s="5">
        <v>1287029701.76</v>
      </c>
      <c r="K64" s="5">
        <v>1488020781.21</v>
      </c>
      <c r="L64" s="5">
        <v>1578434949.3399999</v>
      </c>
      <c r="M64" s="5">
        <v>1579525208.72</v>
      </c>
      <c r="N64" s="5">
        <v>1643437248.4300001</v>
      </c>
      <c r="O64" s="5">
        <v>1788134312.22</v>
      </c>
      <c r="P64" s="5">
        <v>1912583267.6099999</v>
      </c>
      <c r="Q64" s="5">
        <v>2081784316.26</v>
      </c>
      <c r="R64" s="5">
        <f>(E64+2*SUM(F64:P64)+Q64)/24</f>
        <v>1424409961.8666666</v>
      </c>
      <c r="S64" s="9"/>
      <c r="V64" s="5"/>
    </row>
    <row r="65" spans="1:29" outlineLevel="4" x14ac:dyDescent="0.25">
      <c r="A65" t="s">
        <v>125</v>
      </c>
      <c r="B65" t="s">
        <v>126</v>
      </c>
      <c r="C65" t="s">
        <v>129</v>
      </c>
      <c r="D65" t="s">
        <v>130</v>
      </c>
      <c r="E65" s="5">
        <v>-5250923.6399999997</v>
      </c>
      <c r="F65" s="5">
        <v>-5402923.6399999997</v>
      </c>
      <c r="G65" s="5">
        <v>-5534923.6399999997</v>
      </c>
      <c r="H65" s="5">
        <v>-5322759.21</v>
      </c>
      <c r="I65" s="5">
        <v>-5422759.21</v>
      </c>
      <c r="J65" s="5">
        <v>-5507759.21</v>
      </c>
      <c r="K65" s="5">
        <v>-5606385.0599999996</v>
      </c>
      <c r="L65" s="5">
        <v>-5786385.0599999996</v>
      </c>
      <c r="M65" s="5">
        <v>-5925385.0599999996</v>
      </c>
      <c r="N65" s="5">
        <v>-5815622.2300000004</v>
      </c>
      <c r="O65" s="5">
        <v>-5852385.0599999996</v>
      </c>
      <c r="P65" s="5">
        <v>-6035385.0599999996</v>
      </c>
      <c r="Q65" s="5">
        <v>-5885243.8799999999</v>
      </c>
      <c r="R65" s="5">
        <f>(E65+2*SUM(F65:P65)+Q65)/24</f>
        <v>-5648396.3500000015</v>
      </c>
      <c r="S65" s="9"/>
      <c r="V65" s="5"/>
    </row>
    <row r="66" spans="1:29" outlineLevel="4" x14ac:dyDescent="0.25">
      <c r="A66" t="s">
        <v>125</v>
      </c>
      <c r="B66" t="s">
        <v>126</v>
      </c>
      <c r="C66" t="s">
        <v>131</v>
      </c>
      <c r="D66" t="s">
        <v>132</v>
      </c>
      <c r="E66" s="5">
        <v>7476132.1100000003</v>
      </c>
      <c r="F66" s="5">
        <v>8603469.4499999993</v>
      </c>
      <c r="G66" s="5">
        <v>8072553.2699999996</v>
      </c>
      <c r="H66" s="5">
        <v>5691468.0599999996</v>
      </c>
      <c r="I66" s="5">
        <v>3201517.79</v>
      </c>
      <c r="J66" s="5">
        <v>1440735.75</v>
      </c>
      <c r="K66" s="5">
        <v>-1816266.53</v>
      </c>
      <c r="L66" s="5">
        <v>699033.8</v>
      </c>
      <c r="M66" s="5">
        <v>3869458.61</v>
      </c>
      <c r="N66" s="5">
        <v>4531455.33</v>
      </c>
      <c r="O66" s="5">
        <v>4194604.24</v>
      </c>
      <c r="P66" s="5">
        <v>3923633.36</v>
      </c>
      <c r="Q66" s="5">
        <v>3679111.68</v>
      </c>
      <c r="R66" s="5">
        <f>(E66+2*SUM(F66:P66)+Q66)/24</f>
        <v>3999107.0854166667</v>
      </c>
      <c r="S66" s="9"/>
      <c r="V66" s="5"/>
    </row>
    <row r="67" spans="1:29" outlineLevel="4" x14ac:dyDescent="0.25">
      <c r="A67" t="s">
        <v>125</v>
      </c>
      <c r="B67" t="s">
        <v>126</v>
      </c>
      <c r="C67" t="s">
        <v>133</v>
      </c>
      <c r="D67" t="s">
        <v>134</v>
      </c>
      <c r="E67" s="5">
        <v>-214672423.25</v>
      </c>
      <c r="F67" s="5">
        <v>-206072694.63</v>
      </c>
      <c r="G67" s="5">
        <v>-201207226.34999999</v>
      </c>
      <c r="H67" s="5">
        <v>-207918363.83000001</v>
      </c>
      <c r="I67" s="5">
        <v>-198306456.50999999</v>
      </c>
      <c r="J67" s="5">
        <v>-208662095.46000001</v>
      </c>
      <c r="K67" s="5">
        <v>-286429253.12</v>
      </c>
      <c r="L67" s="5">
        <v>-300803528.27999997</v>
      </c>
      <c r="M67" s="5">
        <v>-284223626.49000001</v>
      </c>
      <c r="N67" s="5">
        <v>-304670310.42000002</v>
      </c>
      <c r="O67" s="5">
        <v>-269025464.00999999</v>
      </c>
      <c r="P67" s="5">
        <v>-276065100.42000002</v>
      </c>
      <c r="Q67" s="5">
        <v>-288230149.69</v>
      </c>
      <c r="R67" s="5">
        <f>(E67+2*SUM(F67:P67)+Q67)/24</f>
        <v>-249569617.16583335</v>
      </c>
      <c r="S67" s="9"/>
      <c r="V67" s="5"/>
    </row>
    <row r="68" spans="1:29" outlineLevel="4" x14ac:dyDescent="0.25">
      <c r="A68" t="s">
        <v>135</v>
      </c>
      <c r="B68" t="s">
        <v>136</v>
      </c>
      <c r="C68" t="s">
        <v>137</v>
      </c>
      <c r="D68" t="s">
        <v>138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-445381</v>
      </c>
      <c r="O68" s="5">
        <v>-448112</v>
      </c>
      <c r="P68" s="5">
        <v>-322448</v>
      </c>
      <c r="Q68" s="5">
        <v>-322448</v>
      </c>
      <c r="R68" s="5">
        <f t="shared" si="0"/>
        <v>-114763.75</v>
      </c>
      <c r="S68" s="9"/>
      <c r="V68" s="5"/>
    </row>
    <row r="69" spans="1:29" ht="13.5" outlineLevel="3" thickBot="1" x14ac:dyDescent="0.35">
      <c r="A69" s="6" t="s">
        <v>3708</v>
      </c>
      <c r="B69" s="6"/>
      <c r="C69" s="6"/>
      <c r="D69" s="6"/>
      <c r="E69" s="7">
        <f t="shared" ref="E69:Q69" si="2">SUBTOTAL(9,E64:E68)</f>
        <v>786990599.24000001</v>
      </c>
      <c r="F69" s="7">
        <f t="shared" si="2"/>
        <v>802617166.87000012</v>
      </c>
      <c r="G69" s="7">
        <f t="shared" si="2"/>
        <v>828896090.24000001</v>
      </c>
      <c r="H69" s="7">
        <f t="shared" si="2"/>
        <v>876467787.14999998</v>
      </c>
      <c r="I69" s="7">
        <f t="shared" si="2"/>
        <v>957542865.25999999</v>
      </c>
      <c r="J69" s="7">
        <f t="shared" si="2"/>
        <v>1074300582.8399999</v>
      </c>
      <c r="K69" s="7">
        <f t="shared" si="2"/>
        <v>1194168876.5</v>
      </c>
      <c r="L69" s="7">
        <f t="shared" si="2"/>
        <v>1272544069.8</v>
      </c>
      <c r="M69" s="7">
        <f t="shared" si="2"/>
        <v>1293245655.78</v>
      </c>
      <c r="N69" s="7">
        <f t="shared" si="2"/>
        <v>1337037390.1099999</v>
      </c>
      <c r="O69" s="7">
        <f t="shared" si="2"/>
        <v>1517002955.3900001</v>
      </c>
      <c r="P69" s="7">
        <f t="shared" si="2"/>
        <v>1634083967.4899998</v>
      </c>
      <c r="Q69" s="7">
        <f t="shared" si="2"/>
        <v>1791025586.3699999</v>
      </c>
      <c r="R69" s="7">
        <f>SUBTOTAL(9,R64:R68)</f>
        <v>1173076291.6862497</v>
      </c>
      <c r="S69" s="16"/>
      <c r="T69" s="7">
        <f>SUBTOTAL(9,T64:T68)</f>
        <v>0</v>
      </c>
      <c r="U69" s="7">
        <f>SUBTOTAL(9,U64:U68)</f>
        <v>0</v>
      </c>
      <c r="V69" s="7">
        <f>R69</f>
        <v>1173076291.6862497</v>
      </c>
      <c r="W69" s="7">
        <f>SUBTOTAL(9,W64:W68)</f>
        <v>0</v>
      </c>
      <c r="X69" s="16"/>
      <c r="Y69" s="7">
        <f t="shared" ref="Y69:Z69" si="3">SUBTOTAL(9,Y64:Y68)</f>
        <v>0</v>
      </c>
      <c r="Z69" s="7">
        <f t="shared" si="3"/>
        <v>0</v>
      </c>
      <c r="AA69" s="7">
        <f>V69</f>
        <v>1173076291.6862497</v>
      </c>
      <c r="AB69" s="16"/>
      <c r="AC69" s="188">
        <v>0</v>
      </c>
    </row>
    <row r="70" spans="1:29" ht="13" outlineLevel="2" x14ac:dyDescent="0.3">
      <c r="A70" s="11" t="s">
        <v>3703</v>
      </c>
      <c r="B70" s="11"/>
      <c r="C70" s="11"/>
      <c r="D70" s="11"/>
      <c r="E70" s="12">
        <f>SUBTOTAL(9,E12:E69)</f>
        <v>28873621447.34</v>
      </c>
      <c r="F70" s="12">
        <f t="shared" ref="F70:AA70" si="4">SUBTOTAL(9,F12:F69)</f>
        <v>28918962399.380001</v>
      </c>
      <c r="G70" s="12">
        <f t="shared" si="4"/>
        <v>28978307517.719997</v>
      </c>
      <c r="H70" s="12">
        <f t="shared" si="4"/>
        <v>29056833900.739998</v>
      </c>
      <c r="I70" s="12">
        <f t="shared" si="4"/>
        <v>29200539895.330002</v>
      </c>
      <c r="J70" s="12">
        <f t="shared" si="4"/>
        <v>29367955115.249996</v>
      </c>
      <c r="K70" s="12">
        <f t="shared" si="4"/>
        <v>29619232322.139999</v>
      </c>
      <c r="L70" s="12">
        <f t="shared" si="4"/>
        <v>29678375652.740005</v>
      </c>
      <c r="M70" s="12">
        <f t="shared" si="4"/>
        <v>29745980181.02</v>
      </c>
      <c r="N70" s="12">
        <f t="shared" si="4"/>
        <v>29832510615.110001</v>
      </c>
      <c r="O70" s="12">
        <f t="shared" si="4"/>
        <v>30043388947.660011</v>
      </c>
      <c r="P70" s="12">
        <f t="shared" si="4"/>
        <v>30231205814.759998</v>
      </c>
      <c r="Q70" s="12">
        <f t="shared" si="4"/>
        <v>30418647881.96999</v>
      </c>
      <c r="R70" s="12">
        <f t="shared" si="4"/>
        <v>29526618918.875427</v>
      </c>
      <c r="S70" s="16"/>
      <c r="T70" s="12">
        <f t="shared" si="4"/>
        <v>0</v>
      </c>
      <c r="U70" s="12">
        <f t="shared" si="4"/>
        <v>0</v>
      </c>
      <c r="V70" s="12">
        <f t="shared" si="4"/>
        <v>29526618918.875427</v>
      </c>
      <c r="W70" s="12">
        <f t="shared" si="4"/>
        <v>0</v>
      </c>
      <c r="X70" s="16"/>
      <c r="Y70" s="12">
        <f t="shared" si="4"/>
        <v>1869162122.5185204</v>
      </c>
      <c r="Z70" s="12">
        <f t="shared" si="4"/>
        <v>26202186112.52232</v>
      </c>
      <c r="AA70" s="12">
        <f t="shared" si="4"/>
        <v>1455270683.8345766</v>
      </c>
      <c r="AB70" s="16"/>
      <c r="AC70" s="12"/>
    </row>
    <row r="71" spans="1:29" outlineLevel="3" x14ac:dyDescent="0.25">
      <c r="A71" t="s">
        <v>139</v>
      </c>
      <c r="B71" t="s">
        <v>140</v>
      </c>
      <c r="C71" t="s">
        <v>141</v>
      </c>
      <c r="D71" t="s">
        <v>142</v>
      </c>
      <c r="E71" s="5">
        <v>-73247824.670000002</v>
      </c>
      <c r="F71" s="5">
        <v>-74003198.260000005</v>
      </c>
      <c r="G71" s="5">
        <v>-74325535.810000002</v>
      </c>
      <c r="H71" s="5">
        <v>-74668350.159999996</v>
      </c>
      <c r="I71" s="5">
        <v>-74981798.870000005</v>
      </c>
      <c r="J71" s="5">
        <v>-75239304.340000004</v>
      </c>
      <c r="K71" s="5">
        <v>-75088081.920000002</v>
      </c>
      <c r="L71" s="5">
        <v>-75422142.359999999</v>
      </c>
      <c r="M71" s="5">
        <v>-75556358.040000007</v>
      </c>
      <c r="N71" s="5">
        <v>-75237709.590000004</v>
      </c>
      <c r="O71" s="5">
        <v>-75530252.5</v>
      </c>
      <c r="P71" s="5">
        <v>-75852403.5</v>
      </c>
      <c r="Q71" s="5">
        <v>-76026441.989999995</v>
      </c>
      <c r="R71" s="5">
        <f t="shared" si="0"/>
        <v>-75045189.056666687</v>
      </c>
      <c r="S71" s="9"/>
      <c r="V71" s="5"/>
    </row>
    <row r="72" spans="1:29" outlineLevel="3" x14ac:dyDescent="0.25">
      <c r="A72" t="s">
        <v>139</v>
      </c>
      <c r="B72" t="s">
        <v>140</v>
      </c>
      <c r="C72" t="s">
        <v>143</v>
      </c>
      <c r="D72" t="s">
        <v>144</v>
      </c>
      <c r="E72" s="5">
        <v>-4619693871.0600004</v>
      </c>
      <c r="F72" s="5">
        <v>-4651486558.5</v>
      </c>
      <c r="G72" s="5">
        <v>-4684514267.7600002</v>
      </c>
      <c r="H72" s="5">
        <v>-4703580342.1300001</v>
      </c>
      <c r="I72" s="5">
        <v>-4736317470.0100002</v>
      </c>
      <c r="J72" s="5">
        <v>-4767613311.9399996</v>
      </c>
      <c r="K72" s="5">
        <v>-4781096392.3800001</v>
      </c>
      <c r="L72" s="5">
        <v>-4780684523.6800003</v>
      </c>
      <c r="M72" s="5">
        <v>-4813085753.1099997</v>
      </c>
      <c r="N72" s="5">
        <v>-4811550455.9499998</v>
      </c>
      <c r="O72" s="5">
        <v>-4844351756.6999998</v>
      </c>
      <c r="P72" s="5">
        <v>-4876923391.8599997</v>
      </c>
      <c r="Q72" s="5">
        <v>-4882565174.3999996</v>
      </c>
      <c r="R72" s="5">
        <f t="shared" si="0"/>
        <v>-4766861145.562499</v>
      </c>
      <c r="S72" s="9"/>
      <c r="V72" s="5"/>
    </row>
    <row r="73" spans="1:29" outlineLevel="3" x14ac:dyDescent="0.25">
      <c r="A73" t="s">
        <v>139</v>
      </c>
      <c r="B73" t="s">
        <v>140</v>
      </c>
      <c r="C73" t="s">
        <v>145</v>
      </c>
      <c r="D73" t="s">
        <v>146</v>
      </c>
      <c r="E73" s="5">
        <v>-1724564006.71</v>
      </c>
      <c r="F73" s="5">
        <v>-1733140951.02</v>
      </c>
      <c r="G73" s="5">
        <v>-1741810936.3099999</v>
      </c>
      <c r="H73" s="5">
        <v>-1748069330.9100001</v>
      </c>
      <c r="I73" s="5">
        <v>-1756685458.71</v>
      </c>
      <c r="J73" s="5">
        <v>-1765392328.3199999</v>
      </c>
      <c r="K73" s="5">
        <v>-1771267279.54</v>
      </c>
      <c r="L73" s="5">
        <v>-1779372363.9400001</v>
      </c>
      <c r="M73" s="5">
        <v>-1787963678.7</v>
      </c>
      <c r="N73" s="5">
        <v>-1792979831.28</v>
      </c>
      <c r="O73" s="5">
        <v>-1801964309.3699999</v>
      </c>
      <c r="P73" s="5">
        <v>-1810927709.05</v>
      </c>
      <c r="Q73" s="5">
        <v>-1817199598.3</v>
      </c>
      <c r="R73" s="5">
        <f t="shared" si="0"/>
        <v>-1771704664.9712503</v>
      </c>
      <c r="S73" s="9"/>
      <c r="V73" s="5"/>
    </row>
    <row r="74" spans="1:29" outlineLevel="3" x14ac:dyDescent="0.25">
      <c r="A74" t="s">
        <v>139</v>
      </c>
      <c r="B74" t="s">
        <v>140</v>
      </c>
      <c r="C74" t="s">
        <v>147</v>
      </c>
      <c r="D74" t="s">
        <v>148</v>
      </c>
      <c r="E74" s="5">
        <v>-2821962575.8400002</v>
      </c>
      <c r="F74" s="5">
        <v>-2834050453.1599998</v>
      </c>
      <c r="G74" s="5">
        <v>-2845281962.6199999</v>
      </c>
      <c r="H74" s="5">
        <v>-2835833736.6799998</v>
      </c>
      <c r="I74" s="5">
        <v>-2847600162.6500001</v>
      </c>
      <c r="J74" s="5">
        <v>-2859632753.9299998</v>
      </c>
      <c r="K74" s="5">
        <v>-2852268616.4699998</v>
      </c>
      <c r="L74" s="5">
        <v>-2864482021.8099999</v>
      </c>
      <c r="M74" s="5">
        <v>-2876615138.6599998</v>
      </c>
      <c r="N74" s="5">
        <v>-2867668169.3499999</v>
      </c>
      <c r="O74" s="5">
        <v>-2879202454.48</v>
      </c>
      <c r="P74" s="5">
        <v>-2891974618.3299999</v>
      </c>
      <c r="Q74" s="5">
        <v>-2884560565.3499999</v>
      </c>
      <c r="R74" s="5">
        <f t="shared" si="0"/>
        <v>-2858989304.8945832</v>
      </c>
      <c r="S74" s="9"/>
      <c r="V74" s="5"/>
    </row>
    <row r="75" spans="1:29" outlineLevel="3" x14ac:dyDescent="0.25">
      <c r="A75" t="s">
        <v>139</v>
      </c>
      <c r="B75" t="s">
        <v>140</v>
      </c>
      <c r="C75" t="s">
        <v>149</v>
      </c>
      <c r="D75" t="s">
        <v>150</v>
      </c>
      <c r="E75" s="5">
        <v>-118688334.47</v>
      </c>
      <c r="F75" s="5">
        <v>-113990413.73999999</v>
      </c>
      <c r="G75" s="5">
        <v>-115270804.51000001</v>
      </c>
      <c r="H75" s="5">
        <v>-112052781.39</v>
      </c>
      <c r="I75" s="5">
        <v>-112640359.83</v>
      </c>
      <c r="J75" s="5">
        <v>-113975011.72</v>
      </c>
      <c r="K75" s="5">
        <v>-114382375.19</v>
      </c>
      <c r="L75" s="5">
        <v>-115614893.72</v>
      </c>
      <c r="M75" s="5">
        <v>-116970868.31</v>
      </c>
      <c r="N75" s="5">
        <v>-118128893.26000001</v>
      </c>
      <c r="O75" s="5">
        <v>-117711792.19</v>
      </c>
      <c r="P75" s="5">
        <v>-119084372.25</v>
      </c>
      <c r="Q75" s="5">
        <v>-116541048.3</v>
      </c>
      <c r="R75" s="5">
        <f t="shared" si="0"/>
        <v>-115619771.45791666</v>
      </c>
      <c r="S75" s="9"/>
      <c r="V75" s="5"/>
    </row>
    <row r="76" spans="1:29" outlineLevel="3" x14ac:dyDescent="0.25">
      <c r="A76" t="s">
        <v>139</v>
      </c>
      <c r="B76" t="s">
        <v>140</v>
      </c>
      <c r="C76" t="s">
        <v>151</v>
      </c>
      <c r="D76" t="s">
        <v>152</v>
      </c>
      <c r="E76" s="5">
        <v>-46119835.270000003</v>
      </c>
      <c r="F76" s="5">
        <v>-46784145.560000002</v>
      </c>
      <c r="G76" s="5">
        <v>-47395338.700000003</v>
      </c>
      <c r="H76" s="5">
        <v>-44284494.409999996</v>
      </c>
      <c r="I76" s="5">
        <v>-44540415.920000002</v>
      </c>
      <c r="J76" s="5">
        <v>-45432871.359999999</v>
      </c>
      <c r="K76" s="5">
        <v>-45101319.369999997</v>
      </c>
      <c r="L76" s="5">
        <v>-35006599.490000002</v>
      </c>
      <c r="M76" s="5">
        <v>-35323099.310000002</v>
      </c>
      <c r="N76" s="5">
        <v>-36023877.57</v>
      </c>
      <c r="O76" s="5">
        <v>-36928005.200000003</v>
      </c>
      <c r="P76" s="5">
        <v>-31768563.710000001</v>
      </c>
      <c r="Q76" s="5">
        <v>-30279913.879999999</v>
      </c>
      <c r="R76" s="5">
        <f t="shared" si="0"/>
        <v>-40565717.09791667</v>
      </c>
      <c r="S76" s="9"/>
      <c r="V76" s="5"/>
    </row>
    <row r="77" spans="1:29" outlineLevel="3" x14ac:dyDescent="0.25">
      <c r="A77" t="s">
        <v>139</v>
      </c>
      <c r="B77" t="s">
        <v>140</v>
      </c>
      <c r="C77" t="s">
        <v>153</v>
      </c>
      <c r="D77" t="s">
        <v>154</v>
      </c>
      <c r="E77" s="5">
        <v>-236644575.58000001</v>
      </c>
      <c r="F77" s="5">
        <v>-238767606.69</v>
      </c>
      <c r="G77" s="5">
        <v>-240698555.40000001</v>
      </c>
      <c r="H77" s="5">
        <v>-242892763.21000001</v>
      </c>
      <c r="I77" s="5">
        <v>-245004207.41999999</v>
      </c>
      <c r="J77" s="5">
        <v>-247163718.22999999</v>
      </c>
      <c r="K77" s="5">
        <v>-248197443.63999999</v>
      </c>
      <c r="L77" s="5">
        <v>-245440422.99000001</v>
      </c>
      <c r="M77" s="5">
        <v>-247587075.03999999</v>
      </c>
      <c r="N77" s="5">
        <v>-249940607.41999999</v>
      </c>
      <c r="O77" s="5">
        <v>-252108445.74000001</v>
      </c>
      <c r="P77" s="5">
        <v>-254264332.30000001</v>
      </c>
      <c r="Q77" s="5">
        <v>-256640428.22</v>
      </c>
      <c r="R77" s="5">
        <f t="shared" si="0"/>
        <v>-246558973.33166668</v>
      </c>
      <c r="S77" s="9"/>
      <c r="V77" s="5"/>
    </row>
    <row r="78" spans="1:29" outlineLevel="3" x14ac:dyDescent="0.25">
      <c r="A78" t="s">
        <v>139</v>
      </c>
      <c r="B78" t="s">
        <v>140</v>
      </c>
      <c r="C78" t="s">
        <v>155</v>
      </c>
      <c r="D78" t="s">
        <v>156</v>
      </c>
      <c r="E78" s="5">
        <v>-62450837.310000002</v>
      </c>
      <c r="F78" s="5">
        <v>-63309020.670000002</v>
      </c>
      <c r="G78" s="5">
        <v>-64167204.18</v>
      </c>
      <c r="H78" s="5">
        <v>-65025387.619999997</v>
      </c>
      <c r="I78" s="5">
        <v>-65684755.200000003</v>
      </c>
      <c r="J78" s="5">
        <v>-66301644.229999997</v>
      </c>
      <c r="K78" s="5">
        <v>-66947367.939999998</v>
      </c>
      <c r="L78" s="5">
        <v>-67547461.769999996</v>
      </c>
      <c r="M78" s="5">
        <v>-68147555.549999997</v>
      </c>
      <c r="N78" s="5">
        <v>-68747649.400000006</v>
      </c>
      <c r="O78" s="5">
        <v>-69347993.370000005</v>
      </c>
      <c r="P78" s="5">
        <v>-69948337.349999994</v>
      </c>
      <c r="Q78" s="5">
        <v>-70548681.390000001</v>
      </c>
      <c r="R78" s="5">
        <f t="shared" si="0"/>
        <v>-66806178.05250001</v>
      </c>
      <c r="S78" s="9"/>
      <c r="V78" s="5"/>
    </row>
    <row r="79" spans="1:29" outlineLevel="3" x14ac:dyDescent="0.25">
      <c r="A79" t="s">
        <v>139</v>
      </c>
      <c r="B79" t="s">
        <v>140</v>
      </c>
      <c r="C79" t="s">
        <v>157</v>
      </c>
      <c r="D79" t="s">
        <v>158</v>
      </c>
      <c r="E79" s="5">
        <v>-1320167.6599999999</v>
      </c>
      <c r="F79" s="5">
        <v>-1320540.3400000001</v>
      </c>
      <c r="G79" s="5">
        <v>-1320913.0900000001</v>
      </c>
      <c r="H79" s="5">
        <v>-1321285.76</v>
      </c>
      <c r="I79" s="5">
        <v>-1321658.44</v>
      </c>
      <c r="J79" s="5">
        <v>-1322031.1599999999</v>
      </c>
      <c r="K79" s="5">
        <v>-1322403.8400000001</v>
      </c>
      <c r="L79" s="5">
        <v>-1322776.56</v>
      </c>
      <c r="M79" s="5">
        <v>-1323149.26</v>
      </c>
      <c r="N79" s="5">
        <v>-1323521.95</v>
      </c>
      <c r="O79" s="5">
        <v>-1323894.6200000001</v>
      </c>
      <c r="P79" s="5">
        <v>-1324267.3500000001</v>
      </c>
      <c r="Q79" s="5">
        <v>-1324640.07</v>
      </c>
      <c r="R79" s="5">
        <f t="shared" si="0"/>
        <v>-1322403.8529166665</v>
      </c>
      <c r="S79" s="9"/>
      <c r="V79" s="5"/>
    </row>
    <row r="80" spans="1:29" outlineLevel="3" x14ac:dyDescent="0.25">
      <c r="A80" t="s">
        <v>139</v>
      </c>
      <c r="B80" t="s">
        <v>140</v>
      </c>
      <c r="C80" t="s">
        <v>159</v>
      </c>
      <c r="D80" t="s">
        <v>160</v>
      </c>
      <c r="E80" s="5">
        <v>-32030.71</v>
      </c>
      <c r="F80" s="5">
        <v>-32116.46</v>
      </c>
      <c r="G80" s="5">
        <v>-32202.21</v>
      </c>
      <c r="H80" s="5">
        <v>-32287.95</v>
      </c>
      <c r="I80" s="5">
        <v>-32373.69</v>
      </c>
      <c r="J80" s="5">
        <v>-32459.43</v>
      </c>
      <c r="K80" s="5">
        <v>-32545.19</v>
      </c>
      <c r="L80" s="5">
        <v>-32630.93</v>
      </c>
      <c r="M80" s="5">
        <v>-32716.68</v>
      </c>
      <c r="N80" s="5">
        <v>-32802.43</v>
      </c>
      <c r="O80" s="5">
        <v>-32888.17</v>
      </c>
      <c r="P80" s="5">
        <v>-32973.919999999998</v>
      </c>
      <c r="Q80" s="5">
        <v>-33059.660000000003</v>
      </c>
      <c r="R80" s="5">
        <f t="shared" si="0"/>
        <v>-32545.187083333327</v>
      </c>
      <c r="S80" s="9"/>
      <c r="V80" s="5"/>
    </row>
    <row r="81" spans="1:22" outlineLevel="3" x14ac:dyDescent="0.25">
      <c r="A81" t="s">
        <v>161</v>
      </c>
      <c r="B81" t="s">
        <v>162</v>
      </c>
      <c r="C81" t="s">
        <v>163</v>
      </c>
      <c r="D81" t="s">
        <v>164</v>
      </c>
      <c r="E81" s="5">
        <v>0</v>
      </c>
      <c r="F81" s="5">
        <v>107086.5</v>
      </c>
      <c r="G81" s="5">
        <v>117879.91</v>
      </c>
      <c r="H81" s="5">
        <v>0</v>
      </c>
      <c r="I81" s="5">
        <v>29455.01</v>
      </c>
      <c r="J81" s="5">
        <v>283044.74</v>
      </c>
      <c r="K81" s="5">
        <v>0</v>
      </c>
      <c r="L81" s="5">
        <v>0</v>
      </c>
      <c r="M81" s="5">
        <v>302087.33</v>
      </c>
      <c r="N81" s="5">
        <v>0</v>
      </c>
      <c r="O81" s="5">
        <v>56140.1</v>
      </c>
      <c r="P81" s="5">
        <v>94164.2</v>
      </c>
      <c r="Q81" s="5">
        <v>0</v>
      </c>
      <c r="R81" s="5">
        <f t="shared" ref="R81:R144" si="5">(E81+2*SUM(F81:P81)+Q81)/24</f>
        <v>82488.149166666655</v>
      </c>
      <c r="S81" s="9"/>
      <c r="V81" s="5"/>
    </row>
    <row r="82" spans="1:22" outlineLevel="3" x14ac:dyDescent="0.25">
      <c r="A82" t="s">
        <v>161</v>
      </c>
      <c r="B82" t="s">
        <v>162</v>
      </c>
      <c r="C82" t="s">
        <v>165</v>
      </c>
      <c r="D82" t="s">
        <v>166</v>
      </c>
      <c r="E82" s="5">
        <v>0</v>
      </c>
      <c r="F82" s="5">
        <v>4815757.59</v>
      </c>
      <c r="G82" s="5">
        <v>5820592.5700000003</v>
      </c>
      <c r="H82" s="5">
        <v>0</v>
      </c>
      <c r="I82" s="5">
        <v>1976697.61</v>
      </c>
      <c r="J82" s="5">
        <v>6995122.5599999996</v>
      </c>
      <c r="K82" s="5">
        <v>0</v>
      </c>
      <c r="L82" s="5">
        <v>25499638.18</v>
      </c>
      <c r="M82" s="5">
        <v>27834854.780000001</v>
      </c>
      <c r="N82" s="5">
        <v>0</v>
      </c>
      <c r="O82" s="5">
        <v>3311331.1</v>
      </c>
      <c r="P82" s="5">
        <v>6955231.7300000004</v>
      </c>
      <c r="Q82" s="5">
        <v>0</v>
      </c>
      <c r="R82" s="5">
        <f t="shared" si="5"/>
        <v>6934102.1766666658</v>
      </c>
      <c r="S82" s="9"/>
      <c r="V82" s="5"/>
    </row>
    <row r="83" spans="1:22" outlineLevel="3" x14ac:dyDescent="0.25">
      <c r="A83" t="s">
        <v>161</v>
      </c>
      <c r="B83" t="s">
        <v>162</v>
      </c>
      <c r="C83" t="s">
        <v>167</v>
      </c>
      <c r="D83" t="s">
        <v>168</v>
      </c>
      <c r="E83" s="5">
        <v>0</v>
      </c>
      <c r="F83" s="5">
        <v>854578.33</v>
      </c>
      <c r="G83" s="5">
        <v>1111696.02</v>
      </c>
      <c r="H83" s="5">
        <v>0</v>
      </c>
      <c r="I83" s="5">
        <v>466378.15</v>
      </c>
      <c r="J83" s="5">
        <v>985332.03</v>
      </c>
      <c r="K83" s="5">
        <v>0</v>
      </c>
      <c r="L83" s="5">
        <v>1670379.91</v>
      </c>
      <c r="M83" s="5">
        <v>2445267.87</v>
      </c>
      <c r="N83" s="5">
        <v>0</v>
      </c>
      <c r="O83" s="5">
        <v>211057.5</v>
      </c>
      <c r="P83" s="5">
        <v>570433.36</v>
      </c>
      <c r="Q83" s="5">
        <v>0</v>
      </c>
      <c r="R83" s="5">
        <f t="shared" si="5"/>
        <v>692926.9308333334</v>
      </c>
      <c r="S83" s="9"/>
      <c r="V83" s="5"/>
    </row>
    <row r="84" spans="1:22" outlineLevel="3" x14ac:dyDescent="0.25">
      <c r="A84" t="s">
        <v>161</v>
      </c>
      <c r="B84" t="s">
        <v>162</v>
      </c>
      <c r="C84" t="s">
        <v>169</v>
      </c>
      <c r="D84" t="s">
        <v>170</v>
      </c>
      <c r="E84" s="5">
        <v>0</v>
      </c>
      <c r="F84" s="5">
        <v>3299762.36</v>
      </c>
      <c r="G84" s="5">
        <v>7439370.8499999996</v>
      </c>
      <c r="H84" s="5">
        <v>0</v>
      </c>
      <c r="I84" s="5">
        <v>3456360.61</v>
      </c>
      <c r="J84" s="5">
        <v>6283839.1900000004</v>
      </c>
      <c r="K84" s="5">
        <v>0</v>
      </c>
      <c r="L84" s="5">
        <v>3164492.32</v>
      </c>
      <c r="M84" s="5">
        <v>6732214.6299999999</v>
      </c>
      <c r="N84" s="5">
        <v>0</v>
      </c>
      <c r="O84" s="5">
        <v>2828515.37</v>
      </c>
      <c r="P84" s="5">
        <v>5502735.7999999998</v>
      </c>
      <c r="Q84" s="5">
        <v>0</v>
      </c>
      <c r="R84" s="5">
        <f t="shared" si="5"/>
        <v>3225607.5941666663</v>
      </c>
      <c r="S84" s="9"/>
      <c r="V84" s="5"/>
    </row>
    <row r="85" spans="1:22" outlineLevel="3" x14ac:dyDescent="0.25">
      <c r="A85" t="s">
        <v>161</v>
      </c>
      <c r="B85" t="s">
        <v>162</v>
      </c>
      <c r="C85" t="s">
        <v>171</v>
      </c>
      <c r="D85" t="s">
        <v>172</v>
      </c>
      <c r="E85" s="5">
        <v>0</v>
      </c>
      <c r="F85" s="5">
        <v>4002725.12</v>
      </c>
      <c r="G85" s="5">
        <v>4002725.12</v>
      </c>
      <c r="H85" s="5">
        <v>0</v>
      </c>
      <c r="I85" s="5">
        <v>1018510.39</v>
      </c>
      <c r="J85" s="5">
        <v>1018510.39</v>
      </c>
      <c r="K85" s="5">
        <v>0</v>
      </c>
      <c r="L85" s="5">
        <v>377154.36</v>
      </c>
      <c r="M85" s="5">
        <v>433262.07</v>
      </c>
      <c r="N85" s="5">
        <v>0</v>
      </c>
      <c r="O85" s="5">
        <v>693695.98</v>
      </c>
      <c r="P85" s="5">
        <v>693695.98</v>
      </c>
      <c r="Q85" s="5">
        <v>0</v>
      </c>
      <c r="R85" s="5">
        <f t="shared" si="5"/>
        <v>1020023.2841666668</v>
      </c>
      <c r="S85" s="9"/>
      <c r="V85" s="5"/>
    </row>
    <row r="86" spans="1:22" outlineLevel="3" x14ac:dyDescent="0.25">
      <c r="A86" t="s">
        <v>173</v>
      </c>
      <c r="B86" t="s">
        <v>174</v>
      </c>
      <c r="C86" t="s">
        <v>175</v>
      </c>
      <c r="D86" t="s">
        <v>176</v>
      </c>
      <c r="E86" s="5">
        <v>0</v>
      </c>
      <c r="F86" s="5">
        <v>-351708.43</v>
      </c>
      <c r="G86" s="5">
        <v>-350778.43</v>
      </c>
      <c r="H86" s="5">
        <v>0</v>
      </c>
      <c r="I86" s="5">
        <v>150</v>
      </c>
      <c r="J86" s="5">
        <v>150</v>
      </c>
      <c r="K86" s="5">
        <v>0</v>
      </c>
      <c r="L86" s="5">
        <v>-115.19</v>
      </c>
      <c r="M86" s="5">
        <v>-115.19</v>
      </c>
      <c r="N86" s="5">
        <v>0</v>
      </c>
      <c r="O86" s="5">
        <v>0</v>
      </c>
      <c r="P86" s="5">
        <v>0</v>
      </c>
      <c r="Q86" s="5">
        <v>0</v>
      </c>
      <c r="R86" s="5">
        <f t="shared" si="5"/>
        <v>-58534.76999999999</v>
      </c>
      <c r="S86" s="9"/>
      <c r="V86" s="5"/>
    </row>
    <row r="87" spans="1:22" outlineLevel="3" x14ac:dyDescent="0.25">
      <c r="A87" t="s">
        <v>173</v>
      </c>
      <c r="B87" t="s">
        <v>174</v>
      </c>
      <c r="C87" t="s">
        <v>177</v>
      </c>
      <c r="D87" t="s">
        <v>178</v>
      </c>
      <c r="E87" s="5">
        <v>0</v>
      </c>
      <c r="F87" s="5">
        <v>0</v>
      </c>
      <c r="G87" s="5">
        <v>-8959.98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-30666.67</v>
      </c>
      <c r="Q87" s="5">
        <v>0</v>
      </c>
      <c r="R87" s="5">
        <f t="shared" si="5"/>
        <v>-3302.2208333333328</v>
      </c>
      <c r="S87" s="9"/>
      <c r="V87" s="5"/>
    </row>
    <row r="88" spans="1:22" outlineLevel="3" x14ac:dyDescent="0.25">
      <c r="A88" t="s">
        <v>173</v>
      </c>
      <c r="B88" t="s">
        <v>174</v>
      </c>
      <c r="C88" t="s">
        <v>179</v>
      </c>
      <c r="D88" t="s">
        <v>180</v>
      </c>
      <c r="E88" s="5">
        <v>0</v>
      </c>
      <c r="F88" s="5">
        <v>0</v>
      </c>
      <c r="G88" s="5">
        <v>-4921.63</v>
      </c>
      <c r="H88" s="5">
        <v>0</v>
      </c>
      <c r="I88" s="5">
        <v>-9483.11</v>
      </c>
      <c r="J88" s="5">
        <v>-11781.31</v>
      </c>
      <c r="K88" s="5">
        <v>0</v>
      </c>
      <c r="L88" s="5">
        <v>-3496.98</v>
      </c>
      <c r="M88" s="5">
        <v>-105260.07</v>
      </c>
      <c r="N88" s="5">
        <v>0</v>
      </c>
      <c r="O88" s="5">
        <v>-147</v>
      </c>
      <c r="P88" s="5">
        <v>-147</v>
      </c>
      <c r="Q88" s="5">
        <v>0</v>
      </c>
      <c r="R88" s="5">
        <f t="shared" si="5"/>
        <v>-11269.758333333333</v>
      </c>
      <c r="S88" s="9"/>
      <c r="V88" s="5"/>
    </row>
    <row r="89" spans="1:22" outlineLevel="3" x14ac:dyDescent="0.25">
      <c r="A89" t="s">
        <v>173</v>
      </c>
      <c r="B89" t="s">
        <v>174</v>
      </c>
      <c r="C89" t="s">
        <v>181</v>
      </c>
      <c r="D89" t="s">
        <v>182</v>
      </c>
      <c r="E89" s="5">
        <v>0</v>
      </c>
      <c r="F89" s="5">
        <v>-153381.85</v>
      </c>
      <c r="G89" s="5">
        <v>-268744.2</v>
      </c>
      <c r="H89" s="5">
        <v>0</v>
      </c>
      <c r="I89" s="5">
        <v>-319774.90999999997</v>
      </c>
      <c r="J89" s="5">
        <v>-1407730.51</v>
      </c>
      <c r="K89" s="5">
        <v>0</v>
      </c>
      <c r="L89" s="5">
        <v>-269083.84000000003</v>
      </c>
      <c r="M89" s="5">
        <v>-283834.76</v>
      </c>
      <c r="N89" s="5">
        <v>0</v>
      </c>
      <c r="O89" s="5">
        <v>-271240.95</v>
      </c>
      <c r="P89" s="5">
        <v>-554351.03</v>
      </c>
      <c r="Q89" s="5">
        <v>0</v>
      </c>
      <c r="R89" s="5">
        <f t="shared" si="5"/>
        <v>-294011.83749999997</v>
      </c>
      <c r="S89" s="9"/>
      <c r="V89" s="5"/>
    </row>
    <row r="90" spans="1:22" outlineLevel="3" x14ac:dyDescent="0.25">
      <c r="A90" t="s">
        <v>173</v>
      </c>
      <c r="B90" t="s">
        <v>174</v>
      </c>
      <c r="C90" t="s">
        <v>183</v>
      </c>
      <c r="D90" t="s">
        <v>184</v>
      </c>
      <c r="E90" s="5">
        <v>0</v>
      </c>
      <c r="F90" s="5">
        <v>-716328</v>
      </c>
      <c r="G90" s="5">
        <v>-738139.4</v>
      </c>
      <c r="H90" s="5">
        <v>0</v>
      </c>
      <c r="I90" s="5">
        <v>-227640.87</v>
      </c>
      <c r="J90" s="5">
        <v>-228116.36</v>
      </c>
      <c r="K90" s="5">
        <v>0</v>
      </c>
      <c r="L90" s="5">
        <v>-209521.62</v>
      </c>
      <c r="M90" s="5">
        <v>-210536.9</v>
      </c>
      <c r="N90" s="5">
        <v>0</v>
      </c>
      <c r="O90" s="5">
        <v>-194633.33</v>
      </c>
      <c r="P90" s="5">
        <v>-194633.33</v>
      </c>
      <c r="Q90" s="5">
        <v>0</v>
      </c>
      <c r="R90" s="5">
        <f t="shared" si="5"/>
        <v>-226629.15083333335</v>
      </c>
      <c r="S90" s="9"/>
      <c r="V90" s="5"/>
    </row>
    <row r="91" spans="1:22" outlineLevel="3" x14ac:dyDescent="0.25">
      <c r="A91" t="s">
        <v>173</v>
      </c>
      <c r="B91" t="s">
        <v>174</v>
      </c>
      <c r="C91" t="s">
        <v>185</v>
      </c>
      <c r="D91" t="s">
        <v>186</v>
      </c>
      <c r="E91" s="5">
        <v>0</v>
      </c>
      <c r="F91" s="5">
        <v>-38888</v>
      </c>
      <c r="G91" s="5">
        <v>-16957</v>
      </c>
      <c r="H91" s="5">
        <v>0</v>
      </c>
      <c r="I91" s="5">
        <v>-19750</v>
      </c>
      <c r="J91" s="5">
        <v>-22416.66</v>
      </c>
      <c r="K91" s="5">
        <v>0</v>
      </c>
      <c r="L91" s="5">
        <v>0</v>
      </c>
      <c r="M91" s="5">
        <v>-2324</v>
      </c>
      <c r="N91" s="5">
        <v>0</v>
      </c>
      <c r="O91" s="5">
        <v>-850</v>
      </c>
      <c r="P91" s="5">
        <v>-1850</v>
      </c>
      <c r="Q91" s="5">
        <v>0</v>
      </c>
      <c r="R91" s="5">
        <f t="shared" si="5"/>
        <v>-8586.3050000000003</v>
      </c>
      <c r="S91" s="9"/>
      <c r="V91" s="5"/>
    </row>
    <row r="92" spans="1:22" outlineLevel="3" x14ac:dyDescent="0.25">
      <c r="A92" t="s">
        <v>187</v>
      </c>
      <c r="B92" t="s">
        <v>188</v>
      </c>
      <c r="C92" t="s">
        <v>189</v>
      </c>
      <c r="D92" t="s">
        <v>190</v>
      </c>
      <c r="E92" s="5">
        <v>0</v>
      </c>
      <c r="F92" s="5">
        <v>16172.83</v>
      </c>
      <c r="G92" s="5">
        <v>46165.1</v>
      </c>
      <c r="H92" s="5">
        <v>0</v>
      </c>
      <c r="I92" s="5">
        <v>9376.9</v>
      </c>
      <c r="J92" s="5">
        <v>118358.83</v>
      </c>
      <c r="K92" s="5">
        <v>0</v>
      </c>
      <c r="L92" s="5">
        <v>0</v>
      </c>
      <c r="M92" s="5">
        <v>232246.13</v>
      </c>
      <c r="N92" s="5">
        <v>0</v>
      </c>
      <c r="O92" s="5">
        <v>23339.9</v>
      </c>
      <c r="P92" s="5">
        <v>64171.31</v>
      </c>
      <c r="Q92" s="5">
        <v>0</v>
      </c>
      <c r="R92" s="5">
        <f t="shared" si="5"/>
        <v>42485.916666666672</v>
      </c>
      <c r="S92" s="9"/>
      <c r="V92" s="5"/>
    </row>
    <row r="93" spans="1:22" outlineLevel="3" x14ac:dyDescent="0.25">
      <c r="A93" t="s">
        <v>187</v>
      </c>
      <c r="B93" t="s">
        <v>188</v>
      </c>
      <c r="C93" t="s">
        <v>191</v>
      </c>
      <c r="D93" t="s">
        <v>192</v>
      </c>
      <c r="E93" s="5">
        <v>0</v>
      </c>
      <c r="F93" s="5">
        <v>1321472.46</v>
      </c>
      <c r="G93" s="5">
        <v>2366154.16</v>
      </c>
      <c r="H93" s="5">
        <v>0</v>
      </c>
      <c r="I93" s="5">
        <v>794520.59</v>
      </c>
      <c r="J93" s="5">
        <v>2824431.71</v>
      </c>
      <c r="K93" s="5">
        <v>0</v>
      </c>
      <c r="L93" s="5">
        <v>115450.53</v>
      </c>
      <c r="M93" s="5">
        <v>1060702.6499999999</v>
      </c>
      <c r="N93" s="5">
        <v>0</v>
      </c>
      <c r="O93" s="5">
        <v>1550093.95</v>
      </c>
      <c r="P93" s="5">
        <v>2815048.05</v>
      </c>
      <c r="Q93" s="5">
        <v>0</v>
      </c>
      <c r="R93" s="5">
        <f t="shared" si="5"/>
        <v>1070656.1749999998</v>
      </c>
      <c r="S93" s="9"/>
      <c r="V93" s="5"/>
    </row>
    <row r="94" spans="1:22" outlineLevel="3" x14ac:dyDescent="0.25">
      <c r="A94" t="s">
        <v>187</v>
      </c>
      <c r="B94" t="s">
        <v>188</v>
      </c>
      <c r="C94" t="s">
        <v>193</v>
      </c>
      <c r="D94" t="s">
        <v>194</v>
      </c>
      <c r="E94" s="5">
        <v>0</v>
      </c>
      <c r="F94" s="5">
        <v>381127.9</v>
      </c>
      <c r="G94" s="5">
        <v>924790.55</v>
      </c>
      <c r="H94" s="5">
        <v>0</v>
      </c>
      <c r="I94" s="5">
        <v>362565.33</v>
      </c>
      <c r="J94" s="5">
        <v>898940.46</v>
      </c>
      <c r="K94" s="5">
        <v>0</v>
      </c>
      <c r="L94" s="5">
        <v>394812.14</v>
      </c>
      <c r="M94" s="5">
        <v>728550.75</v>
      </c>
      <c r="N94" s="5">
        <v>0</v>
      </c>
      <c r="O94" s="5">
        <v>636349.06999999995</v>
      </c>
      <c r="P94" s="5">
        <v>1214871.3999999999</v>
      </c>
      <c r="Q94" s="5">
        <v>0</v>
      </c>
      <c r="R94" s="5">
        <f t="shared" si="5"/>
        <v>461833.96666666662</v>
      </c>
      <c r="S94" s="9"/>
      <c r="V94" s="5"/>
    </row>
    <row r="95" spans="1:22" outlineLevel="3" x14ac:dyDescent="0.25">
      <c r="A95" t="s">
        <v>187</v>
      </c>
      <c r="B95" t="s">
        <v>188</v>
      </c>
      <c r="C95" t="s">
        <v>195</v>
      </c>
      <c r="D95" t="s">
        <v>196</v>
      </c>
      <c r="E95" s="5">
        <v>0</v>
      </c>
      <c r="F95" s="5">
        <v>1770917.33</v>
      </c>
      <c r="G95" s="5">
        <v>4006605.84</v>
      </c>
      <c r="H95" s="5">
        <v>0</v>
      </c>
      <c r="I95" s="5">
        <v>2227287.44</v>
      </c>
      <c r="J95" s="5">
        <v>4009487.14</v>
      </c>
      <c r="K95" s="5">
        <v>0</v>
      </c>
      <c r="L95" s="5">
        <v>1624025.78</v>
      </c>
      <c r="M95" s="5">
        <v>3250590.94</v>
      </c>
      <c r="N95" s="5">
        <v>0</v>
      </c>
      <c r="O95" s="5">
        <v>3211131.15</v>
      </c>
      <c r="P95" s="5">
        <v>5441277.4500000002</v>
      </c>
      <c r="Q95" s="5">
        <v>0</v>
      </c>
      <c r="R95" s="5">
        <f t="shared" si="5"/>
        <v>2128443.5891666664</v>
      </c>
      <c r="S95" s="9"/>
      <c r="V95" s="5"/>
    </row>
    <row r="96" spans="1:22" outlineLevel="3" x14ac:dyDescent="0.25">
      <c r="A96" t="s">
        <v>187</v>
      </c>
      <c r="B96" t="s">
        <v>188</v>
      </c>
      <c r="C96" t="s">
        <v>197</v>
      </c>
      <c r="D96" t="s">
        <v>198</v>
      </c>
      <c r="E96" s="5">
        <v>0</v>
      </c>
      <c r="F96" s="5">
        <v>0</v>
      </c>
      <c r="G96" s="5">
        <v>0</v>
      </c>
      <c r="H96" s="5">
        <v>0</v>
      </c>
      <c r="I96" s="5">
        <v>64225</v>
      </c>
      <c r="J96" s="5">
        <v>64225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f t="shared" si="5"/>
        <v>10704.166666666666</v>
      </c>
      <c r="S96" s="9"/>
      <c r="V96" s="5"/>
    </row>
    <row r="97" spans="1:22" outlineLevel="3" x14ac:dyDescent="0.25">
      <c r="A97" t="s">
        <v>187</v>
      </c>
      <c r="B97" t="s">
        <v>188</v>
      </c>
      <c r="C97" t="s">
        <v>199</v>
      </c>
      <c r="D97" t="s">
        <v>200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72149.2</v>
      </c>
      <c r="K97" s="5">
        <v>0</v>
      </c>
      <c r="L97" s="5">
        <v>0</v>
      </c>
      <c r="M97" s="5">
        <v>22454.02</v>
      </c>
      <c r="N97" s="5">
        <v>0</v>
      </c>
      <c r="O97" s="5">
        <v>1477.68</v>
      </c>
      <c r="P97" s="5">
        <v>1477.68</v>
      </c>
      <c r="Q97" s="5">
        <v>0</v>
      </c>
      <c r="R97" s="5">
        <f t="shared" si="5"/>
        <v>8129.8816666666653</v>
      </c>
      <c r="S97" s="9"/>
      <c r="V97" s="5"/>
    </row>
    <row r="98" spans="1:22" outlineLevel="3" x14ac:dyDescent="0.25">
      <c r="A98" t="s">
        <v>187</v>
      </c>
      <c r="B98" t="s">
        <v>188</v>
      </c>
      <c r="C98" t="s">
        <v>201</v>
      </c>
      <c r="D98" t="s">
        <v>202</v>
      </c>
      <c r="E98" s="5">
        <v>0</v>
      </c>
      <c r="F98" s="5">
        <v>74142.12</v>
      </c>
      <c r="G98" s="5">
        <v>108337.46</v>
      </c>
      <c r="H98" s="5">
        <v>0</v>
      </c>
      <c r="I98" s="5">
        <v>12016.75</v>
      </c>
      <c r="J98" s="5">
        <v>15717.66</v>
      </c>
      <c r="K98" s="5">
        <v>0</v>
      </c>
      <c r="L98" s="5">
        <v>4621.12</v>
      </c>
      <c r="M98" s="5">
        <v>19098.27</v>
      </c>
      <c r="N98" s="5">
        <v>0</v>
      </c>
      <c r="O98" s="5">
        <v>29689.24</v>
      </c>
      <c r="P98" s="5">
        <v>56693.08</v>
      </c>
      <c r="Q98" s="5">
        <v>0</v>
      </c>
      <c r="R98" s="5">
        <f t="shared" si="5"/>
        <v>26692.975000000002</v>
      </c>
      <c r="S98" s="9"/>
      <c r="V98" s="5"/>
    </row>
    <row r="99" spans="1:22" outlineLevel="3" x14ac:dyDescent="0.25">
      <c r="A99" t="s">
        <v>187</v>
      </c>
      <c r="B99" t="s">
        <v>188</v>
      </c>
      <c r="C99" t="s">
        <v>203</v>
      </c>
      <c r="D99" t="s">
        <v>204</v>
      </c>
      <c r="E99" s="5">
        <v>-187292977.25999999</v>
      </c>
      <c r="F99" s="5">
        <v>-188433295.06</v>
      </c>
      <c r="G99" s="5">
        <v>-188511761.13</v>
      </c>
      <c r="H99" s="5">
        <v>-188821291.34</v>
      </c>
      <c r="I99" s="5">
        <v>-189268470.99000001</v>
      </c>
      <c r="J99" s="5">
        <v>-191179145.08000001</v>
      </c>
      <c r="K99" s="5">
        <v>-192274337.86000001</v>
      </c>
      <c r="L99" s="5">
        <v>-192398633.08000001</v>
      </c>
      <c r="M99" s="5">
        <v>-193142916.65000001</v>
      </c>
      <c r="N99" s="5">
        <v>-193977351.78</v>
      </c>
      <c r="O99" s="5">
        <v>-195260518.36000001</v>
      </c>
      <c r="P99" s="5">
        <v>-195737921.97</v>
      </c>
      <c r="Q99" s="5">
        <v>-197297328.68000001</v>
      </c>
      <c r="R99" s="5">
        <f t="shared" si="5"/>
        <v>-191775066.35583332</v>
      </c>
      <c r="S99" s="9"/>
      <c r="V99" s="5"/>
    </row>
    <row r="100" spans="1:22" outlineLevel="3" x14ac:dyDescent="0.25">
      <c r="A100" t="s">
        <v>187</v>
      </c>
      <c r="B100" t="s">
        <v>188</v>
      </c>
      <c r="C100" t="s">
        <v>205</v>
      </c>
      <c r="D100" t="s">
        <v>206</v>
      </c>
      <c r="E100" s="5">
        <v>-27448271.920000002</v>
      </c>
      <c r="F100" s="5">
        <v>-27517832.920000002</v>
      </c>
      <c r="G100" s="5">
        <v>-27564246.920000002</v>
      </c>
      <c r="H100" s="5">
        <v>-27913014.609999999</v>
      </c>
      <c r="I100" s="5">
        <v>-28171090.609999999</v>
      </c>
      <c r="J100" s="5">
        <v>-28221106.609999999</v>
      </c>
      <c r="K100" s="5">
        <v>-28424663.609999999</v>
      </c>
      <c r="L100" s="5">
        <v>-28441863.609999999</v>
      </c>
      <c r="M100" s="5">
        <v>-28620973.609999999</v>
      </c>
      <c r="N100" s="5">
        <v>-28915827.649999999</v>
      </c>
      <c r="O100" s="5">
        <v>-29074726.870000001</v>
      </c>
      <c r="P100" s="5">
        <v>-29413065.870000001</v>
      </c>
      <c r="Q100" s="5">
        <v>-29413065.870000001</v>
      </c>
      <c r="R100" s="5">
        <f t="shared" si="5"/>
        <v>-28392423.482083336</v>
      </c>
      <c r="S100" s="9"/>
      <c r="V100" s="5"/>
    </row>
    <row r="101" spans="1:22" outlineLevel="3" x14ac:dyDescent="0.25">
      <c r="A101" t="s">
        <v>187</v>
      </c>
      <c r="B101" t="s">
        <v>188</v>
      </c>
      <c r="C101" t="s">
        <v>207</v>
      </c>
      <c r="D101" t="s">
        <v>208</v>
      </c>
      <c r="E101" s="5">
        <v>-26909032.710000001</v>
      </c>
      <c r="F101" s="5">
        <v>-26911628.710000001</v>
      </c>
      <c r="G101" s="5">
        <v>-27550975.16</v>
      </c>
      <c r="H101" s="5">
        <v>-27594242.940000001</v>
      </c>
      <c r="I101" s="5">
        <v>-27670317.940000001</v>
      </c>
      <c r="J101" s="5">
        <v>-27699096.949999999</v>
      </c>
      <c r="K101" s="5">
        <v>-27721573.949999999</v>
      </c>
      <c r="L101" s="5">
        <v>-27721573.949999999</v>
      </c>
      <c r="M101" s="5">
        <v>-27721573.949999999</v>
      </c>
      <c r="N101" s="5">
        <v>-27942314.949999999</v>
      </c>
      <c r="O101" s="5">
        <v>-27942314.949999999</v>
      </c>
      <c r="P101" s="5">
        <v>-28059182.949999999</v>
      </c>
      <c r="Q101" s="5">
        <v>-28059182.949999999</v>
      </c>
      <c r="R101" s="5">
        <f t="shared" si="5"/>
        <v>-27668242.019166663</v>
      </c>
      <c r="S101" s="9"/>
      <c r="V101" s="5"/>
    </row>
    <row r="102" spans="1:22" outlineLevel="3" x14ac:dyDescent="0.25">
      <c r="A102" t="s">
        <v>187</v>
      </c>
      <c r="B102" t="s">
        <v>188</v>
      </c>
      <c r="C102" t="s">
        <v>209</v>
      </c>
      <c r="D102" t="s">
        <v>210</v>
      </c>
      <c r="E102" s="5">
        <v>-67827113.859999999</v>
      </c>
      <c r="F102" s="5">
        <v>-68208241.760000005</v>
      </c>
      <c r="G102" s="5">
        <v>-68751904.409999996</v>
      </c>
      <c r="H102" s="5">
        <v>-69257177.109999999</v>
      </c>
      <c r="I102" s="5">
        <v>-69608642.439999998</v>
      </c>
      <c r="J102" s="5">
        <v>-70005017.569999993</v>
      </c>
      <c r="K102" s="5">
        <v>-70512444.989999995</v>
      </c>
      <c r="L102" s="5">
        <v>-70907257.129999995</v>
      </c>
      <c r="M102" s="5">
        <v>-71217545.739999995</v>
      </c>
      <c r="N102" s="5">
        <v>-71728530.519999996</v>
      </c>
      <c r="O102" s="5">
        <v>-72352862.120000005</v>
      </c>
      <c r="P102" s="5">
        <v>-72943401.920000002</v>
      </c>
      <c r="Q102" s="5">
        <v>-73465890.680000007</v>
      </c>
      <c r="R102" s="5">
        <f t="shared" si="5"/>
        <v>-70511627.331666663</v>
      </c>
      <c r="S102" s="9"/>
      <c r="V102" s="5"/>
    </row>
    <row r="103" spans="1:22" outlineLevel="3" x14ac:dyDescent="0.25">
      <c r="A103" t="s">
        <v>187</v>
      </c>
      <c r="B103" t="s">
        <v>188</v>
      </c>
      <c r="C103" t="s">
        <v>211</v>
      </c>
      <c r="D103" t="s">
        <v>212</v>
      </c>
      <c r="E103" s="5">
        <v>-302096097.98000002</v>
      </c>
      <c r="F103" s="5">
        <v>-303848359.44999999</v>
      </c>
      <c r="G103" s="5">
        <v>-306084047.95999998</v>
      </c>
      <c r="H103" s="5">
        <v>-307665359</v>
      </c>
      <c r="I103" s="5">
        <v>-309863690.45999998</v>
      </c>
      <c r="J103" s="5">
        <v>-311645691.27999997</v>
      </c>
      <c r="K103" s="5">
        <v>-313480063.23000002</v>
      </c>
      <c r="L103" s="5">
        <v>-315102426.11000001</v>
      </c>
      <c r="M103" s="5">
        <v>-316718777.31999999</v>
      </c>
      <c r="N103" s="5">
        <v>-320283272.75</v>
      </c>
      <c r="O103" s="5">
        <v>-323460894.58999997</v>
      </c>
      <c r="P103" s="5">
        <v>-325678100.94999999</v>
      </c>
      <c r="Q103" s="5">
        <v>-327287964.82999998</v>
      </c>
      <c r="R103" s="5">
        <f t="shared" si="5"/>
        <v>-314043559.54208332</v>
      </c>
      <c r="S103" s="9"/>
      <c r="V103" s="5"/>
    </row>
    <row r="104" spans="1:22" outlineLevel="3" x14ac:dyDescent="0.25">
      <c r="A104" t="s">
        <v>187</v>
      </c>
      <c r="B104" t="s">
        <v>188</v>
      </c>
      <c r="C104" t="s">
        <v>213</v>
      </c>
      <c r="D104" t="s">
        <v>214</v>
      </c>
      <c r="E104" s="5">
        <v>-8392848.0800000001</v>
      </c>
      <c r="F104" s="5">
        <v>-8466990.1999999993</v>
      </c>
      <c r="G104" s="5">
        <v>-8501185.5399999991</v>
      </c>
      <c r="H104" s="5">
        <v>-8515031.25</v>
      </c>
      <c r="I104" s="5">
        <v>-8591273</v>
      </c>
      <c r="J104" s="5">
        <v>-8667123.1099999994</v>
      </c>
      <c r="K104" s="5">
        <v>-8597908.2100000009</v>
      </c>
      <c r="L104" s="5">
        <v>-8602529.3300000001</v>
      </c>
      <c r="M104" s="5">
        <v>-8639460.5</v>
      </c>
      <c r="N104" s="5">
        <v>-8664050.2599999998</v>
      </c>
      <c r="O104" s="5">
        <v>-8695217.1799999997</v>
      </c>
      <c r="P104" s="5">
        <v>-8722221.0199999996</v>
      </c>
      <c r="Q104" s="5">
        <v>-8753248.1400000006</v>
      </c>
      <c r="R104" s="5">
        <f t="shared" si="5"/>
        <v>-8603003.1424999982</v>
      </c>
      <c r="S104" s="9"/>
      <c r="V104" s="5"/>
    </row>
    <row r="105" spans="1:22" outlineLevel="3" x14ac:dyDescent="0.25">
      <c r="A105" t="s">
        <v>187</v>
      </c>
      <c r="B105" t="s">
        <v>188</v>
      </c>
      <c r="C105" t="s">
        <v>215</v>
      </c>
      <c r="D105" t="s">
        <v>216</v>
      </c>
      <c r="E105" s="5">
        <v>-4783947.3899999997</v>
      </c>
      <c r="F105" s="5">
        <v>-4800120.22</v>
      </c>
      <c r="G105" s="5">
        <v>-4830112.49</v>
      </c>
      <c r="H105" s="5">
        <v>-4872525.1900000004</v>
      </c>
      <c r="I105" s="5">
        <v>-4871819.7</v>
      </c>
      <c r="J105" s="5">
        <v>-4980801.63</v>
      </c>
      <c r="K105" s="5">
        <v>-4980801.63</v>
      </c>
      <c r="L105" s="5">
        <v>-4980801.63</v>
      </c>
      <c r="M105" s="5">
        <v>-5213047.76</v>
      </c>
      <c r="N105" s="5">
        <v>-5230089.63</v>
      </c>
      <c r="O105" s="5">
        <v>-5253429.53</v>
      </c>
      <c r="P105" s="5">
        <v>-5294260.9400000004</v>
      </c>
      <c r="Q105" s="5">
        <v>-5294958.22</v>
      </c>
      <c r="R105" s="5">
        <f t="shared" si="5"/>
        <v>-5028938.5962500004</v>
      </c>
      <c r="S105" s="9"/>
      <c r="V105" s="5"/>
    </row>
    <row r="106" spans="1:22" outlineLevel="3" x14ac:dyDescent="0.25">
      <c r="A106" t="s">
        <v>187</v>
      </c>
      <c r="B106" t="s">
        <v>188</v>
      </c>
      <c r="C106" t="s">
        <v>217</v>
      </c>
      <c r="D106" t="s">
        <v>218</v>
      </c>
      <c r="E106" s="5">
        <v>202171278.02000001</v>
      </c>
      <c r="F106" s="5">
        <v>203520376.03999999</v>
      </c>
      <c r="G106" s="5">
        <v>204869878.50999999</v>
      </c>
      <c r="H106" s="5">
        <v>206220194.71000001</v>
      </c>
      <c r="I106" s="5">
        <v>207571038.06</v>
      </c>
      <c r="J106" s="5">
        <v>208926439.81</v>
      </c>
      <c r="K106" s="5">
        <v>210281597.88999999</v>
      </c>
      <c r="L106" s="5">
        <v>211638363.44999999</v>
      </c>
      <c r="M106" s="5">
        <v>212978099.96000001</v>
      </c>
      <c r="N106" s="5">
        <v>214319895.28999999</v>
      </c>
      <c r="O106" s="5">
        <v>215868636.46000001</v>
      </c>
      <c r="P106" s="5">
        <v>216791073.13</v>
      </c>
      <c r="Q106" s="5">
        <v>218142740</v>
      </c>
      <c r="R106" s="5">
        <f t="shared" si="5"/>
        <v>210261883.52666667</v>
      </c>
      <c r="S106" s="9"/>
      <c r="V106" s="5"/>
    </row>
    <row r="107" spans="1:22" outlineLevel="3" x14ac:dyDescent="0.25">
      <c r="A107" t="s">
        <v>187</v>
      </c>
      <c r="B107" t="s">
        <v>188</v>
      </c>
      <c r="C107" t="s">
        <v>219</v>
      </c>
      <c r="D107" t="s">
        <v>220</v>
      </c>
      <c r="E107" s="5">
        <v>30005705.690000001</v>
      </c>
      <c r="F107" s="5">
        <v>30296722.59</v>
      </c>
      <c r="G107" s="5">
        <v>30587878.850000001</v>
      </c>
      <c r="H107" s="5">
        <v>30879266.48</v>
      </c>
      <c r="I107" s="5">
        <v>31171236.449999999</v>
      </c>
      <c r="J107" s="5">
        <v>31464510.879999999</v>
      </c>
      <c r="K107" s="5">
        <v>31757907.260000002</v>
      </c>
      <c r="L107" s="5">
        <v>32052708.98</v>
      </c>
      <c r="M107" s="5">
        <v>32347591.300000001</v>
      </c>
      <c r="N107" s="5">
        <v>32642873.440000001</v>
      </c>
      <c r="O107" s="5">
        <v>32938409.440000001</v>
      </c>
      <c r="P107" s="5">
        <v>33234058.899999999</v>
      </c>
      <c r="Q107" s="5">
        <v>33530113.690000001</v>
      </c>
      <c r="R107" s="5">
        <f t="shared" si="5"/>
        <v>31761756.188333336</v>
      </c>
      <c r="S107" s="9"/>
      <c r="V107" s="5"/>
    </row>
    <row r="108" spans="1:22" outlineLevel="3" x14ac:dyDescent="0.25">
      <c r="A108" t="s">
        <v>187</v>
      </c>
      <c r="B108" t="s">
        <v>188</v>
      </c>
      <c r="C108" t="s">
        <v>221</v>
      </c>
      <c r="D108" t="s">
        <v>222</v>
      </c>
      <c r="E108" s="5">
        <v>23557205.699999999</v>
      </c>
      <c r="F108" s="5">
        <v>23885628.960000001</v>
      </c>
      <c r="G108" s="5">
        <v>24214108.850000001</v>
      </c>
      <c r="H108" s="5">
        <v>24542817.649999999</v>
      </c>
      <c r="I108" s="5">
        <v>24871513.719999999</v>
      </c>
      <c r="J108" s="5">
        <v>25200232.010000002</v>
      </c>
      <c r="K108" s="5">
        <v>25528957.670000002</v>
      </c>
      <c r="L108" s="5">
        <v>25857735.84</v>
      </c>
      <c r="M108" s="5">
        <v>26186514.02</v>
      </c>
      <c r="N108" s="5">
        <v>26515314.27</v>
      </c>
      <c r="O108" s="5">
        <v>26844088.789999999</v>
      </c>
      <c r="P108" s="5">
        <v>27172879.850000001</v>
      </c>
      <c r="Q108" s="5">
        <v>27501624.219999999</v>
      </c>
      <c r="R108" s="5">
        <f t="shared" si="5"/>
        <v>25529100.549166676</v>
      </c>
      <c r="S108" s="9"/>
      <c r="V108" s="5"/>
    </row>
    <row r="109" spans="1:22" outlineLevel="3" x14ac:dyDescent="0.25">
      <c r="A109" t="s">
        <v>187</v>
      </c>
      <c r="B109" t="s">
        <v>188</v>
      </c>
      <c r="C109" t="s">
        <v>223</v>
      </c>
      <c r="D109" t="s">
        <v>224</v>
      </c>
      <c r="E109" s="5">
        <v>365464427.51999998</v>
      </c>
      <c r="F109" s="5">
        <v>367005522.30000001</v>
      </c>
      <c r="G109" s="5">
        <v>368547703.64999998</v>
      </c>
      <c r="H109" s="5">
        <v>370091959.14999998</v>
      </c>
      <c r="I109" s="5">
        <v>371637061.93000001</v>
      </c>
      <c r="J109" s="5">
        <v>373185454.06999999</v>
      </c>
      <c r="K109" s="5">
        <v>374736986.62</v>
      </c>
      <c r="L109" s="5">
        <v>376291812.32999998</v>
      </c>
      <c r="M109" s="5">
        <v>377848132.92000002</v>
      </c>
      <c r="N109" s="5">
        <v>379407093.01999998</v>
      </c>
      <c r="O109" s="5">
        <v>380966951.68000001</v>
      </c>
      <c r="P109" s="5">
        <v>382540463.85000002</v>
      </c>
      <c r="Q109" s="5">
        <v>384130191.88</v>
      </c>
      <c r="R109" s="5">
        <f t="shared" si="5"/>
        <v>374754704.26833326</v>
      </c>
      <c r="S109" s="9"/>
      <c r="V109" s="5"/>
    </row>
    <row r="110" spans="1:22" outlineLevel="3" x14ac:dyDescent="0.25">
      <c r="A110" t="s">
        <v>187</v>
      </c>
      <c r="B110" t="s">
        <v>188</v>
      </c>
      <c r="C110" t="s">
        <v>225</v>
      </c>
      <c r="D110" t="s">
        <v>226</v>
      </c>
      <c r="E110" s="5">
        <v>977445368.64999998</v>
      </c>
      <c r="F110" s="5">
        <v>980450806.72000003</v>
      </c>
      <c r="G110" s="5">
        <v>983471923.11000001</v>
      </c>
      <c r="H110" s="5">
        <v>986503021.86000001</v>
      </c>
      <c r="I110" s="5">
        <v>989544209.04999995</v>
      </c>
      <c r="J110" s="5">
        <v>992600708.30999994</v>
      </c>
      <c r="K110" s="5">
        <v>995672222.38</v>
      </c>
      <c r="L110" s="5">
        <v>998759701.46000004</v>
      </c>
      <c r="M110" s="5">
        <v>1001866308.62</v>
      </c>
      <c r="N110" s="5">
        <v>1004996357.0700001</v>
      </c>
      <c r="O110" s="5">
        <v>1008138138.05</v>
      </c>
      <c r="P110" s="5">
        <v>1011293462.14</v>
      </c>
      <c r="Q110" s="5">
        <v>1014463088.77</v>
      </c>
      <c r="R110" s="5">
        <f t="shared" si="5"/>
        <v>995770923.95666659</v>
      </c>
      <c r="S110" s="9"/>
      <c r="V110" s="5"/>
    </row>
    <row r="111" spans="1:22" outlineLevel="3" x14ac:dyDescent="0.25">
      <c r="A111" t="s">
        <v>187</v>
      </c>
      <c r="B111" t="s">
        <v>188</v>
      </c>
      <c r="C111" t="s">
        <v>227</v>
      </c>
      <c r="D111" t="s">
        <v>228</v>
      </c>
      <c r="E111" s="5">
        <v>7362549.5099999998</v>
      </c>
      <c r="F111" s="5">
        <v>7362549.5099999998</v>
      </c>
      <c r="G111" s="5">
        <v>7362549.5099999998</v>
      </c>
      <c r="H111" s="5">
        <v>7362549.5099999998</v>
      </c>
      <c r="I111" s="5">
        <v>7362549.5099999998</v>
      </c>
      <c r="J111" s="5">
        <v>7362549.5099999998</v>
      </c>
      <c r="K111" s="5">
        <v>7362549.5099999998</v>
      </c>
      <c r="L111" s="5">
        <v>7474873.0300000003</v>
      </c>
      <c r="M111" s="5">
        <v>7587210.0599999996</v>
      </c>
      <c r="N111" s="5">
        <v>7699772.9699999997</v>
      </c>
      <c r="O111" s="5">
        <v>7812426.5300000003</v>
      </c>
      <c r="P111" s="5">
        <v>7925306.0199999996</v>
      </c>
      <c r="Q111" s="5">
        <v>8038696.7800000003</v>
      </c>
      <c r="R111" s="5">
        <f t="shared" si="5"/>
        <v>7531292.4012499982</v>
      </c>
      <c r="S111" s="9"/>
      <c r="V111" s="5"/>
    </row>
    <row r="112" spans="1:22" outlineLevel="3" x14ac:dyDescent="0.25">
      <c r="A112" t="s">
        <v>187</v>
      </c>
      <c r="B112" t="s">
        <v>188</v>
      </c>
      <c r="C112" t="s">
        <v>229</v>
      </c>
      <c r="D112" t="s">
        <v>230</v>
      </c>
      <c r="E112" s="5">
        <v>5940736.21</v>
      </c>
      <c r="F112" s="5">
        <v>5964026.6299999999</v>
      </c>
      <c r="G112" s="5">
        <v>5987534.54</v>
      </c>
      <c r="H112" s="5">
        <v>6011045.5499999998</v>
      </c>
      <c r="I112" s="5">
        <v>6034574.5199999996</v>
      </c>
      <c r="J112" s="5">
        <v>6058124.1799999997</v>
      </c>
      <c r="K112" s="5">
        <v>6081697.71</v>
      </c>
      <c r="L112" s="5">
        <v>6106138.8499999996</v>
      </c>
      <c r="M112" s="5">
        <v>6130581.4400000004</v>
      </c>
      <c r="N112" s="5">
        <v>6155148.9100000001</v>
      </c>
      <c r="O112" s="5">
        <v>6179754.0300000003</v>
      </c>
      <c r="P112" s="5">
        <v>6203955.7400000002</v>
      </c>
      <c r="Q112" s="5">
        <v>6228167.75</v>
      </c>
      <c r="R112" s="5">
        <f t="shared" si="5"/>
        <v>6083086.1733333329</v>
      </c>
      <c r="S112" s="9"/>
      <c r="V112" s="5"/>
    </row>
    <row r="113" spans="1:22" outlineLevel="3" x14ac:dyDescent="0.25">
      <c r="A113" t="s">
        <v>187</v>
      </c>
      <c r="B113" t="s">
        <v>188</v>
      </c>
      <c r="C113" t="s">
        <v>231</v>
      </c>
      <c r="D113" t="s">
        <v>232</v>
      </c>
      <c r="E113" s="5">
        <v>-14878300.76</v>
      </c>
      <c r="F113" s="5">
        <v>-15087080.98</v>
      </c>
      <c r="G113" s="5">
        <v>-16358117.380000001</v>
      </c>
      <c r="H113" s="5">
        <v>-17398903.370000001</v>
      </c>
      <c r="I113" s="5">
        <v>-18302567.07</v>
      </c>
      <c r="J113" s="5">
        <v>-17747294.73</v>
      </c>
      <c r="K113" s="5">
        <v>-18007260.030000001</v>
      </c>
      <c r="L113" s="5">
        <v>-19239730.370000001</v>
      </c>
      <c r="M113" s="5">
        <v>-19835183.309999999</v>
      </c>
      <c r="N113" s="5">
        <v>-20342543.510000002</v>
      </c>
      <c r="O113" s="5">
        <v>-20608118.100000001</v>
      </c>
      <c r="P113" s="5">
        <v>-21053151.16</v>
      </c>
      <c r="Q113" s="5">
        <v>-20845411.32</v>
      </c>
      <c r="R113" s="5">
        <f t="shared" si="5"/>
        <v>-18486817.170833331</v>
      </c>
      <c r="S113" s="9"/>
      <c r="V113" s="5"/>
    </row>
    <row r="114" spans="1:22" outlineLevel="3" x14ac:dyDescent="0.25">
      <c r="A114" t="s">
        <v>187</v>
      </c>
      <c r="B114" t="s">
        <v>188</v>
      </c>
      <c r="C114" t="s">
        <v>233</v>
      </c>
      <c r="D114" t="s">
        <v>234</v>
      </c>
      <c r="E114" s="5">
        <v>-2557433.77</v>
      </c>
      <c r="F114" s="5">
        <v>-2778889.67</v>
      </c>
      <c r="G114" s="5">
        <v>-3023631.93</v>
      </c>
      <c r="H114" s="5">
        <v>-2966251.87</v>
      </c>
      <c r="I114" s="5">
        <v>-3000145.84</v>
      </c>
      <c r="J114" s="5">
        <v>-3243404.27</v>
      </c>
      <c r="K114" s="5">
        <v>-3333243.65</v>
      </c>
      <c r="L114" s="5">
        <v>-3610845.37</v>
      </c>
      <c r="M114" s="5">
        <v>-3726617.69</v>
      </c>
      <c r="N114" s="5">
        <v>-3727045.79</v>
      </c>
      <c r="O114" s="5">
        <v>-3863682.57</v>
      </c>
      <c r="P114" s="5">
        <v>-3820993.03</v>
      </c>
      <c r="Q114" s="5">
        <v>-4117047.82</v>
      </c>
      <c r="R114" s="5">
        <f t="shared" si="5"/>
        <v>-3369332.7062499993</v>
      </c>
      <c r="S114" s="9"/>
      <c r="V114" s="5"/>
    </row>
    <row r="115" spans="1:22" outlineLevel="3" x14ac:dyDescent="0.25">
      <c r="A115" t="s">
        <v>187</v>
      </c>
      <c r="B115" t="s">
        <v>188</v>
      </c>
      <c r="C115" t="s">
        <v>235</v>
      </c>
      <c r="D115" t="s">
        <v>236</v>
      </c>
      <c r="E115" s="5">
        <v>3351827.01</v>
      </c>
      <c r="F115" s="5">
        <v>3025999.75</v>
      </c>
      <c r="G115" s="5">
        <v>3336866.31</v>
      </c>
      <c r="H115" s="5">
        <v>3051425.29</v>
      </c>
      <c r="I115" s="5">
        <v>2798804.22</v>
      </c>
      <c r="J115" s="5">
        <v>2498864.94</v>
      </c>
      <c r="K115" s="5">
        <v>2192616.2799999998</v>
      </c>
      <c r="L115" s="5">
        <v>1863838.11</v>
      </c>
      <c r="M115" s="5">
        <v>1535059.93</v>
      </c>
      <c r="N115" s="5">
        <v>1427000.68</v>
      </c>
      <c r="O115" s="5">
        <v>1098226.1599999999</v>
      </c>
      <c r="P115" s="5">
        <v>886303.1</v>
      </c>
      <c r="Q115" s="5">
        <v>557558.73</v>
      </c>
      <c r="R115" s="5">
        <f t="shared" si="5"/>
        <v>2139141.4700000002</v>
      </c>
      <c r="S115" s="9"/>
      <c r="V115" s="5"/>
    </row>
    <row r="116" spans="1:22" outlineLevel="3" x14ac:dyDescent="0.25">
      <c r="A116" t="s">
        <v>187</v>
      </c>
      <c r="B116" t="s">
        <v>188</v>
      </c>
      <c r="C116" t="s">
        <v>237</v>
      </c>
      <c r="D116" t="s">
        <v>238</v>
      </c>
      <c r="E116" s="5">
        <v>-297637313.66000003</v>
      </c>
      <c r="F116" s="5">
        <v>-298797280.54000002</v>
      </c>
      <c r="G116" s="5">
        <v>-299795799.24000001</v>
      </c>
      <c r="H116" s="5">
        <v>-300834782.04000002</v>
      </c>
      <c r="I116" s="5">
        <v>-302028419.49000001</v>
      </c>
      <c r="J116" s="5">
        <v>-303180436.5</v>
      </c>
      <c r="K116" s="5">
        <v>-304224541.63</v>
      </c>
      <c r="L116" s="5">
        <v>-305384555.19999999</v>
      </c>
      <c r="M116" s="5">
        <v>-306630587.18000001</v>
      </c>
      <c r="N116" s="5">
        <v>-307678562.5</v>
      </c>
      <c r="O116" s="5">
        <v>-308614089.56</v>
      </c>
      <c r="P116" s="5">
        <v>-309597061.93000001</v>
      </c>
      <c r="Q116" s="5">
        <v>-310664301.19999999</v>
      </c>
      <c r="R116" s="5">
        <f t="shared" si="5"/>
        <v>-304243076.93666667</v>
      </c>
      <c r="S116" s="9"/>
      <c r="V116" s="5"/>
    </row>
    <row r="117" spans="1:22" outlineLevel="3" x14ac:dyDescent="0.25">
      <c r="A117" t="s">
        <v>187</v>
      </c>
      <c r="B117" t="s">
        <v>188</v>
      </c>
      <c r="C117" t="s">
        <v>239</v>
      </c>
      <c r="D117" t="s">
        <v>240</v>
      </c>
      <c r="E117" s="5">
        <v>-675349270.66999996</v>
      </c>
      <c r="F117" s="5">
        <v>-676602447.26999998</v>
      </c>
      <c r="G117" s="5">
        <v>-677387875.14999998</v>
      </c>
      <c r="H117" s="5">
        <v>-678837662.86000001</v>
      </c>
      <c r="I117" s="5">
        <v>-679680518.59000003</v>
      </c>
      <c r="J117" s="5">
        <v>-680955017.02999997</v>
      </c>
      <c r="K117" s="5">
        <v>-682192159.14999998</v>
      </c>
      <c r="L117" s="5">
        <v>-683657275.35000002</v>
      </c>
      <c r="M117" s="5">
        <v>-685147531.29999995</v>
      </c>
      <c r="N117" s="5">
        <v>-684713084.32000005</v>
      </c>
      <c r="O117" s="5">
        <v>-684677243.46000004</v>
      </c>
      <c r="P117" s="5">
        <v>-685615361.19000006</v>
      </c>
      <c r="Q117" s="5">
        <v>-687175123.94000006</v>
      </c>
      <c r="R117" s="5">
        <f t="shared" si="5"/>
        <v>-681727364.41458333</v>
      </c>
      <c r="S117" s="9"/>
      <c r="V117" s="5"/>
    </row>
    <row r="118" spans="1:22" outlineLevel="3" x14ac:dyDescent="0.25">
      <c r="A118" t="s">
        <v>187</v>
      </c>
      <c r="B118" t="s">
        <v>188</v>
      </c>
      <c r="C118" t="s">
        <v>241</v>
      </c>
      <c r="D118" t="s">
        <v>242</v>
      </c>
      <c r="E118" s="5">
        <v>1030298.57</v>
      </c>
      <c r="F118" s="5">
        <v>1104440.69</v>
      </c>
      <c r="G118" s="5">
        <v>1138636.03</v>
      </c>
      <c r="H118" s="5">
        <v>1152481.74</v>
      </c>
      <c r="I118" s="5">
        <v>1228723.49</v>
      </c>
      <c r="J118" s="5">
        <v>1304573.6000000001</v>
      </c>
      <c r="K118" s="5">
        <v>1235358.7</v>
      </c>
      <c r="L118" s="5">
        <v>1127656.3</v>
      </c>
      <c r="M118" s="5">
        <v>1052250.44</v>
      </c>
      <c r="N118" s="5">
        <v>964277.29</v>
      </c>
      <c r="O118" s="5">
        <v>882790.65</v>
      </c>
      <c r="P118" s="5">
        <v>796915</v>
      </c>
      <c r="Q118" s="5">
        <v>714551.36</v>
      </c>
      <c r="R118" s="5">
        <f t="shared" si="5"/>
        <v>1071710.7412500002</v>
      </c>
      <c r="S118" s="9"/>
      <c r="V118" s="5"/>
    </row>
    <row r="119" spans="1:22" outlineLevel="3" x14ac:dyDescent="0.25">
      <c r="A119" t="s">
        <v>187</v>
      </c>
      <c r="B119" t="s">
        <v>188</v>
      </c>
      <c r="C119" t="s">
        <v>243</v>
      </c>
      <c r="D119" t="s">
        <v>244</v>
      </c>
      <c r="E119" s="5">
        <v>-1156788.82</v>
      </c>
      <c r="F119" s="5">
        <v>-1163906.4099999999</v>
      </c>
      <c r="G119" s="5">
        <v>-1157422.05</v>
      </c>
      <c r="H119" s="5">
        <v>-1138520.3600000001</v>
      </c>
      <c r="I119" s="5">
        <v>-1162754.82</v>
      </c>
      <c r="J119" s="5">
        <v>-1077322.55</v>
      </c>
      <c r="K119" s="5">
        <v>-1100896.08</v>
      </c>
      <c r="L119" s="5">
        <v>-1125337.22</v>
      </c>
      <c r="M119" s="5">
        <v>-917533.68</v>
      </c>
      <c r="N119" s="5">
        <v>-925059.28</v>
      </c>
      <c r="O119" s="5">
        <v>-926324.5</v>
      </c>
      <c r="P119" s="5">
        <v>-909694.8</v>
      </c>
      <c r="Q119" s="5">
        <v>-933209.53</v>
      </c>
      <c r="R119" s="5">
        <f t="shared" si="5"/>
        <v>-1054147.5770833334</v>
      </c>
      <c r="S119" s="9"/>
      <c r="V119" s="5"/>
    </row>
    <row r="120" spans="1:22" outlineLevel="3" x14ac:dyDescent="0.25">
      <c r="A120" t="s">
        <v>187</v>
      </c>
      <c r="B120" t="s">
        <v>188</v>
      </c>
      <c r="C120" t="s">
        <v>245</v>
      </c>
      <c r="D120" t="s">
        <v>246</v>
      </c>
      <c r="E120" s="5">
        <v>1247696.6399999999</v>
      </c>
      <c r="F120" s="5">
        <v>1247696.6399999999</v>
      </c>
      <c r="G120" s="5">
        <v>1247696.6399999999</v>
      </c>
      <c r="H120" s="5">
        <v>1247696.6399999999</v>
      </c>
      <c r="I120" s="5">
        <v>1247696.6399999999</v>
      </c>
      <c r="J120" s="5">
        <v>1247696.6399999999</v>
      </c>
      <c r="K120" s="5">
        <v>1247696.6399999999</v>
      </c>
      <c r="L120" s="5">
        <v>1247696.6399999999</v>
      </c>
      <c r="M120" s="5">
        <v>1247696.6399999999</v>
      </c>
      <c r="N120" s="5">
        <v>1247696.6399999999</v>
      </c>
      <c r="O120" s="5">
        <v>1247696.6399999999</v>
      </c>
      <c r="P120" s="5">
        <v>1213075.3600000001</v>
      </c>
      <c r="Q120" s="5">
        <v>1213075.3600000001</v>
      </c>
      <c r="R120" s="5">
        <f t="shared" si="5"/>
        <v>1243368.98</v>
      </c>
      <c r="S120" s="9"/>
      <c r="V120" s="5"/>
    </row>
    <row r="121" spans="1:22" outlineLevel="3" x14ac:dyDescent="0.25">
      <c r="A121" t="s">
        <v>187</v>
      </c>
      <c r="B121" t="s">
        <v>188</v>
      </c>
      <c r="C121" t="s">
        <v>247</v>
      </c>
      <c r="D121" t="s">
        <v>248</v>
      </c>
      <c r="E121" s="5">
        <v>9025508.9499999993</v>
      </c>
      <c r="F121" s="5">
        <v>9025508.9499999993</v>
      </c>
      <c r="G121" s="5">
        <v>9025508.9499999993</v>
      </c>
      <c r="H121" s="5">
        <v>9025508.9499999993</v>
      </c>
      <c r="I121" s="5">
        <v>9025508.9499999993</v>
      </c>
      <c r="J121" s="5">
        <v>9025508.9499999993</v>
      </c>
      <c r="K121" s="5">
        <v>9025508.9499999993</v>
      </c>
      <c r="L121" s="5">
        <v>9025508.9499999993</v>
      </c>
      <c r="M121" s="5">
        <v>9025508.9499999993</v>
      </c>
      <c r="N121" s="5">
        <v>9025508.9499999993</v>
      </c>
      <c r="O121" s="5">
        <v>9025508.9499999993</v>
      </c>
      <c r="P121" s="5">
        <v>8775067.7100000009</v>
      </c>
      <c r="Q121" s="5">
        <v>8775067.7100000009</v>
      </c>
      <c r="R121" s="5">
        <f t="shared" si="5"/>
        <v>8994203.7949999999</v>
      </c>
      <c r="S121" s="9"/>
      <c r="V121" s="5"/>
    </row>
    <row r="122" spans="1:22" outlineLevel="3" x14ac:dyDescent="0.25">
      <c r="A122" t="s">
        <v>187</v>
      </c>
      <c r="B122" t="s">
        <v>188</v>
      </c>
      <c r="C122" t="s">
        <v>249</v>
      </c>
      <c r="D122" t="s">
        <v>250</v>
      </c>
      <c r="E122" s="5">
        <v>1338064.94</v>
      </c>
      <c r="F122" s="5">
        <v>1293462.78</v>
      </c>
      <c r="G122" s="5">
        <v>1248860.6200000001</v>
      </c>
      <c r="H122" s="5">
        <v>1204258.46</v>
      </c>
      <c r="I122" s="5">
        <v>1159656.3</v>
      </c>
      <c r="J122" s="5">
        <v>1115054.1399999999</v>
      </c>
      <c r="K122" s="5">
        <v>1070451.98</v>
      </c>
      <c r="L122" s="5">
        <v>1025849.82</v>
      </c>
      <c r="M122" s="5">
        <v>981247.66</v>
      </c>
      <c r="N122" s="5">
        <v>936645.5</v>
      </c>
      <c r="O122" s="5">
        <v>892043.34</v>
      </c>
      <c r="P122" s="5">
        <v>758721.84</v>
      </c>
      <c r="Q122" s="5">
        <v>714119.68000000005</v>
      </c>
      <c r="R122" s="5">
        <f t="shared" si="5"/>
        <v>1059362.0625</v>
      </c>
      <c r="S122" s="9"/>
      <c r="V122" s="5"/>
    </row>
    <row r="123" spans="1:22" outlineLevel="3" x14ac:dyDescent="0.25">
      <c r="A123" t="s">
        <v>251</v>
      </c>
      <c r="B123" t="s">
        <v>252</v>
      </c>
      <c r="C123" t="s">
        <v>253</v>
      </c>
      <c r="D123" t="s">
        <v>254</v>
      </c>
      <c r="E123" s="5">
        <v>-5542163.8799999999</v>
      </c>
      <c r="F123" s="5">
        <v>-5542163.8799999999</v>
      </c>
      <c r="G123" s="5">
        <v>-5542163.8799999999</v>
      </c>
      <c r="H123" s="5">
        <v>-5542163.8799999999</v>
      </c>
      <c r="I123" s="5">
        <v>-5542163.8799999999</v>
      </c>
      <c r="J123" s="5">
        <v>-5542163.8799999999</v>
      </c>
      <c r="K123" s="5">
        <v>-5542163.8799999999</v>
      </c>
      <c r="L123" s="5">
        <v>-5542163.8799999999</v>
      </c>
      <c r="M123" s="5">
        <v>-5542163.8799999999</v>
      </c>
      <c r="N123" s="5">
        <v>-5542163.8799999999</v>
      </c>
      <c r="O123" s="5">
        <v>-5542163.8799999999</v>
      </c>
      <c r="P123" s="5">
        <v>-5542163.8799999999</v>
      </c>
      <c r="Q123" s="5">
        <v>-5542163.8799999999</v>
      </c>
      <c r="R123" s="5">
        <f t="shared" si="5"/>
        <v>-5542163.8799999999</v>
      </c>
      <c r="S123" s="9"/>
      <c r="V123" s="5"/>
    </row>
    <row r="124" spans="1:22" outlineLevel="3" x14ac:dyDescent="0.25">
      <c r="A124" t="s">
        <v>251</v>
      </c>
      <c r="B124" t="s">
        <v>252</v>
      </c>
      <c r="C124" t="s">
        <v>255</v>
      </c>
      <c r="D124" t="s">
        <v>256</v>
      </c>
      <c r="E124" s="5">
        <v>0</v>
      </c>
      <c r="F124" s="5">
        <v>-19536.71</v>
      </c>
      <c r="G124" s="5">
        <v>-29229.22</v>
      </c>
      <c r="H124" s="5">
        <v>0</v>
      </c>
      <c r="I124" s="5">
        <v>1153.43</v>
      </c>
      <c r="J124" s="5">
        <v>-4167.5</v>
      </c>
      <c r="K124" s="5">
        <v>0</v>
      </c>
      <c r="L124" s="5">
        <v>99.78</v>
      </c>
      <c r="M124" s="5">
        <v>-7963.7</v>
      </c>
      <c r="N124" s="5">
        <v>0</v>
      </c>
      <c r="O124" s="5">
        <v>-36652.9</v>
      </c>
      <c r="P124" s="5">
        <v>-60594.2</v>
      </c>
      <c r="Q124" s="5">
        <v>0</v>
      </c>
      <c r="R124" s="5">
        <f t="shared" si="5"/>
        <v>-13074.251666666669</v>
      </c>
      <c r="S124" s="9"/>
      <c r="V124" s="5"/>
    </row>
    <row r="125" spans="1:22" outlineLevel="3" x14ac:dyDescent="0.25">
      <c r="A125" t="s">
        <v>251</v>
      </c>
      <c r="B125" t="s">
        <v>252</v>
      </c>
      <c r="C125" t="s">
        <v>257</v>
      </c>
      <c r="D125" t="s">
        <v>258</v>
      </c>
      <c r="E125" s="5">
        <v>0</v>
      </c>
      <c r="F125" s="5">
        <v>-25</v>
      </c>
      <c r="G125" s="5">
        <v>-50</v>
      </c>
      <c r="H125" s="5">
        <v>0</v>
      </c>
      <c r="I125" s="5">
        <v>-25</v>
      </c>
      <c r="J125" s="5">
        <v>-25</v>
      </c>
      <c r="K125" s="5">
        <v>0</v>
      </c>
      <c r="L125" s="5">
        <v>2845.12</v>
      </c>
      <c r="M125" s="5">
        <v>2805.12</v>
      </c>
      <c r="N125" s="5">
        <v>0</v>
      </c>
      <c r="O125" s="5">
        <v>-80</v>
      </c>
      <c r="P125" s="5">
        <v>-80</v>
      </c>
      <c r="Q125" s="5">
        <v>0</v>
      </c>
      <c r="R125" s="5">
        <f t="shared" si="5"/>
        <v>447.1033333333333</v>
      </c>
      <c r="S125" s="9"/>
      <c r="V125" s="5"/>
    </row>
    <row r="126" spans="1:22" outlineLevel="3" x14ac:dyDescent="0.25">
      <c r="A126" t="s">
        <v>251</v>
      </c>
      <c r="B126" t="s">
        <v>252</v>
      </c>
      <c r="C126" t="s">
        <v>259</v>
      </c>
      <c r="D126" t="s">
        <v>260</v>
      </c>
      <c r="E126" s="5">
        <v>0</v>
      </c>
      <c r="F126" s="5">
        <v>-225100.51</v>
      </c>
      <c r="G126" s="5">
        <v>-727275.95</v>
      </c>
      <c r="H126" s="5">
        <v>0</v>
      </c>
      <c r="I126" s="5">
        <v>-228973.38</v>
      </c>
      <c r="J126" s="5">
        <v>-425376.94</v>
      </c>
      <c r="K126" s="5">
        <v>0</v>
      </c>
      <c r="L126" s="5">
        <v>-180915.89</v>
      </c>
      <c r="M126" s="5">
        <v>-416928.57</v>
      </c>
      <c r="N126" s="5">
        <v>0</v>
      </c>
      <c r="O126" s="5">
        <v>-318650.12</v>
      </c>
      <c r="P126" s="5">
        <v>-591647.44999999995</v>
      </c>
      <c r="Q126" s="5">
        <v>0</v>
      </c>
      <c r="R126" s="5">
        <f t="shared" si="5"/>
        <v>-259572.40083333329</v>
      </c>
      <c r="S126" s="9"/>
      <c r="V126" s="5"/>
    </row>
    <row r="127" spans="1:22" outlineLevel="3" x14ac:dyDescent="0.25">
      <c r="A127" t="s">
        <v>251</v>
      </c>
      <c r="B127" t="s">
        <v>252</v>
      </c>
      <c r="C127" t="s">
        <v>261</v>
      </c>
      <c r="D127" t="s">
        <v>262</v>
      </c>
      <c r="E127" s="5">
        <v>-2.19</v>
      </c>
      <c r="F127" s="5">
        <v>-2.19</v>
      </c>
      <c r="G127" s="5">
        <v>-2.19</v>
      </c>
      <c r="H127" s="5">
        <v>-0.21</v>
      </c>
      <c r="I127" s="5">
        <v>-0.21</v>
      </c>
      <c r="J127" s="5">
        <v>-0.21</v>
      </c>
      <c r="K127" s="5">
        <v>1.1399999999999999</v>
      </c>
      <c r="L127" s="5">
        <v>1.1399999999999999</v>
      </c>
      <c r="M127" s="5">
        <v>1.1399999999999999</v>
      </c>
      <c r="N127" s="5">
        <v>-21.58</v>
      </c>
      <c r="O127" s="5">
        <v>-21.58</v>
      </c>
      <c r="P127" s="5">
        <v>-21.58</v>
      </c>
      <c r="Q127" s="5">
        <v>1.32</v>
      </c>
      <c r="R127" s="5">
        <f t="shared" si="5"/>
        <v>-5.5637499999999998</v>
      </c>
      <c r="S127" s="9"/>
      <c r="V127" s="5"/>
    </row>
    <row r="128" spans="1:22" outlineLevel="3" x14ac:dyDescent="0.25">
      <c r="A128" t="s">
        <v>251</v>
      </c>
      <c r="B128" t="s">
        <v>252</v>
      </c>
      <c r="C128" t="s">
        <v>263</v>
      </c>
      <c r="D128" t="s">
        <v>264</v>
      </c>
      <c r="E128" s="5">
        <v>255188</v>
      </c>
      <c r="F128" s="5">
        <v>255188</v>
      </c>
      <c r="G128" s="5">
        <v>255188</v>
      </c>
      <c r="H128" s="5">
        <v>255188</v>
      </c>
      <c r="I128" s="5">
        <v>255188</v>
      </c>
      <c r="J128" s="5">
        <v>255188</v>
      </c>
      <c r="K128" s="5">
        <v>255188</v>
      </c>
      <c r="L128" s="5">
        <v>255188</v>
      </c>
      <c r="M128" s="5">
        <v>255188</v>
      </c>
      <c r="N128" s="5">
        <v>255188</v>
      </c>
      <c r="O128" s="5">
        <v>255188</v>
      </c>
      <c r="P128" s="5">
        <v>255188</v>
      </c>
      <c r="Q128" s="5">
        <v>255188</v>
      </c>
      <c r="R128" s="5">
        <f t="shared" si="5"/>
        <v>255188</v>
      </c>
      <c r="S128" s="9"/>
      <c r="V128" s="5"/>
    </row>
    <row r="129" spans="1:22" outlineLevel="3" x14ac:dyDescent="0.25">
      <c r="A129" t="s">
        <v>251</v>
      </c>
      <c r="B129" t="s">
        <v>252</v>
      </c>
      <c r="C129" t="s">
        <v>265</v>
      </c>
      <c r="D129" t="s">
        <v>266</v>
      </c>
      <c r="E129" s="5">
        <v>-26633.91</v>
      </c>
      <c r="F129" s="5">
        <v>-26633.91</v>
      </c>
      <c r="G129" s="5">
        <v>-26633.91</v>
      </c>
      <c r="H129" s="5">
        <v>-26633.91</v>
      </c>
      <c r="I129" s="5">
        <v>-36716.300000000003</v>
      </c>
      <c r="J129" s="5">
        <v>-36716.300000000003</v>
      </c>
      <c r="K129" s="5">
        <v>-36716.300000000003</v>
      </c>
      <c r="L129" s="5">
        <v>-36716.300000000003</v>
      </c>
      <c r="M129" s="5">
        <v>-36716.300000000003</v>
      </c>
      <c r="N129" s="5">
        <v>-36716.300000000003</v>
      </c>
      <c r="O129" s="5">
        <v>-36716.300000000003</v>
      </c>
      <c r="P129" s="5">
        <v>-36716.300000000003</v>
      </c>
      <c r="Q129" s="5">
        <v>-36716.300000000003</v>
      </c>
      <c r="R129" s="5">
        <f t="shared" si="5"/>
        <v>-33775.602916666663</v>
      </c>
      <c r="S129" s="9"/>
      <c r="V129" s="5"/>
    </row>
    <row r="130" spans="1:22" outlineLevel="3" x14ac:dyDescent="0.25">
      <c r="A130" t="s">
        <v>251</v>
      </c>
      <c r="B130" t="s">
        <v>252</v>
      </c>
      <c r="C130" t="s">
        <v>267</v>
      </c>
      <c r="D130" t="s">
        <v>268</v>
      </c>
      <c r="E130" s="5">
        <v>-74213106.140000001</v>
      </c>
      <c r="F130" s="5">
        <v>-74322739.640000001</v>
      </c>
      <c r="G130" s="5">
        <v>-74603554.510000005</v>
      </c>
      <c r="H130" s="5">
        <v>-74752865.349999994</v>
      </c>
      <c r="I130" s="5">
        <v>-74767134</v>
      </c>
      <c r="J130" s="5">
        <v>-74859094.810000002</v>
      </c>
      <c r="K130" s="5">
        <v>-74425581.819999993</v>
      </c>
      <c r="L130" s="5">
        <v>-74402764.859999999</v>
      </c>
      <c r="M130" s="5">
        <v>-74426239.719999999</v>
      </c>
      <c r="N130" s="5">
        <v>-74563217.540000007</v>
      </c>
      <c r="O130" s="5">
        <v>-74672616.810000002</v>
      </c>
      <c r="P130" s="5">
        <v>-75006519.200000003</v>
      </c>
      <c r="Q130" s="5">
        <v>-77888181.159999996</v>
      </c>
      <c r="R130" s="5">
        <f t="shared" si="5"/>
        <v>-74737747.659166679</v>
      </c>
      <c r="S130" s="9"/>
      <c r="V130" s="5"/>
    </row>
    <row r="131" spans="1:22" outlineLevel="3" x14ac:dyDescent="0.25">
      <c r="A131" t="s">
        <v>251</v>
      </c>
      <c r="B131" t="s">
        <v>252</v>
      </c>
      <c r="C131" t="s">
        <v>269</v>
      </c>
      <c r="D131" t="s">
        <v>270</v>
      </c>
      <c r="E131" s="5">
        <v>90478700.719999999</v>
      </c>
      <c r="F131" s="5">
        <v>90478700.719999999</v>
      </c>
      <c r="G131" s="5">
        <v>90478700.719999999</v>
      </c>
      <c r="H131" s="5">
        <v>90478700.719999999</v>
      </c>
      <c r="I131" s="5">
        <v>90478700.719999999</v>
      </c>
      <c r="J131" s="5">
        <v>90478700.719999999</v>
      </c>
      <c r="K131" s="5">
        <v>90478700.719999999</v>
      </c>
      <c r="L131" s="5">
        <v>90478700.719999999</v>
      </c>
      <c r="M131" s="5">
        <v>90478700.719999999</v>
      </c>
      <c r="N131" s="5">
        <v>90478700.719999999</v>
      </c>
      <c r="O131" s="5">
        <v>90478700.719999999</v>
      </c>
      <c r="P131" s="5">
        <v>90478700.719999999</v>
      </c>
      <c r="Q131" s="5">
        <v>90478700.719999999</v>
      </c>
      <c r="R131" s="5">
        <f t="shared" si="5"/>
        <v>90478700.720000014</v>
      </c>
      <c r="S131" s="9"/>
      <c r="V131" s="5"/>
    </row>
    <row r="132" spans="1:22" outlineLevel="3" x14ac:dyDescent="0.25">
      <c r="A132" t="s">
        <v>251</v>
      </c>
      <c r="B132" t="s">
        <v>252</v>
      </c>
      <c r="C132" t="s">
        <v>271</v>
      </c>
      <c r="D132" t="s">
        <v>272</v>
      </c>
      <c r="E132" s="5">
        <v>0</v>
      </c>
      <c r="F132" s="5">
        <v>0</v>
      </c>
      <c r="G132" s="5">
        <v>0</v>
      </c>
      <c r="H132" s="5">
        <v>0</v>
      </c>
      <c r="I132" s="5">
        <v>-11100</v>
      </c>
      <c r="J132" s="5">
        <v>-151100</v>
      </c>
      <c r="K132" s="5">
        <v>-443100</v>
      </c>
      <c r="L132" s="5">
        <v>-443100</v>
      </c>
      <c r="M132" s="5">
        <v>-466550</v>
      </c>
      <c r="N132" s="5">
        <v>-638506</v>
      </c>
      <c r="O132" s="5">
        <v>-650523.47</v>
      </c>
      <c r="P132" s="5">
        <v>-638506</v>
      </c>
      <c r="Q132" s="5">
        <v>-638506</v>
      </c>
      <c r="R132" s="5">
        <f t="shared" si="5"/>
        <v>-313478.20583333331</v>
      </c>
      <c r="S132" s="9"/>
      <c r="V132" s="5"/>
    </row>
    <row r="133" spans="1:22" outlineLevel="3" x14ac:dyDescent="0.25">
      <c r="A133" t="s">
        <v>251</v>
      </c>
      <c r="B133" t="s">
        <v>252</v>
      </c>
      <c r="C133" t="s">
        <v>273</v>
      </c>
      <c r="D133" t="s">
        <v>274</v>
      </c>
      <c r="E133" s="5">
        <v>903601</v>
      </c>
      <c r="F133" s="5">
        <v>903601</v>
      </c>
      <c r="G133" s="5">
        <v>903601</v>
      </c>
      <c r="H133" s="5">
        <v>903601</v>
      </c>
      <c r="I133" s="5">
        <v>903601</v>
      </c>
      <c r="J133" s="5">
        <v>903601</v>
      </c>
      <c r="K133" s="5">
        <v>903601</v>
      </c>
      <c r="L133" s="5">
        <v>903601</v>
      </c>
      <c r="M133" s="5">
        <v>903601</v>
      </c>
      <c r="N133" s="5">
        <v>903601</v>
      </c>
      <c r="O133" s="5">
        <v>903601</v>
      </c>
      <c r="P133" s="5">
        <v>903601</v>
      </c>
      <c r="Q133" s="5">
        <v>903601</v>
      </c>
      <c r="R133" s="5">
        <f t="shared" si="5"/>
        <v>903601</v>
      </c>
      <c r="S133" s="9"/>
      <c r="V133" s="5"/>
    </row>
    <row r="134" spans="1:22" outlineLevel="3" x14ac:dyDescent="0.25">
      <c r="A134" t="s">
        <v>251</v>
      </c>
      <c r="B134" t="s">
        <v>252</v>
      </c>
      <c r="C134" t="s">
        <v>275</v>
      </c>
      <c r="D134" t="s">
        <v>276</v>
      </c>
      <c r="E134" s="5">
        <v>-1773430.71</v>
      </c>
      <c r="F134" s="5">
        <v>-1792086.57</v>
      </c>
      <c r="G134" s="5">
        <v>-1792086.57</v>
      </c>
      <c r="H134" s="5">
        <v>-1792186.91</v>
      </c>
      <c r="I134" s="5">
        <v>-1821142.89</v>
      </c>
      <c r="J134" s="5">
        <v>-1821341.77</v>
      </c>
      <c r="K134" s="5">
        <v>-1821490.93</v>
      </c>
      <c r="L134" s="5">
        <v>-1823153.83</v>
      </c>
      <c r="M134" s="5">
        <v>-1833367.78</v>
      </c>
      <c r="N134" s="5">
        <v>-1836671.98</v>
      </c>
      <c r="O134" s="5">
        <v>-1870181.29</v>
      </c>
      <c r="P134" s="5">
        <v>-1883121.23</v>
      </c>
      <c r="Q134" s="5">
        <v>-1886626.64</v>
      </c>
      <c r="R134" s="5">
        <f t="shared" si="5"/>
        <v>-1826405.0354166667</v>
      </c>
      <c r="S134" s="9"/>
      <c r="V134" s="5"/>
    </row>
    <row r="135" spans="1:22" outlineLevel="3" x14ac:dyDescent="0.25">
      <c r="A135" t="s">
        <v>251</v>
      </c>
      <c r="B135" t="s">
        <v>252</v>
      </c>
      <c r="C135" t="s">
        <v>277</v>
      </c>
      <c r="D135" t="s">
        <v>278</v>
      </c>
      <c r="E135" s="5">
        <v>2292093</v>
      </c>
      <c r="F135" s="5">
        <v>2292093</v>
      </c>
      <c r="G135" s="5">
        <v>2292093</v>
      </c>
      <c r="H135" s="5">
        <v>2292093</v>
      </c>
      <c r="I135" s="5">
        <v>2292093</v>
      </c>
      <c r="J135" s="5">
        <v>2292093</v>
      </c>
      <c r="K135" s="5">
        <v>2292093</v>
      </c>
      <c r="L135" s="5">
        <v>2292093</v>
      </c>
      <c r="M135" s="5">
        <v>2292093</v>
      </c>
      <c r="N135" s="5">
        <v>2292093</v>
      </c>
      <c r="O135" s="5">
        <v>2292093</v>
      </c>
      <c r="P135" s="5">
        <v>2292093</v>
      </c>
      <c r="Q135" s="5">
        <v>2292093</v>
      </c>
      <c r="R135" s="5">
        <f t="shared" si="5"/>
        <v>2292093</v>
      </c>
      <c r="S135" s="9"/>
      <c r="V135" s="5"/>
    </row>
    <row r="136" spans="1:22" outlineLevel="3" x14ac:dyDescent="0.25">
      <c r="A136" t="s">
        <v>251</v>
      </c>
      <c r="B136" t="s">
        <v>252</v>
      </c>
      <c r="C136" t="s">
        <v>279</v>
      </c>
      <c r="D136" t="s">
        <v>280</v>
      </c>
      <c r="E136" s="5">
        <v>436852.88</v>
      </c>
      <c r="F136" s="5">
        <v>458670.45</v>
      </c>
      <c r="G136" s="5">
        <v>480488.02</v>
      </c>
      <c r="H136" s="5">
        <v>502305.59</v>
      </c>
      <c r="I136" s="5">
        <v>524123.16</v>
      </c>
      <c r="J136" s="5">
        <v>545940.73</v>
      </c>
      <c r="K136" s="5">
        <v>567758.30000000005</v>
      </c>
      <c r="L136" s="5">
        <v>589575.87</v>
      </c>
      <c r="M136" s="5">
        <v>611393.43999999994</v>
      </c>
      <c r="N136" s="5">
        <v>633211.01</v>
      </c>
      <c r="O136" s="5">
        <v>655028.57999999996</v>
      </c>
      <c r="P136" s="5">
        <v>676846.15</v>
      </c>
      <c r="Q136" s="5">
        <v>698663.72</v>
      </c>
      <c r="R136" s="5">
        <f t="shared" si="5"/>
        <v>567758.30000000016</v>
      </c>
      <c r="S136" s="9"/>
      <c r="V136" s="5"/>
    </row>
    <row r="137" spans="1:22" outlineLevel="3" x14ac:dyDescent="0.25">
      <c r="A137" t="s">
        <v>281</v>
      </c>
      <c r="B137" t="s">
        <v>282</v>
      </c>
      <c r="C137" t="s">
        <v>283</v>
      </c>
      <c r="D137" t="s">
        <v>284</v>
      </c>
      <c r="E137" s="5">
        <v>0</v>
      </c>
      <c r="F137" s="5">
        <v>806293.84</v>
      </c>
      <c r="G137" s="5">
        <v>1612681.62</v>
      </c>
      <c r="H137" s="5">
        <v>0</v>
      </c>
      <c r="I137" s="5">
        <v>804230.54</v>
      </c>
      <c r="J137" s="5">
        <v>1599115.83</v>
      </c>
      <c r="K137" s="5">
        <v>0</v>
      </c>
      <c r="L137" s="5">
        <v>753145.7</v>
      </c>
      <c r="M137" s="5">
        <v>1511843.99</v>
      </c>
      <c r="N137" s="5">
        <v>0</v>
      </c>
      <c r="O137" s="5">
        <v>782307.67</v>
      </c>
      <c r="P137" s="5">
        <v>1565921.02</v>
      </c>
      <c r="Q137" s="5">
        <v>0</v>
      </c>
      <c r="R137" s="5">
        <f t="shared" si="5"/>
        <v>786295.01750000007</v>
      </c>
      <c r="S137" s="9"/>
      <c r="V137" s="5"/>
    </row>
    <row r="138" spans="1:22" outlineLevel="3" x14ac:dyDescent="0.25">
      <c r="A138" t="s">
        <v>281</v>
      </c>
      <c r="B138" t="s">
        <v>282</v>
      </c>
      <c r="C138" t="s">
        <v>285</v>
      </c>
      <c r="D138" t="s">
        <v>286</v>
      </c>
      <c r="E138" s="5">
        <v>0</v>
      </c>
      <c r="F138" s="5">
        <v>-112308.13</v>
      </c>
      <c r="G138" s="5">
        <v>-224232.3</v>
      </c>
      <c r="H138" s="5">
        <v>0</v>
      </c>
      <c r="I138" s="5">
        <v>-112586.83</v>
      </c>
      <c r="J138" s="5">
        <v>-224900.29</v>
      </c>
      <c r="K138" s="5">
        <v>0</v>
      </c>
      <c r="L138" s="5">
        <v>-154658.57999999999</v>
      </c>
      <c r="M138" s="5">
        <v>-348332.51</v>
      </c>
      <c r="N138" s="5">
        <v>0</v>
      </c>
      <c r="O138" s="5">
        <v>-234466.96</v>
      </c>
      <c r="P138" s="5">
        <v>-417701.11</v>
      </c>
      <c r="Q138" s="5">
        <v>0</v>
      </c>
      <c r="R138" s="5">
        <f t="shared" si="5"/>
        <v>-152432.22583333333</v>
      </c>
      <c r="S138" s="9"/>
      <c r="V138" s="5"/>
    </row>
    <row r="139" spans="1:22" outlineLevel="3" x14ac:dyDescent="0.25">
      <c r="A139" t="s">
        <v>281</v>
      </c>
      <c r="B139" t="s">
        <v>282</v>
      </c>
      <c r="C139" t="s">
        <v>287</v>
      </c>
      <c r="D139" t="s">
        <v>288</v>
      </c>
      <c r="E139" s="5">
        <v>0</v>
      </c>
      <c r="F139" s="5">
        <v>2168038.46</v>
      </c>
      <c r="G139" s="5">
        <v>4350383.43</v>
      </c>
      <c r="H139" s="5">
        <v>0</v>
      </c>
      <c r="I139" s="5">
        <v>2178966.54</v>
      </c>
      <c r="J139" s="5">
        <v>4371551.49</v>
      </c>
      <c r="K139" s="5">
        <v>0</v>
      </c>
      <c r="L139" s="5">
        <v>2144136.4</v>
      </c>
      <c r="M139" s="5">
        <v>4282680.8899999997</v>
      </c>
      <c r="N139" s="5">
        <v>0</v>
      </c>
      <c r="O139" s="5">
        <v>2175073.1800000002</v>
      </c>
      <c r="P139" s="5">
        <v>4353330.53</v>
      </c>
      <c r="Q139" s="5">
        <v>0</v>
      </c>
      <c r="R139" s="5">
        <f t="shared" si="5"/>
        <v>2168680.0766666667</v>
      </c>
      <c r="S139" s="9"/>
      <c r="V139" s="5"/>
    </row>
    <row r="140" spans="1:22" outlineLevel="3" x14ac:dyDescent="0.25">
      <c r="A140" t="s">
        <v>281</v>
      </c>
      <c r="B140" t="s">
        <v>282</v>
      </c>
      <c r="C140" t="s">
        <v>289</v>
      </c>
      <c r="D140" t="s">
        <v>290</v>
      </c>
      <c r="E140" s="5">
        <v>0</v>
      </c>
      <c r="F140" s="5">
        <v>-57086.06</v>
      </c>
      <c r="G140" s="5">
        <v>-111346.25</v>
      </c>
      <c r="H140" s="5">
        <v>0</v>
      </c>
      <c r="I140" s="5">
        <v>-57903.94</v>
      </c>
      <c r="J140" s="5">
        <v>-99380.51</v>
      </c>
      <c r="K140" s="5">
        <v>0</v>
      </c>
      <c r="L140" s="5">
        <v>-87116.24</v>
      </c>
      <c r="M140" s="5">
        <v>-163075.93</v>
      </c>
      <c r="N140" s="5">
        <v>0</v>
      </c>
      <c r="O140" s="5">
        <v>-76433.570000000007</v>
      </c>
      <c r="P140" s="5">
        <v>-149696.48000000001</v>
      </c>
      <c r="Q140" s="5">
        <v>0</v>
      </c>
      <c r="R140" s="5">
        <f t="shared" si="5"/>
        <v>-66836.581666666665</v>
      </c>
      <c r="S140" s="9"/>
      <c r="V140" s="5"/>
    </row>
    <row r="141" spans="1:22" outlineLevel="3" x14ac:dyDescent="0.25">
      <c r="A141" t="s">
        <v>281</v>
      </c>
      <c r="B141" t="s">
        <v>282</v>
      </c>
      <c r="C141" t="s">
        <v>291</v>
      </c>
      <c r="D141" t="s">
        <v>292</v>
      </c>
      <c r="E141" s="5">
        <v>0</v>
      </c>
      <c r="F141" s="5">
        <v>0</v>
      </c>
      <c r="G141" s="5">
        <v>0</v>
      </c>
      <c r="H141" s="5">
        <v>203221</v>
      </c>
      <c r="I141" s="5">
        <v>203221</v>
      </c>
      <c r="J141" s="5">
        <v>203221</v>
      </c>
      <c r="K141" s="5">
        <v>41893</v>
      </c>
      <c r="L141" s="5">
        <v>41893</v>
      </c>
      <c r="M141" s="5">
        <v>41893</v>
      </c>
      <c r="N141" s="5">
        <v>234891</v>
      </c>
      <c r="O141" s="5">
        <v>234891</v>
      </c>
      <c r="P141" s="5">
        <v>234891</v>
      </c>
      <c r="Q141" s="5">
        <v>1384926</v>
      </c>
      <c r="R141" s="5">
        <f t="shared" si="5"/>
        <v>177706.5</v>
      </c>
      <c r="S141" s="9"/>
      <c r="V141" s="5"/>
    </row>
    <row r="142" spans="1:22" outlineLevel="3" x14ac:dyDescent="0.25">
      <c r="A142" t="s">
        <v>281</v>
      </c>
      <c r="B142" t="s">
        <v>282</v>
      </c>
      <c r="C142" t="s">
        <v>293</v>
      </c>
      <c r="D142" t="s">
        <v>294</v>
      </c>
      <c r="E142" s="5">
        <v>751609.61</v>
      </c>
      <c r="F142" s="5">
        <v>774453.01</v>
      </c>
      <c r="G142" s="5">
        <v>797585.16</v>
      </c>
      <c r="H142" s="5">
        <v>821124.01</v>
      </c>
      <c r="I142" s="5">
        <v>846141.76</v>
      </c>
      <c r="J142" s="5">
        <v>870964.42</v>
      </c>
      <c r="K142" s="5">
        <v>898754.04</v>
      </c>
      <c r="L142" s="5">
        <v>922609.59</v>
      </c>
      <c r="M142" s="5">
        <v>949592.39</v>
      </c>
      <c r="N142" s="5">
        <v>976216.21</v>
      </c>
      <c r="O142" s="5">
        <v>999965.16</v>
      </c>
      <c r="P142" s="5">
        <v>1026740.24</v>
      </c>
      <c r="Q142" s="5">
        <v>1054196.31</v>
      </c>
      <c r="R142" s="5">
        <f t="shared" si="5"/>
        <v>898920.74583333312</v>
      </c>
      <c r="S142" s="9"/>
      <c r="V142" s="5"/>
    </row>
    <row r="143" spans="1:22" outlineLevel="3" x14ac:dyDescent="0.25">
      <c r="A143" t="s">
        <v>281</v>
      </c>
      <c r="B143" t="s">
        <v>282</v>
      </c>
      <c r="C143" t="s">
        <v>295</v>
      </c>
      <c r="D143" t="s">
        <v>296</v>
      </c>
      <c r="E143" s="5">
        <v>-194422607.62</v>
      </c>
      <c r="F143" s="5">
        <v>-196834173.69</v>
      </c>
      <c r="G143" s="5">
        <v>-199247550.34</v>
      </c>
      <c r="H143" s="5">
        <v>-201660985.62</v>
      </c>
      <c r="I143" s="5">
        <v>-204075714.97</v>
      </c>
      <c r="J143" s="5">
        <v>-206492454</v>
      </c>
      <c r="K143" s="5">
        <v>-208909773.53</v>
      </c>
      <c r="L143" s="5">
        <v>-211329040.09999999</v>
      </c>
      <c r="M143" s="5">
        <v>-213746157.40000001</v>
      </c>
      <c r="N143" s="5">
        <v>-216162808.75999999</v>
      </c>
      <c r="O143" s="5">
        <v>-220919471.99000001</v>
      </c>
      <c r="P143" s="5">
        <v>-223516851.66999999</v>
      </c>
      <c r="Q143" s="5">
        <v>-225975154.56999999</v>
      </c>
      <c r="R143" s="5">
        <f t="shared" si="5"/>
        <v>-209424488.59708333</v>
      </c>
      <c r="S143" s="9"/>
      <c r="V143" s="5"/>
    </row>
    <row r="144" spans="1:22" outlineLevel="3" x14ac:dyDescent="0.25">
      <c r="A144" t="s">
        <v>281</v>
      </c>
      <c r="B144" t="s">
        <v>282</v>
      </c>
      <c r="C144" t="s">
        <v>297</v>
      </c>
      <c r="D144" t="s">
        <v>298</v>
      </c>
      <c r="E144" s="5">
        <v>7071349.0999999996</v>
      </c>
      <c r="F144" s="5">
        <v>7196607.7400000002</v>
      </c>
      <c r="G144" s="5">
        <v>7323855.4800000004</v>
      </c>
      <c r="H144" s="5">
        <v>7453926.3200000003</v>
      </c>
      <c r="I144" s="5">
        <v>7594269.54</v>
      </c>
      <c r="J144" s="5">
        <v>7733161.9500000002</v>
      </c>
      <c r="K144" s="5">
        <v>7892731.1500000004</v>
      </c>
      <c r="L144" s="5">
        <v>8025964.9000000004</v>
      </c>
      <c r="M144" s="5">
        <v>8180949.79</v>
      </c>
      <c r="N144" s="5">
        <v>8333409.7599999998</v>
      </c>
      <c r="O144" s="5">
        <v>8533965.3200000003</v>
      </c>
      <c r="P144" s="5">
        <v>8688857.5800000001</v>
      </c>
      <c r="Q144" s="5">
        <v>8848546.6600000001</v>
      </c>
      <c r="R144" s="5">
        <f t="shared" si="5"/>
        <v>7909803.9508333318</v>
      </c>
      <c r="S144" s="9"/>
      <c r="V144" s="5"/>
    </row>
    <row r="145" spans="1:29" outlineLevel="3" x14ac:dyDescent="0.25">
      <c r="A145" t="s">
        <v>281</v>
      </c>
      <c r="B145" t="s">
        <v>282</v>
      </c>
      <c r="C145" t="s">
        <v>299</v>
      </c>
      <c r="D145" t="s">
        <v>300</v>
      </c>
      <c r="E145" s="5">
        <v>1824577.11</v>
      </c>
      <c r="F145" s="5">
        <v>1880030.88</v>
      </c>
      <c r="G145" s="5">
        <v>1936185.53</v>
      </c>
      <c r="H145" s="5">
        <v>1993327.49</v>
      </c>
      <c r="I145" s="5">
        <v>2054059.56</v>
      </c>
      <c r="J145" s="5">
        <v>2114318.0699999998</v>
      </c>
      <c r="K145" s="5">
        <v>2181779.0299999998</v>
      </c>
      <c r="L145" s="5">
        <v>2239689.83</v>
      </c>
      <c r="M145" s="5">
        <v>2305192.21</v>
      </c>
      <c r="N145" s="5">
        <v>2369823.13</v>
      </c>
      <c r="O145" s="5">
        <v>2391913.19</v>
      </c>
      <c r="P145" s="5">
        <v>2455959.06</v>
      </c>
      <c r="Q145" s="5">
        <v>2521633.9</v>
      </c>
      <c r="R145" s="5">
        <f t="shared" ref="R145:R221" si="6">(E145+2*SUM(F145:P145)+Q145)/24</f>
        <v>2174615.2904166668</v>
      </c>
      <c r="S145" s="9"/>
      <c r="V145" s="5"/>
    </row>
    <row r="146" spans="1:29" outlineLevel="3" x14ac:dyDescent="0.25">
      <c r="A146" t="s">
        <v>281</v>
      </c>
      <c r="B146" t="s">
        <v>282</v>
      </c>
      <c r="C146" t="s">
        <v>301</v>
      </c>
      <c r="D146" t="s">
        <v>302</v>
      </c>
      <c r="E146" s="5">
        <v>-4753053.16</v>
      </c>
      <c r="F146" s="5">
        <v>-4899968.74</v>
      </c>
      <c r="G146" s="5">
        <v>-5047160.47</v>
      </c>
      <c r="H146" s="5">
        <v>-5192266.53</v>
      </c>
      <c r="I146" s="5">
        <v>-5338739.24</v>
      </c>
      <c r="J146" s="5">
        <v>-5434771.8700000001</v>
      </c>
      <c r="K146" s="5">
        <v>-5577304.1500000004</v>
      </c>
      <c r="L146" s="5">
        <v>-5721627.8399999999</v>
      </c>
      <c r="M146" s="5">
        <v>-5867562.9500000002</v>
      </c>
      <c r="N146" s="5">
        <v>-6014514.9100000001</v>
      </c>
      <c r="O146" s="5">
        <v>-6160695.21</v>
      </c>
      <c r="P146" s="5">
        <v>-6306687.7300000004</v>
      </c>
      <c r="Q146" s="5">
        <v>-6454139.2400000002</v>
      </c>
      <c r="R146" s="5">
        <f t="shared" si="6"/>
        <v>-5597074.6533333333</v>
      </c>
      <c r="S146" s="9"/>
      <c r="V146" s="5"/>
    </row>
    <row r="147" spans="1:29" outlineLevel="3" x14ac:dyDescent="0.25">
      <c r="A147" t="s">
        <v>281</v>
      </c>
      <c r="B147" t="s">
        <v>282</v>
      </c>
      <c r="C147" t="s">
        <v>303</v>
      </c>
      <c r="D147" t="s">
        <v>304</v>
      </c>
      <c r="E147" s="5">
        <v>10388335</v>
      </c>
      <c r="F147" s="5">
        <v>10388335</v>
      </c>
      <c r="G147" s="5">
        <v>10388335</v>
      </c>
      <c r="H147" s="5">
        <v>11193999</v>
      </c>
      <c r="I147" s="5">
        <v>10924834</v>
      </c>
      <c r="J147" s="5">
        <v>10924834</v>
      </c>
      <c r="K147" s="5">
        <v>10874727</v>
      </c>
      <c r="L147" s="5">
        <v>10874727</v>
      </c>
      <c r="M147" s="5">
        <v>10874727</v>
      </c>
      <c r="N147" s="5">
        <v>13864539</v>
      </c>
      <c r="O147" s="5">
        <v>13864539</v>
      </c>
      <c r="P147" s="5">
        <v>13864539</v>
      </c>
      <c r="Q147" s="5">
        <v>14223180</v>
      </c>
      <c r="R147" s="5">
        <f t="shared" si="6"/>
        <v>11695324.375</v>
      </c>
      <c r="S147" s="9"/>
      <c r="V147" s="5"/>
    </row>
    <row r="148" spans="1:29" outlineLevel="3" x14ac:dyDescent="0.25">
      <c r="A148" t="s">
        <v>281</v>
      </c>
      <c r="B148" t="s">
        <v>282</v>
      </c>
      <c r="C148" t="s">
        <v>305</v>
      </c>
      <c r="D148" t="s">
        <v>306</v>
      </c>
      <c r="E148" s="5">
        <v>2410718</v>
      </c>
      <c r="F148" s="5">
        <v>2410718</v>
      </c>
      <c r="G148" s="5">
        <v>2410718</v>
      </c>
      <c r="H148" s="5">
        <v>2751349</v>
      </c>
      <c r="I148" s="5">
        <v>2751349</v>
      </c>
      <c r="J148" s="5">
        <v>2751349</v>
      </c>
      <c r="K148" s="5">
        <v>2735654</v>
      </c>
      <c r="L148" s="5">
        <v>2735654</v>
      </c>
      <c r="M148" s="5">
        <v>2735654</v>
      </c>
      <c r="N148" s="5">
        <v>2417553</v>
      </c>
      <c r="O148" s="5">
        <v>2417553</v>
      </c>
      <c r="P148" s="5">
        <v>2417553</v>
      </c>
      <c r="Q148" s="5">
        <v>3889859</v>
      </c>
      <c r="R148" s="5">
        <f t="shared" si="6"/>
        <v>2640449.375</v>
      </c>
      <c r="S148" s="9"/>
      <c r="V148" s="5"/>
    </row>
    <row r="149" spans="1:29" outlineLevel="3" x14ac:dyDescent="0.25">
      <c r="A149" t="s">
        <v>281</v>
      </c>
      <c r="B149" t="s">
        <v>282</v>
      </c>
      <c r="C149" t="s">
        <v>307</v>
      </c>
      <c r="D149" t="s">
        <v>308</v>
      </c>
      <c r="E149" s="5">
        <v>2673978</v>
      </c>
      <c r="F149" s="5">
        <v>2673978</v>
      </c>
      <c r="G149" s="5">
        <v>2673978</v>
      </c>
      <c r="H149" s="5">
        <v>3640563</v>
      </c>
      <c r="I149" s="5">
        <v>3640563</v>
      </c>
      <c r="J149" s="5">
        <v>3640563</v>
      </c>
      <c r="K149" s="5">
        <v>5117953</v>
      </c>
      <c r="L149" s="5">
        <v>5117953</v>
      </c>
      <c r="M149" s="5">
        <v>5117953</v>
      </c>
      <c r="N149" s="5">
        <v>3627258</v>
      </c>
      <c r="O149" s="5">
        <v>3627258</v>
      </c>
      <c r="P149" s="5">
        <v>3627258</v>
      </c>
      <c r="Q149" s="5">
        <v>3574567</v>
      </c>
      <c r="R149" s="5">
        <f t="shared" si="6"/>
        <v>3802462.5416666665</v>
      </c>
      <c r="S149" s="9"/>
      <c r="V149" s="5"/>
    </row>
    <row r="150" spans="1:29" outlineLevel="3" x14ac:dyDescent="0.25">
      <c r="A150" t="s">
        <v>281</v>
      </c>
      <c r="B150" t="s">
        <v>282</v>
      </c>
      <c r="C150" t="s">
        <v>309</v>
      </c>
      <c r="D150" t="s">
        <v>310</v>
      </c>
      <c r="E150" s="5">
        <v>8980285</v>
      </c>
      <c r="F150" s="5">
        <v>0</v>
      </c>
      <c r="G150" s="5">
        <v>0</v>
      </c>
      <c r="H150" s="5">
        <v>968721.1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2313054.59</v>
      </c>
      <c r="O150" s="5">
        <v>0</v>
      </c>
      <c r="P150" s="5">
        <v>3336650.37</v>
      </c>
      <c r="Q150" s="5">
        <v>0</v>
      </c>
      <c r="R150" s="5">
        <f t="shared" si="6"/>
        <v>925714.04666666675</v>
      </c>
      <c r="S150" s="9"/>
      <c r="V150" s="5"/>
    </row>
    <row r="151" spans="1:29" outlineLevel="3" x14ac:dyDescent="0.25">
      <c r="A151" t="s">
        <v>281</v>
      </c>
      <c r="B151" t="s">
        <v>282</v>
      </c>
      <c r="C151" t="s">
        <v>311</v>
      </c>
      <c r="D151" t="s">
        <v>312</v>
      </c>
      <c r="E151" s="5">
        <v>-576416.93000000005</v>
      </c>
      <c r="F151" s="5">
        <v>-576416.93000000005</v>
      </c>
      <c r="G151" s="5">
        <v>-576416.93000000005</v>
      </c>
      <c r="H151" s="5">
        <v>-576416.93000000005</v>
      </c>
      <c r="I151" s="5">
        <v>-576416.93000000005</v>
      </c>
      <c r="J151" s="5">
        <v>-576416.93000000005</v>
      </c>
      <c r="K151" s="5">
        <v>-576416.93000000005</v>
      </c>
      <c r="L151" s="5">
        <v>-576416.93000000005</v>
      </c>
      <c r="M151" s="5">
        <v>-576416.93000000005</v>
      </c>
      <c r="N151" s="5">
        <v>-576416.93000000005</v>
      </c>
      <c r="O151" s="5">
        <v>-576416.93000000005</v>
      </c>
      <c r="P151" s="5">
        <v>0</v>
      </c>
      <c r="Q151" s="5">
        <v>0</v>
      </c>
      <c r="R151" s="5">
        <f t="shared" si="6"/>
        <v>-504364.81374999997</v>
      </c>
      <c r="S151" s="9"/>
      <c r="V151" s="5"/>
    </row>
    <row r="152" spans="1:29" outlineLevel="3" x14ac:dyDescent="0.25">
      <c r="A152" t="s">
        <v>281</v>
      </c>
      <c r="B152" t="s">
        <v>282</v>
      </c>
      <c r="C152" t="s">
        <v>313</v>
      </c>
      <c r="D152" t="s">
        <v>314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-173684144</v>
      </c>
      <c r="L152" s="5">
        <v>-173684144</v>
      </c>
      <c r="M152" s="5">
        <v>-173684144</v>
      </c>
      <c r="N152" s="5">
        <v>-173684144</v>
      </c>
      <c r="O152" s="5">
        <v>-173684144</v>
      </c>
      <c r="P152" s="5">
        <v>-173684144</v>
      </c>
      <c r="Q152" s="5">
        <v>-173684144</v>
      </c>
      <c r="R152" s="5">
        <f t="shared" si="6"/>
        <v>-94078911.333333328</v>
      </c>
      <c r="S152" s="9"/>
      <c r="V152" s="5"/>
    </row>
    <row r="153" spans="1:29" outlineLevel="3" x14ac:dyDescent="0.25">
      <c r="A153" t="s">
        <v>315</v>
      </c>
      <c r="B153" t="s">
        <v>316</v>
      </c>
      <c r="C153" t="s">
        <v>317</v>
      </c>
      <c r="D153" t="s">
        <v>318</v>
      </c>
      <c r="E153" s="5">
        <v>-437536400.60000002</v>
      </c>
      <c r="F153" s="5">
        <v>-439773899.60000002</v>
      </c>
      <c r="G153" s="5">
        <v>-441870745.56</v>
      </c>
      <c r="H153" s="5">
        <v>-443504271.16000003</v>
      </c>
      <c r="I153" s="5">
        <v>-445709371.16000003</v>
      </c>
      <c r="J153" s="5">
        <v>-447019674.94999999</v>
      </c>
      <c r="K153" s="5">
        <v>-449154274.69</v>
      </c>
      <c r="L153" s="5">
        <v>-451599722.5</v>
      </c>
      <c r="M153" s="5">
        <v>-454195825.29000002</v>
      </c>
      <c r="N153" s="5">
        <v>-456695440.25999999</v>
      </c>
      <c r="O153" s="5">
        <v>-458960135.33999997</v>
      </c>
      <c r="P153" s="5">
        <v>-461478490.20999998</v>
      </c>
      <c r="Q153" s="5">
        <v>-462285566.02999997</v>
      </c>
      <c r="R153" s="5">
        <f t="shared" si="6"/>
        <v>-449989402.83625007</v>
      </c>
      <c r="S153" s="9"/>
      <c r="V153" s="5"/>
    </row>
    <row r="154" spans="1:29" outlineLevel="3" x14ac:dyDescent="0.25">
      <c r="A154" t="s">
        <v>315</v>
      </c>
      <c r="B154" t="s">
        <v>316</v>
      </c>
      <c r="C154" t="s">
        <v>319</v>
      </c>
      <c r="D154" t="s">
        <v>320</v>
      </c>
      <c r="E154" s="5">
        <v>-128426799.12</v>
      </c>
      <c r="F154" s="5">
        <v>-129579422.28</v>
      </c>
      <c r="G154" s="5">
        <v>-130718427.34999999</v>
      </c>
      <c r="H154" s="5">
        <v>-131865219.5</v>
      </c>
      <c r="I154" s="5">
        <v>-133015409.93000001</v>
      </c>
      <c r="J154" s="5">
        <v>-134169470.81</v>
      </c>
      <c r="K154" s="5">
        <v>-135325232.37</v>
      </c>
      <c r="L154" s="5">
        <v>-136200352.83000001</v>
      </c>
      <c r="M154" s="5">
        <v>-137355417.80000001</v>
      </c>
      <c r="N154" s="5">
        <v>-138496008.09999999</v>
      </c>
      <c r="O154" s="5">
        <v>-139651081.77000001</v>
      </c>
      <c r="P154" s="5">
        <v>-140806306.86000001</v>
      </c>
      <c r="Q154" s="5">
        <v>-141961791.59999999</v>
      </c>
      <c r="R154" s="5">
        <f t="shared" si="6"/>
        <v>-135198053.74666664</v>
      </c>
      <c r="S154" s="9"/>
      <c r="V154" s="5"/>
    </row>
    <row r="155" spans="1:29" outlineLevel="3" x14ac:dyDescent="0.25">
      <c r="A155" t="s">
        <v>315</v>
      </c>
      <c r="B155" t="s">
        <v>316</v>
      </c>
      <c r="C155" t="s">
        <v>321</v>
      </c>
      <c r="D155" t="s">
        <v>322</v>
      </c>
      <c r="E155" s="5">
        <v>-17277940.149999999</v>
      </c>
      <c r="F155" s="5">
        <v>-17388488.309999999</v>
      </c>
      <c r="G155" s="5">
        <v>-17499179.07</v>
      </c>
      <c r="H155" s="5">
        <v>-17610313.969999999</v>
      </c>
      <c r="I155" s="5">
        <v>-17721073.140000001</v>
      </c>
      <c r="J155" s="5">
        <v>-17831832.190000001</v>
      </c>
      <c r="K155" s="5">
        <v>-17943255</v>
      </c>
      <c r="L155" s="5">
        <v>-18054000.43</v>
      </c>
      <c r="M155" s="5">
        <v>-18164662.210000001</v>
      </c>
      <c r="N155" s="5">
        <v>-18275355.010000002</v>
      </c>
      <c r="O155" s="5">
        <v>-18385959.27</v>
      </c>
      <c r="P155" s="5">
        <v>-18496656.48</v>
      </c>
      <c r="Q155" s="5">
        <v>-18607675.309999999</v>
      </c>
      <c r="R155" s="5">
        <f t="shared" si="6"/>
        <v>-17942798.567499999</v>
      </c>
      <c r="S155" s="9"/>
      <c r="V155" s="5"/>
    </row>
    <row r="156" spans="1:29" outlineLevel="3" x14ac:dyDescent="0.25">
      <c r="A156" t="s">
        <v>315</v>
      </c>
      <c r="B156" t="s">
        <v>316</v>
      </c>
      <c r="C156" t="s">
        <v>323</v>
      </c>
      <c r="D156" t="s">
        <v>324</v>
      </c>
      <c r="E156" s="5">
        <v>-16616519.960000001</v>
      </c>
      <c r="F156" s="5">
        <v>-16203650.77</v>
      </c>
      <c r="G156" s="5">
        <v>-16230845.470000001</v>
      </c>
      <c r="H156" s="5">
        <v>-16316008.25</v>
      </c>
      <c r="I156" s="5">
        <v>-16398080.98</v>
      </c>
      <c r="J156" s="5">
        <v>-16483412.619999999</v>
      </c>
      <c r="K156" s="5">
        <v>-14160305.119999999</v>
      </c>
      <c r="L156" s="5">
        <v>-14227373.5</v>
      </c>
      <c r="M156" s="5">
        <v>-14294441.6</v>
      </c>
      <c r="N156" s="5">
        <v>-14354431.85</v>
      </c>
      <c r="O156" s="5">
        <v>-14409087.27</v>
      </c>
      <c r="P156" s="5">
        <v>-14464593.460000001</v>
      </c>
      <c r="Q156" s="5">
        <v>-14519620.83</v>
      </c>
      <c r="R156" s="5">
        <f t="shared" si="6"/>
        <v>-15259191.77375</v>
      </c>
      <c r="S156" s="9"/>
      <c r="V156" s="5"/>
    </row>
    <row r="157" spans="1:29" outlineLevel="3" x14ac:dyDescent="0.25">
      <c r="A157" t="s">
        <v>325</v>
      </c>
      <c r="B157" t="s">
        <v>326</v>
      </c>
      <c r="C157" t="s">
        <v>327</v>
      </c>
      <c r="D157" t="s">
        <v>328</v>
      </c>
      <c r="E157" s="5">
        <v>1788196.1</v>
      </c>
      <c r="F157" s="5">
        <v>1825450.07</v>
      </c>
      <c r="G157" s="5">
        <v>1862704.04</v>
      </c>
      <c r="H157" s="5">
        <v>1899958.01</v>
      </c>
      <c r="I157" s="5">
        <v>1937211.98</v>
      </c>
      <c r="J157" s="5">
        <v>1974465.95</v>
      </c>
      <c r="K157" s="5">
        <v>2011719.92</v>
      </c>
      <c r="L157" s="5">
        <v>2048973.89</v>
      </c>
      <c r="M157" s="5">
        <v>2086227.86</v>
      </c>
      <c r="N157" s="5">
        <v>2123481.83</v>
      </c>
      <c r="O157" s="5">
        <v>2122009.4900000002</v>
      </c>
      <c r="P157" s="5">
        <v>2158595.7599999998</v>
      </c>
      <c r="Q157" s="5">
        <v>2195182.0299999998</v>
      </c>
      <c r="R157" s="5">
        <f t="shared" si="6"/>
        <v>2003540.6554166665</v>
      </c>
      <c r="S157" s="9"/>
      <c r="V157" s="5"/>
    </row>
    <row r="158" spans="1:29" outlineLevel="3" x14ac:dyDescent="0.25">
      <c r="A158" t="s">
        <v>333</v>
      </c>
      <c r="B158" t="s">
        <v>334</v>
      </c>
      <c r="C158" t="s">
        <v>335</v>
      </c>
      <c r="D158" t="s">
        <v>336</v>
      </c>
      <c r="E158" s="5">
        <v>-124628433.91</v>
      </c>
      <c r="F158" s="5">
        <v>-125052033.48999999</v>
      </c>
      <c r="G158" s="5">
        <v>-125475633.05</v>
      </c>
      <c r="H158" s="5">
        <v>-125899232.63</v>
      </c>
      <c r="I158" s="5">
        <v>-126322832.20999999</v>
      </c>
      <c r="J158" s="5">
        <v>-126746431.79000001</v>
      </c>
      <c r="K158" s="5">
        <v>-127170031.36</v>
      </c>
      <c r="L158" s="5">
        <v>-127593630.93000001</v>
      </c>
      <c r="M158" s="5">
        <v>-128017230.51000001</v>
      </c>
      <c r="N158" s="5">
        <v>-128440830.08</v>
      </c>
      <c r="O158" s="5">
        <v>-128864429.67</v>
      </c>
      <c r="P158" s="5">
        <v>-129288029.23</v>
      </c>
      <c r="Q158" s="5">
        <v>-129711628.81</v>
      </c>
      <c r="R158" s="5">
        <f t="shared" si="6"/>
        <v>-127170031.35916667</v>
      </c>
      <c r="S158" s="9"/>
      <c r="V158" s="5"/>
    </row>
    <row r="159" spans="1:29" ht="13.5" outlineLevel="2" thickBot="1" x14ac:dyDescent="0.35">
      <c r="A159" s="6" t="s">
        <v>3707</v>
      </c>
      <c r="B159" s="6"/>
      <c r="C159" s="6"/>
      <c r="D159" s="6"/>
      <c r="E159" s="7">
        <f t="shared" ref="E159:Q159" si="7">SUBTOTAL(9,E71:E158)</f>
        <v>-10568650813.509995</v>
      </c>
      <c r="F159" s="7">
        <f t="shared" si="7"/>
        <v>-10617828478.01</v>
      </c>
      <c r="G159" s="7">
        <f t="shared" si="7"/>
        <v>-10670695873.459988</v>
      </c>
      <c r="H159" s="7">
        <f t="shared" si="7"/>
        <v>-10715663783.780006</v>
      </c>
      <c r="I159" s="7">
        <f t="shared" si="7"/>
        <v>-10767880582.719997</v>
      </c>
      <c r="J159" s="7">
        <f t="shared" si="7"/>
        <v>-10816077575.070005</v>
      </c>
      <c r="K159" s="7">
        <f t="shared" si="7"/>
        <v>-11032877404.690002</v>
      </c>
      <c r="L159" s="7">
        <f t="shared" si="7"/>
        <v>-11013488471.829996</v>
      </c>
      <c r="M159" s="7">
        <f t="shared" si="7"/>
        <v>-11065404381.419998</v>
      </c>
      <c r="N159" s="7">
        <f t="shared" si="7"/>
        <v>-11114917894.040003</v>
      </c>
      <c r="O159" s="7">
        <f t="shared" si="7"/>
        <v>-11168566435.670002</v>
      </c>
      <c r="P159" s="7">
        <f t="shared" si="7"/>
        <v>-11212757755.340002</v>
      </c>
      <c r="Q159" s="7">
        <f t="shared" si="7"/>
        <v>-11251888864.519997</v>
      </c>
      <c r="R159" s="7">
        <f>SUBTOTAL(9,R71:R158)</f>
        <v>-10925535706.253759</v>
      </c>
      <c r="S159" s="16"/>
      <c r="T159" s="7">
        <f>SUBTOTAL(9,T71:T158)</f>
        <v>0</v>
      </c>
      <c r="U159" s="7">
        <f>SUBTOTAL(9,U71:U158)</f>
        <v>0</v>
      </c>
      <c r="V159" s="7">
        <f>R159</f>
        <v>-10925535706.253759</v>
      </c>
      <c r="W159" s="7">
        <f>SUBTOTAL(9,W71:W158)</f>
        <v>0</v>
      </c>
      <c r="X159" s="16"/>
      <c r="Y159" s="7">
        <v>-805274248.91864479</v>
      </c>
      <c r="Z159" s="7">
        <v>-9741350345.0771961</v>
      </c>
      <c r="AA159" s="7">
        <v>-378911112.25790787</v>
      </c>
      <c r="AB159" s="16"/>
      <c r="AC159" s="188">
        <v>7.3705699250766005E-2</v>
      </c>
    </row>
    <row r="160" spans="1:29" ht="13" outlineLevel="1" x14ac:dyDescent="0.3">
      <c r="A160" s="11" t="s">
        <v>3704</v>
      </c>
      <c r="B160" s="11"/>
      <c r="C160" s="11"/>
      <c r="D160" s="11"/>
      <c r="E160" s="12">
        <f>SUBTOTAL(9,E12:E159)</f>
        <v>18304970633.830006</v>
      </c>
      <c r="F160" s="12">
        <f t="shared" ref="F160:R160" si="8">SUBTOTAL(9,F12:F159)</f>
        <v>18301133921.37001</v>
      </c>
      <c r="G160" s="12">
        <f t="shared" si="8"/>
        <v>18307611644.259975</v>
      </c>
      <c r="H160" s="12">
        <f t="shared" si="8"/>
        <v>18341170116.960003</v>
      </c>
      <c r="I160" s="12">
        <f t="shared" si="8"/>
        <v>18432659312.610016</v>
      </c>
      <c r="J160" s="12">
        <f t="shared" si="8"/>
        <v>18551877540.179996</v>
      </c>
      <c r="K160" s="12">
        <f t="shared" si="8"/>
        <v>18586354917.449989</v>
      </c>
      <c r="L160" s="12">
        <f t="shared" si="8"/>
        <v>18664887180.909985</v>
      </c>
      <c r="M160" s="12">
        <f t="shared" si="8"/>
        <v>18680575799.599995</v>
      </c>
      <c r="N160" s="12">
        <f t="shared" si="8"/>
        <v>18717592721.070011</v>
      </c>
      <c r="O160" s="12">
        <f t="shared" si="8"/>
        <v>18874822511.990009</v>
      </c>
      <c r="P160" s="12">
        <f t="shared" si="8"/>
        <v>19018448059.420017</v>
      </c>
      <c r="Q160" s="12">
        <f t="shared" si="8"/>
        <v>19166759017.449989</v>
      </c>
      <c r="R160" s="12">
        <f t="shared" si="8"/>
        <v>18601083212.621674</v>
      </c>
      <c r="S160" s="16"/>
      <c r="T160" s="12">
        <f t="shared" ref="T160:U160" si="9">SUBTOTAL(9,T12:T159)</f>
        <v>0</v>
      </c>
      <c r="U160" s="12">
        <f t="shared" si="9"/>
        <v>0</v>
      </c>
      <c r="V160" s="12">
        <f>SUM(V63,V69,V159)</f>
        <v>18601083212.621666</v>
      </c>
      <c r="W160" s="12">
        <f t="shared" ref="W160" si="10">SUBTOTAL(9,W12:W159)</f>
        <v>0</v>
      </c>
      <c r="X160" s="16"/>
      <c r="Y160" s="12">
        <f t="shared" ref="Y160:AA160" si="11">SUM(Y63,Y69,Y159)</f>
        <v>1063887873.5998756</v>
      </c>
      <c r="Z160" s="12">
        <f t="shared" si="11"/>
        <v>16460835767.445124</v>
      </c>
      <c r="AA160" s="12">
        <f t="shared" si="11"/>
        <v>1076359571.5766687</v>
      </c>
      <c r="AB160" s="16"/>
      <c r="AC160" s="12"/>
    </row>
    <row r="161" spans="1:29" ht="13" outlineLevel="1" x14ac:dyDescent="0.3">
      <c r="A161" s="214" t="s">
        <v>3706</v>
      </c>
      <c r="B161" s="214"/>
      <c r="C161" s="214"/>
      <c r="D161" s="21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</row>
    <row r="162" spans="1:29" outlineLevel="3" x14ac:dyDescent="0.25">
      <c r="A162" t="s">
        <v>337</v>
      </c>
      <c r="B162" t="s">
        <v>338</v>
      </c>
      <c r="C162" t="s">
        <v>339</v>
      </c>
      <c r="D162" t="s">
        <v>340</v>
      </c>
      <c r="E162" s="5">
        <v>13722512.6</v>
      </c>
      <c r="F162" s="5">
        <v>13722512.6</v>
      </c>
      <c r="G162" s="5">
        <v>13543375.029999999</v>
      </c>
      <c r="H162" s="5">
        <v>13543375.029999999</v>
      </c>
      <c r="I162" s="5">
        <v>13543375.029999999</v>
      </c>
      <c r="J162" s="5">
        <v>13543375.029999999</v>
      </c>
      <c r="K162" s="5">
        <v>13578985.99</v>
      </c>
      <c r="L162" s="5">
        <v>13578985.99</v>
      </c>
      <c r="M162" s="5">
        <v>13578985.99</v>
      </c>
      <c r="N162" s="5">
        <v>13578985.99</v>
      </c>
      <c r="O162" s="5">
        <v>13578985.99</v>
      </c>
      <c r="P162" s="5">
        <v>13578985.99</v>
      </c>
      <c r="Q162" s="5">
        <v>13578985.99</v>
      </c>
      <c r="R162" s="5">
        <f t="shared" si="6"/>
        <v>13585056.496250002</v>
      </c>
      <c r="S162" s="9"/>
    </row>
    <row r="163" spans="1:29" outlineLevel="3" x14ac:dyDescent="0.25">
      <c r="A163" t="s">
        <v>337</v>
      </c>
      <c r="B163" t="s">
        <v>338</v>
      </c>
      <c r="C163" t="s">
        <v>341</v>
      </c>
      <c r="D163" t="s">
        <v>342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-2389</v>
      </c>
      <c r="R163" s="5">
        <f t="shared" si="6"/>
        <v>-99.541666666666671</v>
      </c>
      <c r="S163" s="9"/>
    </row>
    <row r="164" spans="1:29" ht="13.5" outlineLevel="2" thickBot="1" x14ac:dyDescent="0.35">
      <c r="A164" s="6" t="s">
        <v>3710</v>
      </c>
      <c r="B164" s="6"/>
      <c r="C164" s="6"/>
      <c r="D164" s="6"/>
      <c r="E164" s="7">
        <f t="shared" ref="E164:W164" si="12">SUBTOTAL(9,E162:E163)</f>
        <v>13722512.6</v>
      </c>
      <c r="F164" s="7">
        <f t="shared" si="12"/>
        <v>13722512.6</v>
      </c>
      <c r="G164" s="7">
        <f t="shared" si="12"/>
        <v>13543375.029999999</v>
      </c>
      <c r="H164" s="7">
        <f t="shared" si="12"/>
        <v>13543375.029999999</v>
      </c>
      <c r="I164" s="7">
        <f t="shared" si="12"/>
        <v>13543375.029999999</v>
      </c>
      <c r="J164" s="7">
        <f t="shared" si="12"/>
        <v>13543375.029999999</v>
      </c>
      <c r="K164" s="7">
        <f t="shared" si="12"/>
        <v>13578985.99</v>
      </c>
      <c r="L164" s="7">
        <f t="shared" si="12"/>
        <v>13578985.99</v>
      </c>
      <c r="M164" s="7">
        <f t="shared" si="12"/>
        <v>13578985.99</v>
      </c>
      <c r="N164" s="7">
        <f t="shared" si="12"/>
        <v>13578985.99</v>
      </c>
      <c r="O164" s="7">
        <f t="shared" si="12"/>
        <v>13578985.99</v>
      </c>
      <c r="P164" s="7">
        <f t="shared" si="12"/>
        <v>13578985.99</v>
      </c>
      <c r="Q164" s="7">
        <f t="shared" si="12"/>
        <v>13576596.99</v>
      </c>
      <c r="R164" s="7">
        <f t="shared" si="12"/>
        <v>13584956.954583336</v>
      </c>
      <c r="S164" s="16"/>
      <c r="T164" s="7">
        <f t="shared" si="12"/>
        <v>0</v>
      </c>
      <c r="U164" s="7">
        <f t="shared" si="12"/>
        <v>0</v>
      </c>
      <c r="V164" s="7">
        <f>R164</f>
        <v>13584956.954583336</v>
      </c>
      <c r="W164" s="7">
        <f t="shared" si="12"/>
        <v>0</v>
      </c>
      <c r="X164" s="16"/>
      <c r="Y164" s="7"/>
      <c r="Z164" s="7"/>
      <c r="AA164" s="7">
        <f>V164</f>
        <v>13584956.954583336</v>
      </c>
      <c r="AB164" s="16"/>
      <c r="AC164" s="188">
        <v>0</v>
      </c>
    </row>
    <row r="165" spans="1:29" outlineLevel="3" x14ac:dyDescent="0.25">
      <c r="A165" t="s">
        <v>343</v>
      </c>
      <c r="B165" t="s">
        <v>344</v>
      </c>
      <c r="C165" t="s">
        <v>345</v>
      </c>
      <c r="D165" t="s">
        <v>346</v>
      </c>
      <c r="E165" s="5">
        <v>-3094552.73</v>
      </c>
      <c r="F165" s="5">
        <v>-3103776.42</v>
      </c>
      <c r="G165" s="5">
        <v>-3112999.94</v>
      </c>
      <c r="H165" s="5">
        <v>-3122223.51</v>
      </c>
      <c r="I165" s="5">
        <v>-3131447.1</v>
      </c>
      <c r="J165" s="5">
        <v>-3140670.66</v>
      </c>
      <c r="K165" s="5">
        <v>-3149894.23</v>
      </c>
      <c r="L165" s="5">
        <v>-3159117.74</v>
      </c>
      <c r="M165" s="5">
        <v>-3168341.19</v>
      </c>
      <c r="N165" s="5">
        <v>-3177564.72</v>
      </c>
      <c r="O165" s="5">
        <v>-3186788.16</v>
      </c>
      <c r="P165" s="5">
        <v>-3196011.67</v>
      </c>
      <c r="Q165" s="5">
        <v>-3205235.1</v>
      </c>
      <c r="R165" s="5">
        <f t="shared" si="6"/>
        <v>-3149894.1045833337</v>
      </c>
      <c r="S165" s="9"/>
    </row>
    <row r="166" spans="1:29" ht="13.5" outlineLevel="2" thickBot="1" x14ac:dyDescent="0.35">
      <c r="A166" s="6" t="s">
        <v>3711</v>
      </c>
      <c r="B166" s="6"/>
      <c r="C166" s="6"/>
      <c r="D166" s="6"/>
      <c r="E166" s="7">
        <f t="shared" ref="E166:W166" si="13">SUBTOTAL(9,E165:E165)</f>
        <v>-3094552.73</v>
      </c>
      <c r="F166" s="7">
        <f t="shared" si="13"/>
        <v>-3103776.42</v>
      </c>
      <c r="G166" s="7">
        <f t="shared" si="13"/>
        <v>-3112999.94</v>
      </c>
      <c r="H166" s="7">
        <f t="shared" si="13"/>
        <v>-3122223.51</v>
      </c>
      <c r="I166" s="7">
        <f t="shared" si="13"/>
        <v>-3131447.1</v>
      </c>
      <c r="J166" s="7">
        <f t="shared" si="13"/>
        <v>-3140670.66</v>
      </c>
      <c r="K166" s="7">
        <f t="shared" si="13"/>
        <v>-3149894.23</v>
      </c>
      <c r="L166" s="7">
        <f t="shared" si="13"/>
        <v>-3159117.74</v>
      </c>
      <c r="M166" s="7">
        <f t="shared" si="13"/>
        <v>-3168341.19</v>
      </c>
      <c r="N166" s="7">
        <f t="shared" si="13"/>
        <v>-3177564.72</v>
      </c>
      <c r="O166" s="7">
        <f t="shared" si="13"/>
        <v>-3186788.16</v>
      </c>
      <c r="P166" s="7">
        <f t="shared" si="13"/>
        <v>-3196011.67</v>
      </c>
      <c r="Q166" s="7">
        <f t="shared" si="13"/>
        <v>-3205235.1</v>
      </c>
      <c r="R166" s="7">
        <f t="shared" si="13"/>
        <v>-3149894.1045833337</v>
      </c>
      <c r="S166" s="16"/>
      <c r="T166" s="7">
        <f t="shared" si="13"/>
        <v>0</v>
      </c>
      <c r="U166" s="7">
        <f t="shared" si="13"/>
        <v>0</v>
      </c>
      <c r="V166" s="7">
        <f>R166</f>
        <v>-3149894.1045833337</v>
      </c>
      <c r="W166" s="7">
        <f t="shared" si="13"/>
        <v>0</v>
      </c>
      <c r="X166" s="16"/>
      <c r="Y166" s="7"/>
      <c r="Z166" s="7"/>
      <c r="AA166" s="7">
        <f>V166</f>
        <v>-3149894.1045833337</v>
      </c>
      <c r="AB166" s="16"/>
      <c r="AC166" s="188">
        <v>0</v>
      </c>
    </row>
    <row r="167" spans="1:29" outlineLevel="3" x14ac:dyDescent="0.25">
      <c r="A167" t="s">
        <v>347</v>
      </c>
      <c r="B167" t="s">
        <v>348</v>
      </c>
      <c r="C167" t="s">
        <v>349</v>
      </c>
      <c r="D167" t="s">
        <v>350</v>
      </c>
      <c r="E167" s="5">
        <v>69928.31</v>
      </c>
      <c r="F167" s="5">
        <v>69928.31</v>
      </c>
      <c r="G167" s="5">
        <v>69928.31</v>
      </c>
      <c r="H167" s="5">
        <v>69928.31</v>
      </c>
      <c r="I167" s="5">
        <v>69928.31</v>
      </c>
      <c r="J167" s="5">
        <v>69928.31</v>
      </c>
      <c r="K167" s="5">
        <v>69928.31</v>
      </c>
      <c r="L167" s="5">
        <v>69928.31</v>
      </c>
      <c r="M167" s="5">
        <v>69928.31</v>
      </c>
      <c r="N167" s="5">
        <v>69928.31</v>
      </c>
      <c r="O167" s="5">
        <v>69928.31</v>
      </c>
      <c r="P167" s="5">
        <v>69928.31</v>
      </c>
      <c r="Q167" s="5">
        <v>69928.31</v>
      </c>
      <c r="R167" s="5">
        <f t="shared" si="6"/>
        <v>69928.310000000012</v>
      </c>
      <c r="S167" s="9"/>
    </row>
    <row r="168" spans="1:29" ht="13.5" outlineLevel="2" thickBot="1" x14ac:dyDescent="0.35">
      <c r="A168" s="6" t="s">
        <v>3712</v>
      </c>
      <c r="B168" s="6"/>
      <c r="C168" s="6"/>
      <c r="D168" s="6"/>
      <c r="E168" s="7">
        <f t="shared" ref="E168:W168" si="14">SUBTOTAL(9,E167:E167)</f>
        <v>69928.31</v>
      </c>
      <c r="F168" s="7">
        <f t="shared" si="14"/>
        <v>69928.31</v>
      </c>
      <c r="G168" s="7">
        <f t="shared" si="14"/>
        <v>69928.31</v>
      </c>
      <c r="H168" s="7">
        <f t="shared" si="14"/>
        <v>69928.31</v>
      </c>
      <c r="I168" s="7">
        <f t="shared" si="14"/>
        <v>69928.31</v>
      </c>
      <c r="J168" s="7">
        <f t="shared" si="14"/>
        <v>69928.31</v>
      </c>
      <c r="K168" s="7">
        <f t="shared" si="14"/>
        <v>69928.31</v>
      </c>
      <c r="L168" s="7">
        <f t="shared" si="14"/>
        <v>69928.31</v>
      </c>
      <c r="M168" s="7">
        <f t="shared" si="14"/>
        <v>69928.31</v>
      </c>
      <c r="N168" s="7">
        <f t="shared" si="14"/>
        <v>69928.31</v>
      </c>
      <c r="O168" s="7">
        <f t="shared" si="14"/>
        <v>69928.31</v>
      </c>
      <c r="P168" s="7">
        <f t="shared" si="14"/>
        <v>69928.31</v>
      </c>
      <c r="Q168" s="7">
        <f t="shared" si="14"/>
        <v>69928.31</v>
      </c>
      <c r="R168" s="7">
        <f t="shared" si="14"/>
        <v>69928.310000000012</v>
      </c>
      <c r="S168" s="16"/>
      <c r="T168" s="7">
        <f t="shared" si="14"/>
        <v>0</v>
      </c>
      <c r="U168" s="7">
        <f t="shared" si="14"/>
        <v>0</v>
      </c>
      <c r="V168" s="7">
        <f>R168</f>
        <v>69928.310000000012</v>
      </c>
      <c r="W168" s="7">
        <f t="shared" si="14"/>
        <v>0</v>
      </c>
      <c r="X168" s="16"/>
      <c r="Y168" s="7"/>
      <c r="Z168" s="7"/>
      <c r="AA168" s="7">
        <f>V168</f>
        <v>69928.310000000012</v>
      </c>
      <c r="AB168" s="16"/>
      <c r="AC168" s="188">
        <v>0</v>
      </c>
    </row>
    <row r="169" spans="1:29" outlineLevel="3" x14ac:dyDescent="0.25">
      <c r="A169" t="s">
        <v>351</v>
      </c>
      <c r="B169" t="s">
        <v>352</v>
      </c>
      <c r="C169" t="s">
        <v>353</v>
      </c>
      <c r="D169" t="s">
        <v>354</v>
      </c>
      <c r="E169" s="5">
        <v>1000</v>
      </c>
      <c r="F169" s="5">
        <v>1000</v>
      </c>
      <c r="G169" s="5">
        <v>1000</v>
      </c>
      <c r="H169" s="5">
        <v>1000</v>
      </c>
      <c r="I169" s="5">
        <v>1000</v>
      </c>
      <c r="J169" s="5">
        <v>1000</v>
      </c>
      <c r="K169" s="5">
        <v>1000</v>
      </c>
      <c r="L169" s="5">
        <v>1000</v>
      </c>
      <c r="M169" s="5">
        <v>1000</v>
      </c>
      <c r="N169" s="5">
        <v>1000</v>
      </c>
      <c r="O169" s="5">
        <v>1000</v>
      </c>
      <c r="P169" s="5">
        <v>1000</v>
      </c>
      <c r="Q169" s="5">
        <v>1000</v>
      </c>
      <c r="R169" s="5">
        <f t="shared" si="6"/>
        <v>1000</v>
      </c>
      <c r="S169" s="9"/>
      <c r="T169" s="9"/>
      <c r="U169" s="8"/>
      <c r="V169" s="9">
        <f>R169</f>
        <v>1000</v>
      </c>
      <c r="W169" s="8"/>
      <c r="Y169" s="8"/>
      <c r="Z169" s="8"/>
      <c r="AA169" s="8"/>
      <c r="AC169" s="8"/>
    </row>
    <row r="170" spans="1:29" outlineLevel="3" x14ac:dyDescent="0.25">
      <c r="A170" t="s">
        <v>351</v>
      </c>
      <c r="B170" t="s">
        <v>352</v>
      </c>
      <c r="C170" t="s">
        <v>355</v>
      </c>
      <c r="D170" t="s">
        <v>356</v>
      </c>
      <c r="E170" s="5">
        <v>1000</v>
      </c>
      <c r="F170" s="5">
        <v>1000</v>
      </c>
      <c r="G170" s="5">
        <v>1000</v>
      </c>
      <c r="H170" s="5">
        <v>1000</v>
      </c>
      <c r="I170" s="5">
        <v>1000</v>
      </c>
      <c r="J170" s="5">
        <v>1000</v>
      </c>
      <c r="K170" s="5">
        <v>1000</v>
      </c>
      <c r="L170" s="5">
        <v>1000</v>
      </c>
      <c r="M170" s="5">
        <v>1000</v>
      </c>
      <c r="N170" s="5">
        <v>1000</v>
      </c>
      <c r="O170" s="5">
        <v>1000</v>
      </c>
      <c r="P170" s="5">
        <v>1000</v>
      </c>
      <c r="Q170" s="5">
        <v>1000</v>
      </c>
      <c r="R170" s="5">
        <f t="shared" si="6"/>
        <v>1000</v>
      </c>
      <c r="S170" s="9"/>
      <c r="T170" s="9"/>
      <c r="U170" s="8"/>
      <c r="V170" s="9">
        <f>R170</f>
        <v>1000</v>
      </c>
      <c r="W170" s="8"/>
      <c r="Y170" s="8"/>
      <c r="Z170" s="8"/>
      <c r="AA170" s="8"/>
      <c r="AC170" s="8"/>
    </row>
    <row r="171" spans="1:29" outlineLevel="3" x14ac:dyDescent="0.25">
      <c r="A171" t="s">
        <v>351</v>
      </c>
      <c r="B171" t="s">
        <v>352</v>
      </c>
      <c r="C171" t="s">
        <v>357</v>
      </c>
      <c r="D171" t="s">
        <v>358</v>
      </c>
      <c r="E171" s="5">
        <v>47960001</v>
      </c>
      <c r="F171" s="5">
        <v>47960001</v>
      </c>
      <c r="G171" s="5">
        <v>47960001</v>
      </c>
      <c r="H171" s="5">
        <v>47960001</v>
      </c>
      <c r="I171" s="5">
        <v>47960001</v>
      </c>
      <c r="J171" s="5">
        <v>47960001</v>
      </c>
      <c r="K171" s="5">
        <v>47960001</v>
      </c>
      <c r="L171" s="5">
        <v>47960001</v>
      </c>
      <c r="M171" s="5">
        <v>47960001</v>
      </c>
      <c r="N171" s="5">
        <v>47960001</v>
      </c>
      <c r="O171" s="5">
        <v>47960001</v>
      </c>
      <c r="P171" s="5">
        <v>47960001</v>
      </c>
      <c r="Q171" s="5">
        <v>47960001</v>
      </c>
      <c r="R171" s="5">
        <f t="shared" si="6"/>
        <v>47960001</v>
      </c>
      <c r="S171" s="9"/>
      <c r="T171" s="196">
        <f>SUM('8.1.1 - WA'!Q9:Q10)*1000</f>
        <v>31753317.511944413</v>
      </c>
      <c r="U171" s="8"/>
      <c r="V171" s="9">
        <f>R171-T171</f>
        <v>16206683.488055587</v>
      </c>
    </row>
    <row r="172" spans="1:29" outlineLevel="3" x14ac:dyDescent="0.25">
      <c r="A172" t="s">
        <v>351</v>
      </c>
      <c r="B172" t="s">
        <v>352</v>
      </c>
      <c r="C172" t="s">
        <v>359</v>
      </c>
      <c r="D172" t="s">
        <v>360</v>
      </c>
      <c r="E172" s="5">
        <v>1</v>
      </c>
      <c r="F172" s="5">
        <v>1</v>
      </c>
      <c r="G172" s="5">
        <v>1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1</v>
      </c>
      <c r="Q172" s="5">
        <v>1</v>
      </c>
      <c r="R172" s="5">
        <f t="shared" si="6"/>
        <v>1</v>
      </c>
      <c r="S172" s="9"/>
      <c r="T172" s="9"/>
      <c r="U172" s="8"/>
      <c r="V172" s="9">
        <f t="shared" ref="V172:V179" si="15">R172</f>
        <v>1</v>
      </c>
      <c r="W172" s="8"/>
      <c r="Y172" s="8"/>
      <c r="Z172" s="8"/>
      <c r="AA172" s="8"/>
      <c r="AC172" s="8"/>
    </row>
    <row r="173" spans="1:29" outlineLevel="3" x14ac:dyDescent="0.25">
      <c r="A173" t="s">
        <v>351</v>
      </c>
      <c r="B173" t="s">
        <v>352</v>
      </c>
      <c r="C173" t="s">
        <v>361</v>
      </c>
      <c r="D173" t="s">
        <v>362</v>
      </c>
      <c r="E173" s="5">
        <v>26335769.960000001</v>
      </c>
      <c r="F173" s="5">
        <v>26335769.960000001</v>
      </c>
      <c r="G173" s="5">
        <v>26335769.960000001</v>
      </c>
      <c r="H173" s="5">
        <v>25669769.960000001</v>
      </c>
      <c r="I173" s="5">
        <v>25669769.960000001</v>
      </c>
      <c r="J173" s="5">
        <v>25669769.960000001</v>
      </c>
      <c r="K173" s="5">
        <v>25001769.960000001</v>
      </c>
      <c r="L173" s="5">
        <v>25001769.960000001</v>
      </c>
      <c r="M173" s="5">
        <v>25001769.960000001</v>
      </c>
      <c r="N173" s="5">
        <v>25001769.960000001</v>
      </c>
      <c r="O173" s="5">
        <v>24334769.960000001</v>
      </c>
      <c r="P173" s="5">
        <v>24334769.960000001</v>
      </c>
      <c r="Q173" s="5">
        <v>23668769.960000001</v>
      </c>
      <c r="R173" s="5">
        <f t="shared" si="6"/>
        <v>25279978.29333334</v>
      </c>
      <c r="S173" s="9"/>
      <c r="T173" s="9"/>
      <c r="U173" s="8"/>
      <c r="V173" s="9">
        <f t="shared" si="15"/>
        <v>25279978.29333334</v>
      </c>
      <c r="W173" s="8"/>
      <c r="Y173" s="8"/>
      <c r="Z173" s="8"/>
      <c r="AA173" s="8"/>
      <c r="AC173" s="8"/>
    </row>
    <row r="174" spans="1:29" outlineLevel="3" x14ac:dyDescent="0.25">
      <c r="A174" t="s">
        <v>351</v>
      </c>
      <c r="B174" t="s">
        <v>352</v>
      </c>
      <c r="C174" t="s">
        <v>363</v>
      </c>
      <c r="D174" t="s">
        <v>364</v>
      </c>
      <c r="E174" s="5">
        <v>6038000</v>
      </c>
      <c r="F174" s="5">
        <v>6038000</v>
      </c>
      <c r="G174" s="5">
        <v>6038000</v>
      </c>
      <c r="H174" s="5">
        <v>6038000</v>
      </c>
      <c r="I174" s="5">
        <v>6038000</v>
      </c>
      <c r="J174" s="5">
        <v>6038000</v>
      </c>
      <c r="K174" s="5">
        <v>6038000</v>
      </c>
      <c r="L174" s="5">
        <v>6038000</v>
      </c>
      <c r="M174" s="5">
        <v>6038000</v>
      </c>
      <c r="N174" s="5">
        <v>6038000</v>
      </c>
      <c r="O174" s="5">
        <v>6038000</v>
      </c>
      <c r="P174" s="5">
        <v>6038000</v>
      </c>
      <c r="Q174" s="5">
        <v>6038000</v>
      </c>
      <c r="R174" s="5">
        <f t="shared" si="6"/>
        <v>6038000</v>
      </c>
      <c r="S174" s="9"/>
      <c r="T174" s="9"/>
      <c r="U174" s="8"/>
      <c r="V174" s="9">
        <f t="shared" si="15"/>
        <v>6038000</v>
      </c>
      <c r="W174" s="8"/>
      <c r="Y174" s="8"/>
      <c r="Z174" s="8"/>
      <c r="AA174" s="8"/>
      <c r="AC174" s="8"/>
    </row>
    <row r="175" spans="1:29" outlineLevel="3" x14ac:dyDescent="0.25">
      <c r="A175" t="s">
        <v>365</v>
      </c>
      <c r="B175" t="s">
        <v>366</v>
      </c>
      <c r="C175" t="s">
        <v>367</v>
      </c>
      <c r="D175" t="s">
        <v>368</v>
      </c>
      <c r="E175" s="5">
        <v>343684110.45999998</v>
      </c>
      <c r="F175" s="5">
        <v>346073198.07999998</v>
      </c>
      <c r="G175" s="5">
        <v>349582860.64999998</v>
      </c>
      <c r="H175" s="5">
        <v>352231207.29000002</v>
      </c>
      <c r="I175" s="5">
        <v>354294541.45999998</v>
      </c>
      <c r="J175" s="5">
        <v>355787745.35000002</v>
      </c>
      <c r="K175" s="5">
        <v>354014745.33999997</v>
      </c>
      <c r="L175" s="5">
        <v>358418460.98000002</v>
      </c>
      <c r="M175" s="5">
        <v>360860632</v>
      </c>
      <c r="N175" s="5">
        <v>363715130.70999998</v>
      </c>
      <c r="O175" s="5">
        <v>365168189.98000002</v>
      </c>
      <c r="P175" s="5">
        <v>363653361.13</v>
      </c>
      <c r="Q175" s="5">
        <v>364253506.24000001</v>
      </c>
      <c r="R175" s="5">
        <f t="shared" si="6"/>
        <v>356480740.10999995</v>
      </c>
      <c r="S175" s="9"/>
      <c r="T175" s="9"/>
      <c r="U175" s="8"/>
      <c r="V175" s="9">
        <f t="shared" si="15"/>
        <v>356480740.10999995</v>
      </c>
      <c r="W175" s="8"/>
      <c r="Y175" s="8"/>
      <c r="Z175" s="8"/>
      <c r="AA175" s="8"/>
      <c r="AC175" s="8"/>
    </row>
    <row r="176" spans="1:29" outlineLevel="3" x14ac:dyDescent="0.25">
      <c r="A176" t="s">
        <v>365</v>
      </c>
      <c r="B176" t="s">
        <v>366</v>
      </c>
      <c r="C176" t="s">
        <v>369</v>
      </c>
      <c r="D176" t="s">
        <v>370</v>
      </c>
      <c r="E176" s="5">
        <v>6189858.7000000002</v>
      </c>
      <c r="F176" s="5">
        <v>6408993.8600000003</v>
      </c>
      <c r="G176" s="5">
        <v>6628156.2999999998</v>
      </c>
      <c r="H176" s="5">
        <v>6847319.9199999999</v>
      </c>
      <c r="I176" s="5">
        <v>7060913.1900000004</v>
      </c>
      <c r="J176" s="5">
        <v>7274504.6500000004</v>
      </c>
      <c r="K176" s="5">
        <v>7488113</v>
      </c>
      <c r="L176" s="5">
        <v>7696135.46</v>
      </c>
      <c r="M176" s="5">
        <v>7904161.7400000002</v>
      </c>
      <c r="N176" s="5">
        <v>8112205.7199999997</v>
      </c>
      <c r="O176" s="5">
        <v>8314685.6100000003</v>
      </c>
      <c r="P176" s="5">
        <v>8517159.2899999991</v>
      </c>
      <c r="Q176" s="5">
        <v>8719647.3000000007</v>
      </c>
      <c r="R176" s="5">
        <f t="shared" si="6"/>
        <v>7475591.8116666675</v>
      </c>
      <c r="S176" s="9"/>
      <c r="T176" s="9"/>
      <c r="U176" s="8"/>
      <c r="V176" s="9">
        <f t="shared" si="15"/>
        <v>7475591.8116666675</v>
      </c>
      <c r="W176" s="8"/>
      <c r="Y176" s="8"/>
      <c r="Z176" s="8"/>
      <c r="AA176" s="8"/>
      <c r="AC176" s="8"/>
    </row>
    <row r="177" spans="1:29" outlineLevel="3" x14ac:dyDescent="0.25">
      <c r="A177" t="s">
        <v>365</v>
      </c>
      <c r="B177" t="s">
        <v>366</v>
      </c>
      <c r="C177" t="s">
        <v>371</v>
      </c>
      <c r="D177" t="s">
        <v>372</v>
      </c>
      <c r="E177" s="5">
        <v>9458717.5399999991</v>
      </c>
      <c r="F177" s="5">
        <v>9511930.9100000001</v>
      </c>
      <c r="G177" s="5">
        <v>9226682.5299999993</v>
      </c>
      <c r="H177" s="5">
        <v>9079257.4700000007</v>
      </c>
      <c r="I177" s="5">
        <v>8617380.4199999999</v>
      </c>
      <c r="J177" s="5">
        <v>8629506.8599999994</v>
      </c>
      <c r="K177" s="5">
        <v>8017743.2400000002</v>
      </c>
      <c r="L177" s="5">
        <v>8183991.5300000003</v>
      </c>
      <c r="M177" s="5">
        <v>8662810.9100000001</v>
      </c>
      <c r="N177" s="5">
        <v>9055080.7599999998</v>
      </c>
      <c r="O177" s="5">
        <v>9064515.3200000003</v>
      </c>
      <c r="P177" s="5">
        <v>9522186.3200000003</v>
      </c>
      <c r="Q177" s="5">
        <v>9421504.8000000007</v>
      </c>
      <c r="R177" s="5">
        <f t="shared" si="6"/>
        <v>8917599.7866666671</v>
      </c>
      <c r="S177" s="9"/>
      <c r="T177" s="9"/>
      <c r="U177" s="8"/>
      <c r="V177" s="9">
        <f t="shared" si="15"/>
        <v>8917599.7866666671</v>
      </c>
      <c r="W177" s="8"/>
      <c r="Y177" s="8"/>
      <c r="Z177" s="8"/>
      <c r="AA177" s="8"/>
      <c r="AC177" s="8"/>
    </row>
    <row r="178" spans="1:29" outlineLevel="3" x14ac:dyDescent="0.25">
      <c r="A178" t="s">
        <v>373</v>
      </c>
      <c r="B178" t="s">
        <v>374</v>
      </c>
      <c r="C178" t="s">
        <v>375</v>
      </c>
      <c r="D178" t="s">
        <v>376</v>
      </c>
      <c r="E178" s="5">
        <v>-257634090</v>
      </c>
      <c r="F178" s="5">
        <v>-257634090</v>
      </c>
      <c r="G178" s="5">
        <v>-257634090</v>
      </c>
      <c r="H178" s="5">
        <v>-257634090</v>
      </c>
      <c r="I178" s="5">
        <v>-257634090</v>
      </c>
      <c r="J178" s="5">
        <v>-257634090</v>
      </c>
      <c r="K178" s="5">
        <v>-257634090</v>
      </c>
      <c r="L178" s="5">
        <v>-257634090</v>
      </c>
      <c r="M178" s="5">
        <v>-257634090</v>
      </c>
      <c r="N178" s="5">
        <v>-257634090</v>
      </c>
      <c r="O178" s="5">
        <v>-257634090</v>
      </c>
      <c r="P178" s="5">
        <v>-257634090</v>
      </c>
      <c r="Q178" s="5">
        <v>-257634090</v>
      </c>
      <c r="R178" s="5">
        <f t="shared" si="6"/>
        <v>-257634090</v>
      </c>
      <c r="S178" s="9"/>
      <c r="T178" s="9"/>
      <c r="U178" s="8"/>
      <c r="V178" s="9">
        <f t="shared" si="15"/>
        <v>-257634090</v>
      </c>
      <c r="W178" s="8"/>
      <c r="Y178" s="8"/>
      <c r="Z178" s="8"/>
      <c r="AA178" s="8"/>
      <c r="AC178" s="8"/>
    </row>
    <row r="179" spans="1:29" outlineLevel="3" x14ac:dyDescent="0.25">
      <c r="A179" t="s">
        <v>373</v>
      </c>
      <c r="B179" t="s">
        <v>374</v>
      </c>
      <c r="C179" t="s">
        <v>377</v>
      </c>
      <c r="D179" t="s">
        <v>378</v>
      </c>
      <c r="E179" s="5">
        <v>-6189266.3600000003</v>
      </c>
      <c r="F179" s="5">
        <v>-6189266.3600000003</v>
      </c>
      <c r="G179" s="5">
        <v>-6189266.3600000003</v>
      </c>
      <c r="H179" s="5">
        <v>-6847266.3600000003</v>
      </c>
      <c r="I179" s="5">
        <v>-6847266.3600000003</v>
      </c>
      <c r="J179" s="5">
        <v>-6847266.3600000003</v>
      </c>
      <c r="K179" s="5">
        <v>-7487266.3600000003</v>
      </c>
      <c r="L179" s="5">
        <v>-7487266.3600000003</v>
      </c>
      <c r="M179" s="5">
        <v>-7487266.3600000003</v>
      </c>
      <c r="N179" s="5">
        <v>-7487266.3600000003</v>
      </c>
      <c r="O179" s="5">
        <v>-8111266.3600000003</v>
      </c>
      <c r="P179" s="5">
        <v>-8111266.3600000003</v>
      </c>
      <c r="Q179" s="5">
        <v>-8719266.3599999994</v>
      </c>
      <c r="R179" s="5">
        <f t="shared" si="6"/>
        <v>-7212183.0266666682</v>
      </c>
      <c r="S179" s="9"/>
      <c r="T179" s="9"/>
      <c r="U179" s="8"/>
      <c r="V179" s="9">
        <f t="shared" si="15"/>
        <v>-7212183.0266666682</v>
      </c>
      <c r="W179" s="8"/>
      <c r="Y179" s="8"/>
      <c r="Z179" s="8"/>
      <c r="AA179" s="8"/>
      <c r="AC179" s="8"/>
    </row>
    <row r="180" spans="1:29" ht="13.5" outlineLevel="2" thickBot="1" x14ac:dyDescent="0.35">
      <c r="A180" s="6" t="s">
        <v>3713</v>
      </c>
      <c r="B180" s="6"/>
      <c r="C180" s="6"/>
      <c r="D180" s="6"/>
      <c r="E180" s="7">
        <f t="shared" ref="E180:Q180" si="16">SUBTOTAL(9,E169:E179)</f>
        <v>175845102.29999995</v>
      </c>
      <c r="F180" s="7">
        <f t="shared" si="16"/>
        <v>178506538.44999999</v>
      </c>
      <c r="G180" s="7">
        <f t="shared" si="16"/>
        <v>181950115.07999998</v>
      </c>
      <c r="H180" s="7">
        <f t="shared" si="16"/>
        <v>183346200.28000003</v>
      </c>
      <c r="I180" s="7">
        <f t="shared" si="16"/>
        <v>185161250.66999996</v>
      </c>
      <c r="J180" s="7">
        <f t="shared" si="16"/>
        <v>186880172.46000004</v>
      </c>
      <c r="K180" s="7">
        <f t="shared" si="16"/>
        <v>183401017.17999995</v>
      </c>
      <c r="L180" s="7">
        <f t="shared" si="16"/>
        <v>188179003.56999999</v>
      </c>
      <c r="M180" s="7">
        <f t="shared" si="16"/>
        <v>191308020.25000006</v>
      </c>
      <c r="N180" s="7">
        <f t="shared" si="16"/>
        <v>194762832.78999996</v>
      </c>
      <c r="O180" s="7">
        <f t="shared" si="16"/>
        <v>195136806.51000005</v>
      </c>
      <c r="P180" s="7">
        <f t="shared" si="16"/>
        <v>194282122.34000003</v>
      </c>
      <c r="Q180" s="7">
        <f t="shared" si="16"/>
        <v>193710073.94000006</v>
      </c>
      <c r="R180" s="7">
        <f>SUBTOTAL(9,R169:R179)</f>
        <v>187307638.97499999</v>
      </c>
      <c r="S180" s="16"/>
      <c r="T180" s="7">
        <f>SUBTOTAL(9,T169:T179)</f>
        <v>31753317.511944413</v>
      </c>
      <c r="U180" s="7">
        <f>SUBTOTAL(9,U169:U179)</f>
        <v>0</v>
      </c>
      <c r="V180" s="7">
        <f>SUBTOTAL(9,V169:V179)</f>
        <v>155554321.46305558</v>
      </c>
      <c r="W180" s="7">
        <f>SUBTOTAL(9,W169:W179)</f>
        <v>0</v>
      </c>
      <c r="X180" s="16"/>
      <c r="Y180" s="7">
        <f>'8.1.1 - WA'!J34</f>
        <v>17736670.541384995</v>
      </c>
      <c r="Z180" s="7">
        <f>('8.1.1 - WA'!C34*1000)-Y180</f>
        <v>60773442.697938412</v>
      </c>
      <c r="AA180" s="7">
        <f>V180-Y180-Z180</f>
        <v>77044208.223732173</v>
      </c>
      <c r="AB180" s="16"/>
      <c r="AC180" s="188">
        <v>0.114022358071212</v>
      </c>
    </row>
    <row r="181" spans="1:29" outlineLevel="3" x14ac:dyDescent="0.25">
      <c r="A181" t="s">
        <v>379</v>
      </c>
      <c r="B181" t="s">
        <v>380</v>
      </c>
      <c r="C181" t="s">
        <v>381</v>
      </c>
      <c r="D181" t="s">
        <v>382</v>
      </c>
      <c r="E181" s="5">
        <v>1095840.52</v>
      </c>
      <c r="F181" s="5">
        <v>1083259.8400000001</v>
      </c>
      <c r="G181" s="5">
        <v>1078453.3799999999</v>
      </c>
      <c r="H181" s="5">
        <v>1073481.0900000001</v>
      </c>
      <c r="I181" s="5">
        <v>1073481.0900000001</v>
      </c>
      <c r="J181" s="5">
        <v>1071824.19</v>
      </c>
      <c r="K181" s="5">
        <v>1067505.19</v>
      </c>
      <c r="L181" s="5">
        <v>1047903.34</v>
      </c>
      <c r="M181" s="5">
        <v>1036970.05</v>
      </c>
      <c r="N181" s="5">
        <v>1030333.3</v>
      </c>
      <c r="O181" s="5">
        <v>1025480.76</v>
      </c>
      <c r="P181" s="5">
        <v>1023266.7</v>
      </c>
      <c r="Q181" s="5">
        <v>1015656.02</v>
      </c>
      <c r="R181" s="5">
        <f t="shared" si="6"/>
        <v>1055642.2666666666</v>
      </c>
      <c r="S181" s="9"/>
      <c r="V181" s="5">
        <f>R181</f>
        <v>1055642.2666666666</v>
      </c>
      <c r="AA181" s="5">
        <f t="shared" ref="AA181:AA195" si="17">V181</f>
        <v>1055642.2666666666</v>
      </c>
      <c r="AB181" s="202"/>
      <c r="AC181" s="157">
        <v>0</v>
      </c>
    </row>
    <row r="182" spans="1:29" outlineLevel="3" x14ac:dyDescent="0.25">
      <c r="A182" t="s">
        <v>383</v>
      </c>
      <c r="B182" t="s">
        <v>384</v>
      </c>
      <c r="C182" t="s">
        <v>385</v>
      </c>
      <c r="D182" t="s">
        <v>386</v>
      </c>
      <c r="E182" s="5">
        <v>15433.1</v>
      </c>
      <c r="F182" s="5">
        <v>15433.1</v>
      </c>
      <c r="G182" s="5">
        <v>13752.56</v>
      </c>
      <c r="H182" s="5">
        <v>13207.96</v>
      </c>
      <c r="I182" s="5">
        <v>12686.31</v>
      </c>
      <c r="J182" s="5">
        <v>12143.97</v>
      </c>
      <c r="K182" s="5">
        <v>11619.48</v>
      </c>
      <c r="L182" s="5">
        <v>11062.72</v>
      </c>
      <c r="M182" s="5">
        <v>10524.61</v>
      </c>
      <c r="N182" s="5">
        <v>9966.2199999999993</v>
      </c>
      <c r="O182" s="5">
        <v>9966.2199999999993</v>
      </c>
      <c r="P182" s="5">
        <v>8844.9699999999993</v>
      </c>
      <c r="Q182" s="5">
        <v>8289.85</v>
      </c>
      <c r="R182" s="5">
        <f t="shared" si="6"/>
        <v>11755.799583333332</v>
      </c>
      <c r="S182" s="9"/>
      <c r="V182" s="5">
        <f t="shared" ref="V182:V195" si="18">R182</f>
        <v>11755.799583333332</v>
      </c>
      <c r="AA182" s="5">
        <f t="shared" si="17"/>
        <v>11755.799583333332</v>
      </c>
      <c r="AB182" s="202"/>
      <c r="AC182" s="157">
        <v>0</v>
      </c>
    </row>
    <row r="183" spans="1:29" outlineLevel="3" x14ac:dyDescent="0.25">
      <c r="A183" s="183" t="s">
        <v>387</v>
      </c>
      <c r="B183" s="183" t="s">
        <v>388</v>
      </c>
      <c r="C183" s="183" t="s">
        <v>389</v>
      </c>
      <c r="D183" s="183" t="s">
        <v>390</v>
      </c>
      <c r="E183" s="184">
        <v>0</v>
      </c>
      <c r="F183" s="184">
        <v>622.97</v>
      </c>
      <c r="G183" s="184">
        <v>0</v>
      </c>
      <c r="H183" s="184">
        <v>0</v>
      </c>
      <c r="I183" s="184">
        <v>0</v>
      </c>
      <c r="J183" s="184">
        <v>0</v>
      </c>
      <c r="K183" s="184">
        <v>0</v>
      </c>
      <c r="L183" s="184">
        <v>0</v>
      </c>
      <c r="M183" s="184">
        <v>0</v>
      </c>
      <c r="N183" s="184">
        <v>0</v>
      </c>
      <c r="O183" s="184">
        <v>622.97</v>
      </c>
      <c r="P183" s="184">
        <v>0</v>
      </c>
      <c r="Q183" s="184">
        <v>0</v>
      </c>
      <c r="R183" s="184">
        <f t="shared" si="6"/>
        <v>103.82833333333333</v>
      </c>
      <c r="S183" s="9"/>
      <c r="V183" s="5">
        <f t="shared" si="18"/>
        <v>103.82833333333333</v>
      </c>
      <c r="AA183" s="5">
        <f t="shared" si="17"/>
        <v>103.82833333333333</v>
      </c>
      <c r="AB183" s="202"/>
      <c r="AC183" s="157">
        <v>0</v>
      </c>
    </row>
    <row r="184" spans="1:29" outlineLevel="3" x14ac:dyDescent="0.25">
      <c r="A184" t="s">
        <v>391</v>
      </c>
      <c r="B184" t="s">
        <v>392</v>
      </c>
      <c r="C184" t="s">
        <v>393</v>
      </c>
      <c r="D184" t="s">
        <v>394</v>
      </c>
      <c r="E184" s="5">
        <v>0</v>
      </c>
      <c r="F184" s="5">
        <v>-622.97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-622.97</v>
      </c>
      <c r="P184" s="5">
        <v>-1795.37</v>
      </c>
      <c r="Q184" s="5">
        <v>0</v>
      </c>
      <c r="R184" s="5">
        <f t="shared" si="6"/>
        <v>-253.4425</v>
      </c>
      <c r="S184" s="9"/>
      <c r="V184" s="5">
        <f t="shared" si="18"/>
        <v>-253.4425</v>
      </c>
      <c r="AA184" s="5">
        <f t="shared" si="17"/>
        <v>-253.4425</v>
      </c>
      <c r="AB184" s="202"/>
      <c r="AC184" s="157">
        <v>0</v>
      </c>
    </row>
    <row r="185" spans="1:29" outlineLevel="3" x14ac:dyDescent="0.25">
      <c r="A185" t="s">
        <v>395</v>
      </c>
      <c r="B185" t="s">
        <v>396</v>
      </c>
      <c r="C185" t="s">
        <v>397</v>
      </c>
      <c r="D185" t="s">
        <v>398</v>
      </c>
      <c r="E185" s="5">
        <v>-257864.16</v>
      </c>
      <c r="F185" s="5">
        <v>-257864.16</v>
      </c>
      <c r="G185" s="5">
        <v>-258096.16</v>
      </c>
      <c r="H185" s="5">
        <v>-248798.17</v>
      </c>
      <c r="I185" s="5">
        <v>-248798.17</v>
      </c>
      <c r="J185" s="5">
        <v>-248798.17</v>
      </c>
      <c r="K185" s="5">
        <v>-248798.17</v>
      </c>
      <c r="L185" s="5">
        <v>-246788.15</v>
      </c>
      <c r="M185" s="5">
        <v>-246788.15</v>
      </c>
      <c r="N185" s="5">
        <v>-267220.53000000003</v>
      </c>
      <c r="O185" s="5">
        <v>-267220.53000000003</v>
      </c>
      <c r="P185" s="5">
        <v>-269470.25</v>
      </c>
      <c r="Q185" s="5">
        <v>-233855.79</v>
      </c>
      <c r="R185" s="5">
        <f t="shared" si="6"/>
        <v>-254541.7154166667</v>
      </c>
      <c r="S185" s="9"/>
      <c r="V185" s="5">
        <f t="shared" si="18"/>
        <v>-254541.7154166667</v>
      </c>
      <c r="AA185" s="5">
        <f t="shared" si="17"/>
        <v>-254541.7154166667</v>
      </c>
      <c r="AB185" s="202"/>
      <c r="AC185" s="157">
        <v>0</v>
      </c>
    </row>
    <row r="186" spans="1:29" outlineLevel="3" x14ac:dyDescent="0.25">
      <c r="A186" t="s">
        <v>399</v>
      </c>
      <c r="B186" t="s">
        <v>400</v>
      </c>
      <c r="C186" t="s">
        <v>401</v>
      </c>
      <c r="D186" t="s">
        <v>402</v>
      </c>
      <c r="E186" s="5">
        <v>13175726.220000001</v>
      </c>
      <c r="F186" s="5">
        <v>13227553.130000001</v>
      </c>
      <c r="G186" s="5">
        <v>13269836.15</v>
      </c>
      <c r="H186" s="5">
        <v>12496594.32</v>
      </c>
      <c r="I186" s="5">
        <v>12534739.039999999</v>
      </c>
      <c r="J186" s="5">
        <v>12581129.6</v>
      </c>
      <c r="K186" s="5">
        <v>11816097.369999999</v>
      </c>
      <c r="L186" s="5">
        <v>11717170.529999999</v>
      </c>
      <c r="M186" s="5">
        <v>11751175.76</v>
      </c>
      <c r="N186" s="5">
        <v>11361352.59</v>
      </c>
      <c r="O186" s="5">
        <v>10599895.99</v>
      </c>
      <c r="P186" s="5">
        <v>10630774.43</v>
      </c>
      <c r="Q186" s="5">
        <v>9886690.9199999999</v>
      </c>
      <c r="R186" s="5">
        <f t="shared" si="6"/>
        <v>11959793.956666669</v>
      </c>
      <c r="S186" s="9"/>
      <c r="V186" s="5">
        <f t="shared" si="18"/>
        <v>11959793.956666669</v>
      </c>
      <c r="AA186" s="5">
        <f t="shared" si="17"/>
        <v>11959793.956666669</v>
      </c>
      <c r="AB186" s="202"/>
      <c r="AC186" s="157">
        <v>0</v>
      </c>
    </row>
    <row r="187" spans="1:29" outlineLevel="3" x14ac:dyDescent="0.25">
      <c r="A187" t="s">
        <v>399</v>
      </c>
      <c r="B187" t="s">
        <v>400</v>
      </c>
      <c r="C187" t="s">
        <v>403</v>
      </c>
      <c r="D187" t="s">
        <v>404</v>
      </c>
      <c r="E187" s="5">
        <v>-6399436.4699999997</v>
      </c>
      <c r="F187" s="5">
        <v>-6452523.8700000001</v>
      </c>
      <c r="G187" s="5">
        <v>-6505684.8700000001</v>
      </c>
      <c r="H187" s="5">
        <v>-5733776.2300000004</v>
      </c>
      <c r="I187" s="5">
        <v>-5781263.2000000002</v>
      </c>
      <c r="J187" s="5">
        <v>-5828788.0800000001</v>
      </c>
      <c r="K187" s="5">
        <v>-5068149.6500000004</v>
      </c>
      <c r="L187" s="5">
        <v>-5104438.88</v>
      </c>
      <c r="M187" s="5">
        <v>-5146508.66</v>
      </c>
      <c r="N187" s="5">
        <v>-5188601.84</v>
      </c>
      <c r="O187" s="5">
        <v>-4433343.3</v>
      </c>
      <c r="P187" s="5">
        <v>-4475708.45</v>
      </c>
      <c r="Q187" s="5">
        <v>-3737105.44</v>
      </c>
      <c r="R187" s="5">
        <f t="shared" si="6"/>
        <v>-5398921.4987500003</v>
      </c>
      <c r="S187" s="9"/>
      <c r="V187" s="5">
        <f t="shared" si="18"/>
        <v>-5398921.4987500003</v>
      </c>
      <c r="AA187" s="5">
        <f t="shared" si="17"/>
        <v>-5398921.4987500003</v>
      </c>
      <c r="AB187" s="202"/>
      <c r="AC187" s="157">
        <v>0</v>
      </c>
    </row>
    <row r="188" spans="1:29" outlineLevel="3" x14ac:dyDescent="0.25">
      <c r="A188" t="s">
        <v>399</v>
      </c>
      <c r="B188" t="s">
        <v>400</v>
      </c>
      <c r="C188" t="s">
        <v>405</v>
      </c>
      <c r="D188" t="s">
        <v>406</v>
      </c>
      <c r="E188" s="5">
        <v>52124254.200000003</v>
      </c>
      <c r="F188" s="5">
        <v>52693974.630000003</v>
      </c>
      <c r="G188" s="5">
        <v>53257550.82</v>
      </c>
      <c r="H188" s="5">
        <v>53445262.189999998</v>
      </c>
      <c r="I188" s="5">
        <v>52259773.229999997</v>
      </c>
      <c r="J188" s="5">
        <v>52610758.829999998</v>
      </c>
      <c r="K188" s="5">
        <v>51964109.829999998</v>
      </c>
      <c r="L188" s="5">
        <v>53164743.469999999</v>
      </c>
      <c r="M188" s="5">
        <v>53697331.890000001</v>
      </c>
      <c r="N188" s="5">
        <v>54234533.329999998</v>
      </c>
      <c r="O188" s="5">
        <v>54743458.630000003</v>
      </c>
      <c r="P188" s="5">
        <v>53684397.490000002</v>
      </c>
      <c r="Q188" s="5">
        <v>54978578.82</v>
      </c>
      <c r="R188" s="5">
        <f t="shared" si="6"/>
        <v>53275609.23749999</v>
      </c>
      <c r="S188" s="9"/>
      <c r="V188" s="5">
        <f t="shared" si="18"/>
        <v>53275609.23749999</v>
      </c>
      <c r="AA188" s="5">
        <f t="shared" si="17"/>
        <v>53275609.23749999</v>
      </c>
      <c r="AB188" s="202"/>
      <c r="AC188" s="157">
        <v>0</v>
      </c>
    </row>
    <row r="189" spans="1:29" outlineLevel="3" x14ac:dyDescent="0.25">
      <c r="A189" t="s">
        <v>399</v>
      </c>
      <c r="B189" t="s">
        <v>400</v>
      </c>
      <c r="C189" t="s">
        <v>407</v>
      </c>
      <c r="D189" t="s">
        <v>408</v>
      </c>
      <c r="E189" s="5">
        <v>-855121.61</v>
      </c>
      <c r="F189" s="5">
        <v>-857431.44</v>
      </c>
      <c r="G189" s="5">
        <v>-859741.21</v>
      </c>
      <c r="H189" s="5">
        <v>-861976.41</v>
      </c>
      <c r="I189" s="5">
        <v>-864295.91</v>
      </c>
      <c r="J189" s="5">
        <v>-866603.82</v>
      </c>
      <c r="K189" s="5">
        <v>-868988.68</v>
      </c>
      <c r="L189" s="5">
        <v>-871373.57</v>
      </c>
      <c r="M189" s="5">
        <v>-873527.59</v>
      </c>
      <c r="N189" s="5">
        <v>-875912.54</v>
      </c>
      <c r="O189" s="5">
        <v>-878220.45</v>
      </c>
      <c r="P189" s="5">
        <v>-880605.31</v>
      </c>
      <c r="Q189" s="5">
        <v>-882913.22</v>
      </c>
      <c r="R189" s="5">
        <f t="shared" si="6"/>
        <v>-868974.52874999994</v>
      </c>
      <c r="S189" s="9"/>
      <c r="V189" s="5">
        <f t="shared" si="18"/>
        <v>-868974.52874999994</v>
      </c>
      <c r="AA189" s="5">
        <f t="shared" si="17"/>
        <v>-868974.52874999994</v>
      </c>
      <c r="AB189" s="202"/>
      <c r="AC189" s="157">
        <v>0</v>
      </c>
    </row>
    <row r="190" spans="1:29" outlineLevel="3" x14ac:dyDescent="0.25">
      <c r="A190" t="s">
        <v>399</v>
      </c>
      <c r="B190" t="s">
        <v>400</v>
      </c>
      <c r="C190" t="s">
        <v>409</v>
      </c>
      <c r="D190" t="s">
        <v>410</v>
      </c>
      <c r="E190" s="5">
        <v>1545857.13</v>
      </c>
      <c r="F190" s="5">
        <v>1732438.78</v>
      </c>
      <c r="G190" s="5">
        <v>1895249.46</v>
      </c>
      <c r="H190" s="5">
        <v>1822778.22</v>
      </c>
      <c r="I190" s="5">
        <v>1291241.6100000001</v>
      </c>
      <c r="J190" s="5">
        <v>1411148.98</v>
      </c>
      <c r="K190" s="5">
        <v>852798.48</v>
      </c>
      <c r="L190" s="5">
        <v>1093536.77</v>
      </c>
      <c r="M190" s="5">
        <v>1267772.69</v>
      </c>
      <c r="N190" s="5">
        <v>1318182.4099999999</v>
      </c>
      <c r="O190" s="5">
        <v>1538482.03</v>
      </c>
      <c r="P190" s="5">
        <v>1151684.28</v>
      </c>
      <c r="Q190" s="5">
        <v>1521537.7</v>
      </c>
      <c r="R190" s="5">
        <f t="shared" si="6"/>
        <v>1409084.2604166667</v>
      </c>
      <c r="S190" s="9"/>
      <c r="V190" s="5">
        <f t="shared" si="18"/>
        <v>1409084.2604166667</v>
      </c>
      <c r="AA190" s="5">
        <f t="shared" si="17"/>
        <v>1409084.2604166667</v>
      </c>
      <c r="AB190" s="202"/>
      <c r="AC190" s="157">
        <v>0</v>
      </c>
    </row>
    <row r="191" spans="1:29" outlineLevel="3" x14ac:dyDescent="0.25">
      <c r="A191" t="s">
        <v>399</v>
      </c>
      <c r="B191" t="s">
        <v>400</v>
      </c>
      <c r="C191" t="s">
        <v>411</v>
      </c>
      <c r="D191" t="s">
        <v>412</v>
      </c>
      <c r="E191" s="5">
        <v>7152482.3399999999</v>
      </c>
      <c r="F191" s="5">
        <v>7167305.7800000003</v>
      </c>
      <c r="G191" s="5">
        <v>7176709.2300000004</v>
      </c>
      <c r="H191" s="5">
        <v>7240913.6500000004</v>
      </c>
      <c r="I191" s="5">
        <v>7250310.5</v>
      </c>
      <c r="J191" s="5">
        <v>7261963.5099999998</v>
      </c>
      <c r="K191" s="5">
        <v>7791417.1799999997</v>
      </c>
      <c r="L191" s="5">
        <v>7148428.4699999997</v>
      </c>
      <c r="M191" s="5">
        <v>7160878.3700000001</v>
      </c>
      <c r="N191" s="5">
        <v>7199230.4900000002</v>
      </c>
      <c r="O191" s="5">
        <v>7210923.4500000002</v>
      </c>
      <c r="P191" s="5">
        <v>7226552.6500000004</v>
      </c>
      <c r="Q191" s="5">
        <v>7271269.8799999999</v>
      </c>
      <c r="R191" s="5">
        <f t="shared" si="6"/>
        <v>7253875.7824999997</v>
      </c>
      <c r="S191" s="9"/>
      <c r="V191" s="5">
        <f t="shared" si="18"/>
        <v>7253875.7824999997</v>
      </c>
      <c r="AA191" s="5">
        <f t="shared" si="17"/>
        <v>7253875.7824999997</v>
      </c>
      <c r="AB191" s="202"/>
      <c r="AC191" s="157">
        <v>0</v>
      </c>
    </row>
    <row r="192" spans="1:29" outlineLevel="3" x14ac:dyDescent="0.25">
      <c r="A192" t="s">
        <v>399</v>
      </c>
      <c r="B192" t="s">
        <v>400</v>
      </c>
      <c r="C192" t="s">
        <v>413</v>
      </c>
      <c r="D192" t="s">
        <v>414</v>
      </c>
      <c r="E192" s="5">
        <v>14451064.4</v>
      </c>
      <c r="F192" s="5">
        <v>14519887.35</v>
      </c>
      <c r="G192" s="5">
        <v>14529465.25</v>
      </c>
      <c r="H192" s="5">
        <v>14538916.59</v>
      </c>
      <c r="I192" s="5">
        <v>14608515.17</v>
      </c>
      <c r="J192" s="5">
        <v>14618007.859999999</v>
      </c>
      <c r="K192" s="5">
        <v>14627825.32</v>
      </c>
      <c r="L192" s="5">
        <v>20932200.379999999</v>
      </c>
      <c r="M192" s="5">
        <v>14283831.050000001</v>
      </c>
      <c r="N192" s="5">
        <v>14364805.77</v>
      </c>
      <c r="O192" s="5">
        <v>14470072.380000001</v>
      </c>
      <c r="P192" s="5">
        <v>14489877.91</v>
      </c>
      <c r="Q192" s="5">
        <v>14509673.65</v>
      </c>
      <c r="R192" s="5">
        <f t="shared" si="6"/>
        <v>15038647.837916663</v>
      </c>
      <c r="S192" s="9"/>
      <c r="V192" s="5">
        <f t="shared" si="18"/>
        <v>15038647.837916663</v>
      </c>
      <c r="AA192" s="5">
        <f t="shared" si="17"/>
        <v>15038647.837916663</v>
      </c>
      <c r="AB192" s="202"/>
      <c r="AC192" s="157">
        <v>0</v>
      </c>
    </row>
    <row r="193" spans="1:29" outlineLevel="3" x14ac:dyDescent="0.25">
      <c r="A193" t="s">
        <v>399</v>
      </c>
      <c r="B193" t="s">
        <v>400</v>
      </c>
      <c r="C193" t="s">
        <v>415</v>
      </c>
      <c r="D193" t="s">
        <v>416</v>
      </c>
      <c r="E193" s="5">
        <v>1607368.71</v>
      </c>
      <c r="F193" s="5">
        <v>1977004.22</v>
      </c>
      <c r="G193" s="5">
        <v>2305219.25</v>
      </c>
      <c r="H193" s="5">
        <v>2220853.21</v>
      </c>
      <c r="I193" s="5">
        <v>1237039.22</v>
      </c>
      <c r="J193" s="5">
        <v>1491047.22</v>
      </c>
      <c r="K193" s="5">
        <v>438979.36</v>
      </c>
      <c r="L193" s="5">
        <v>1301117.93</v>
      </c>
      <c r="M193" s="5">
        <v>1450468.23</v>
      </c>
      <c r="N193" s="5">
        <v>1245638.03</v>
      </c>
      <c r="O193" s="5">
        <v>1729645.1</v>
      </c>
      <c r="P193" s="5">
        <v>1346915.28</v>
      </c>
      <c r="Q193" s="5">
        <v>1767195.22</v>
      </c>
      <c r="R193" s="5">
        <f t="shared" si="6"/>
        <v>1535934.084583333</v>
      </c>
      <c r="S193" s="9"/>
      <c r="V193" s="5">
        <f t="shared" si="18"/>
        <v>1535934.084583333</v>
      </c>
      <c r="AA193" s="5">
        <f t="shared" si="17"/>
        <v>1535934.084583333</v>
      </c>
      <c r="AB193" s="202"/>
      <c r="AC193" s="157">
        <v>0</v>
      </c>
    </row>
    <row r="194" spans="1:29" outlineLevel="3" x14ac:dyDescent="0.25">
      <c r="A194" t="s">
        <v>399</v>
      </c>
      <c r="B194" t="s">
        <v>400</v>
      </c>
      <c r="C194" t="s">
        <v>417</v>
      </c>
      <c r="D194" t="s">
        <v>418</v>
      </c>
      <c r="E194" s="5">
        <v>68381806.629999995</v>
      </c>
      <c r="F194" s="5">
        <v>68405172.819999993</v>
      </c>
      <c r="G194" s="5">
        <v>68559183.670000002</v>
      </c>
      <c r="H194" s="5">
        <v>67761477.810000002</v>
      </c>
      <c r="I194" s="5">
        <v>68100096.200000003</v>
      </c>
      <c r="J194" s="5">
        <v>68301099.579999998</v>
      </c>
      <c r="K194" s="5">
        <v>68182898.120000005</v>
      </c>
      <c r="L194" s="5">
        <v>67985942.780000001</v>
      </c>
      <c r="M194" s="5">
        <v>68104167</v>
      </c>
      <c r="N194" s="5">
        <v>68054048.989999995</v>
      </c>
      <c r="O194" s="5">
        <v>68051420.840000004</v>
      </c>
      <c r="P194" s="5">
        <v>67998341.989999995</v>
      </c>
      <c r="Q194" s="5">
        <v>68145363.939999998</v>
      </c>
      <c r="R194" s="5">
        <f t="shared" si="6"/>
        <v>68147286.257083341</v>
      </c>
      <c r="S194" s="9"/>
      <c r="V194" s="5">
        <f t="shared" si="18"/>
        <v>68147286.257083341</v>
      </c>
      <c r="AA194" s="5">
        <f t="shared" si="17"/>
        <v>68147286.257083341</v>
      </c>
      <c r="AB194" s="202"/>
      <c r="AC194" s="157">
        <v>0</v>
      </c>
    </row>
    <row r="195" spans="1:29" outlineLevel="3" x14ac:dyDescent="0.25">
      <c r="A195" t="s">
        <v>399</v>
      </c>
      <c r="B195" t="s">
        <v>400</v>
      </c>
      <c r="C195" t="s">
        <v>419</v>
      </c>
      <c r="D195" t="s">
        <v>420</v>
      </c>
      <c r="E195" s="5">
        <v>-53719218.5</v>
      </c>
      <c r="F195" s="5">
        <v>-53617744.140000001</v>
      </c>
      <c r="G195" s="5">
        <v>-53617744.140000001</v>
      </c>
      <c r="H195" s="5">
        <v>-52845593.479999997</v>
      </c>
      <c r="I195" s="5">
        <v>-52763939.020000003</v>
      </c>
      <c r="J195" s="5">
        <v>-52763939.020000003</v>
      </c>
      <c r="K195" s="5">
        <v>-55088253.030000001</v>
      </c>
      <c r="L195" s="5">
        <v>-54827244.009999998</v>
      </c>
      <c r="M195" s="5">
        <v>-54762035.289999999</v>
      </c>
      <c r="N195" s="5">
        <v>-54567232.950000003</v>
      </c>
      <c r="O195" s="5">
        <v>-54426184.630000003</v>
      </c>
      <c r="P195" s="5">
        <v>-54231482.469999999</v>
      </c>
      <c r="Q195" s="5">
        <v>-54191571.770000003</v>
      </c>
      <c r="R195" s="5">
        <f t="shared" si="6"/>
        <v>-53955565.609583341</v>
      </c>
      <c r="S195" s="9"/>
      <c r="V195" s="5">
        <f t="shared" si="18"/>
        <v>-53955565.609583341</v>
      </c>
      <c r="AA195" s="5">
        <f t="shared" si="17"/>
        <v>-53955565.609583341</v>
      </c>
      <c r="AB195" s="202"/>
      <c r="AC195" s="157">
        <v>0</v>
      </c>
    </row>
    <row r="196" spans="1:29" ht="13.5" outlineLevel="2" thickBot="1" x14ac:dyDescent="0.35">
      <c r="A196" s="6" t="s">
        <v>3714</v>
      </c>
      <c r="B196" s="6"/>
      <c r="C196" s="6"/>
      <c r="D196" s="6"/>
      <c r="E196" s="7">
        <f t="shared" ref="E196:Q196" si="19">SUBTOTAL(9,E181:E195)</f>
        <v>98318192.50999999</v>
      </c>
      <c r="F196" s="7">
        <f t="shared" si="19"/>
        <v>99636466.040000007</v>
      </c>
      <c r="G196" s="7">
        <f t="shared" si="19"/>
        <v>100844153.39</v>
      </c>
      <c r="H196" s="7">
        <f t="shared" si="19"/>
        <v>100923340.75000003</v>
      </c>
      <c r="I196" s="7">
        <f t="shared" si="19"/>
        <v>98709586.069999993</v>
      </c>
      <c r="J196" s="7">
        <f t="shared" si="19"/>
        <v>99650994.649999976</v>
      </c>
      <c r="K196" s="7">
        <f t="shared" si="19"/>
        <v>95479060.799999982</v>
      </c>
      <c r="L196" s="7">
        <f t="shared" si="19"/>
        <v>103352261.78000003</v>
      </c>
      <c r="M196" s="7">
        <f t="shared" si="19"/>
        <v>97734259.960000008</v>
      </c>
      <c r="N196" s="7">
        <f t="shared" si="19"/>
        <v>97919123.269999966</v>
      </c>
      <c r="O196" s="7">
        <f t="shared" si="19"/>
        <v>99374376.49000001</v>
      </c>
      <c r="P196" s="7">
        <f t="shared" si="19"/>
        <v>97701593.849999994</v>
      </c>
      <c r="Q196" s="7">
        <f t="shared" si="19"/>
        <v>100058809.78</v>
      </c>
      <c r="R196" s="7">
        <f>SUBTOTAL(9,R181:R195)</f>
        <v>99209476.516249985</v>
      </c>
      <c r="S196" s="16"/>
      <c r="T196" s="7">
        <f>SUBTOTAL(9,T181:T195)</f>
        <v>0</v>
      </c>
      <c r="U196" s="7">
        <f>SUBTOTAL(9,U181:U195)</f>
        <v>0</v>
      </c>
      <c r="V196" s="7">
        <f>SUBTOTAL(9,V181:V195)</f>
        <v>99209476.516249985</v>
      </c>
      <c r="W196" s="7">
        <f>SUBTOTAL(9,W181:W195)</f>
        <v>0</v>
      </c>
      <c r="X196" s="16"/>
      <c r="Y196" s="7">
        <f t="shared" ref="Y196:AA196" si="20">SUBTOTAL(9,Y181:Y195)</f>
        <v>0</v>
      </c>
      <c r="Z196" s="7">
        <f t="shared" si="20"/>
        <v>0</v>
      </c>
      <c r="AA196" s="7">
        <f t="shared" si="20"/>
        <v>99209476.516249985</v>
      </c>
      <c r="AB196" s="16"/>
      <c r="AC196" s="188"/>
    </row>
    <row r="197" spans="1:29" outlineLevel="3" x14ac:dyDescent="0.25">
      <c r="A197" t="s">
        <v>421</v>
      </c>
      <c r="B197" t="s">
        <v>422</v>
      </c>
      <c r="C197" t="s">
        <v>423</v>
      </c>
      <c r="D197" t="s">
        <v>424</v>
      </c>
      <c r="E197" s="5">
        <v>266611.57</v>
      </c>
      <c r="F197" s="5">
        <v>246764.11</v>
      </c>
      <c r="G197" s="5">
        <v>247145.81</v>
      </c>
      <c r="H197" s="5">
        <v>214873.02</v>
      </c>
      <c r="I197" s="5">
        <v>215197.64</v>
      </c>
      <c r="J197" s="5">
        <v>207253.04</v>
      </c>
      <c r="K197" s="5">
        <v>197281.13</v>
      </c>
      <c r="L197" s="5">
        <v>338977.69</v>
      </c>
      <c r="M197" s="5">
        <v>314608.39</v>
      </c>
      <c r="N197" s="5">
        <v>291242.83</v>
      </c>
      <c r="O197" s="5">
        <v>291827.75</v>
      </c>
      <c r="P197" s="5">
        <v>218338.34</v>
      </c>
      <c r="Q197" s="5">
        <v>206120.39</v>
      </c>
      <c r="R197" s="5">
        <f t="shared" si="6"/>
        <v>251656.31083333332</v>
      </c>
      <c r="S197" s="9"/>
      <c r="V197" s="5">
        <f>R197</f>
        <v>251656.31083333332</v>
      </c>
      <c r="AA197" s="5">
        <f t="shared" ref="AA197:AA211" si="21">V197</f>
        <v>251656.31083333332</v>
      </c>
      <c r="AB197" s="202"/>
      <c r="AC197" s="157">
        <v>0</v>
      </c>
    </row>
    <row r="198" spans="1:29" outlineLevel="3" x14ac:dyDescent="0.25">
      <c r="A198" t="s">
        <v>421</v>
      </c>
      <c r="B198" t="s">
        <v>422</v>
      </c>
      <c r="C198" t="s">
        <v>425</v>
      </c>
      <c r="D198" t="s">
        <v>424</v>
      </c>
      <c r="E198" s="5">
        <v>1229267.19</v>
      </c>
      <c r="F198" s="5">
        <v>1230901.53</v>
      </c>
      <c r="G198" s="5">
        <v>1232691.99</v>
      </c>
      <c r="H198" s="5">
        <v>1041131.79</v>
      </c>
      <c r="I198" s="5">
        <v>1042718.93</v>
      </c>
      <c r="J198" s="5">
        <v>1044441.73</v>
      </c>
      <c r="K198" s="5">
        <v>1045056.23</v>
      </c>
      <c r="L198" s="5">
        <v>1</v>
      </c>
      <c r="M198" s="5">
        <v>1048887.82</v>
      </c>
      <c r="N198" s="5">
        <v>1037764.57</v>
      </c>
      <c r="O198" s="5">
        <v>1039723.76</v>
      </c>
      <c r="P198" s="5">
        <v>1034229.7</v>
      </c>
      <c r="Q198" s="5">
        <v>1021470.06</v>
      </c>
      <c r="R198" s="5">
        <f t="shared" si="6"/>
        <v>993576.47291666677</v>
      </c>
      <c r="S198" s="9"/>
      <c r="V198" s="5">
        <f t="shared" ref="V198:V210" si="22">R198</f>
        <v>993576.47291666677</v>
      </c>
      <c r="AA198" s="5">
        <f t="shared" si="21"/>
        <v>993576.47291666677</v>
      </c>
      <c r="AB198" s="202"/>
      <c r="AC198" s="157">
        <v>0</v>
      </c>
    </row>
    <row r="199" spans="1:29" outlineLevel="3" x14ac:dyDescent="0.25">
      <c r="A199" t="s">
        <v>421</v>
      </c>
      <c r="B199" t="s">
        <v>422</v>
      </c>
      <c r="C199" t="s">
        <v>426</v>
      </c>
      <c r="D199" t="s">
        <v>427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1046928.52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f t="shared" si="6"/>
        <v>87244.043333333335</v>
      </c>
      <c r="S199" s="9"/>
      <c r="V199" s="5">
        <f t="shared" si="22"/>
        <v>87244.043333333335</v>
      </c>
      <c r="AA199" s="5">
        <f t="shared" si="21"/>
        <v>87244.043333333335</v>
      </c>
      <c r="AB199" s="202"/>
      <c r="AC199" s="157">
        <v>0</v>
      </c>
    </row>
    <row r="200" spans="1:29" outlineLevel="3" x14ac:dyDescent="0.25">
      <c r="A200" t="s">
        <v>421</v>
      </c>
      <c r="B200" t="s">
        <v>422</v>
      </c>
      <c r="C200" t="s">
        <v>428</v>
      </c>
      <c r="D200" t="s">
        <v>429</v>
      </c>
      <c r="E200" s="5">
        <v>100000</v>
      </c>
      <c r="F200" s="5">
        <v>100000</v>
      </c>
      <c r="G200" s="5">
        <v>100000</v>
      </c>
      <c r="H200" s="5">
        <v>100000</v>
      </c>
      <c r="I200" s="5">
        <v>100000</v>
      </c>
      <c r="J200" s="5">
        <v>100000</v>
      </c>
      <c r="K200" s="5">
        <v>100000</v>
      </c>
      <c r="L200" s="5">
        <v>100000</v>
      </c>
      <c r="M200" s="5">
        <v>100000</v>
      </c>
      <c r="N200" s="5">
        <v>100000</v>
      </c>
      <c r="O200" s="5">
        <v>100000</v>
      </c>
      <c r="P200" s="5">
        <v>100000</v>
      </c>
      <c r="Q200" s="5">
        <v>100000</v>
      </c>
      <c r="R200" s="5">
        <f t="shared" si="6"/>
        <v>100000</v>
      </c>
      <c r="S200" s="9"/>
      <c r="V200" s="5">
        <f t="shared" si="22"/>
        <v>100000</v>
      </c>
      <c r="AA200" s="5">
        <f t="shared" si="21"/>
        <v>100000</v>
      </c>
      <c r="AB200" s="202"/>
      <c r="AC200" s="157">
        <v>0</v>
      </c>
    </row>
    <row r="201" spans="1:29" outlineLevel="3" x14ac:dyDescent="0.25">
      <c r="A201" t="s">
        <v>421</v>
      </c>
      <c r="B201" t="s">
        <v>422</v>
      </c>
      <c r="C201" t="s">
        <v>430</v>
      </c>
      <c r="D201" t="s">
        <v>431</v>
      </c>
      <c r="E201" s="5">
        <v>1470681.16</v>
      </c>
      <c r="F201" s="5">
        <v>1458079.22</v>
      </c>
      <c r="G201" s="5">
        <v>1443097.04</v>
      </c>
      <c r="H201" s="5">
        <v>1365276.77</v>
      </c>
      <c r="I201" s="5">
        <v>1621348.36</v>
      </c>
      <c r="J201" s="5">
        <v>2123665.52</v>
      </c>
      <c r="K201" s="5">
        <v>2252813.4</v>
      </c>
      <c r="L201" s="5">
        <v>1906432.7</v>
      </c>
      <c r="M201" s="5">
        <v>1986754.51</v>
      </c>
      <c r="N201" s="5">
        <v>2064924.97</v>
      </c>
      <c r="O201" s="5">
        <v>3130572.61</v>
      </c>
      <c r="P201" s="5">
        <v>4620673.3499999996</v>
      </c>
      <c r="Q201" s="5">
        <v>5106626.45</v>
      </c>
      <c r="R201" s="5">
        <f t="shared" si="6"/>
        <v>2271857.6879166667</v>
      </c>
      <c r="S201" s="9"/>
      <c r="V201" s="5">
        <f t="shared" si="22"/>
        <v>2271857.6879166667</v>
      </c>
      <c r="AA201" s="5">
        <f t="shared" si="21"/>
        <v>2271857.6879166667</v>
      </c>
      <c r="AB201" s="202"/>
      <c r="AC201" s="157">
        <v>0</v>
      </c>
    </row>
    <row r="202" spans="1:29" outlineLevel="3" x14ac:dyDescent="0.25">
      <c r="A202" t="s">
        <v>421</v>
      </c>
      <c r="B202" t="s">
        <v>422</v>
      </c>
      <c r="C202" t="s">
        <v>432</v>
      </c>
      <c r="D202" t="s">
        <v>433</v>
      </c>
      <c r="E202" s="5">
        <v>8940637.7699999996</v>
      </c>
      <c r="F202" s="5">
        <v>8949851.9000000004</v>
      </c>
      <c r="G202" s="5">
        <v>8959901.4700000007</v>
      </c>
      <c r="H202" s="5">
        <v>8970327.8200000003</v>
      </c>
      <c r="I202" s="5">
        <v>8980987.0299999993</v>
      </c>
      <c r="J202" s="5">
        <v>8993076.3900000006</v>
      </c>
      <c r="K202" s="5">
        <v>9005248.7899999991</v>
      </c>
      <c r="L202" s="5">
        <v>9018502.2699999996</v>
      </c>
      <c r="M202" s="5">
        <v>9032415.5299999993</v>
      </c>
      <c r="N202" s="5">
        <v>9045130.9700000007</v>
      </c>
      <c r="O202" s="5">
        <v>9059344.8300000001</v>
      </c>
      <c r="P202" s="5">
        <v>9073093.0399999991</v>
      </c>
      <c r="Q202" s="5">
        <v>9087229.0299999993</v>
      </c>
      <c r="R202" s="5">
        <f t="shared" si="6"/>
        <v>9008484.4533333331</v>
      </c>
      <c r="S202" s="9"/>
      <c r="V202" s="5">
        <f t="shared" si="22"/>
        <v>9008484.4533333331</v>
      </c>
      <c r="AA202" s="5">
        <f t="shared" si="21"/>
        <v>9008484.4533333331</v>
      </c>
      <c r="AB202" s="202"/>
      <c r="AC202" s="157">
        <v>0</v>
      </c>
    </row>
    <row r="203" spans="1:29" outlineLevel="3" x14ac:dyDescent="0.25">
      <c r="A203" t="s">
        <v>421</v>
      </c>
      <c r="B203" t="s">
        <v>422</v>
      </c>
      <c r="C203" t="s">
        <v>434</v>
      </c>
      <c r="D203" t="s">
        <v>435</v>
      </c>
      <c r="E203" s="5">
        <v>9377331.5</v>
      </c>
      <c r="F203" s="5">
        <v>9236263.1999999993</v>
      </c>
      <c r="G203" s="5">
        <v>9451499.4700000007</v>
      </c>
      <c r="H203" s="5">
        <v>9641375.6600000001</v>
      </c>
      <c r="I203" s="5">
        <v>9075237.2400000002</v>
      </c>
      <c r="J203" s="5">
        <v>9224914.0500000007</v>
      </c>
      <c r="K203" s="5">
        <v>10929156.98</v>
      </c>
      <c r="L203" s="5">
        <v>7555184.3099999996</v>
      </c>
      <c r="M203" s="5">
        <v>6887328.3499999996</v>
      </c>
      <c r="N203" s="5">
        <v>6887328.3499999996</v>
      </c>
      <c r="O203" s="5">
        <v>7015031.1500000004</v>
      </c>
      <c r="P203" s="5">
        <v>6934117.5099999998</v>
      </c>
      <c r="Q203" s="5">
        <v>7070590.1299999999</v>
      </c>
      <c r="R203" s="5">
        <f t="shared" si="6"/>
        <v>8421783.090416668</v>
      </c>
      <c r="S203" s="9"/>
      <c r="V203" s="5">
        <f t="shared" si="22"/>
        <v>8421783.090416668</v>
      </c>
      <c r="AA203" s="5">
        <f t="shared" si="21"/>
        <v>8421783.090416668</v>
      </c>
      <c r="AB203" s="202"/>
      <c r="AC203" s="157">
        <v>0</v>
      </c>
    </row>
    <row r="204" spans="1:29" outlineLevel="3" x14ac:dyDescent="0.25">
      <c r="A204" t="s">
        <v>421</v>
      </c>
      <c r="B204" t="s">
        <v>422</v>
      </c>
      <c r="C204" t="s">
        <v>436</v>
      </c>
      <c r="D204" t="s">
        <v>437</v>
      </c>
      <c r="E204" s="5">
        <v>863220.01</v>
      </c>
      <c r="F204" s="5">
        <v>863220.01</v>
      </c>
      <c r="G204" s="5">
        <v>863220.01</v>
      </c>
      <c r="H204" s="5">
        <v>863220.01</v>
      </c>
      <c r="I204" s="5">
        <v>863220.01</v>
      </c>
      <c r="J204" s="5">
        <v>863220.01</v>
      </c>
      <c r="K204" s="5">
        <v>863220.01</v>
      </c>
      <c r="L204" s="5">
        <v>888846.77</v>
      </c>
      <c r="M204" s="5">
        <v>888846.77</v>
      </c>
      <c r="N204" s="5">
        <v>888846.77</v>
      </c>
      <c r="O204" s="5">
        <v>888846.77</v>
      </c>
      <c r="P204" s="5">
        <v>888846.77</v>
      </c>
      <c r="Q204" s="5">
        <v>888846.77</v>
      </c>
      <c r="R204" s="5">
        <f t="shared" si="6"/>
        <v>874965.60833333328</v>
      </c>
      <c r="S204" s="9"/>
      <c r="V204" s="5">
        <f t="shared" si="22"/>
        <v>874965.60833333328</v>
      </c>
      <c r="AA204" s="5">
        <f t="shared" si="21"/>
        <v>874965.60833333328</v>
      </c>
      <c r="AB204" s="202"/>
      <c r="AC204" s="157">
        <v>0</v>
      </c>
    </row>
    <row r="205" spans="1:29" outlineLevel="3" x14ac:dyDescent="0.25">
      <c r="A205" t="s">
        <v>421</v>
      </c>
      <c r="B205" t="s">
        <v>422</v>
      </c>
      <c r="C205" t="s">
        <v>438</v>
      </c>
      <c r="D205" t="s">
        <v>439</v>
      </c>
      <c r="E205" s="5">
        <v>73671.75</v>
      </c>
      <c r="F205" s="5">
        <v>0</v>
      </c>
      <c r="G205" s="5">
        <v>0</v>
      </c>
      <c r="H205" s="5">
        <v>22708.01</v>
      </c>
      <c r="I205" s="5">
        <v>0</v>
      </c>
      <c r="J205" s="5">
        <v>0</v>
      </c>
      <c r="K205" s="5">
        <v>66942.5</v>
      </c>
      <c r="L205" s="5">
        <v>0</v>
      </c>
      <c r="M205" s="5">
        <v>0</v>
      </c>
      <c r="N205" s="5">
        <v>59979.3</v>
      </c>
      <c r="O205" s="5">
        <v>0</v>
      </c>
      <c r="P205" s="5">
        <v>0</v>
      </c>
      <c r="Q205" s="5">
        <v>65470.09</v>
      </c>
      <c r="R205" s="5">
        <f t="shared" si="6"/>
        <v>18266.727499999997</v>
      </c>
      <c r="S205" s="9"/>
      <c r="V205" s="5">
        <f t="shared" si="22"/>
        <v>18266.727499999997</v>
      </c>
      <c r="AA205" s="5">
        <f t="shared" si="21"/>
        <v>18266.727499999997</v>
      </c>
      <c r="AB205" s="202"/>
      <c r="AC205" s="157">
        <v>0</v>
      </c>
    </row>
    <row r="206" spans="1:29" outlineLevel="3" x14ac:dyDescent="0.25">
      <c r="A206" t="s">
        <v>421</v>
      </c>
      <c r="B206" t="s">
        <v>422</v>
      </c>
      <c r="C206" t="s">
        <v>440</v>
      </c>
      <c r="D206" t="s">
        <v>441</v>
      </c>
      <c r="E206" s="5">
        <v>1827294.99</v>
      </c>
      <c r="F206" s="5">
        <v>1829926.14</v>
      </c>
      <c r="G206" s="5">
        <v>1808165.14</v>
      </c>
      <c r="H206" s="5">
        <v>1801563.96</v>
      </c>
      <c r="I206" s="5">
        <v>1790055.51</v>
      </c>
      <c r="J206" s="5">
        <v>1781388.89</v>
      </c>
      <c r="K206" s="5">
        <v>1924518.99</v>
      </c>
      <c r="L206" s="5">
        <v>1917147.32</v>
      </c>
      <c r="M206" s="5">
        <v>1907170.3</v>
      </c>
      <c r="N206" s="5">
        <v>1888085.74</v>
      </c>
      <c r="O206" s="5">
        <v>1880889.96</v>
      </c>
      <c r="P206" s="5">
        <v>1884561.71</v>
      </c>
      <c r="Q206" s="5">
        <v>1859611.95</v>
      </c>
      <c r="R206" s="5">
        <f t="shared" si="6"/>
        <v>1854743.9275000005</v>
      </c>
      <c r="S206" s="9"/>
      <c r="V206" s="5">
        <f t="shared" si="22"/>
        <v>1854743.9275000005</v>
      </c>
      <c r="AA206" s="5">
        <f t="shared" si="21"/>
        <v>1854743.9275000005</v>
      </c>
      <c r="AB206" s="202"/>
      <c r="AC206" s="157">
        <v>0</v>
      </c>
    </row>
    <row r="207" spans="1:29" outlineLevel="3" x14ac:dyDescent="0.25">
      <c r="A207" t="s">
        <v>421</v>
      </c>
      <c r="B207" t="s">
        <v>422</v>
      </c>
      <c r="C207" t="s">
        <v>442</v>
      </c>
      <c r="D207" t="s">
        <v>443</v>
      </c>
      <c r="E207" s="5">
        <v>288928.34000000003</v>
      </c>
      <c r="F207" s="5">
        <v>286566.13</v>
      </c>
      <c r="G207" s="5">
        <v>280168.73</v>
      </c>
      <c r="H207" s="5">
        <v>319920.33</v>
      </c>
      <c r="I207" s="5">
        <v>317877.2</v>
      </c>
      <c r="J207" s="5">
        <v>298289.28999999998</v>
      </c>
      <c r="K207" s="5">
        <v>253639.61</v>
      </c>
      <c r="L207" s="5">
        <v>226769.06</v>
      </c>
      <c r="M207" s="5">
        <v>202801.76</v>
      </c>
      <c r="N207" s="5">
        <v>210316.62</v>
      </c>
      <c r="O207" s="5">
        <v>290316.62</v>
      </c>
      <c r="P207" s="5">
        <v>263704.58</v>
      </c>
      <c r="Q207" s="5">
        <v>234524.64</v>
      </c>
      <c r="R207" s="5">
        <f t="shared" si="6"/>
        <v>267674.70166666672</v>
      </c>
      <c r="S207" s="9"/>
      <c r="V207" s="5">
        <f t="shared" si="22"/>
        <v>267674.70166666672</v>
      </c>
      <c r="AA207" s="5">
        <f t="shared" si="21"/>
        <v>267674.70166666672</v>
      </c>
      <c r="AB207" s="202"/>
      <c r="AC207" s="157">
        <v>0</v>
      </c>
    </row>
    <row r="208" spans="1:29" outlineLevel="3" x14ac:dyDescent="0.25">
      <c r="A208" t="s">
        <v>421</v>
      </c>
      <c r="B208" t="s">
        <v>422</v>
      </c>
      <c r="C208" t="s">
        <v>444</v>
      </c>
      <c r="D208" t="s">
        <v>445</v>
      </c>
      <c r="E208" s="5">
        <v>-9377331.5</v>
      </c>
      <c r="F208" s="5">
        <v>-9236263.1999999993</v>
      </c>
      <c r="G208" s="5">
        <v>-9451499.4700000007</v>
      </c>
      <c r="H208" s="5">
        <v>-9641375.6600000001</v>
      </c>
      <c r="I208" s="5">
        <v>-9075237.2400000002</v>
      </c>
      <c r="J208" s="5">
        <v>-9224914.0500000007</v>
      </c>
      <c r="K208" s="5">
        <v>-10929156.98</v>
      </c>
      <c r="L208" s="5">
        <v>-7555184.3099999996</v>
      </c>
      <c r="M208" s="5">
        <v>-6887328.3499999996</v>
      </c>
      <c r="N208" s="5">
        <v>-6887328.3499999996</v>
      </c>
      <c r="O208" s="5">
        <v>-7015031.1500000004</v>
      </c>
      <c r="P208" s="5">
        <v>-6934117.5099999998</v>
      </c>
      <c r="Q208" s="5">
        <v>-7070590.1299999999</v>
      </c>
      <c r="R208" s="5">
        <f t="shared" si="6"/>
        <v>-8421783.090416668</v>
      </c>
      <c r="S208" s="9"/>
      <c r="V208" s="5">
        <f t="shared" si="22"/>
        <v>-8421783.090416668</v>
      </c>
      <c r="AA208" s="5">
        <f t="shared" si="21"/>
        <v>-8421783.090416668</v>
      </c>
      <c r="AB208" s="202"/>
      <c r="AC208" s="157">
        <v>0</v>
      </c>
    </row>
    <row r="209" spans="1:29" outlineLevel="3" x14ac:dyDescent="0.25">
      <c r="A209" t="s">
        <v>421</v>
      </c>
      <c r="B209" t="s">
        <v>422</v>
      </c>
      <c r="C209" t="s">
        <v>446</v>
      </c>
      <c r="D209" t="s">
        <v>447</v>
      </c>
      <c r="E209" s="5">
        <v>-863220.01</v>
      </c>
      <c r="F209" s="5">
        <v>-863220.01</v>
      </c>
      <c r="G209" s="5">
        <v>-863220.01</v>
      </c>
      <c r="H209" s="5">
        <v>-863220.01</v>
      </c>
      <c r="I209" s="5">
        <v>-863220.01</v>
      </c>
      <c r="J209" s="5">
        <v>-863220.01</v>
      </c>
      <c r="K209" s="5">
        <v>-863220.01</v>
      </c>
      <c r="L209" s="5">
        <v>-888846.77</v>
      </c>
      <c r="M209" s="5">
        <v>-888846.77</v>
      </c>
      <c r="N209" s="5">
        <v>-888846.77</v>
      </c>
      <c r="O209" s="5">
        <v>-888846.77</v>
      </c>
      <c r="P209" s="5">
        <v>-888846.77</v>
      </c>
      <c r="Q209" s="5">
        <v>-888846.77</v>
      </c>
      <c r="R209" s="5">
        <f t="shared" si="6"/>
        <v>-874965.60833333328</v>
      </c>
      <c r="S209" s="9"/>
      <c r="V209" s="5">
        <f t="shared" si="22"/>
        <v>-874965.60833333328</v>
      </c>
      <c r="AA209" s="5">
        <f t="shared" si="21"/>
        <v>-874965.60833333328</v>
      </c>
      <c r="AB209" s="202"/>
      <c r="AC209" s="157">
        <v>0</v>
      </c>
    </row>
    <row r="210" spans="1:29" outlineLevel="3" x14ac:dyDescent="0.25">
      <c r="A210" t="s">
        <v>421</v>
      </c>
      <c r="B210" t="s">
        <v>422</v>
      </c>
      <c r="C210" t="s">
        <v>448</v>
      </c>
      <c r="D210" t="s">
        <v>449</v>
      </c>
      <c r="E210" s="5">
        <v>81693.69</v>
      </c>
      <c r="F210" s="5">
        <v>88762.13</v>
      </c>
      <c r="G210" s="5">
        <v>100368.7</v>
      </c>
      <c r="H210" s="5">
        <v>40156.800000000003</v>
      </c>
      <c r="I210" s="5">
        <v>51969.41</v>
      </c>
      <c r="J210" s="5">
        <v>60812.2</v>
      </c>
      <c r="K210" s="5">
        <v>74062.98</v>
      </c>
      <c r="L210" s="5">
        <v>-28389.23</v>
      </c>
      <c r="M210" s="5">
        <v>72564.929999999993</v>
      </c>
      <c r="N210" s="5">
        <v>78067.97</v>
      </c>
      <c r="O210" s="5">
        <v>83652.59</v>
      </c>
      <c r="P210" s="5">
        <v>94697.11</v>
      </c>
      <c r="Q210" s="5">
        <v>106250.8</v>
      </c>
      <c r="R210" s="5">
        <f t="shared" si="6"/>
        <v>67558.152916666659</v>
      </c>
      <c r="S210" s="9"/>
      <c r="V210" s="5">
        <f t="shared" si="22"/>
        <v>67558.152916666659</v>
      </c>
      <c r="AA210" s="5">
        <f t="shared" si="21"/>
        <v>67558.152916666659</v>
      </c>
      <c r="AB210" s="202"/>
      <c r="AC210" s="157">
        <v>0</v>
      </c>
    </row>
    <row r="211" spans="1:29" outlineLevel="3" x14ac:dyDescent="0.25">
      <c r="A211" t="s">
        <v>450</v>
      </c>
      <c r="B211" t="s">
        <v>451</v>
      </c>
      <c r="C211" t="s">
        <v>452</v>
      </c>
      <c r="D211" t="s">
        <v>453</v>
      </c>
      <c r="E211" s="5">
        <v>4797436.88</v>
      </c>
      <c r="F211" s="5">
        <v>5518112.9299999997</v>
      </c>
      <c r="G211" s="5">
        <v>6272043.46</v>
      </c>
      <c r="H211" s="5">
        <v>6929400.54</v>
      </c>
      <c r="I211" s="5">
        <v>7611899.8200000003</v>
      </c>
      <c r="J211" s="5">
        <v>8292511.9699999997</v>
      </c>
      <c r="K211" s="5">
        <v>0</v>
      </c>
      <c r="L211" s="5">
        <v>0</v>
      </c>
      <c r="M211" s="5">
        <v>7076.77</v>
      </c>
      <c r="N211" s="5">
        <v>624791.68000000005</v>
      </c>
      <c r="O211" s="5">
        <v>1251601.8799999999</v>
      </c>
      <c r="P211" s="5">
        <v>1871483.31</v>
      </c>
      <c r="Q211" s="5">
        <v>2485363.42</v>
      </c>
      <c r="R211" s="5">
        <f t="shared" si="6"/>
        <v>3501693.5425000004</v>
      </c>
      <c r="S211" s="9"/>
      <c r="T211" s="9">
        <f>R211</f>
        <v>3501693.5425000004</v>
      </c>
      <c r="V211" s="5">
        <f>R211-T211</f>
        <v>0</v>
      </c>
      <c r="AA211" s="5">
        <f t="shared" si="21"/>
        <v>0</v>
      </c>
      <c r="AB211" s="202"/>
      <c r="AC211" s="157">
        <v>0</v>
      </c>
    </row>
    <row r="212" spans="1:29" ht="13.5" outlineLevel="2" thickBot="1" x14ac:dyDescent="0.35">
      <c r="A212" s="6" t="s">
        <v>3715</v>
      </c>
      <c r="B212" s="6"/>
      <c r="C212" s="6"/>
      <c r="D212" s="6"/>
      <c r="E212" s="7">
        <f>SUBTOTAL(9,E197:E211)</f>
        <v>19076223.339999996</v>
      </c>
      <c r="F212" s="7">
        <f t="shared" ref="F212:AA212" si="23">SUBTOTAL(9,F197:F211)</f>
        <v>19708964.090000004</v>
      </c>
      <c r="G212" s="7">
        <f t="shared" si="23"/>
        <v>20443582.340000004</v>
      </c>
      <c r="H212" s="7">
        <f t="shared" si="23"/>
        <v>20805359.040000007</v>
      </c>
      <c r="I212" s="7">
        <f t="shared" si="23"/>
        <v>21732053.900000002</v>
      </c>
      <c r="J212" s="7">
        <f t="shared" si="23"/>
        <v>22901439.030000001</v>
      </c>
      <c r="K212" s="7">
        <f t="shared" si="23"/>
        <v>14919563.630000001</v>
      </c>
      <c r="L212" s="7">
        <f t="shared" si="23"/>
        <v>14526369.329999998</v>
      </c>
      <c r="M212" s="7">
        <f t="shared" si="23"/>
        <v>14672280.010000004</v>
      </c>
      <c r="N212" s="7">
        <f t="shared" si="23"/>
        <v>15400304.649999999</v>
      </c>
      <c r="O212" s="7">
        <f t="shared" si="23"/>
        <v>17127930.000000004</v>
      </c>
      <c r="P212" s="7">
        <f t="shared" si="23"/>
        <v>19160781.139999993</v>
      </c>
      <c r="Q212" s="7">
        <f t="shared" si="23"/>
        <v>20272666.829999998</v>
      </c>
      <c r="R212" s="7">
        <f t="shared" si="23"/>
        <v>18422756.020416673</v>
      </c>
      <c r="S212" s="16"/>
      <c r="T212" s="7">
        <f t="shared" si="23"/>
        <v>3501693.5425000004</v>
      </c>
      <c r="U212" s="7">
        <f t="shared" si="23"/>
        <v>0</v>
      </c>
      <c r="V212" s="7">
        <f t="shared" si="23"/>
        <v>14921062.477916673</v>
      </c>
      <c r="W212" s="7">
        <f t="shared" si="23"/>
        <v>0</v>
      </c>
      <c r="X212" s="16"/>
      <c r="Y212" s="7">
        <f t="shared" si="23"/>
        <v>0</v>
      </c>
      <c r="Z212" s="7">
        <f t="shared" si="23"/>
        <v>0</v>
      </c>
      <c r="AA212" s="7">
        <f t="shared" si="23"/>
        <v>14921062.477916673</v>
      </c>
      <c r="AB212" s="16"/>
      <c r="AC212" s="188"/>
    </row>
    <row r="213" spans="1:29" outlineLevel="3" x14ac:dyDescent="0.25">
      <c r="A213" t="s">
        <v>884</v>
      </c>
      <c r="B213" t="s">
        <v>885</v>
      </c>
      <c r="C213" t="s">
        <v>886</v>
      </c>
      <c r="D213" t="s">
        <v>887</v>
      </c>
      <c r="E213" s="5">
        <v>1399953</v>
      </c>
      <c r="F213" s="5">
        <v>3106190</v>
      </c>
      <c r="G213" s="5">
        <v>3313945</v>
      </c>
      <c r="H213" s="5">
        <v>5995407</v>
      </c>
      <c r="I213" s="5">
        <v>10280630</v>
      </c>
      <c r="J213" s="5">
        <v>6334482</v>
      </c>
      <c r="K213" s="5">
        <v>2565604</v>
      </c>
      <c r="L213" s="5">
        <v>6103555</v>
      </c>
      <c r="M213" s="5">
        <v>7086052</v>
      </c>
      <c r="N213" s="5">
        <v>7921397</v>
      </c>
      <c r="O213" s="5">
        <v>6754326</v>
      </c>
      <c r="P213" s="5">
        <v>3715992</v>
      </c>
      <c r="Q213" s="5">
        <v>3681680</v>
      </c>
      <c r="R213" s="5">
        <f>(E213+2*SUM(F213:P213)+Q213)/24</f>
        <v>5476533.041666667</v>
      </c>
      <c r="S213" s="9"/>
      <c r="V213" s="5">
        <f>R213</f>
        <v>5476533.041666667</v>
      </c>
      <c r="AA213" s="5">
        <f>V213</f>
        <v>5476533.041666667</v>
      </c>
      <c r="AB213" s="202"/>
      <c r="AC213" s="157">
        <v>0</v>
      </c>
    </row>
    <row r="214" spans="1:29" outlineLevel="3" x14ac:dyDescent="0.25">
      <c r="A214" t="s">
        <v>884</v>
      </c>
      <c r="B214" t="s">
        <v>885</v>
      </c>
      <c r="C214" t="s">
        <v>888</v>
      </c>
      <c r="D214" t="s">
        <v>889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-68636</v>
      </c>
      <c r="O214" s="5">
        <v>0</v>
      </c>
      <c r="P214" s="5">
        <v>0</v>
      </c>
      <c r="Q214" s="5">
        <v>0</v>
      </c>
      <c r="R214" s="5">
        <f>(E214+2*SUM(F214:P214)+Q214)/24</f>
        <v>-5719.666666666667</v>
      </c>
      <c r="S214" s="9"/>
      <c r="V214" s="5">
        <f>R214</f>
        <v>-5719.666666666667</v>
      </c>
      <c r="AA214" s="5">
        <f>V214</f>
        <v>-5719.666666666667</v>
      </c>
      <c r="AB214" s="202"/>
      <c r="AC214" s="157">
        <v>0</v>
      </c>
    </row>
    <row r="215" spans="1:29" ht="13.5" outlineLevel="2" thickBot="1" x14ac:dyDescent="0.35">
      <c r="A215" s="6" t="s">
        <v>3716</v>
      </c>
      <c r="B215" s="6"/>
      <c r="C215" s="6"/>
      <c r="D215" s="6"/>
      <c r="E215" s="7">
        <f t="shared" ref="E215:R215" si="24">SUBTOTAL(9,E213:E214)</f>
        <v>1399953</v>
      </c>
      <c r="F215" s="7">
        <f t="shared" si="24"/>
        <v>3106190</v>
      </c>
      <c r="G215" s="7">
        <f t="shared" si="24"/>
        <v>3313945</v>
      </c>
      <c r="H215" s="7">
        <f t="shared" si="24"/>
        <v>5995407</v>
      </c>
      <c r="I215" s="7">
        <f t="shared" si="24"/>
        <v>10280630</v>
      </c>
      <c r="J215" s="7">
        <f t="shared" si="24"/>
        <v>6334482</v>
      </c>
      <c r="K215" s="7">
        <f t="shared" si="24"/>
        <v>2565604</v>
      </c>
      <c r="L215" s="7">
        <f t="shared" si="24"/>
        <v>6103555</v>
      </c>
      <c r="M215" s="7">
        <f t="shared" si="24"/>
        <v>7086052</v>
      </c>
      <c r="N215" s="7">
        <f t="shared" si="24"/>
        <v>7852761</v>
      </c>
      <c r="O215" s="7">
        <f t="shared" si="24"/>
        <v>6754326</v>
      </c>
      <c r="P215" s="7">
        <f t="shared" si="24"/>
        <v>3715992</v>
      </c>
      <c r="Q215" s="7">
        <f t="shared" si="24"/>
        <v>3681680</v>
      </c>
      <c r="R215" s="7">
        <f t="shared" si="24"/>
        <v>5470813.375</v>
      </c>
      <c r="S215" s="16"/>
      <c r="T215" s="7">
        <f t="shared" ref="T215:W215" si="25">SUBTOTAL(9,T213:T214)</f>
        <v>0</v>
      </c>
      <c r="U215" s="7">
        <f t="shared" si="25"/>
        <v>0</v>
      </c>
      <c r="V215" s="7">
        <f t="shared" si="25"/>
        <v>5470813.375</v>
      </c>
      <c r="W215" s="7">
        <f t="shared" si="25"/>
        <v>0</v>
      </c>
      <c r="X215" s="16"/>
      <c r="Y215" s="7">
        <f t="shared" ref="Y215:AA215" si="26">SUBTOTAL(9,Y213:Y214)</f>
        <v>0</v>
      </c>
      <c r="Z215" s="7">
        <f t="shared" si="26"/>
        <v>0</v>
      </c>
      <c r="AA215" s="7">
        <f t="shared" si="26"/>
        <v>5470813.375</v>
      </c>
      <c r="AB215" s="16"/>
      <c r="AC215" s="188"/>
    </row>
    <row r="216" spans="1:29" ht="13" outlineLevel="1" x14ac:dyDescent="0.3">
      <c r="A216" s="11" t="s">
        <v>3717</v>
      </c>
      <c r="B216" s="11"/>
      <c r="C216" s="11"/>
      <c r="D216" s="11"/>
      <c r="E216" s="12">
        <f>SUBTOTAL(9,E162:E215)</f>
        <v>305337359.32999992</v>
      </c>
      <c r="F216" s="12">
        <f t="shared" ref="F216:R216" si="27">SUBTOTAL(9,F162:F215)</f>
        <v>311646823.06999999</v>
      </c>
      <c r="G216" s="12">
        <f t="shared" si="27"/>
        <v>317052099.20999998</v>
      </c>
      <c r="H216" s="12">
        <f t="shared" si="27"/>
        <v>321561386.90000004</v>
      </c>
      <c r="I216" s="12">
        <f t="shared" si="27"/>
        <v>326365376.88</v>
      </c>
      <c r="J216" s="12">
        <f t="shared" si="27"/>
        <v>326239720.81999999</v>
      </c>
      <c r="K216" s="12">
        <f t="shared" si="27"/>
        <v>306864265.68000013</v>
      </c>
      <c r="L216" s="12">
        <f t="shared" si="27"/>
        <v>322650986.23999989</v>
      </c>
      <c r="M216" s="12">
        <f t="shared" si="27"/>
        <v>321281185.32999992</v>
      </c>
      <c r="N216" s="12">
        <f t="shared" si="27"/>
        <v>326406371.29000008</v>
      </c>
      <c r="O216" s="12">
        <f t="shared" si="27"/>
        <v>328855565.14000005</v>
      </c>
      <c r="P216" s="12">
        <f t="shared" si="27"/>
        <v>325313391.96000004</v>
      </c>
      <c r="Q216" s="12">
        <f t="shared" si="27"/>
        <v>328164520.74999994</v>
      </c>
      <c r="R216" s="12">
        <f t="shared" si="27"/>
        <v>320915676.04666674</v>
      </c>
      <c r="S216" s="16"/>
      <c r="T216" s="12">
        <f t="shared" ref="T216:W216" si="28">SUBTOTAL(9,T162:T215)</f>
        <v>35255011.054444417</v>
      </c>
      <c r="U216" s="12">
        <f t="shared" si="28"/>
        <v>0</v>
      </c>
      <c r="V216" s="12">
        <f t="shared" si="28"/>
        <v>285660664.99222225</v>
      </c>
      <c r="W216" s="12">
        <f t="shared" si="28"/>
        <v>0</v>
      </c>
      <c r="X216" s="16"/>
      <c r="Y216" s="12">
        <f t="shared" ref="Y216:AA216" si="29">SUBTOTAL(9,Y162:Y215)</f>
        <v>17736670.541384995</v>
      </c>
      <c r="Z216" s="12">
        <f t="shared" si="29"/>
        <v>60773442.697938412</v>
      </c>
      <c r="AA216" s="12">
        <f t="shared" si="29"/>
        <v>207150551.75289878</v>
      </c>
      <c r="AB216" s="16"/>
      <c r="AC216" s="12"/>
    </row>
    <row r="217" spans="1:29" ht="13" outlineLevel="1" x14ac:dyDescent="0.3">
      <c r="A217" s="214" t="s">
        <v>3723</v>
      </c>
      <c r="B217" s="214"/>
      <c r="C217" s="214"/>
      <c r="D217" s="214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1:29" outlineLevel="3" x14ac:dyDescent="0.25">
      <c r="A218" t="s">
        <v>454</v>
      </c>
      <c r="B218" t="s">
        <v>455</v>
      </c>
      <c r="C218" t="s">
        <v>456</v>
      </c>
      <c r="D218" t="s">
        <v>457</v>
      </c>
      <c r="E218" s="5">
        <v>2257316.06</v>
      </c>
      <c r="F218" s="5">
        <v>3234156.76</v>
      </c>
      <c r="G218" s="5">
        <v>-7050332.54</v>
      </c>
      <c r="H218" s="5">
        <v>1908176.44</v>
      </c>
      <c r="I218" s="5">
        <v>-956407.03</v>
      </c>
      <c r="J218" s="5">
        <v>76123.69</v>
      </c>
      <c r="K218" s="5">
        <v>47571.39</v>
      </c>
      <c r="L218" s="5">
        <v>296531.82</v>
      </c>
      <c r="M218" s="5">
        <v>2617287.27</v>
      </c>
      <c r="N218" s="5">
        <v>89330.559999999998</v>
      </c>
      <c r="O218" s="5">
        <v>132899.37</v>
      </c>
      <c r="P218" s="5">
        <v>58545.98</v>
      </c>
      <c r="Q218" s="5">
        <v>2840259.1</v>
      </c>
      <c r="R218" s="5">
        <f t="shared" si="6"/>
        <v>250222.60750000001</v>
      </c>
      <c r="S218" s="9"/>
    </row>
    <row r="219" spans="1:29" outlineLevel="3" x14ac:dyDescent="0.25">
      <c r="A219" t="s">
        <v>454</v>
      </c>
      <c r="B219" t="s">
        <v>455</v>
      </c>
      <c r="C219" t="s">
        <v>458</v>
      </c>
      <c r="D219" t="s">
        <v>459</v>
      </c>
      <c r="E219" s="5">
        <v>-142.84</v>
      </c>
      <c r="F219" s="5">
        <v>-344</v>
      </c>
      <c r="G219" s="5">
        <v>-9536.39</v>
      </c>
      <c r="H219" s="5">
        <v>-2497.13</v>
      </c>
      <c r="I219" s="5">
        <v>-2125.11</v>
      </c>
      <c r="J219" s="5">
        <v>5659.42</v>
      </c>
      <c r="K219" s="5">
        <v>-1174.8699999999999</v>
      </c>
      <c r="L219" s="5">
        <v>-1338.87</v>
      </c>
      <c r="M219" s="5">
        <v>-2755.44</v>
      </c>
      <c r="N219" s="5">
        <v>-537.26</v>
      </c>
      <c r="O219" s="5">
        <v>-25</v>
      </c>
      <c r="P219" s="5">
        <v>-1196.0899999999999</v>
      </c>
      <c r="Q219" s="5">
        <v>-1899.3</v>
      </c>
      <c r="R219" s="5">
        <f t="shared" si="6"/>
        <v>-1407.6508333333334</v>
      </c>
      <c r="S219" s="9"/>
    </row>
    <row r="220" spans="1:29" outlineLevel="3" x14ac:dyDescent="0.25">
      <c r="A220" t="s">
        <v>454</v>
      </c>
      <c r="B220" t="s">
        <v>455</v>
      </c>
      <c r="C220" t="s">
        <v>460</v>
      </c>
      <c r="D220" t="s">
        <v>461</v>
      </c>
      <c r="E220" s="5">
        <v>0</v>
      </c>
      <c r="F220" s="5">
        <v>0</v>
      </c>
      <c r="G220" s="5">
        <v>-122.21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f t="shared" si="6"/>
        <v>-10.184166666666666</v>
      </c>
      <c r="S220" s="9"/>
    </row>
    <row r="221" spans="1:29" outlineLevel="3" x14ac:dyDescent="0.25">
      <c r="A221" t="s">
        <v>454</v>
      </c>
      <c r="B221" t="s">
        <v>455</v>
      </c>
      <c r="C221" t="s">
        <v>462</v>
      </c>
      <c r="D221" t="s">
        <v>463</v>
      </c>
      <c r="E221" s="5">
        <v>902.53</v>
      </c>
      <c r="F221" s="5">
        <v>-3218.61</v>
      </c>
      <c r="G221" s="5">
        <v>1974.19</v>
      </c>
      <c r="H221" s="5">
        <v>-11967.1</v>
      </c>
      <c r="I221" s="5">
        <v>822.59</v>
      </c>
      <c r="J221" s="5">
        <v>-6021.8</v>
      </c>
      <c r="K221" s="5">
        <v>-7507.34</v>
      </c>
      <c r="L221" s="5">
        <v>-22224.06</v>
      </c>
      <c r="M221" s="5">
        <v>-7560.96</v>
      </c>
      <c r="N221" s="5">
        <v>-40784.99</v>
      </c>
      <c r="O221" s="5">
        <v>-2992.02</v>
      </c>
      <c r="P221" s="5">
        <v>1426.9</v>
      </c>
      <c r="Q221" s="5">
        <v>-5319.92</v>
      </c>
      <c r="R221" s="5">
        <f t="shared" si="6"/>
        <v>-8355.1579166666688</v>
      </c>
      <c r="S221" s="9"/>
    </row>
    <row r="222" spans="1:29" outlineLevel="3" x14ac:dyDescent="0.25">
      <c r="A222" t="s">
        <v>454</v>
      </c>
      <c r="B222" t="s">
        <v>455</v>
      </c>
      <c r="C222" t="s">
        <v>464</v>
      </c>
      <c r="D222" t="s">
        <v>465</v>
      </c>
      <c r="E222" s="5">
        <v>49009.55</v>
      </c>
      <c r="F222" s="5">
        <v>49994.85</v>
      </c>
      <c r="G222" s="5">
        <v>49969.85</v>
      </c>
      <c r="H222" s="5">
        <v>50000</v>
      </c>
      <c r="I222" s="5">
        <v>50000</v>
      </c>
      <c r="J222" s="5">
        <v>50000</v>
      </c>
      <c r="K222" s="5">
        <v>50738.239999999998</v>
      </c>
      <c r="L222" s="5">
        <v>50012.24</v>
      </c>
      <c r="M222" s="5">
        <v>50012.24</v>
      </c>
      <c r="N222" s="5">
        <v>74463.039999999994</v>
      </c>
      <c r="O222" s="5">
        <v>50000</v>
      </c>
      <c r="P222" s="5">
        <v>50000</v>
      </c>
      <c r="Q222" s="5">
        <v>49643.98</v>
      </c>
      <c r="R222" s="5">
        <f t="shared" ref="R222:R291" si="30">(E222+2*SUM(F222:P222)+Q222)/24</f>
        <v>52043.102083333331</v>
      </c>
      <c r="S222" s="9"/>
    </row>
    <row r="223" spans="1:29" outlineLevel="3" x14ac:dyDescent="0.25">
      <c r="A223" t="s">
        <v>454</v>
      </c>
      <c r="B223" t="s">
        <v>455</v>
      </c>
      <c r="C223" t="s">
        <v>466</v>
      </c>
      <c r="D223" t="s">
        <v>467</v>
      </c>
      <c r="E223" s="5">
        <v>-16723197.119999999</v>
      </c>
      <c r="F223" s="5">
        <v>-16342534.01</v>
      </c>
      <c r="G223" s="5">
        <v>-23358222.059999999</v>
      </c>
      <c r="H223" s="5">
        <v>-19625936.739999998</v>
      </c>
      <c r="I223" s="5">
        <v>-18852812.16</v>
      </c>
      <c r="J223" s="5">
        <v>-104303508.34999999</v>
      </c>
      <c r="K223" s="5">
        <v>-31116470.399999999</v>
      </c>
      <c r="L223" s="5">
        <v>-23981327.5</v>
      </c>
      <c r="M223" s="5">
        <v>-18261142.539999999</v>
      </c>
      <c r="N223" s="5">
        <v>-23073656.859999999</v>
      </c>
      <c r="O223" s="5">
        <v>-34398256.149999999</v>
      </c>
      <c r="P223" s="5">
        <v>-29990205.940000001</v>
      </c>
      <c r="Q223" s="5">
        <v>-19826400.989999998</v>
      </c>
      <c r="R223" s="5">
        <f t="shared" si="30"/>
        <v>-30131572.647083331</v>
      </c>
      <c r="S223" s="9"/>
    </row>
    <row r="224" spans="1:29" outlineLevel="3" x14ac:dyDescent="0.25">
      <c r="A224" t="s">
        <v>454</v>
      </c>
      <c r="B224" t="s">
        <v>455</v>
      </c>
      <c r="C224" t="s">
        <v>468</v>
      </c>
      <c r="D224" t="s">
        <v>469</v>
      </c>
      <c r="E224" s="5">
        <v>-13919291.07</v>
      </c>
      <c r="F224" s="5">
        <v>-1467638.72</v>
      </c>
      <c r="G224" s="5">
        <v>-7525354.4199999999</v>
      </c>
      <c r="H224" s="5">
        <v>-4715981.76</v>
      </c>
      <c r="I224" s="5">
        <v>-3306058.85</v>
      </c>
      <c r="J224" s="5">
        <v>-11247970.32</v>
      </c>
      <c r="K224" s="5">
        <v>-9886394.9000000004</v>
      </c>
      <c r="L224" s="5">
        <v>-20039547.469999999</v>
      </c>
      <c r="M224" s="5">
        <v>-31682520.809999999</v>
      </c>
      <c r="N224" s="5">
        <v>-1738040.6</v>
      </c>
      <c r="O224" s="5">
        <v>-5202436.63</v>
      </c>
      <c r="P224" s="5">
        <v>-7550097.2300000004</v>
      </c>
      <c r="Q224" s="5">
        <v>-2377526.0499999998</v>
      </c>
      <c r="R224" s="5">
        <f t="shared" si="30"/>
        <v>-9375870.855833333</v>
      </c>
      <c r="S224" s="9"/>
    </row>
    <row r="225" spans="1:29" outlineLevel="3" x14ac:dyDescent="0.25">
      <c r="A225" t="s">
        <v>454</v>
      </c>
      <c r="B225" t="s">
        <v>455</v>
      </c>
      <c r="C225" t="s">
        <v>470</v>
      </c>
      <c r="D225" t="s">
        <v>465</v>
      </c>
      <c r="E225" s="5">
        <v>327326.78999999998</v>
      </c>
      <c r="F225" s="5">
        <v>293001.51</v>
      </c>
      <c r="G225" s="5">
        <v>514699.53</v>
      </c>
      <c r="H225" s="5">
        <v>296139.38</v>
      </c>
      <c r="I225" s="5">
        <v>289318.03999999998</v>
      </c>
      <c r="J225" s="5">
        <v>412205.9</v>
      </c>
      <c r="K225" s="5">
        <v>502429.57</v>
      </c>
      <c r="L225" s="5">
        <v>-170681.12</v>
      </c>
      <c r="M225" s="5">
        <v>229985.18</v>
      </c>
      <c r="N225" s="5">
        <v>212179.62</v>
      </c>
      <c r="O225" s="5">
        <v>194866.59</v>
      </c>
      <c r="P225" s="5">
        <v>453999.02</v>
      </c>
      <c r="Q225" s="5">
        <v>314895.7</v>
      </c>
      <c r="R225" s="5">
        <f t="shared" si="30"/>
        <v>295771.20541666663</v>
      </c>
      <c r="S225" s="9"/>
    </row>
    <row r="226" spans="1:29" outlineLevel="3" x14ac:dyDescent="0.25">
      <c r="A226" t="s">
        <v>454</v>
      </c>
      <c r="B226" t="s">
        <v>455</v>
      </c>
      <c r="C226" t="s">
        <v>471</v>
      </c>
      <c r="D226" t="s">
        <v>472</v>
      </c>
      <c r="E226" s="5">
        <v>-254299.35</v>
      </c>
      <c r="F226" s="5">
        <v>-174658.79</v>
      </c>
      <c r="G226" s="5">
        <v>-420118.54</v>
      </c>
      <c r="H226" s="5">
        <v>-129623.38</v>
      </c>
      <c r="I226" s="5">
        <v>-131053.2</v>
      </c>
      <c r="J226" s="5">
        <v>-433882.73</v>
      </c>
      <c r="K226" s="5">
        <v>-348061.09</v>
      </c>
      <c r="L226" s="5">
        <v>-125258.11</v>
      </c>
      <c r="M226" s="5">
        <v>-99937.36</v>
      </c>
      <c r="N226" s="5">
        <v>-134607.89000000001</v>
      </c>
      <c r="O226" s="5">
        <v>-106636.66</v>
      </c>
      <c r="P226" s="5">
        <v>-255610.73</v>
      </c>
      <c r="Q226" s="5">
        <v>-98410.19</v>
      </c>
      <c r="R226" s="5">
        <f t="shared" si="30"/>
        <v>-211316.93750000003</v>
      </c>
      <c r="S226" s="9"/>
    </row>
    <row r="227" spans="1:29" outlineLevel="3" x14ac:dyDescent="0.25">
      <c r="A227" t="s">
        <v>454</v>
      </c>
      <c r="B227" t="s">
        <v>455</v>
      </c>
      <c r="C227" t="s">
        <v>473</v>
      </c>
      <c r="D227" t="s">
        <v>474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77654.91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f t="shared" si="30"/>
        <v>6471.2425000000003</v>
      </c>
      <c r="S227" s="9"/>
    </row>
    <row r="228" spans="1:29" outlineLevel="3" x14ac:dyDescent="0.25">
      <c r="A228" t="s">
        <v>454</v>
      </c>
      <c r="B228" t="s">
        <v>455</v>
      </c>
      <c r="C228" t="s">
        <v>475</v>
      </c>
      <c r="D228" t="s">
        <v>474</v>
      </c>
      <c r="E228" s="5">
        <v>0</v>
      </c>
      <c r="F228" s="5">
        <v>0</v>
      </c>
      <c r="G228" s="5">
        <v>-43538.79</v>
      </c>
      <c r="H228" s="5">
        <v>0</v>
      </c>
      <c r="I228" s="5">
        <v>0</v>
      </c>
      <c r="J228" s="5">
        <v>-42365.01</v>
      </c>
      <c r="K228" s="5">
        <v>-43062.97</v>
      </c>
      <c r="L228" s="5">
        <v>0</v>
      </c>
      <c r="M228" s="5">
        <v>0</v>
      </c>
      <c r="N228" s="5">
        <v>0</v>
      </c>
      <c r="O228" s="5">
        <v>0</v>
      </c>
      <c r="P228" s="5">
        <v>-41662.559999999998</v>
      </c>
      <c r="Q228" s="5">
        <v>0</v>
      </c>
      <c r="R228" s="5">
        <f t="shared" si="30"/>
        <v>-14219.110833333334</v>
      </c>
      <c r="S228" s="9"/>
    </row>
    <row r="229" spans="1:29" outlineLevel="3" x14ac:dyDescent="0.25">
      <c r="A229" t="s">
        <v>454</v>
      </c>
      <c r="B229" t="s">
        <v>455</v>
      </c>
      <c r="C229" t="s">
        <v>476</v>
      </c>
      <c r="D229" t="s">
        <v>477</v>
      </c>
      <c r="E229" s="5">
        <v>5227.6000000000004</v>
      </c>
      <c r="F229" s="5">
        <v>17049329.949999999</v>
      </c>
      <c r="G229" s="5">
        <v>-9426734.6699999999</v>
      </c>
      <c r="H229" s="5">
        <v>7120557.75</v>
      </c>
      <c r="I229" s="5">
        <v>-13192787.210000001</v>
      </c>
      <c r="J229" s="5">
        <v>5736578.1100000003</v>
      </c>
      <c r="K229" s="5">
        <v>14087743.17</v>
      </c>
      <c r="L229" s="5">
        <v>6888170.9699999997</v>
      </c>
      <c r="M229" s="5">
        <v>6193179.6900000004</v>
      </c>
      <c r="N229" s="5">
        <v>12496484.390000001</v>
      </c>
      <c r="O229" s="5">
        <v>7378791.3700000001</v>
      </c>
      <c r="P229" s="5">
        <v>5748.3</v>
      </c>
      <c r="Q229" s="5">
        <v>5906569.9299999997</v>
      </c>
      <c r="R229" s="5">
        <f t="shared" si="30"/>
        <v>4774413.3820833331</v>
      </c>
      <c r="S229" s="9"/>
    </row>
    <row r="230" spans="1:29" outlineLevel="3" x14ac:dyDescent="0.25">
      <c r="A230" t="s">
        <v>454</v>
      </c>
      <c r="B230" t="s">
        <v>455</v>
      </c>
      <c r="C230" t="s">
        <v>478</v>
      </c>
      <c r="D230" t="s">
        <v>479</v>
      </c>
      <c r="E230" s="5">
        <v>842521.58</v>
      </c>
      <c r="F230" s="5">
        <v>0</v>
      </c>
      <c r="G230" s="5">
        <v>722096.05</v>
      </c>
      <c r="H230" s="5">
        <v>0</v>
      </c>
      <c r="I230" s="5">
        <v>622949.18000000005</v>
      </c>
      <c r="J230" s="5">
        <v>303.3</v>
      </c>
      <c r="K230" s="5">
        <v>-0.01</v>
      </c>
      <c r="L230" s="5">
        <v>642.04999999999995</v>
      </c>
      <c r="M230" s="5">
        <v>0</v>
      </c>
      <c r="N230" s="5">
        <v>-19.57</v>
      </c>
      <c r="O230" s="5">
        <v>0</v>
      </c>
      <c r="P230" s="5">
        <v>447513.76</v>
      </c>
      <c r="Q230" s="5">
        <v>-2688.04</v>
      </c>
      <c r="R230" s="5">
        <f t="shared" si="30"/>
        <v>184450.12749999997</v>
      </c>
      <c r="S230" s="9"/>
    </row>
    <row r="231" spans="1:29" outlineLevel="3" x14ac:dyDescent="0.25">
      <c r="A231" t="s">
        <v>454</v>
      </c>
      <c r="B231" t="s">
        <v>455</v>
      </c>
      <c r="C231" t="s">
        <v>480</v>
      </c>
      <c r="D231" t="s">
        <v>481</v>
      </c>
      <c r="E231" s="5">
        <v>0</v>
      </c>
      <c r="F231" s="5">
        <v>-150.22</v>
      </c>
      <c r="G231" s="5">
        <v>0</v>
      </c>
      <c r="H231" s="5">
        <v>-627.24</v>
      </c>
      <c r="I231" s="5">
        <v>0</v>
      </c>
      <c r="J231" s="5">
        <v>-605.63</v>
      </c>
      <c r="K231" s="5">
        <v>-4298.37</v>
      </c>
      <c r="L231" s="5">
        <v>-228.66</v>
      </c>
      <c r="M231" s="5">
        <v>-10799.73</v>
      </c>
      <c r="N231" s="5">
        <v>-755.42</v>
      </c>
      <c r="O231" s="5">
        <v>-137.94</v>
      </c>
      <c r="P231" s="5">
        <v>0</v>
      </c>
      <c r="Q231" s="5">
        <v>-3702.16</v>
      </c>
      <c r="R231" s="5">
        <f t="shared" si="30"/>
        <v>-1621.1908333333329</v>
      </c>
      <c r="S231" s="9"/>
    </row>
    <row r="232" spans="1:29" outlineLevel="3" x14ac:dyDescent="0.25">
      <c r="A232" t="s">
        <v>454</v>
      </c>
      <c r="B232" t="s">
        <v>455</v>
      </c>
      <c r="C232" t="s">
        <v>482</v>
      </c>
      <c r="D232" t="s">
        <v>483</v>
      </c>
      <c r="E232" s="5">
        <v>-3834265.49</v>
      </c>
      <c r="F232" s="5">
        <v>0</v>
      </c>
      <c r="G232" s="5">
        <v>-13398491.460000001</v>
      </c>
      <c r="H232" s="5">
        <v>0</v>
      </c>
      <c r="I232" s="5">
        <v>-9243533.3000000007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-3469597.58</v>
      </c>
      <c r="Q232" s="5">
        <v>0</v>
      </c>
      <c r="R232" s="5">
        <f t="shared" si="30"/>
        <v>-2335729.5904166671</v>
      </c>
      <c r="S232" s="9"/>
    </row>
    <row r="233" spans="1:29" outlineLevel="3" x14ac:dyDescent="0.25">
      <c r="A233" t="s">
        <v>454</v>
      </c>
      <c r="B233" t="s">
        <v>455</v>
      </c>
      <c r="C233" t="s">
        <v>484</v>
      </c>
      <c r="D233" t="s">
        <v>485</v>
      </c>
      <c r="E233" s="5">
        <v>0</v>
      </c>
      <c r="F233" s="5">
        <v>-34237.85</v>
      </c>
      <c r="G233" s="5">
        <v>0</v>
      </c>
      <c r="H233" s="5">
        <v>-107431.66</v>
      </c>
      <c r="I233" s="5">
        <v>859.67</v>
      </c>
      <c r="J233" s="5">
        <v>-123732.41</v>
      </c>
      <c r="K233" s="5">
        <v>-48106.44</v>
      </c>
      <c r="L233" s="5">
        <v>-34892.199999999997</v>
      </c>
      <c r="M233" s="5">
        <v>-44671.24</v>
      </c>
      <c r="N233" s="5">
        <v>-57785.95</v>
      </c>
      <c r="O233" s="5">
        <v>-29428.73</v>
      </c>
      <c r="P233" s="5">
        <v>49.02</v>
      </c>
      <c r="Q233" s="5">
        <v>-30521.73</v>
      </c>
      <c r="R233" s="5">
        <f t="shared" si="30"/>
        <v>-41219.887916666667</v>
      </c>
      <c r="S233" s="9"/>
    </row>
    <row r="234" spans="1:29" outlineLevel="3" x14ac:dyDescent="0.25">
      <c r="A234" t="s">
        <v>454</v>
      </c>
      <c r="B234" t="s">
        <v>455</v>
      </c>
      <c r="C234" t="s">
        <v>486</v>
      </c>
      <c r="D234" t="s">
        <v>487</v>
      </c>
      <c r="E234" s="5">
        <v>-2622644.19</v>
      </c>
      <c r="F234" s="5">
        <v>0</v>
      </c>
      <c r="G234" s="5">
        <v>-8770580.8000000007</v>
      </c>
      <c r="H234" s="5">
        <v>0</v>
      </c>
      <c r="I234" s="5">
        <v>-9139363.6699999999</v>
      </c>
      <c r="J234" s="5">
        <v>0</v>
      </c>
      <c r="K234" s="5">
        <v>0</v>
      </c>
      <c r="L234" s="5">
        <v>0</v>
      </c>
      <c r="M234" s="5">
        <v>0</v>
      </c>
      <c r="N234" s="5">
        <v>269.35000000000002</v>
      </c>
      <c r="O234" s="5">
        <v>0</v>
      </c>
      <c r="P234" s="5">
        <v>-4876362.99</v>
      </c>
      <c r="Q234" s="5">
        <v>0</v>
      </c>
      <c r="R234" s="5">
        <f t="shared" si="30"/>
        <v>-2008113.3504166666</v>
      </c>
      <c r="S234" s="9"/>
    </row>
    <row r="235" spans="1:29" outlineLevel="3" x14ac:dyDescent="0.25">
      <c r="A235" t="s">
        <v>454</v>
      </c>
      <c r="B235" t="s">
        <v>455</v>
      </c>
      <c r="C235" t="s">
        <v>488</v>
      </c>
      <c r="D235" t="s">
        <v>489</v>
      </c>
      <c r="E235" s="5">
        <v>183602.86</v>
      </c>
      <c r="F235" s="5">
        <v>412024.98</v>
      </c>
      <c r="G235" s="5">
        <v>0</v>
      </c>
      <c r="H235" s="5">
        <v>221579.25</v>
      </c>
      <c r="I235" s="5">
        <v>0</v>
      </c>
      <c r="J235" s="5">
        <v>183857.74</v>
      </c>
      <c r="K235" s="5">
        <v>250718.15</v>
      </c>
      <c r="L235" s="5">
        <v>274630.71999999997</v>
      </c>
      <c r="M235" s="5">
        <v>254008.5</v>
      </c>
      <c r="N235" s="5">
        <v>-2342</v>
      </c>
      <c r="O235" s="5">
        <v>459350.53</v>
      </c>
      <c r="P235" s="5">
        <v>182516.16</v>
      </c>
      <c r="Q235" s="5">
        <v>172062.17</v>
      </c>
      <c r="R235" s="5">
        <f t="shared" si="30"/>
        <v>201181.37875</v>
      </c>
      <c r="S235" s="9"/>
    </row>
    <row r="236" spans="1:29" outlineLevel="3" x14ac:dyDescent="0.25">
      <c r="A236" t="s">
        <v>454</v>
      </c>
      <c r="B236" t="s">
        <v>455</v>
      </c>
      <c r="C236" t="s">
        <v>490</v>
      </c>
      <c r="D236" t="s">
        <v>491</v>
      </c>
      <c r="E236" s="5">
        <v>514809.56</v>
      </c>
      <c r="F236" s="5">
        <v>1250041.33</v>
      </c>
      <c r="G236" s="5">
        <v>238251.02</v>
      </c>
      <c r="H236" s="5">
        <v>554139.26</v>
      </c>
      <c r="I236" s="5">
        <v>285738.53000000003</v>
      </c>
      <c r="J236" s="5">
        <v>663900.46</v>
      </c>
      <c r="K236" s="5">
        <v>5580185.3300000001</v>
      </c>
      <c r="L236" s="5">
        <v>321729.28999999998</v>
      </c>
      <c r="M236" s="5">
        <v>982110.95</v>
      </c>
      <c r="N236" s="5">
        <v>235392.93</v>
      </c>
      <c r="O236" s="5">
        <v>7693018.8399999999</v>
      </c>
      <c r="P236" s="5">
        <v>439237.88</v>
      </c>
      <c r="Q236" s="5">
        <v>405414.96</v>
      </c>
      <c r="R236" s="5">
        <f t="shared" si="30"/>
        <v>1558654.8399999999</v>
      </c>
      <c r="S236" s="9"/>
    </row>
    <row r="237" spans="1:29" outlineLevel="3" x14ac:dyDescent="0.25">
      <c r="A237" t="s">
        <v>454</v>
      </c>
      <c r="B237" t="s">
        <v>455</v>
      </c>
      <c r="C237" t="s">
        <v>492</v>
      </c>
      <c r="D237" t="s">
        <v>493</v>
      </c>
      <c r="E237" s="5">
        <v>30420833.120000001</v>
      </c>
      <c r="F237" s="5">
        <v>17576454.93</v>
      </c>
      <c r="G237" s="5">
        <v>30745930.890000001</v>
      </c>
      <c r="H237" s="5">
        <v>24232834.16</v>
      </c>
      <c r="I237" s="5">
        <v>25930147.620000001</v>
      </c>
      <c r="J237" s="5">
        <v>115689252.92</v>
      </c>
      <c r="K237" s="5">
        <v>40811273.079999998</v>
      </c>
      <c r="L237" s="5">
        <v>44301694.159999996</v>
      </c>
      <c r="M237" s="5">
        <v>49808274.530000001</v>
      </c>
      <c r="N237" s="5">
        <v>24717448.640000001</v>
      </c>
      <c r="O237" s="5">
        <v>39491891.579999998</v>
      </c>
      <c r="P237" s="5">
        <v>37333528.420000002</v>
      </c>
      <c r="Q237" s="5">
        <v>21968319.280000001</v>
      </c>
      <c r="R237" s="5">
        <f t="shared" si="30"/>
        <v>39736108.927499995</v>
      </c>
      <c r="S237" s="9"/>
    </row>
    <row r="238" spans="1:29" outlineLevel="3" x14ac:dyDescent="0.25">
      <c r="A238" t="s">
        <v>454</v>
      </c>
      <c r="B238" t="s">
        <v>455</v>
      </c>
      <c r="C238" t="s">
        <v>494</v>
      </c>
      <c r="D238" t="s">
        <v>495</v>
      </c>
      <c r="E238" s="5">
        <v>14999785.57</v>
      </c>
      <c r="F238" s="5">
        <v>-7496.53</v>
      </c>
      <c r="G238" s="5">
        <v>48348188.560000002</v>
      </c>
      <c r="H238" s="5">
        <v>-9956.9</v>
      </c>
      <c r="I238" s="5">
        <v>36758660.359999999</v>
      </c>
      <c r="J238" s="5">
        <v>28843.57</v>
      </c>
      <c r="K238" s="5">
        <v>52928.41</v>
      </c>
      <c r="L238" s="5">
        <v>27797.74</v>
      </c>
      <c r="M238" s="5">
        <v>28981.71</v>
      </c>
      <c r="N238" s="5">
        <v>31458.76</v>
      </c>
      <c r="O238" s="5">
        <v>-6232.38</v>
      </c>
      <c r="P238" s="5">
        <v>15447797.49</v>
      </c>
      <c r="Q238" s="5">
        <v>-7728.03</v>
      </c>
      <c r="R238" s="5">
        <f t="shared" si="30"/>
        <v>9016416.629999999</v>
      </c>
      <c r="S238" s="9"/>
    </row>
    <row r="239" spans="1:29" ht="13.5" outlineLevel="2" thickBot="1" x14ac:dyDescent="0.35">
      <c r="A239" s="6" t="s">
        <v>3724</v>
      </c>
      <c r="B239" s="6"/>
      <c r="C239" s="6"/>
      <c r="D239" s="6"/>
      <c r="E239" s="7">
        <f t="shared" ref="E239:R239" si="31">SUBTOTAL(9,E218:E238)</f>
        <v>12247495.159999996</v>
      </c>
      <c r="F239" s="7">
        <f t="shared" si="31"/>
        <v>21834725.579999998</v>
      </c>
      <c r="G239" s="7">
        <f t="shared" si="31"/>
        <v>10618078.209999993</v>
      </c>
      <c r="H239" s="7">
        <f t="shared" si="31"/>
        <v>9779404.3300000001</v>
      </c>
      <c r="I239" s="7">
        <f t="shared" si="31"/>
        <v>9114355.4599999897</v>
      </c>
      <c r="J239" s="7">
        <f t="shared" si="31"/>
        <v>6688638.8600000069</v>
      </c>
      <c r="K239" s="7">
        <f t="shared" si="31"/>
        <v>20006165.859999996</v>
      </c>
      <c r="L239" s="7">
        <f t="shared" si="31"/>
        <v>7785710.9999999907</v>
      </c>
      <c r="M239" s="7">
        <f t="shared" si="31"/>
        <v>10054451.99000001</v>
      </c>
      <c r="N239" s="7">
        <f t="shared" si="31"/>
        <v>12808496.750000002</v>
      </c>
      <c r="O239" s="7">
        <f t="shared" si="31"/>
        <v>15654672.770000005</v>
      </c>
      <c r="P239" s="7">
        <f t="shared" si="31"/>
        <v>8235629.8100000005</v>
      </c>
      <c r="Q239" s="7">
        <f t="shared" si="31"/>
        <v>9302968.7100000009</v>
      </c>
      <c r="R239" s="7">
        <f t="shared" si="31"/>
        <v>11946296.879583318</v>
      </c>
      <c r="S239" s="16"/>
      <c r="T239" s="7">
        <f>R239</f>
        <v>11946296.879583318</v>
      </c>
      <c r="U239" s="7">
        <f t="shared" ref="U239:AA239" si="32">SUBTOTAL(9,U218:U238)</f>
        <v>0</v>
      </c>
      <c r="V239" s="7">
        <f t="shared" si="32"/>
        <v>0</v>
      </c>
      <c r="W239" s="7">
        <f t="shared" si="32"/>
        <v>0</v>
      </c>
      <c r="X239" s="16"/>
      <c r="Y239" s="7">
        <f t="shared" si="32"/>
        <v>0</v>
      </c>
      <c r="Z239" s="7">
        <f t="shared" si="32"/>
        <v>0</v>
      </c>
      <c r="AA239" s="7">
        <f t="shared" si="32"/>
        <v>0</v>
      </c>
      <c r="AB239" s="16"/>
      <c r="AC239" s="188">
        <v>0</v>
      </c>
    </row>
    <row r="240" spans="1:29" outlineLevel="3" x14ac:dyDescent="0.25">
      <c r="A240" t="s">
        <v>496</v>
      </c>
      <c r="B240" t="s">
        <v>497</v>
      </c>
      <c r="C240" t="s">
        <v>498</v>
      </c>
      <c r="D240" t="s">
        <v>499</v>
      </c>
      <c r="E240" s="5">
        <v>61234</v>
      </c>
      <c r="F240" s="5">
        <v>61234</v>
      </c>
      <c r="G240" s="5">
        <v>61234</v>
      </c>
      <c r="H240" s="5">
        <v>122468</v>
      </c>
      <c r="I240" s="5">
        <v>122468</v>
      </c>
      <c r="J240" s="5">
        <v>122468</v>
      </c>
      <c r="K240" s="5">
        <v>0</v>
      </c>
      <c r="L240" s="5">
        <v>0</v>
      </c>
      <c r="M240" s="5">
        <v>21107</v>
      </c>
      <c r="N240" s="5">
        <v>21107</v>
      </c>
      <c r="O240" s="5">
        <v>21107</v>
      </c>
      <c r="P240" s="5">
        <v>21107</v>
      </c>
      <c r="Q240" s="5">
        <v>21107</v>
      </c>
      <c r="R240" s="5">
        <f t="shared" si="30"/>
        <v>51289.208333333336</v>
      </c>
      <c r="S240" s="9"/>
      <c r="V240" s="5">
        <f>R240</f>
        <v>51289.208333333336</v>
      </c>
      <c r="AA240" s="5">
        <f>V240</f>
        <v>51289.208333333336</v>
      </c>
      <c r="AB240" s="202"/>
      <c r="AC240" s="157">
        <v>0</v>
      </c>
    </row>
    <row r="241" spans="1:29" outlineLevel="3" x14ac:dyDescent="0.25">
      <c r="A241" t="s">
        <v>496</v>
      </c>
      <c r="B241" t="s">
        <v>497</v>
      </c>
      <c r="C241" t="s">
        <v>500</v>
      </c>
      <c r="D241" t="s">
        <v>501</v>
      </c>
      <c r="E241" s="5">
        <v>76800000</v>
      </c>
      <c r="F241" s="5">
        <v>75000000</v>
      </c>
      <c r="G241" s="5">
        <v>73500000</v>
      </c>
      <c r="H241" s="5">
        <v>69500000</v>
      </c>
      <c r="I241" s="5">
        <v>62900000</v>
      </c>
      <c r="J241" s="5">
        <v>57500000</v>
      </c>
      <c r="K241" s="5">
        <v>61500000</v>
      </c>
      <c r="L241" s="5">
        <v>59200000</v>
      </c>
      <c r="M241" s="5">
        <v>57800000</v>
      </c>
      <c r="N241" s="5">
        <v>55500000</v>
      </c>
      <c r="O241" s="5">
        <v>55100000</v>
      </c>
      <c r="P241" s="5">
        <v>53700000</v>
      </c>
      <c r="Q241" s="5">
        <v>56100000</v>
      </c>
      <c r="R241" s="5">
        <f t="shared" si="30"/>
        <v>62304166.666666664</v>
      </c>
      <c r="S241" s="9"/>
      <c r="V241" s="5">
        <f t="shared" ref="V241:V242" si="33">R241</f>
        <v>62304166.666666664</v>
      </c>
      <c r="AA241" s="5">
        <f>V241</f>
        <v>62304166.666666664</v>
      </c>
      <c r="AB241" s="202"/>
      <c r="AC241" s="157">
        <v>0</v>
      </c>
    </row>
    <row r="242" spans="1:29" outlineLevel="3" x14ac:dyDescent="0.25">
      <c r="A242" t="s">
        <v>496</v>
      </c>
      <c r="B242" t="s">
        <v>497</v>
      </c>
      <c r="C242" t="s">
        <v>502</v>
      </c>
      <c r="D242" t="s">
        <v>503</v>
      </c>
      <c r="E242" s="5">
        <v>-76800000</v>
      </c>
      <c r="F242" s="5">
        <v>-75000000</v>
      </c>
      <c r="G242" s="5">
        <v>-73500000</v>
      </c>
      <c r="H242" s="5">
        <v>-69500000</v>
      </c>
      <c r="I242" s="5">
        <v>-62900000</v>
      </c>
      <c r="J242" s="5">
        <v>-57500000</v>
      </c>
      <c r="K242" s="5">
        <v>-61500000</v>
      </c>
      <c r="L242" s="5">
        <v>-59200000</v>
      </c>
      <c r="M242" s="5">
        <v>-57800000</v>
      </c>
      <c r="N242" s="5">
        <v>-55500000</v>
      </c>
      <c r="O242" s="5">
        <v>-55100000</v>
      </c>
      <c r="P242" s="5">
        <v>-53700000</v>
      </c>
      <c r="Q242" s="5">
        <v>-56100000</v>
      </c>
      <c r="R242" s="5">
        <f t="shared" si="30"/>
        <v>-62304166.666666664</v>
      </c>
      <c r="S242" s="9"/>
      <c r="V242" s="5">
        <f t="shared" si="33"/>
        <v>-62304166.666666664</v>
      </c>
      <c r="AA242" s="5">
        <f>V242</f>
        <v>-62304166.666666664</v>
      </c>
      <c r="AB242" s="202"/>
      <c r="AC242" s="157">
        <v>0</v>
      </c>
    </row>
    <row r="243" spans="1:29" ht="13.5" outlineLevel="2" thickBot="1" x14ac:dyDescent="0.35">
      <c r="A243" s="6" t="s">
        <v>3725</v>
      </c>
      <c r="B243" s="6"/>
      <c r="C243" s="6"/>
      <c r="D243" s="6"/>
      <c r="E243" s="7">
        <f t="shared" ref="E243:AA243" si="34">SUBTOTAL(9,E240:E242)</f>
        <v>61234</v>
      </c>
      <c r="F243" s="7">
        <f t="shared" si="34"/>
        <v>61234</v>
      </c>
      <c r="G243" s="7">
        <f t="shared" si="34"/>
        <v>61234</v>
      </c>
      <c r="H243" s="7">
        <f t="shared" si="34"/>
        <v>122468</v>
      </c>
      <c r="I243" s="7">
        <f t="shared" si="34"/>
        <v>122468</v>
      </c>
      <c r="J243" s="7">
        <f t="shared" si="34"/>
        <v>122468</v>
      </c>
      <c r="K243" s="7">
        <f t="shared" si="34"/>
        <v>0</v>
      </c>
      <c r="L243" s="7">
        <f t="shared" si="34"/>
        <v>0</v>
      </c>
      <c r="M243" s="7">
        <f t="shared" si="34"/>
        <v>21107</v>
      </c>
      <c r="N243" s="7">
        <f t="shared" si="34"/>
        <v>21107</v>
      </c>
      <c r="O243" s="7">
        <f t="shared" si="34"/>
        <v>21107</v>
      </c>
      <c r="P243" s="7">
        <f t="shared" si="34"/>
        <v>21107</v>
      </c>
      <c r="Q243" s="7">
        <f t="shared" si="34"/>
        <v>21107</v>
      </c>
      <c r="R243" s="7">
        <f t="shared" si="34"/>
        <v>51289.208333335817</v>
      </c>
      <c r="S243" s="16"/>
      <c r="T243" s="7">
        <f t="shared" si="34"/>
        <v>0</v>
      </c>
      <c r="U243" s="7">
        <f t="shared" si="34"/>
        <v>0</v>
      </c>
      <c r="V243" s="7">
        <f t="shared" si="34"/>
        <v>51289.208333335817</v>
      </c>
      <c r="W243" s="7">
        <f t="shared" si="34"/>
        <v>0</v>
      </c>
      <c r="X243" s="16"/>
      <c r="Y243" s="7">
        <f t="shared" si="34"/>
        <v>0</v>
      </c>
      <c r="Z243" s="7">
        <f t="shared" si="34"/>
        <v>0</v>
      </c>
      <c r="AA243" s="7">
        <f t="shared" si="34"/>
        <v>51289.208333335817</v>
      </c>
      <c r="AB243" s="16"/>
      <c r="AC243" s="188"/>
    </row>
    <row r="244" spans="1:29" outlineLevel="3" x14ac:dyDescent="0.25">
      <c r="A244" t="s">
        <v>504</v>
      </c>
      <c r="B244" t="s">
        <v>505</v>
      </c>
      <c r="C244" t="s">
        <v>506</v>
      </c>
      <c r="D244" t="s">
        <v>507</v>
      </c>
      <c r="E244" s="5">
        <v>0</v>
      </c>
      <c r="F244" s="5">
        <v>91364857.230000004</v>
      </c>
      <c r="G244" s="5">
        <v>251451575.09</v>
      </c>
      <c r="H244" s="5">
        <v>274148604.41000003</v>
      </c>
      <c r="I244" s="5">
        <v>400035734.25999999</v>
      </c>
      <c r="J244" s="5">
        <v>409396817.89999998</v>
      </c>
      <c r="K244" s="5">
        <v>48285655.700000003</v>
      </c>
      <c r="L244" s="5">
        <v>10861522.609999999</v>
      </c>
      <c r="M244" s="5">
        <v>64136.160000000003</v>
      </c>
      <c r="N244" s="5">
        <v>176890434.97999999</v>
      </c>
      <c r="O244" s="5">
        <v>134152986.11</v>
      </c>
      <c r="P244" s="5">
        <v>113451014.15000001</v>
      </c>
      <c r="Q244" s="5">
        <v>120267859.90000001</v>
      </c>
      <c r="R244" s="5">
        <f t="shared" si="30"/>
        <v>164186439.04583332</v>
      </c>
      <c r="S244" s="9"/>
      <c r="V244" s="5">
        <f>R244</f>
        <v>164186439.04583332</v>
      </c>
      <c r="AA244" s="5">
        <f>V244</f>
        <v>164186439.04583332</v>
      </c>
      <c r="AB244" s="202"/>
      <c r="AC244" s="157">
        <v>0</v>
      </c>
    </row>
    <row r="245" spans="1:29" outlineLevel="3" x14ac:dyDescent="0.25">
      <c r="A245" t="s">
        <v>504</v>
      </c>
      <c r="B245" t="s">
        <v>505</v>
      </c>
      <c r="C245" t="s">
        <v>508</v>
      </c>
      <c r="D245" t="s">
        <v>509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225335860.43000001</v>
      </c>
      <c r="O245" s="5">
        <v>225335860.43000001</v>
      </c>
      <c r="P245" s="5">
        <v>225763311.97</v>
      </c>
      <c r="Q245" s="5">
        <v>243800956.41</v>
      </c>
      <c r="R245" s="5">
        <f t="shared" si="30"/>
        <v>66527959.252916671</v>
      </c>
      <c r="S245" s="9"/>
      <c r="V245" s="5">
        <f t="shared" ref="V245:V247" si="35">R245</f>
        <v>66527959.252916671</v>
      </c>
      <c r="AA245" s="5">
        <f>V245</f>
        <v>66527959.252916671</v>
      </c>
      <c r="AB245" s="202"/>
      <c r="AC245" s="157">
        <v>0</v>
      </c>
    </row>
    <row r="246" spans="1:29" outlineLevel="3" x14ac:dyDescent="0.25">
      <c r="A246" t="s">
        <v>504</v>
      </c>
      <c r="B246" t="s">
        <v>505</v>
      </c>
      <c r="C246" t="s">
        <v>510</v>
      </c>
      <c r="D246" t="s">
        <v>511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199998853.09</v>
      </c>
      <c r="O246" s="5">
        <v>199595516.5</v>
      </c>
      <c r="P246" s="5">
        <v>199420277.78</v>
      </c>
      <c r="Q246" s="5">
        <v>99839163.180000007</v>
      </c>
      <c r="R246" s="5">
        <f t="shared" si="30"/>
        <v>54077852.413333334</v>
      </c>
      <c r="S246" s="9"/>
      <c r="V246" s="5">
        <f t="shared" si="35"/>
        <v>54077852.413333334</v>
      </c>
      <c r="AA246" s="5">
        <f>V246</f>
        <v>54077852.413333334</v>
      </c>
      <c r="AB246" s="202"/>
      <c r="AC246" s="157">
        <v>0</v>
      </c>
    </row>
    <row r="247" spans="1:29" outlineLevel="3" x14ac:dyDescent="0.25">
      <c r="A247" t="s">
        <v>504</v>
      </c>
      <c r="B247" t="s">
        <v>505</v>
      </c>
      <c r="C247" t="s">
        <v>512</v>
      </c>
      <c r="D247" t="s">
        <v>513</v>
      </c>
      <c r="E247" s="5">
        <v>48431.28</v>
      </c>
      <c r="F247" s="5">
        <v>48500.55</v>
      </c>
      <c r="G247" s="5">
        <v>48575.7</v>
      </c>
      <c r="H247" s="5">
        <v>48651.76</v>
      </c>
      <c r="I247" s="5">
        <v>48702.53</v>
      </c>
      <c r="J247" s="5">
        <v>48788.12</v>
      </c>
      <c r="K247" s="5">
        <v>1044465.72</v>
      </c>
      <c r="L247" s="5">
        <v>50467.51</v>
      </c>
      <c r="M247" s="5">
        <v>50628.94</v>
      </c>
      <c r="N247" s="5">
        <v>50719.72</v>
      </c>
      <c r="O247" s="5">
        <v>50821.06</v>
      </c>
      <c r="P247" s="5">
        <v>50943.77</v>
      </c>
      <c r="Q247" s="5">
        <v>51044.44</v>
      </c>
      <c r="R247" s="5">
        <f t="shared" si="30"/>
        <v>132583.6033333333</v>
      </c>
      <c r="S247" s="9"/>
      <c r="V247" s="5">
        <f t="shared" si="35"/>
        <v>132583.6033333333</v>
      </c>
      <c r="AA247" s="5">
        <f>V247</f>
        <v>132583.6033333333</v>
      </c>
      <c r="AB247" s="202"/>
      <c r="AC247" s="157">
        <v>0</v>
      </c>
    </row>
    <row r="248" spans="1:29" ht="13.5" outlineLevel="2" thickBot="1" x14ac:dyDescent="0.35">
      <c r="A248" s="6" t="s">
        <v>3726</v>
      </c>
      <c r="B248" s="6"/>
      <c r="C248" s="6"/>
      <c r="D248" s="6"/>
      <c r="E248" s="7">
        <f t="shared" ref="E248:AA248" si="36">SUBTOTAL(9,E244:E247)</f>
        <v>48431.28</v>
      </c>
      <c r="F248" s="7">
        <f t="shared" si="36"/>
        <v>91413357.780000001</v>
      </c>
      <c r="G248" s="7">
        <f t="shared" si="36"/>
        <v>251500150.78999999</v>
      </c>
      <c r="H248" s="7">
        <f t="shared" si="36"/>
        <v>274197256.17000002</v>
      </c>
      <c r="I248" s="7">
        <f t="shared" si="36"/>
        <v>400084436.78999996</v>
      </c>
      <c r="J248" s="7">
        <f t="shared" si="36"/>
        <v>409445606.01999998</v>
      </c>
      <c r="K248" s="7">
        <f t="shared" si="36"/>
        <v>49330121.420000002</v>
      </c>
      <c r="L248" s="7">
        <f t="shared" si="36"/>
        <v>10911990.119999999</v>
      </c>
      <c r="M248" s="7">
        <f t="shared" si="36"/>
        <v>114765.1</v>
      </c>
      <c r="N248" s="7">
        <f t="shared" si="36"/>
        <v>602275868.22000003</v>
      </c>
      <c r="O248" s="7">
        <f t="shared" si="36"/>
        <v>559135184.0999999</v>
      </c>
      <c r="P248" s="7">
        <f t="shared" si="36"/>
        <v>538685547.66999996</v>
      </c>
      <c r="Q248" s="7">
        <f t="shared" si="36"/>
        <v>463959023.93000001</v>
      </c>
      <c r="R248" s="7">
        <f t="shared" si="36"/>
        <v>284924834.31541669</v>
      </c>
      <c r="S248" s="16"/>
      <c r="T248" s="7">
        <f t="shared" si="36"/>
        <v>0</v>
      </c>
      <c r="U248" s="7">
        <f t="shared" si="36"/>
        <v>0</v>
      </c>
      <c r="V248" s="7">
        <f t="shared" si="36"/>
        <v>284924834.31541669</v>
      </c>
      <c r="W248" s="7">
        <f t="shared" si="36"/>
        <v>0</v>
      </c>
      <c r="X248" s="16"/>
      <c r="Y248" s="7">
        <f t="shared" si="36"/>
        <v>0</v>
      </c>
      <c r="Z248" s="7">
        <f t="shared" si="36"/>
        <v>0</v>
      </c>
      <c r="AA248" s="7">
        <f t="shared" si="36"/>
        <v>284924834.31541669</v>
      </c>
      <c r="AB248" s="16"/>
      <c r="AC248" s="188"/>
    </row>
    <row r="249" spans="1:29" outlineLevel="3" x14ac:dyDescent="0.25">
      <c r="A249" t="s">
        <v>514</v>
      </c>
      <c r="B249" t="s">
        <v>515</v>
      </c>
      <c r="C249" t="s">
        <v>516</v>
      </c>
      <c r="D249" t="s">
        <v>517</v>
      </c>
      <c r="E249" s="5">
        <v>6399436.4699999997</v>
      </c>
      <c r="F249" s="5">
        <v>6452523.8700000001</v>
      </c>
      <c r="G249" s="5">
        <v>6505684.8700000001</v>
      </c>
      <c r="H249" s="5">
        <v>5733776.2300000004</v>
      </c>
      <c r="I249" s="5">
        <v>5781263.2000000002</v>
      </c>
      <c r="J249" s="5">
        <v>5828788.0800000001</v>
      </c>
      <c r="K249" s="5">
        <v>5068149.6500000004</v>
      </c>
      <c r="L249" s="5">
        <v>5104438.88</v>
      </c>
      <c r="M249" s="5">
        <v>5146508.66</v>
      </c>
      <c r="N249" s="5">
        <v>5188601.84</v>
      </c>
      <c r="O249" s="5">
        <v>4433343.3</v>
      </c>
      <c r="P249" s="5">
        <v>4475708.45</v>
      </c>
      <c r="Q249" s="5">
        <v>3737105.44</v>
      </c>
      <c r="R249" s="5">
        <f t="shared" si="30"/>
        <v>5398921.4987500003</v>
      </c>
      <c r="S249" s="9"/>
      <c r="V249" s="5">
        <f>R249</f>
        <v>5398921.4987500003</v>
      </c>
      <c r="AA249" s="5">
        <f>V249</f>
        <v>5398921.4987500003</v>
      </c>
      <c r="AB249" s="202"/>
      <c r="AC249" s="5"/>
    </row>
    <row r="250" spans="1:29" ht="13.5" outlineLevel="2" thickBot="1" x14ac:dyDescent="0.35">
      <c r="A250" s="6" t="s">
        <v>3727</v>
      </c>
      <c r="B250" s="6"/>
      <c r="C250" s="6"/>
      <c r="D250" s="6"/>
      <c r="E250" s="7">
        <f t="shared" ref="E250:AA250" si="37">SUBTOTAL(9,E249:E249)</f>
        <v>6399436.4699999997</v>
      </c>
      <c r="F250" s="7">
        <f t="shared" si="37"/>
        <v>6452523.8700000001</v>
      </c>
      <c r="G250" s="7">
        <f t="shared" si="37"/>
        <v>6505684.8700000001</v>
      </c>
      <c r="H250" s="7">
        <f t="shared" si="37"/>
        <v>5733776.2300000004</v>
      </c>
      <c r="I250" s="7">
        <f t="shared" si="37"/>
        <v>5781263.2000000002</v>
      </c>
      <c r="J250" s="7">
        <f t="shared" si="37"/>
        <v>5828788.0800000001</v>
      </c>
      <c r="K250" s="7">
        <f t="shared" si="37"/>
        <v>5068149.6500000004</v>
      </c>
      <c r="L250" s="7">
        <f t="shared" si="37"/>
        <v>5104438.88</v>
      </c>
      <c r="M250" s="7">
        <f t="shared" si="37"/>
        <v>5146508.66</v>
      </c>
      <c r="N250" s="7">
        <f t="shared" si="37"/>
        <v>5188601.84</v>
      </c>
      <c r="O250" s="7">
        <f t="shared" si="37"/>
        <v>4433343.3</v>
      </c>
      <c r="P250" s="7">
        <f t="shared" si="37"/>
        <v>4475708.45</v>
      </c>
      <c r="Q250" s="7">
        <f t="shared" si="37"/>
        <v>3737105.44</v>
      </c>
      <c r="R250" s="7">
        <f t="shared" si="37"/>
        <v>5398921.4987500003</v>
      </c>
      <c r="S250" s="16"/>
      <c r="T250" s="7">
        <f t="shared" si="37"/>
        <v>0</v>
      </c>
      <c r="U250" s="7">
        <f t="shared" si="37"/>
        <v>0</v>
      </c>
      <c r="V250" s="7">
        <f t="shared" si="37"/>
        <v>5398921.4987500003</v>
      </c>
      <c r="W250" s="7">
        <f t="shared" si="37"/>
        <v>0</v>
      </c>
      <c r="X250" s="16"/>
      <c r="Y250" s="7">
        <f t="shared" si="37"/>
        <v>0</v>
      </c>
      <c r="Z250" s="7">
        <f t="shared" si="37"/>
        <v>0</v>
      </c>
      <c r="AA250" s="7">
        <f t="shared" si="37"/>
        <v>5398921.4987500003</v>
      </c>
      <c r="AB250" s="16"/>
      <c r="AC250" s="188">
        <v>0</v>
      </c>
    </row>
    <row r="251" spans="1:29" outlineLevel="3" x14ac:dyDescent="0.25">
      <c r="A251" t="s">
        <v>518</v>
      </c>
      <c r="B251" t="s">
        <v>519</v>
      </c>
      <c r="C251" t="s">
        <v>520</v>
      </c>
      <c r="D251" t="s">
        <v>521</v>
      </c>
      <c r="E251" s="5">
        <v>301694208.04000002</v>
      </c>
      <c r="F251" s="5">
        <v>354323700.98000002</v>
      </c>
      <c r="G251" s="5">
        <v>353575735.69999999</v>
      </c>
      <c r="H251" s="5">
        <v>378102964.06999999</v>
      </c>
      <c r="I251" s="5">
        <v>263911084.63999999</v>
      </c>
      <c r="J251" s="5">
        <v>293239775.04000002</v>
      </c>
      <c r="K251" s="5">
        <v>357302249.44999999</v>
      </c>
      <c r="L251" s="5">
        <v>353709463.45999998</v>
      </c>
      <c r="M251" s="5">
        <v>351528267.17000002</v>
      </c>
      <c r="N251" s="5">
        <v>337165121.88999999</v>
      </c>
      <c r="O251" s="5">
        <v>295232807.29000002</v>
      </c>
      <c r="P251" s="5">
        <v>272895420.41000003</v>
      </c>
      <c r="Q251" s="5">
        <v>314339671.58999997</v>
      </c>
      <c r="R251" s="5">
        <f t="shared" si="30"/>
        <v>326583627.49291664</v>
      </c>
      <c r="S251" s="9"/>
    </row>
    <row r="252" spans="1:29" outlineLevel="3" x14ac:dyDescent="0.25">
      <c r="A252" t="s">
        <v>518</v>
      </c>
      <c r="B252" t="s">
        <v>519</v>
      </c>
      <c r="C252" t="s">
        <v>522</v>
      </c>
      <c r="D252" t="s">
        <v>523</v>
      </c>
      <c r="E252" s="5">
        <v>120217.19</v>
      </c>
      <c r="F252" s="5">
        <v>110418.81</v>
      </c>
      <c r="G252" s="5">
        <v>117478.92</v>
      </c>
      <c r="H252" s="5">
        <v>117464</v>
      </c>
      <c r="I252" s="5">
        <v>119357.98</v>
      </c>
      <c r="J252" s="5">
        <v>112832.8</v>
      </c>
      <c r="K252" s="5">
        <v>115465.68</v>
      </c>
      <c r="L252" s="5">
        <v>120818.16</v>
      </c>
      <c r="M252" s="5">
        <v>97002.93</v>
      </c>
      <c r="N252" s="5">
        <v>113356.07</v>
      </c>
      <c r="O252" s="5">
        <v>119959.11</v>
      </c>
      <c r="P252" s="5">
        <v>124167.77</v>
      </c>
      <c r="Q252" s="5">
        <v>128553.06</v>
      </c>
      <c r="R252" s="5">
        <f t="shared" si="30"/>
        <v>116058.94625000002</v>
      </c>
      <c r="S252" s="9"/>
    </row>
    <row r="253" spans="1:29" outlineLevel="3" x14ac:dyDescent="0.25">
      <c r="A253" t="s">
        <v>518</v>
      </c>
      <c r="B253" t="s">
        <v>519</v>
      </c>
      <c r="C253" t="s">
        <v>524</v>
      </c>
      <c r="D253" t="s">
        <v>525</v>
      </c>
      <c r="E253" s="5">
        <v>-7573.65</v>
      </c>
      <c r="F253" s="5">
        <v>-128182.02</v>
      </c>
      <c r="G253" s="5">
        <v>-2232.2600000000002</v>
      </c>
      <c r="H253" s="5">
        <v>-177929.29</v>
      </c>
      <c r="I253" s="5">
        <v>-90880.38</v>
      </c>
      <c r="J253" s="5">
        <v>-11028</v>
      </c>
      <c r="K253" s="5">
        <v>-29270.03</v>
      </c>
      <c r="L253" s="5">
        <v>-14027.39</v>
      </c>
      <c r="M253" s="5">
        <v>-65217</v>
      </c>
      <c r="N253" s="5">
        <v>-42809.67</v>
      </c>
      <c r="O253" s="5">
        <v>-6830.79</v>
      </c>
      <c r="P253" s="5">
        <v>-4229.58</v>
      </c>
      <c r="Q253" s="5">
        <v>-8825.81</v>
      </c>
      <c r="R253" s="5">
        <f t="shared" si="30"/>
        <v>-48403.011666666665</v>
      </c>
      <c r="S253" s="9"/>
    </row>
    <row r="254" spans="1:29" outlineLevel="3" x14ac:dyDescent="0.25">
      <c r="A254" t="s">
        <v>518</v>
      </c>
      <c r="B254" t="s">
        <v>519</v>
      </c>
      <c r="C254" t="s">
        <v>526</v>
      </c>
      <c r="D254" t="s">
        <v>527</v>
      </c>
      <c r="E254" s="5">
        <v>21015.919999999998</v>
      </c>
      <c r="F254" s="5">
        <v>19356.52</v>
      </c>
      <c r="G254" s="5">
        <v>22382.59</v>
      </c>
      <c r="H254" s="5">
        <v>22153.29</v>
      </c>
      <c r="I254" s="5">
        <v>18124.16</v>
      </c>
      <c r="J254" s="5">
        <v>21227.63</v>
      </c>
      <c r="K254" s="5">
        <v>21662.69</v>
      </c>
      <c r="L254" s="5">
        <v>14884.92</v>
      </c>
      <c r="M254" s="5">
        <v>21095.71</v>
      </c>
      <c r="N254" s="5">
        <v>18339.29</v>
      </c>
      <c r="O254" s="5">
        <v>21795.66</v>
      </c>
      <c r="P254" s="5">
        <v>29858.93</v>
      </c>
      <c r="Q254" s="5">
        <v>24134.1</v>
      </c>
      <c r="R254" s="5">
        <f t="shared" si="30"/>
        <v>21121.366666666665</v>
      </c>
      <c r="S254" s="9"/>
    </row>
    <row r="255" spans="1:29" outlineLevel="3" x14ac:dyDescent="0.25">
      <c r="A255" t="s">
        <v>518</v>
      </c>
      <c r="B255" t="s">
        <v>519</v>
      </c>
      <c r="C255" t="s">
        <v>528</v>
      </c>
      <c r="D255" t="s">
        <v>529</v>
      </c>
      <c r="E255" s="5">
        <v>-42</v>
      </c>
      <c r="F255" s="5">
        <v>-42</v>
      </c>
      <c r="G255" s="5">
        <v>-42</v>
      </c>
      <c r="H255" s="5">
        <v>-42</v>
      </c>
      <c r="I255" s="5">
        <v>228</v>
      </c>
      <c r="J255" s="5">
        <v>138</v>
      </c>
      <c r="K255" s="5">
        <v>-42</v>
      </c>
      <c r="L255" s="5">
        <v>-42</v>
      </c>
      <c r="M255" s="5">
        <v>-132</v>
      </c>
      <c r="N255" s="5">
        <v>1156</v>
      </c>
      <c r="O255" s="5">
        <v>386</v>
      </c>
      <c r="P255" s="5">
        <v>386</v>
      </c>
      <c r="Q255" s="5">
        <v>386</v>
      </c>
      <c r="R255" s="5">
        <f t="shared" si="30"/>
        <v>177</v>
      </c>
      <c r="S255" s="9"/>
    </row>
    <row r="256" spans="1:29" outlineLevel="3" x14ac:dyDescent="0.25">
      <c r="A256" t="s">
        <v>518</v>
      </c>
      <c r="B256" t="s">
        <v>519</v>
      </c>
      <c r="C256" t="s">
        <v>530</v>
      </c>
      <c r="D256" t="s">
        <v>531</v>
      </c>
      <c r="E256" s="5">
        <v>0</v>
      </c>
      <c r="F256" s="5">
        <v>0</v>
      </c>
      <c r="G256" s="5">
        <v>0</v>
      </c>
      <c r="H256" s="5">
        <v>360</v>
      </c>
      <c r="I256" s="5">
        <v>0</v>
      </c>
      <c r="J256" s="5">
        <v>0</v>
      </c>
      <c r="K256" s="5">
        <v>0</v>
      </c>
      <c r="L256" s="5">
        <v>0</v>
      </c>
      <c r="M256" s="5">
        <v>1288</v>
      </c>
      <c r="N256" s="5">
        <v>90</v>
      </c>
      <c r="O256" s="5">
        <v>0</v>
      </c>
      <c r="P256" s="5">
        <v>0</v>
      </c>
      <c r="Q256" s="5">
        <v>0</v>
      </c>
      <c r="R256" s="5">
        <f t="shared" si="30"/>
        <v>144.83333333333334</v>
      </c>
      <c r="S256" s="9"/>
    </row>
    <row r="257" spans="1:29" outlineLevel="3" x14ac:dyDescent="0.25">
      <c r="A257" t="s">
        <v>518</v>
      </c>
      <c r="B257" t="s">
        <v>519</v>
      </c>
      <c r="C257" t="s">
        <v>532</v>
      </c>
      <c r="D257" t="s">
        <v>533</v>
      </c>
      <c r="E257" s="5">
        <v>11865.28</v>
      </c>
      <c r="F257" s="5">
        <v>12416.52</v>
      </c>
      <c r="G257" s="5">
        <v>13055.87</v>
      </c>
      <c r="H257" s="5">
        <v>13715.01</v>
      </c>
      <c r="I257" s="5">
        <v>15041.09</v>
      </c>
      <c r="J257" s="5">
        <v>14614.43</v>
      </c>
      <c r="K257" s="5">
        <v>15529.9</v>
      </c>
      <c r="L257" s="5">
        <v>16985.79</v>
      </c>
      <c r="M257" s="5">
        <v>19132.43</v>
      </c>
      <c r="N257" s="5">
        <v>18489.240000000002</v>
      </c>
      <c r="O257" s="5">
        <v>19004.16</v>
      </c>
      <c r="P257" s="5">
        <v>20709.25</v>
      </c>
      <c r="Q257" s="5">
        <v>21832.17</v>
      </c>
      <c r="R257" s="5">
        <f t="shared" si="30"/>
        <v>16295.20125</v>
      </c>
      <c r="S257" s="9"/>
    </row>
    <row r="258" spans="1:29" outlineLevel="3" x14ac:dyDescent="0.25">
      <c r="A258" t="s">
        <v>518</v>
      </c>
      <c r="B258" t="s">
        <v>519</v>
      </c>
      <c r="C258" t="s">
        <v>534</v>
      </c>
      <c r="D258" t="s">
        <v>535</v>
      </c>
      <c r="E258" s="5">
        <v>18231695.02</v>
      </c>
      <c r="F258" s="5">
        <v>15526901.65</v>
      </c>
      <c r="G258" s="5">
        <v>8098682.3499999996</v>
      </c>
      <c r="H258" s="5">
        <v>22264747.149999999</v>
      </c>
      <c r="I258" s="5">
        <v>17787465.789999999</v>
      </c>
      <c r="J258" s="5">
        <v>24264227.09</v>
      </c>
      <c r="K258" s="5">
        <v>20267109.829999998</v>
      </c>
      <c r="L258" s="5">
        <v>39299111.840000004</v>
      </c>
      <c r="M258" s="5">
        <v>49236090.280000001</v>
      </c>
      <c r="N258" s="5">
        <v>62235012.43</v>
      </c>
      <c r="O258" s="5">
        <v>91589173.400000006</v>
      </c>
      <c r="P258" s="5">
        <v>90060656.290000007</v>
      </c>
      <c r="Q258" s="5">
        <v>89585326.560000002</v>
      </c>
      <c r="R258" s="5">
        <f t="shared" si="30"/>
        <v>41211474.074166663</v>
      </c>
      <c r="S258" s="9"/>
    </row>
    <row r="259" spans="1:29" outlineLevel="3" x14ac:dyDescent="0.25">
      <c r="A259" t="s">
        <v>518</v>
      </c>
      <c r="B259" t="s">
        <v>519</v>
      </c>
      <c r="C259" t="s">
        <v>536</v>
      </c>
      <c r="D259" t="s">
        <v>537</v>
      </c>
      <c r="E259" s="5">
        <v>20498443.620000001</v>
      </c>
      <c r="F259" s="5">
        <v>14690778.16</v>
      </c>
      <c r="G259" s="5">
        <v>16749093.68</v>
      </c>
      <c r="H259" s="5">
        <v>6648942.0700000003</v>
      </c>
      <c r="I259" s="5">
        <v>17421383.219999999</v>
      </c>
      <c r="J259" s="5">
        <v>13862592.550000001</v>
      </c>
      <c r="K259" s="5">
        <v>15267299.67</v>
      </c>
      <c r="L259" s="5">
        <v>17853697.949999999</v>
      </c>
      <c r="M259" s="5">
        <v>20138727.640000001</v>
      </c>
      <c r="N259" s="5">
        <v>21602556.77</v>
      </c>
      <c r="O259" s="5">
        <v>26261455.190000001</v>
      </c>
      <c r="P259" s="5">
        <v>22291364.710000001</v>
      </c>
      <c r="Q259" s="5">
        <v>23099340.039999999</v>
      </c>
      <c r="R259" s="5">
        <f t="shared" si="30"/>
        <v>17882231.953333337</v>
      </c>
      <c r="S259" s="9"/>
    </row>
    <row r="260" spans="1:29" outlineLevel="3" x14ac:dyDescent="0.25">
      <c r="A260" t="s">
        <v>518</v>
      </c>
      <c r="B260" t="s">
        <v>519</v>
      </c>
      <c r="C260" t="s">
        <v>538</v>
      </c>
      <c r="D260" t="s">
        <v>539</v>
      </c>
      <c r="E260" s="5">
        <v>20.56</v>
      </c>
      <c r="F260" s="5">
        <v>19.559999999999999</v>
      </c>
      <c r="G260" s="5">
        <v>0</v>
      </c>
      <c r="H260" s="5">
        <v>0</v>
      </c>
      <c r="I260" s="5">
        <v>0.49</v>
      </c>
      <c r="J260" s="5">
        <v>0.49</v>
      </c>
      <c r="K260" s="5">
        <v>0.49</v>
      </c>
      <c r="L260" s="5">
        <v>29.76</v>
      </c>
      <c r="M260" s="5">
        <v>0.02</v>
      </c>
      <c r="N260" s="5">
        <v>-3072571.31</v>
      </c>
      <c r="O260" s="5">
        <v>-467976.42</v>
      </c>
      <c r="P260" s="5">
        <v>-467976.42</v>
      </c>
      <c r="Q260" s="5">
        <v>-467826.48</v>
      </c>
      <c r="R260" s="5">
        <f t="shared" si="30"/>
        <v>-353531.35833333334</v>
      </c>
      <c r="S260" s="9"/>
    </row>
    <row r="261" spans="1:29" outlineLevel="3" x14ac:dyDescent="0.25">
      <c r="A261" t="s">
        <v>518</v>
      </c>
      <c r="B261" t="s">
        <v>519</v>
      </c>
      <c r="C261" t="s">
        <v>540</v>
      </c>
      <c r="D261" t="s">
        <v>541</v>
      </c>
      <c r="E261" s="5">
        <v>43300</v>
      </c>
      <c r="F261" s="5">
        <v>43300</v>
      </c>
      <c r="G261" s="5">
        <v>43300</v>
      </c>
      <c r="H261" s="5">
        <v>43300</v>
      </c>
      <c r="I261" s="5">
        <v>305571.28999999998</v>
      </c>
      <c r="J261" s="5">
        <v>339364.11</v>
      </c>
      <c r="K261" s="5">
        <v>357571.75</v>
      </c>
      <c r="L261" s="5">
        <v>88876.92</v>
      </c>
      <c r="M261" s="5">
        <v>100663.63</v>
      </c>
      <c r="N261" s="5">
        <v>103916.57</v>
      </c>
      <c r="O261" s="5">
        <v>75265.259999999995</v>
      </c>
      <c r="P261" s="5">
        <v>43047.040000000001</v>
      </c>
      <c r="Q261" s="5">
        <v>59057.95</v>
      </c>
      <c r="R261" s="5">
        <f t="shared" si="30"/>
        <v>132946.29541666666</v>
      </c>
      <c r="S261" s="9"/>
    </row>
    <row r="262" spans="1:29" outlineLevel="3" x14ac:dyDescent="0.25">
      <c r="A262" t="s">
        <v>518</v>
      </c>
      <c r="B262" t="s">
        <v>519</v>
      </c>
      <c r="C262" t="s">
        <v>542</v>
      </c>
      <c r="D262" t="s">
        <v>543</v>
      </c>
      <c r="E262" s="5">
        <v>-43300</v>
      </c>
      <c r="F262" s="5">
        <v>-43300</v>
      </c>
      <c r="G262" s="5">
        <v>-43300</v>
      </c>
      <c r="H262" s="5">
        <v>-43300</v>
      </c>
      <c r="I262" s="5">
        <v>-305571.28999999998</v>
      </c>
      <c r="J262" s="5">
        <v>-339364.11</v>
      </c>
      <c r="K262" s="5">
        <v>-357571.75</v>
      </c>
      <c r="L262" s="5">
        <v>-88876.92</v>
      </c>
      <c r="M262" s="5">
        <v>-100663.63</v>
      </c>
      <c r="N262" s="5">
        <v>-103916.57</v>
      </c>
      <c r="O262" s="5">
        <v>-75265.259999999995</v>
      </c>
      <c r="P262" s="5">
        <v>-43047.040000000001</v>
      </c>
      <c r="Q262" s="5">
        <v>-59057.95</v>
      </c>
      <c r="R262" s="5">
        <f t="shared" si="30"/>
        <v>-132946.29541666666</v>
      </c>
      <c r="S262" s="9"/>
    </row>
    <row r="263" spans="1:29" outlineLevel="3" x14ac:dyDescent="0.25">
      <c r="A263" t="s">
        <v>518</v>
      </c>
      <c r="B263" t="s">
        <v>519</v>
      </c>
      <c r="C263" t="s">
        <v>544</v>
      </c>
      <c r="D263" t="s">
        <v>545</v>
      </c>
      <c r="E263" s="5">
        <v>4885340.22</v>
      </c>
      <c r="F263" s="5">
        <v>4897408.79</v>
      </c>
      <c r="G263" s="5">
        <v>4897408.37</v>
      </c>
      <c r="H263" s="5">
        <v>4897408.37</v>
      </c>
      <c r="I263" s="5">
        <v>4897408.37</v>
      </c>
      <c r="J263" s="5">
        <v>4897408.37</v>
      </c>
      <c r="K263" s="5">
        <v>4897408.37</v>
      </c>
      <c r="L263" s="5">
        <v>4897408.37</v>
      </c>
      <c r="M263" s="5">
        <v>4891053.63</v>
      </c>
      <c r="N263" s="5">
        <v>4507827.84</v>
      </c>
      <c r="O263" s="5">
        <v>4911374.24</v>
      </c>
      <c r="P263" s="5">
        <v>4868498.45</v>
      </c>
      <c r="Q263" s="5">
        <v>4868498.45</v>
      </c>
      <c r="R263" s="5">
        <f t="shared" si="30"/>
        <v>4861461.0420833342</v>
      </c>
      <c r="S263" s="9"/>
    </row>
    <row r="264" spans="1:29" outlineLevel="3" x14ac:dyDescent="0.25">
      <c r="A264" t="s">
        <v>518</v>
      </c>
      <c r="B264" t="s">
        <v>519</v>
      </c>
      <c r="C264" t="s">
        <v>546</v>
      </c>
      <c r="D264" t="s">
        <v>547</v>
      </c>
      <c r="E264" s="5">
        <v>7562.02</v>
      </c>
      <c r="F264" s="5">
        <v>3074611.34</v>
      </c>
      <c r="G264" s="5">
        <v>14147033.18</v>
      </c>
      <c r="H264" s="5">
        <v>25029900.440000001</v>
      </c>
      <c r="I264" s="5">
        <v>27820866.210000001</v>
      </c>
      <c r="J264" s="5">
        <v>23698650.25</v>
      </c>
      <c r="K264" s="5">
        <v>15386574.26</v>
      </c>
      <c r="L264" s="5">
        <v>8070136.5199999996</v>
      </c>
      <c r="M264" s="5">
        <v>1483907.6</v>
      </c>
      <c r="N264" s="5">
        <v>-1633572.1</v>
      </c>
      <c r="O264" s="5">
        <v>-2428669.91</v>
      </c>
      <c r="P264" s="5">
        <v>-2123269.54</v>
      </c>
      <c r="Q264" s="5">
        <v>-1537304.02</v>
      </c>
      <c r="R264" s="5">
        <f t="shared" si="30"/>
        <v>9313441.4375</v>
      </c>
      <c r="S264" s="9"/>
    </row>
    <row r="265" spans="1:29" outlineLevel="3" x14ac:dyDescent="0.25">
      <c r="A265" t="s">
        <v>518</v>
      </c>
      <c r="B265" t="s">
        <v>519</v>
      </c>
      <c r="C265" t="s">
        <v>548</v>
      </c>
      <c r="D265" t="s">
        <v>549</v>
      </c>
      <c r="E265" s="5">
        <v>0</v>
      </c>
      <c r="F265" s="5">
        <v>2695.99</v>
      </c>
      <c r="G265" s="5">
        <v>6000</v>
      </c>
      <c r="H265" s="5">
        <v>6000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4800</v>
      </c>
      <c r="R265" s="5">
        <f t="shared" si="30"/>
        <v>1424.6658333333332</v>
      </c>
      <c r="S265" s="9"/>
    </row>
    <row r="266" spans="1:29" outlineLevel="3" x14ac:dyDescent="0.25">
      <c r="A266" t="s">
        <v>518</v>
      </c>
      <c r="B266" t="s">
        <v>519</v>
      </c>
      <c r="C266" t="s">
        <v>550</v>
      </c>
      <c r="D266" t="s">
        <v>551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16147008</v>
      </c>
      <c r="L266" s="5">
        <v>16147008</v>
      </c>
      <c r="M266" s="5">
        <v>16147008</v>
      </c>
      <c r="N266" s="5">
        <v>33383669</v>
      </c>
      <c r="O266" s="5">
        <v>33383669</v>
      </c>
      <c r="P266" s="5">
        <v>33383669</v>
      </c>
      <c r="Q266" s="5">
        <v>20292245</v>
      </c>
      <c r="R266" s="5">
        <f t="shared" si="30"/>
        <v>13228179.458333334</v>
      </c>
      <c r="S266" s="9"/>
    </row>
    <row r="267" spans="1:29" outlineLevel="3" x14ac:dyDescent="0.25">
      <c r="A267" t="s">
        <v>518</v>
      </c>
      <c r="B267" t="s">
        <v>519</v>
      </c>
      <c r="C267" t="s">
        <v>552</v>
      </c>
      <c r="D267" t="s">
        <v>551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-16147008</v>
      </c>
      <c r="L267" s="5">
        <v>-16147008</v>
      </c>
      <c r="M267" s="5">
        <v>-16147008</v>
      </c>
      <c r="N267" s="5">
        <v>-33383669</v>
      </c>
      <c r="O267" s="5">
        <v>-33383669</v>
      </c>
      <c r="P267" s="5">
        <v>-33383669</v>
      </c>
      <c r="Q267" s="5">
        <v>-20292245</v>
      </c>
      <c r="R267" s="5">
        <f t="shared" si="30"/>
        <v>-13228179.458333334</v>
      </c>
      <c r="S267" s="9"/>
    </row>
    <row r="268" spans="1:29" outlineLevel="3" x14ac:dyDescent="0.25">
      <c r="A268" t="s">
        <v>518</v>
      </c>
      <c r="B268" t="s">
        <v>519</v>
      </c>
      <c r="C268" t="s">
        <v>553</v>
      </c>
      <c r="D268" t="s">
        <v>554</v>
      </c>
      <c r="E268" s="5">
        <v>-30887440.34</v>
      </c>
      <c r="F268" s="5">
        <v>-22971841.59</v>
      </c>
      <c r="G268" s="5">
        <v>-9250745.7599999998</v>
      </c>
      <c r="H268" s="5">
        <v>-18120700.5</v>
      </c>
      <c r="I268" s="5">
        <v>-37682039.829999998</v>
      </c>
      <c r="J268" s="5">
        <v>-50530546.829999998</v>
      </c>
      <c r="K268" s="5">
        <v>-51295896.469999999</v>
      </c>
      <c r="L268" s="5">
        <v>-62731277.270000003</v>
      </c>
      <c r="M268" s="5">
        <v>-69654410.359999999</v>
      </c>
      <c r="N268" s="5">
        <v>-67719348.090000004</v>
      </c>
      <c r="O268" s="5">
        <v>-65369053</v>
      </c>
      <c r="P268" s="5">
        <v>-89223534.140000001</v>
      </c>
      <c r="Q268" s="5">
        <v>-92353964.590000004</v>
      </c>
      <c r="R268" s="5">
        <f t="shared" si="30"/>
        <v>-50514174.692083329</v>
      </c>
      <c r="S268" s="9"/>
    </row>
    <row r="269" spans="1:29" outlineLevel="3" x14ac:dyDescent="0.25">
      <c r="A269" t="s">
        <v>518</v>
      </c>
      <c r="B269" t="s">
        <v>519</v>
      </c>
      <c r="C269" t="s">
        <v>555</v>
      </c>
      <c r="D269" t="s">
        <v>556</v>
      </c>
      <c r="E269" s="5">
        <v>12716086.48</v>
      </c>
      <c r="F269" s="5">
        <v>13461599.060000001</v>
      </c>
      <c r="G269" s="5">
        <v>14213890.41</v>
      </c>
      <c r="H269" s="5">
        <v>12679264.869999999</v>
      </c>
      <c r="I269" s="5">
        <v>9777988.9100000001</v>
      </c>
      <c r="J269" s="5">
        <v>10602178.199999999</v>
      </c>
      <c r="K269" s="5">
        <v>12237954.92</v>
      </c>
      <c r="L269" s="5">
        <v>12842099.869999999</v>
      </c>
      <c r="M269" s="5">
        <v>14459718.34</v>
      </c>
      <c r="N269" s="5">
        <v>15735126.93</v>
      </c>
      <c r="O269" s="5">
        <v>10191037.300000001</v>
      </c>
      <c r="P269" s="5">
        <v>12039375.68</v>
      </c>
      <c r="Q269" s="5">
        <v>15248709.43</v>
      </c>
      <c r="R269" s="5">
        <f t="shared" si="30"/>
        <v>12685219.370416669</v>
      </c>
      <c r="S269" s="9"/>
    </row>
    <row r="270" spans="1:29" outlineLevel="3" x14ac:dyDescent="0.25">
      <c r="A270" t="s">
        <v>518</v>
      </c>
      <c r="B270" t="s">
        <v>519</v>
      </c>
      <c r="C270" t="s">
        <v>557</v>
      </c>
      <c r="D270" t="s">
        <v>558</v>
      </c>
      <c r="E270" s="5">
        <v>37057995.600000001</v>
      </c>
      <c r="F270" s="5">
        <v>36147679.560000002</v>
      </c>
      <c r="G270" s="5">
        <v>38010002.130000003</v>
      </c>
      <c r="H270" s="5">
        <v>39631429.469999999</v>
      </c>
      <c r="I270" s="5">
        <v>51614235.670000002</v>
      </c>
      <c r="J270" s="5">
        <v>47099379.43</v>
      </c>
      <c r="K270" s="5">
        <v>52433855.310000002</v>
      </c>
      <c r="L270" s="5">
        <v>56577626.689999998</v>
      </c>
      <c r="M270" s="5">
        <v>47588332.450000003</v>
      </c>
      <c r="N270" s="5">
        <v>47253109.18</v>
      </c>
      <c r="O270" s="5">
        <v>24796285.899999999</v>
      </c>
      <c r="P270" s="5">
        <v>21942524.379999999</v>
      </c>
      <c r="Q270" s="5">
        <v>23306318.460000001</v>
      </c>
      <c r="R270" s="5">
        <f t="shared" si="30"/>
        <v>41106384.766666666</v>
      </c>
      <c r="S270" s="9"/>
    </row>
    <row r="271" spans="1:29" ht="13.5" outlineLevel="2" thickBot="1" x14ac:dyDescent="0.35">
      <c r="A271" s="6" t="s">
        <v>3728</v>
      </c>
      <c r="B271" s="6"/>
      <c r="C271" s="6"/>
      <c r="D271" s="6"/>
      <c r="E271" s="7">
        <f t="shared" ref="E271:R271" si="38">SUBTOTAL(9,E251:E270)</f>
        <v>364349393.9600001</v>
      </c>
      <c r="F271" s="7">
        <f t="shared" si="38"/>
        <v>419167521.33000004</v>
      </c>
      <c r="G271" s="7">
        <f t="shared" si="38"/>
        <v>440597743.18000007</v>
      </c>
      <c r="H271" s="7">
        <f t="shared" si="38"/>
        <v>471115676.94999993</v>
      </c>
      <c r="I271" s="7">
        <f t="shared" si="38"/>
        <v>355610264.32000005</v>
      </c>
      <c r="J271" s="7">
        <f t="shared" si="38"/>
        <v>367271449.45000005</v>
      </c>
      <c r="K271" s="7">
        <f t="shared" si="38"/>
        <v>426619902.07000005</v>
      </c>
      <c r="L271" s="7">
        <f t="shared" si="38"/>
        <v>430656916.67000008</v>
      </c>
      <c r="M271" s="7">
        <f t="shared" si="38"/>
        <v>419744856.83999991</v>
      </c>
      <c r="N271" s="7">
        <f t="shared" si="38"/>
        <v>416181884.46999991</v>
      </c>
      <c r="O271" s="7">
        <f t="shared" si="38"/>
        <v>384870748.13</v>
      </c>
      <c r="P271" s="7">
        <f t="shared" si="38"/>
        <v>332453952.19</v>
      </c>
      <c r="Q271" s="7">
        <f t="shared" si="38"/>
        <v>376259648.96000004</v>
      </c>
      <c r="R271" s="7">
        <f t="shared" si="38"/>
        <v>402882953.08833325</v>
      </c>
      <c r="S271" s="16"/>
      <c r="T271" s="7">
        <f>R271</f>
        <v>402882953.08833325</v>
      </c>
      <c r="U271" s="7">
        <f t="shared" ref="U271:AA271" si="39">SUBTOTAL(9,U251:U270)</f>
        <v>0</v>
      </c>
      <c r="V271" s="7">
        <f t="shared" si="39"/>
        <v>0</v>
      </c>
      <c r="W271" s="7">
        <f t="shared" si="39"/>
        <v>0</v>
      </c>
      <c r="X271" s="16"/>
      <c r="Y271" s="7">
        <f t="shared" si="39"/>
        <v>0</v>
      </c>
      <c r="Z271" s="7">
        <f t="shared" si="39"/>
        <v>0</v>
      </c>
      <c r="AA271" s="7">
        <f t="shared" si="39"/>
        <v>0</v>
      </c>
      <c r="AB271" s="16"/>
      <c r="AC271" s="188">
        <v>0</v>
      </c>
    </row>
    <row r="272" spans="1:29" outlineLevel="3" x14ac:dyDescent="0.25">
      <c r="A272" t="s">
        <v>559</v>
      </c>
      <c r="B272" t="s">
        <v>560</v>
      </c>
      <c r="C272" t="s">
        <v>561</v>
      </c>
      <c r="D272" t="s">
        <v>562</v>
      </c>
      <c r="E272" s="5">
        <v>2835.13</v>
      </c>
      <c r="F272" s="5">
        <v>2834.75</v>
      </c>
      <c r="G272" s="5">
        <v>2834.75</v>
      </c>
      <c r="H272" s="5">
        <v>2834.75</v>
      </c>
      <c r="I272" s="5">
        <v>2834.75</v>
      </c>
      <c r="J272" s="5">
        <v>2834.75</v>
      </c>
      <c r="K272" s="5">
        <v>2829.65</v>
      </c>
      <c r="L272" s="5">
        <v>2830.03</v>
      </c>
      <c r="M272" s="5">
        <v>2829.68</v>
      </c>
      <c r="N272" s="5">
        <v>2828.75</v>
      </c>
      <c r="O272" s="5">
        <v>2829.3</v>
      </c>
      <c r="P272" s="5">
        <v>2829.3</v>
      </c>
      <c r="Q272" s="5">
        <v>2829.3</v>
      </c>
      <c r="R272" s="5">
        <f t="shared" si="30"/>
        <v>2831.8895833333331</v>
      </c>
      <c r="S272" s="9"/>
    </row>
    <row r="273" spans="1:29" outlineLevel="3" x14ac:dyDescent="0.25">
      <c r="A273" t="s">
        <v>563</v>
      </c>
      <c r="B273" t="s">
        <v>564</v>
      </c>
      <c r="C273" t="s">
        <v>565</v>
      </c>
      <c r="D273" t="s">
        <v>566</v>
      </c>
      <c r="E273" s="5">
        <v>44003.61</v>
      </c>
      <c r="F273" s="5">
        <v>40125.550000000003</v>
      </c>
      <c r="G273" s="5">
        <v>39613.050000000003</v>
      </c>
      <c r="H273" s="5">
        <v>44583.07</v>
      </c>
      <c r="I273" s="5">
        <v>41959.45</v>
      </c>
      <c r="J273" s="5">
        <v>38222.620000000003</v>
      </c>
      <c r="K273" s="5">
        <v>40449.279999999999</v>
      </c>
      <c r="L273" s="5">
        <v>41773.769999999997</v>
      </c>
      <c r="M273" s="5">
        <v>41554.14</v>
      </c>
      <c r="N273" s="5">
        <v>37267.29</v>
      </c>
      <c r="O273" s="5">
        <v>32437.1</v>
      </c>
      <c r="P273" s="5">
        <v>38486.050000000003</v>
      </c>
      <c r="Q273" s="5">
        <v>36949.99</v>
      </c>
      <c r="R273" s="5">
        <f t="shared" si="30"/>
        <v>39745.680833333325</v>
      </c>
      <c r="S273" s="9"/>
    </row>
    <row r="274" spans="1:29" outlineLevel="3" x14ac:dyDescent="0.25">
      <c r="A274" t="s">
        <v>563</v>
      </c>
      <c r="B274" t="s">
        <v>564</v>
      </c>
      <c r="C274" t="s">
        <v>567</v>
      </c>
      <c r="D274" t="s">
        <v>568</v>
      </c>
      <c r="E274" s="5">
        <v>0</v>
      </c>
      <c r="F274" s="5">
        <v>0</v>
      </c>
      <c r="G274" s="5">
        <v>-1104.03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f t="shared" si="30"/>
        <v>-92.002499999999998</v>
      </c>
      <c r="S274" s="9"/>
    </row>
    <row r="275" spans="1:29" outlineLevel="3" x14ac:dyDescent="0.25">
      <c r="A275" t="s">
        <v>563</v>
      </c>
      <c r="B275" t="s">
        <v>564</v>
      </c>
      <c r="C275" t="s">
        <v>569</v>
      </c>
      <c r="D275" t="s">
        <v>570</v>
      </c>
      <c r="E275" s="5">
        <v>154768</v>
      </c>
      <c r="F275" s="5">
        <v>154768</v>
      </c>
      <c r="G275" s="5">
        <v>154768</v>
      </c>
      <c r="H275" s="5">
        <v>154768</v>
      </c>
      <c r="I275" s="5">
        <v>154768</v>
      </c>
      <c r="J275" s="5">
        <v>154768</v>
      </c>
      <c r="K275" s="5">
        <v>154768</v>
      </c>
      <c r="L275" s="5">
        <v>154768</v>
      </c>
      <c r="M275" s="5">
        <v>154768</v>
      </c>
      <c r="N275" s="5">
        <v>154768</v>
      </c>
      <c r="O275" s="5">
        <v>144768</v>
      </c>
      <c r="P275" s="5">
        <v>139768</v>
      </c>
      <c r="Q275" s="5">
        <v>139768</v>
      </c>
      <c r="R275" s="5">
        <f t="shared" si="30"/>
        <v>152059.66666666666</v>
      </c>
      <c r="S275" s="9"/>
    </row>
    <row r="276" spans="1:29" outlineLevel="3" x14ac:dyDescent="0.25">
      <c r="A276" t="s">
        <v>571</v>
      </c>
      <c r="B276" t="s">
        <v>572</v>
      </c>
      <c r="C276" t="s">
        <v>573</v>
      </c>
      <c r="D276" t="s">
        <v>574</v>
      </c>
      <c r="E276" s="5">
        <v>7421889.2400000002</v>
      </c>
      <c r="F276" s="5">
        <v>7299609</v>
      </c>
      <c r="G276" s="5">
        <v>7179924.5</v>
      </c>
      <c r="H276" s="5">
        <v>8122680.6399999997</v>
      </c>
      <c r="I276" s="5">
        <v>8033558.7999999998</v>
      </c>
      <c r="J276" s="5">
        <v>7804029.2599999998</v>
      </c>
      <c r="K276" s="5">
        <v>7654269.7999999998</v>
      </c>
      <c r="L276" s="5">
        <v>7529136.4199999999</v>
      </c>
      <c r="M276" s="5">
        <v>7410635.8099999996</v>
      </c>
      <c r="N276" s="5">
        <v>7302261.6500000004</v>
      </c>
      <c r="O276" s="5">
        <v>7227810.5199999996</v>
      </c>
      <c r="P276" s="5">
        <v>7114328.1500000004</v>
      </c>
      <c r="Q276" s="5">
        <v>6981475.54</v>
      </c>
      <c r="R276" s="5">
        <f t="shared" si="30"/>
        <v>7489993.911666668</v>
      </c>
      <c r="S276" s="9"/>
    </row>
    <row r="277" spans="1:29" outlineLevel="3" x14ac:dyDescent="0.25">
      <c r="A277" t="s">
        <v>571</v>
      </c>
      <c r="B277" t="s">
        <v>572</v>
      </c>
      <c r="C277" t="s">
        <v>575</v>
      </c>
      <c r="D277" t="s">
        <v>576</v>
      </c>
      <c r="E277" s="5">
        <v>-1811732.5</v>
      </c>
      <c r="F277" s="5">
        <v>-1750592.37</v>
      </c>
      <c r="G277" s="5">
        <v>-1690750.12</v>
      </c>
      <c r="H277" s="5">
        <v>-1935337.73</v>
      </c>
      <c r="I277" s="5">
        <v>-1890776.8</v>
      </c>
      <c r="J277" s="5">
        <v>-1824034.06</v>
      </c>
      <c r="K277" s="5">
        <v>-1749154.32</v>
      </c>
      <c r="L277" s="5">
        <v>-1686587.63</v>
      </c>
      <c r="M277" s="5">
        <v>-1627337.32</v>
      </c>
      <c r="N277" s="5">
        <v>-1573150.24</v>
      </c>
      <c r="O277" s="5">
        <v>-1535924.67</v>
      </c>
      <c r="P277" s="5">
        <v>-1479183.48</v>
      </c>
      <c r="Q277" s="5">
        <v>-1554516.88</v>
      </c>
      <c r="R277" s="5">
        <f t="shared" si="30"/>
        <v>-1702162.7858333336</v>
      </c>
      <c r="S277" s="9"/>
    </row>
    <row r="278" spans="1:29" outlineLevel="3" x14ac:dyDescent="0.25">
      <c r="A278" t="s">
        <v>571</v>
      </c>
      <c r="B278" t="s">
        <v>572</v>
      </c>
      <c r="C278" t="s">
        <v>577</v>
      </c>
      <c r="D278" t="s">
        <v>578</v>
      </c>
      <c r="E278" s="5">
        <v>1495714.19</v>
      </c>
      <c r="F278" s="5">
        <v>656029.62</v>
      </c>
      <c r="G278" s="5">
        <v>958487.71</v>
      </c>
      <c r="H278" s="5">
        <v>495556.38</v>
      </c>
      <c r="I278" s="5">
        <v>187782.19</v>
      </c>
      <c r="J278" s="5">
        <v>1438068.93</v>
      </c>
      <c r="K278" s="5">
        <v>17917361.530000001</v>
      </c>
      <c r="L278" s="5">
        <v>16741763.42</v>
      </c>
      <c r="M278" s="5">
        <v>18478282.73</v>
      </c>
      <c r="N278" s="5">
        <v>23177620.899999999</v>
      </c>
      <c r="O278" s="5">
        <v>21776925.239999998</v>
      </c>
      <c r="P278" s="5">
        <v>24170447.739999998</v>
      </c>
      <c r="Q278" s="5">
        <v>4835683.8</v>
      </c>
      <c r="R278" s="5">
        <f t="shared" si="30"/>
        <v>10763668.782083333</v>
      </c>
      <c r="S278" s="9"/>
    </row>
    <row r="279" spans="1:29" outlineLevel="3" x14ac:dyDescent="0.25">
      <c r="A279" t="s">
        <v>571</v>
      </c>
      <c r="B279" t="s">
        <v>572</v>
      </c>
      <c r="C279" t="s">
        <v>579</v>
      </c>
      <c r="D279" t="s">
        <v>580</v>
      </c>
      <c r="E279" s="5">
        <v>17227852</v>
      </c>
      <c r="F279" s="5">
        <v>17265517</v>
      </c>
      <c r="G279" s="5">
        <v>17304523</v>
      </c>
      <c r="H279" s="5">
        <v>17343617</v>
      </c>
      <c r="I279" s="5">
        <v>17381535</v>
      </c>
      <c r="J279" s="5">
        <v>17420803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f t="shared" si="30"/>
        <v>7944160.083333333</v>
      </c>
      <c r="S279" s="9"/>
    </row>
    <row r="280" spans="1:29" outlineLevel="3" x14ac:dyDescent="0.25">
      <c r="A280" t="s">
        <v>581</v>
      </c>
      <c r="B280" t="s">
        <v>582</v>
      </c>
      <c r="C280" t="s">
        <v>583</v>
      </c>
      <c r="D280" t="s">
        <v>584</v>
      </c>
      <c r="E280" s="5">
        <v>-5005.2700000000004</v>
      </c>
      <c r="F280" s="5">
        <v>-27112.15</v>
      </c>
      <c r="G280" s="5">
        <v>-110602.08</v>
      </c>
      <c r="H280" s="5">
        <v>-8254.16</v>
      </c>
      <c r="I280" s="5">
        <v>-6128.65</v>
      </c>
      <c r="J280" s="5">
        <v>-6289.26</v>
      </c>
      <c r="K280" s="5">
        <v>-5221.28</v>
      </c>
      <c r="L280" s="5">
        <v>-6826.8</v>
      </c>
      <c r="M280" s="5">
        <v>-5619.97</v>
      </c>
      <c r="N280" s="5">
        <v>-5169</v>
      </c>
      <c r="O280" s="5">
        <v>-219130.41</v>
      </c>
      <c r="P280" s="5">
        <v>-5474.63</v>
      </c>
      <c r="Q280" s="5">
        <v>-4441.82</v>
      </c>
      <c r="R280" s="5">
        <f t="shared" si="30"/>
        <v>-34212.661249999997</v>
      </c>
      <c r="S280" s="9"/>
    </row>
    <row r="281" spans="1:29" outlineLevel="3" x14ac:dyDescent="0.25">
      <c r="A281" t="s">
        <v>585</v>
      </c>
      <c r="B281" t="s">
        <v>586</v>
      </c>
      <c r="C281" t="s">
        <v>587</v>
      </c>
      <c r="D281" t="s">
        <v>588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-6857.78</v>
      </c>
      <c r="K281" s="5">
        <v>0</v>
      </c>
      <c r="L281" s="5">
        <v>0</v>
      </c>
      <c r="M281" s="5">
        <v>0</v>
      </c>
      <c r="N281" s="5">
        <v>-5404</v>
      </c>
      <c r="O281" s="5">
        <v>0</v>
      </c>
      <c r="P281" s="5">
        <v>0</v>
      </c>
      <c r="Q281" s="5">
        <v>0</v>
      </c>
      <c r="R281" s="5">
        <f t="shared" si="30"/>
        <v>-1021.8149999999999</v>
      </c>
      <c r="S281" s="9"/>
    </row>
    <row r="282" spans="1:29" outlineLevel="3" x14ac:dyDescent="0.25">
      <c r="A282" t="s">
        <v>589</v>
      </c>
      <c r="B282" t="s">
        <v>590</v>
      </c>
      <c r="C282" t="s">
        <v>591</v>
      </c>
      <c r="D282" t="s">
        <v>592</v>
      </c>
      <c r="E282" s="5">
        <v>5055336.0599999996</v>
      </c>
      <c r="F282" s="5">
        <v>5982447.1299999999</v>
      </c>
      <c r="G282" s="5">
        <v>5830495.0199999996</v>
      </c>
      <c r="H282" s="5">
        <v>5285310.07</v>
      </c>
      <c r="I282" s="5">
        <v>4433480.58</v>
      </c>
      <c r="J282" s="5">
        <v>5042484.75</v>
      </c>
      <c r="K282" s="5">
        <v>7350386.0599999996</v>
      </c>
      <c r="L282" s="5">
        <v>7694551.5300000003</v>
      </c>
      <c r="M282" s="5">
        <v>6162104.8700000001</v>
      </c>
      <c r="N282" s="5">
        <v>5412172.6299999999</v>
      </c>
      <c r="O282" s="5">
        <v>4837360.8</v>
      </c>
      <c r="P282" s="5">
        <v>4663686.37</v>
      </c>
      <c r="Q282" s="5">
        <v>5055336.0599999996</v>
      </c>
      <c r="R282" s="5">
        <f t="shared" si="30"/>
        <v>5645817.9891666658</v>
      </c>
      <c r="S282" s="9"/>
    </row>
    <row r="283" spans="1:29" outlineLevel="3" x14ac:dyDescent="0.25">
      <c r="A283" t="s">
        <v>589</v>
      </c>
      <c r="B283" t="s">
        <v>590</v>
      </c>
      <c r="C283" t="s">
        <v>593</v>
      </c>
      <c r="D283" t="s">
        <v>594</v>
      </c>
      <c r="E283" s="5">
        <v>706254.14</v>
      </c>
      <c r="F283" s="5">
        <v>3.37</v>
      </c>
      <c r="G283" s="5">
        <v>-265953.59999999998</v>
      </c>
      <c r="H283" s="5">
        <v>90266.38</v>
      </c>
      <c r="I283" s="5">
        <v>-1337.56</v>
      </c>
      <c r="J283" s="5">
        <v>0</v>
      </c>
      <c r="K283" s="5">
        <v>0</v>
      </c>
      <c r="L283" s="5">
        <v>9803.7000000000007</v>
      </c>
      <c r="M283" s="5">
        <v>-56.87</v>
      </c>
      <c r="N283" s="5">
        <v>197375</v>
      </c>
      <c r="O283" s="5">
        <v>-988.41</v>
      </c>
      <c r="P283" s="5">
        <v>336365.35</v>
      </c>
      <c r="Q283" s="5">
        <v>2582011.8199999998</v>
      </c>
      <c r="R283" s="5">
        <f t="shared" si="30"/>
        <v>167467.52833333332</v>
      </c>
      <c r="S283" s="9"/>
    </row>
    <row r="284" spans="1:29" outlineLevel="3" x14ac:dyDescent="0.25">
      <c r="A284" t="s">
        <v>589</v>
      </c>
      <c r="B284" t="s">
        <v>590</v>
      </c>
      <c r="C284" t="s">
        <v>595</v>
      </c>
      <c r="D284" t="s">
        <v>596</v>
      </c>
      <c r="E284" s="5">
        <v>18478781.309999999</v>
      </c>
      <c r="F284" s="5">
        <v>15068433.789999999</v>
      </c>
      <c r="G284" s="5">
        <v>18303251.5</v>
      </c>
      <c r="H284" s="5">
        <v>30580701.120000001</v>
      </c>
      <c r="I284" s="5">
        <v>13662105.550000001</v>
      </c>
      <c r="J284" s="5">
        <v>13443294.24</v>
      </c>
      <c r="K284" s="5">
        <v>12476545.699999999</v>
      </c>
      <c r="L284" s="5">
        <v>15358536.6</v>
      </c>
      <c r="M284" s="5">
        <v>16661130.74</v>
      </c>
      <c r="N284" s="5">
        <v>13917369.02</v>
      </c>
      <c r="O284" s="5">
        <v>8576581.4000000004</v>
      </c>
      <c r="P284" s="5">
        <v>7484069.8700000001</v>
      </c>
      <c r="Q284" s="5">
        <v>6126948.4900000002</v>
      </c>
      <c r="R284" s="5">
        <f t="shared" si="30"/>
        <v>14819573.702500001</v>
      </c>
      <c r="S284" s="9"/>
    </row>
    <row r="285" spans="1:29" outlineLevel="3" x14ac:dyDescent="0.25">
      <c r="A285" t="s">
        <v>597</v>
      </c>
      <c r="B285" t="s">
        <v>598</v>
      </c>
      <c r="C285" t="s">
        <v>599</v>
      </c>
      <c r="D285" t="s">
        <v>600</v>
      </c>
      <c r="E285" s="5">
        <v>5027213</v>
      </c>
      <c r="F285" s="5">
        <v>5310543.16</v>
      </c>
      <c r="G285" s="5">
        <v>5554696.2999999998</v>
      </c>
      <c r="H285" s="5">
        <v>6190220.6500000004</v>
      </c>
      <c r="I285" s="5">
        <v>6210941.0300000003</v>
      </c>
      <c r="J285" s="5">
        <v>6195690.9500000002</v>
      </c>
      <c r="K285" s="5">
        <v>6490414.7000000002</v>
      </c>
      <c r="L285" s="5">
        <v>5459610.1200000001</v>
      </c>
      <c r="M285" s="5">
        <v>5489351.6399999997</v>
      </c>
      <c r="N285" s="5">
        <v>5824500.5700000003</v>
      </c>
      <c r="O285" s="5">
        <v>5541543.96</v>
      </c>
      <c r="P285" s="5">
        <v>5866784.2000000002</v>
      </c>
      <c r="Q285" s="5">
        <v>5637497.4100000001</v>
      </c>
      <c r="R285" s="5">
        <f t="shared" si="30"/>
        <v>5788887.7070833333</v>
      </c>
      <c r="S285" s="9"/>
    </row>
    <row r="286" spans="1:29" outlineLevel="3" x14ac:dyDescent="0.25">
      <c r="A286" t="s">
        <v>601</v>
      </c>
      <c r="B286" t="s">
        <v>602</v>
      </c>
      <c r="C286" t="s">
        <v>603</v>
      </c>
      <c r="D286" t="s">
        <v>604</v>
      </c>
      <c r="E286" s="5">
        <v>-552586.42000000004</v>
      </c>
      <c r="F286" s="5">
        <v>-357561</v>
      </c>
      <c r="G286" s="5">
        <v>-963352</v>
      </c>
      <c r="H286" s="5">
        <v>-15561574</v>
      </c>
      <c r="I286" s="5">
        <v>-301313.18</v>
      </c>
      <c r="J286" s="5">
        <v>-464733</v>
      </c>
      <c r="K286" s="5">
        <v>-1401943.88</v>
      </c>
      <c r="L286" s="5">
        <v>-413386</v>
      </c>
      <c r="M286" s="5">
        <v>-1964963</v>
      </c>
      <c r="N286" s="5">
        <v>-3169851.68</v>
      </c>
      <c r="O286" s="5">
        <v>-1680644.18</v>
      </c>
      <c r="P286" s="5">
        <v>-1977714.51</v>
      </c>
      <c r="Q286" s="5">
        <v>-1458241.92</v>
      </c>
      <c r="R286" s="5">
        <f t="shared" si="30"/>
        <v>-2438537.5500000003</v>
      </c>
      <c r="S286" s="9"/>
    </row>
    <row r="287" spans="1:29" ht="13.5" outlineLevel="2" thickBot="1" x14ac:dyDescent="0.35">
      <c r="A287" s="6" t="s">
        <v>3729</v>
      </c>
      <c r="B287" s="6"/>
      <c r="C287" s="6"/>
      <c r="D287" s="6"/>
      <c r="E287" s="7">
        <f t="shared" ref="E287:Q287" si="40">SUBTOTAL(9,E272:E286)</f>
        <v>53245322.489999995</v>
      </c>
      <c r="F287" s="7">
        <f t="shared" si="40"/>
        <v>49645045.849999994</v>
      </c>
      <c r="G287" s="7">
        <f t="shared" si="40"/>
        <v>52296832</v>
      </c>
      <c r="H287" s="7">
        <f t="shared" si="40"/>
        <v>50805372.169999994</v>
      </c>
      <c r="I287" s="7">
        <f t="shared" si="40"/>
        <v>47909409.160000004</v>
      </c>
      <c r="J287" s="7">
        <f t="shared" si="40"/>
        <v>49238282.399999999</v>
      </c>
      <c r="K287" s="7">
        <f t="shared" si="40"/>
        <v>48930705.240000002</v>
      </c>
      <c r="L287" s="7">
        <f t="shared" si="40"/>
        <v>50885973.159999996</v>
      </c>
      <c r="M287" s="7">
        <f t="shared" si="40"/>
        <v>50802680.450000003</v>
      </c>
      <c r="N287" s="7">
        <f t="shared" si="40"/>
        <v>51272588.890000001</v>
      </c>
      <c r="O287" s="7">
        <f t="shared" si="40"/>
        <v>44703568.649999999</v>
      </c>
      <c r="P287" s="7">
        <f t="shared" si="40"/>
        <v>46354392.410000004</v>
      </c>
      <c r="Q287" s="7">
        <f t="shared" si="40"/>
        <v>28381299.789999999</v>
      </c>
      <c r="R287" s="7">
        <f>SUBTOTAL(9,R272:R286)</f>
        <v>48638180.126666665</v>
      </c>
      <c r="S287" s="16"/>
      <c r="T287" s="7">
        <f>R287</f>
        <v>48638180.126666665</v>
      </c>
      <c r="U287" s="7">
        <f t="shared" ref="U287:W287" si="41">SUBTOTAL(9,U272:U286)</f>
        <v>0</v>
      </c>
      <c r="V287" s="7">
        <f t="shared" si="41"/>
        <v>0</v>
      </c>
      <c r="W287" s="7">
        <f t="shared" si="41"/>
        <v>0</v>
      </c>
      <c r="X287" s="16"/>
      <c r="Y287" s="7">
        <f t="shared" ref="Y287" si="42">SUBTOTAL(9,Y272:Y286)</f>
        <v>0</v>
      </c>
      <c r="Z287" s="7">
        <f t="shared" ref="Z287" si="43">SUBTOTAL(9,Z272:Z286)</f>
        <v>0</v>
      </c>
      <c r="AA287" s="7">
        <f t="shared" ref="AA287" si="44">SUBTOTAL(9,AA272:AA286)</f>
        <v>0</v>
      </c>
      <c r="AB287" s="16"/>
      <c r="AC287" s="188">
        <v>0</v>
      </c>
    </row>
    <row r="288" spans="1:29" outlineLevel="3" x14ac:dyDescent="0.25">
      <c r="A288" t="s">
        <v>605</v>
      </c>
      <c r="B288" t="s">
        <v>606</v>
      </c>
      <c r="C288" t="s">
        <v>607</v>
      </c>
      <c r="D288" t="s">
        <v>608</v>
      </c>
      <c r="E288" s="5">
        <v>-8409740</v>
      </c>
      <c r="F288" s="5">
        <v>-8126862</v>
      </c>
      <c r="G288" s="5">
        <v>-8179244</v>
      </c>
      <c r="H288" s="5">
        <v>-8231569</v>
      </c>
      <c r="I288" s="5">
        <v>-7343700</v>
      </c>
      <c r="J288" s="5">
        <v>-7259088</v>
      </c>
      <c r="K288" s="5">
        <v>-7153833</v>
      </c>
      <c r="L288" s="5">
        <v>-7799198</v>
      </c>
      <c r="M288" s="5">
        <v>-8180757</v>
      </c>
      <c r="N288" s="5">
        <v>-9081799.9499999993</v>
      </c>
      <c r="O288" s="5">
        <v>-9319974.9499999993</v>
      </c>
      <c r="P288" s="5">
        <v>-9117875.7200000007</v>
      </c>
      <c r="Q288" s="5">
        <v>-9194241.4900000002</v>
      </c>
      <c r="R288" s="5">
        <f t="shared" si="30"/>
        <v>-8216324.3637500005</v>
      </c>
      <c r="S288" s="9"/>
    </row>
    <row r="289" spans="1:29" outlineLevel="3" x14ac:dyDescent="0.25">
      <c r="A289" t="s">
        <v>605</v>
      </c>
      <c r="B289" t="s">
        <v>606</v>
      </c>
      <c r="C289" t="s">
        <v>609</v>
      </c>
      <c r="D289" t="s">
        <v>610</v>
      </c>
      <c r="E289" s="5">
        <v>-15322</v>
      </c>
      <c r="F289" s="5">
        <v>-17954</v>
      </c>
      <c r="G289" s="5">
        <v>-22279</v>
      </c>
      <c r="H289" s="5">
        <v>-22709</v>
      </c>
      <c r="I289" s="5">
        <v>-13371</v>
      </c>
      <c r="J289" s="5">
        <v>-16018</v>
      </c>
      <c r="K289" s="5">
        <v>-14875</v>
      </c>
      <c r="L289" s="5">
        <v>-11462</v>
      </c>
      <c r="M289" s="5">
        <v>-13040</v>
      </c>
      <c r="N289" s="5">
        <v>-2724.82</v>
      </c>
      <c r="O289" s="5">
        <v>-78415.66</v>
      </c>
      <c r="P289" s="5">
        <v>-79657.66</v>
      </c>
      <c r="Q289" s="5">
        <v>-76861.66</v>
      </c>
      <c r="R289" s="5">
        <f t="shared" si="30"/>
        <v>-28216.497500000001</v>
      </c>
      <c r="S289" s="9"/>
    </row>
    <row r="290" spans="1:29" outlineLevel="3" x14ac:dyDescent="0.25">
      <c r="A290" t="s">
        <v>605</v>
      </c>
      <c r="B290" t="s">
        <v>606</v>
      </c>
      <c r="C290" t="s">
        <v>611</v>
      </c>
      <c r="D290" t="s">
        <v>612</v>
      </c>
      <c r="E290" s="5">
        <v>-580708.46</v>
      </c>
      <c r="F290" s="5">
        <v>-603552.85</v>
      </c>
      <c r="G290" s="5">
        <v>-605232.56000000006</v>
      </c>
      <c r="H290" s="5">
        <v>-384064.94</v>
      </c>
      <c r="I290" s="5">
        <v>-396227.18</v>
      </c>
      <c r="J290" s="5">
        <v>-376211.4</v>
      </c>
      <c r="K290" s="5">
        <v>-378581.34</v>
      </c>
      <c r="L290" s="5">
        <v>-377649.59</v>
      </c>
      <c r="M290" s="5">
        <v>-389120.82</v>
      </c>
      <c r="N290" s="5">
        <v>-242465.72</v>
      </c>
      <c r="O290" s="5">
        <v>-122653.77</v>
      </c>
      <c r="P290" s="5">
        <v>-120435.38</v>
      </c>
      <c r="Q290" s="5">
        <v>-123073.68</v>
      </c>
      <c r="R290" s="5">
        <f t="shared" si="30"/>
        <v>-362340.55166666658</v>
      </c>
      <c r="S290" s="9"/>
    </row>
    <row r="291" spans="1:29" outlineLevel="3" x14ac:dyDescent="0.25">
      <c r="A291" t="s">
        <v>605</v>
      </c>
      <c r="B291" t="s">
        <v>606</v>
      </c>
      <c r="C291" t="s">
        <v>613</v>
      </c>
      <c r="D291" t="s">
        <v>614</v>
      </c>
      <c r="E291" s="5">
        <v>-104925.15</v>
      </c>
      <c r="F291" s="5">
        <v>-104925.15</v>
      </c>
      <c r="G291" s="5">
        <v>-104925.15</v>
      </c>
      <c r="H291" s="5">
        <v>-110059.28</v>
      </c>
      <c r="I291" s="5">
        <v>-110059.28</v>
      </c>
      <c r="J291" s="5">
        <v>-110059.28</v>
      </c>
      <c r="K291" s="5">
        <v>-110059.28</v>
      </c>
      <c r="L291" s="5">
        <v>-110059.28</v>
      </c>
      <c r="M291" s="5">
        <v>-110059.28</v>
      </c>
      <c r="N291" s="5">
        <v>-110554.8</v>
      </c>
      <c r="O291" s="5">
        <v>-110554.8</v>
      </c>
      <c r="P291" s="5">
        <v>-110554.8</v>
      </c>
      <c r="Q291" s="5">
        <v>-168894.96</v>
      </c>
      <c r="R291" s="5">
        <f t="shared" si="30"/>
        <v>-111565.03625</v>
      </c>
      <c r="S291" s="9"/>
    </row>
    <row r="292" spans="1:29" outlineLevel="3" x14ac:dyDescent="0.25">
      <c r="A292" t="s">
        <v>605</v>
      </c>
      <c r="B292" t="s">
        <v>606</v>
      </c>
      <c r="C292" t="s">
        <v>615</v>
      </c>
      <c r="D292" t="s">
        <v>616</v>
      </c>
      <c r="E292" s="5">
        <v>-33805.370000000003</v>
      </c>
      <c r="F292" s="5">
        <v>-33805.370000000003</v>
      </c>
      <c r="G292" s="5">
        <v>-33805.370000000003</v>
      </c>
      <c r="H292" s="5">
        <v>-33805.370000000003</v>
      </c>
      <c r="I292" s="5">
        <v>-33805.370000000003</v>
      </c>
      <c r="J292" s="5">
        <v>-33805.370000000003</v>
      </c>
      <c r="K292" s="5">
        <v>-33805.370000000003</v>
      </c>
      <c r="L292" s="5">
        <v>-33805.370000000003</v>
      </c>
      <c r="M292" s="5">
        <v>-33805.370000000003</v>
      </c>
      <c r="N292" s="5">
        <v>-33805.370000000003</v>
      </c>
      <c r="O292" s="5">
        <v>-33805.370000000003</v>
      </c>
      <c r="P292" s="5">
        <v>-33805.370000000003</v>
      </c>
      <c r="Q292" s="5">
        <v>-33805.370000000003</v>
      </c>
      <c r="R292" s="5">
        <f t="shared" ref="R292:R359" si="45">(E292+2*SUM(F292:P292)+Q292)/24</f>
        <v>-33805.370000000003</v>
      </c>
      <c r="S292" s="9"/>
    </row>
    <row r="293" spans="1:29" ht="13.5" outlineLevel="2" thickBot="1" x14ac:dyDescent="0.35">
      <c r="A293" s="6" t="s">
        <v>3730</v>
      </c>
      <c r="B293" s="6"/>
      <c r="C293" s="6"/>
      <c r="D293" s="6"/>
      <c r="E293" s="7">
        <f t="shared" ref="E293:R293" si="46">SUBTOTAL(9,E288:E292)</f>
        <v>-9144500.9800000004</v>
      </c>
      <c r="F293" s="7">
        <f t="shared" si="46"/>
        <v>-8887099.3699999992</v>
      </c>
      <c r="G293" s="7">
        <f t="shared" si="46"/>
        <v>-8945486.0800000001</v>
      </c>
      <c r="H293" s="7">
        <f t="shared" si="46"/>
        <v>-8782207.589999998</v>
      </c>
      <c r="I293" s="7">
        <f t="shared" si="46"/>
        <v>-7897162.8300000001</v>
      </c>
      <c r="J293" s="7">
        <f t="shared" si="46"/>
        <v>-7795182.0500000007</v>
      </c>
      <c r="K293" s="7">
        <f t="shared" si="46"/>
        <v>-7691153.9900000002</v>
      </c>
      <c r="L293" s="7">
        <f t="shared" si="46"/>
        <v>-8332174.2400000002</v>
      </c>
      <c r="M293" s="7">
        <f t="shared" si="46"/>
        <v>-8726782.4699999988</v>
      </c>
      <c r="N293" s="7">
        <f t="shared" si="46"/>
        <v>-9471350.6600000001</v>
      </c>
      <c r="O293" s="7">
        <f t="shared" si="46"/>
        <v>-9665404.5499999989</v>
      </c>
      <c r="P293" s="7">
        <f t="shared" si="46"/>
        <v>-9462328.9300000016</v>
      </c>
      <c r="Q293" s="7">
        <f t="shared" si="46"/>
        <v>-9596877.1600000001</v>
      </c>
      <c r="R293" s="7">
        <f t="shared" si="46"/>
        <v>-8752251.8191666659</v>
      </c>
      <c r="S293" s="16"/>
      <c r="T293" s="7">
        <f>R293</f>
        <v>-8752251.8191666659</v>
      </c>
      <c r="U293" s="7">
        <f t="shared" ref="U293:AA293" si="47">SUBTOTAL(9,U288:U292)</f>
        <v>0</v>
      </c>
      <c r="V293" s="7">
        <f t="shared" si="47"/>
        <v>0</v>
      </c>
      <c r="W293" s="7">
        <f t="shared" si="47"/>
        <v>0</v>
      </c>
      <c r="X293" s="16"/>
      <c r="Y293" s="7">
        <f t="shared" si="47"/>
        <v>0</v>
      </c>
      <c r="Z293" s="7">
        <f t="shared" si="47"/>
        <v>0</v>
      </c>
      <c r="AA293" s="7">
        <f t="shared" si="47"/>
        <v>0</v>
      </c>
      <c r="AB293" s="16"/>
      <c r="AC293" s="188">
        <v>0</v>
      </c>
    </row>
    <row r="294" spans="1:29" outlineLevel="3" x14ac:dyDescent="0.25">
      <c r="A294" t="s">
        <v>617</v>
      </c>
      <c r="B294" t="s">
        <v>618</v>
      </c>
      <c r="C294" t="s">
        <v>619</v>
      </c>
      <c r="D294" t="s">
        <v>620</v>
      </c>
      <c r="E294" s="5">
        <v>-102998.48</v>
      </c>
      <c r="F294" s="5">
        <v>68117.84</v>
      </c>
      <c r="G294" s="5">
        <v>1319.64</v>
      </c>
      <c r="H294" s="5">
        <v>-133.91999999999999</v>
      </c>
      <c r="I294" s="5">
        <v>-2001</v>
      </c>
      <c r="J294" s="5">
        <v>-2001</v>
      </c>
      <c r="K294" s="5">
        <v>-2001</v>
      </c>
      <c r="L294" s="5">
        <v>-2001</v>
      </c>
      <c r="M294" s="5">
        <v>-2001</v>
      </c>
      <c r="N294" s="5">
        <v>-2001</v>
      </c>
      <c r="O294" s="5">
        <v>-2001</v>
      </c>
      <c r="P294" s="5">
        <v>-2001</v>
      </c>
      <c r="Q294" s="5">
        <v>-2001</v>
      </c>
      <c r="R294" s="5">
        <f t="shared" si="45"/>
        <v>66.318333333333314</v>
      </c>
      <c r="S294" s="9"/>
    </row>
    <row r="295" spans="1:29" outlineLevel="3" x14ac:dyDescent="0.25">
      <c r="A295" t="s">
        <v>617</v>
      </c>
      <c r="B295" t="s">
        <v>618</v>
      </c>
      <c r="C295" t="s">
        <v>621</v>
      </c>
      <c r="D295" t="s">
        <v>622</v>
      </c>
      <c r="E295" s="5">
        <v>174111.57</v>
      </c>
      <c r="F295" s="5">
        <v>98188.800000000003</v>
      </c>
      <c r="G295" s="5">
        <v>267832.94</v>
      </c>
      <c r="H295" s="5">
        <v>109039.03999999999</v>
      </c>
      <c r="I295" s="5">
        <v>50241.03</v>
      </c>
      <c r="J295" s="5">
        <v>148818.64000000001</v>
      </c>
      <c r="K295" s="5">
        <v>323348.12</v>
      </c>
      <c r="L295" s="5">
        <v>97676.31</v>
      </c>
      <c r="M295" s="5">
        <v>120220.96</v>
      </c>
      <c r="N295" s="5">
        <v>126131.04</v>
      </c>
      <c r="O295" s="5">
        <v>114525.5</v>
      </c>
      <c r="P295" s="5">
        <v>148303.85999999999</v>
      </c>
      <c r="Q295" s="5">
        <v>63843.47</v>
      </c>
      <c r="R295" s="5">
        <f t="shared" si="45"/>
        <v>143608.64666666664</v>
      </c>
      <c r="S295" s="9"/>
    </row>
    <row r="296" spans="1:29" outlineLevel="3" x14ac:dyDescent="0.25">
      <c r="A296" t="s">
        <v>617</v>
      </c>
      <c r="B296" t="s">
        <v>618</v>
      </c>
      <c r="C296" t="s">
        <v>623</v>
      </c>
      <c r="D296" t="s">
        <v>624</v>
      </c>
      <c r="E296" s="5">
        <v>28166.26</v>
      </c>
      <c r="F296" s="5">
        <v>11930.21</v>
      </c>
      <c r="G296" s="5">
        <v>25744.54</v>
      </c>
      <c r="H296" s="5">
        <v>13421.22</v>
      </c>
      <c r="I296" s="5">
        <v>27144.27</v>
      </c>
      <c r="J296" s="5">
        <v>18327.61</v>
      </c>
      <c r="K296" s="5">
        <v>13517.4</v>
      </c>
      <c r="L296" s="5">
        <v>35481.42</v>
      </c>
      <c r="M296" s="5">
        <v>36628.71</v>
      </c>
      <c r="N296" s="5">
        <v>13596.95</v>
      </c>
      <c r="O296" s="5">
        <v>28443.93</v>
      </c>
      <c r="P296" s="5">
        <v>17874.060000000001</v>
      </c>
      <c r="Q296" s="5">
        <v>12406.78</v>
      </c>
      <c r="R296" s="5">
        <f t="shared" si="45"/>
        <v>21866.403333333332</v>
      </c>
      <c r="S296" s="9"/>
    </row>
    <row r="297" spans="1:29" outlineLevel="3" x14ac:dyDescent="0.25">
      <c r="A297" t="s">
        <v>617</v>
      </c>
      <c r="B297" t="s">
        <v>618</v>
      </c>
      <c r="C297" t="s">
        <v>625</v>
      </c>
      <c r="D297" t="s">
        <v>626</v>
      </c>
      <c r="E297" s="5">
        <v>3267.8</v>
      </c>
      <c r="F297" s="5">
        <v>3045.84</v>
      </c>
      <c r="G297" s="5">
        <v>2886.09</v>
      </c>
      <c r="H297" s="5">
        <v>2618.11</v>
      </c>
      <c r="I297" s="5">
        <v>2076.67</v>
      </c>
      <c r="J297" s="5">
        <v>1885.81</v>
      </c>
      <c r="K297" s="5">
        <v>3784.15</v>
      </c>
      <c r="L297" s="5">
        <v>4524.22</v>
      </c>
      <c r="M297" s="5">
        <v>5497.64</v>
      </c>
      <c r="N297" s="5">
        <v>4758.82</v>
      </c>
      <c r="O297" s="5">
        <v>4862.43</v>
      </c>
      <c r="P297" s="5">
        <v>5043.05</v>
      </c>
      <c r="Q297" s="5">
        <v>3653.12</v>
      </c>
      <c r="R297" s="5">
        <f t="shared" si="45"/>
        <v>3703.6075000000001</v>
      </c>
      <c r="S297" s="9"/>
    </row>
    <row r="298" spans="1:29" outlineLevel="3" x14ac:dyDescent="0.25">
      <c r="A298" t="s">
        <v>617</v>
      </c>
      <c r="B298" t="s">
        <v>618</v>
      </c>
      <c r="C298" t="s">
        <v>627</v>
      </c>
      <c r="D298" t="s">
        <v>628</v>
      </c>
      <c r="E298" s="5">
        <v>5229.3500000000004</v>
      </c>
      <c r="F298" s="5">
        <v>5521.05</v>
      </c>
      <c r="G298" s="5">
        <v>6407.92</v>
      </c>
      <c r="H298" s="5">
        <v>4473.83</v>
      </c>
      <c r="I298" s="5">
        <v>4711.67</v>
      </c>
      <c r="J298" s="5">
        <v>3885.77</v>
      </c>
      <c r="K298" s="5">
        <v>6170.9</v>
      </c>
      <c r="L298" s="5">
        <v>6957.26</v>
      </c>
      <c r="M298" s="5">
        <v>15343.84</v>
      </c>
      <c r="N298" s="5">
        <v>7332.14</v>
      </c>
      <c r="O298" s="5">
        <v>7712.2</v>
      </c>
      <c r="P298" s="5">
        <v>7567.72</v>
      </c>
      <c r="Q298" s="5">
        <v>16923.59</v>
      </c>
      <c r="R298" s="5">
        <f t="shared" si="45"/>
        <v>7263.3975</v>
      </c>
      <c r="S298" s="9"/>
    </row>
    <row r="299" spans="1:29" outlineLevel="3" x14ac:dyDescent="0.25">
      <c r="A299" t="s">
        <v>617</v>
      </c>
      <c r="B299" t="s">
        <v>618</v>
      </c>
      <c r="C299" t="s">
        <v>629</v>
      </c>
      <c r="D299" t="s">
        <v>630</v>
      </c>
      <c r="E299" s="5">
        <v>2875.01</v>
      </c>
      <c r="F299" s="5">
        <v>3041.87</v>
      </c>
      <c r="G299" s="5">
        <v>3539.07</v>
      </c>
      <c r="H299" s="5">
        <v>2460.92</v>
      </c>
      <c r="I299" s="5">
        <v>2609.96</v>
      </c>
      <c r="J299" s="5">
        <v>2143.42</v>
      </c>
      <c r="K299" s="5">
        <v>3392.24</v>
      </c>
      <c r="L299" s="5">
        <v>3960.45</v>
      </c>
      <c r="M299" s="5">
        <v>8759.19</v>
      </c>
      <c r="N299" s="5">
        <v>4191.3100000000004</v>
      </c>
      <c r="O299" s="5">
        <v>4411.55</v>
      </c>
      <c r="P299" s="5">
        <v>4310.09</v>
      </c>
      <c r="Q299" s="5">
        <v>3184.31</v>
      </c>
      <c r="R299" s="5">
        <f t="shared" si="45"/>
        <v>3820.8108333333334</v>
      </c>
      <c r="S299" s="9"/>
    </row>
    <row r="300" spans="1:29" outlineLevel="3" x14ac:dyDescent="0.25">
      <c r="A300" t="s">
        <v>617</v>
      </c>
      <c r="B300" t="s">
        <v>618</v>
      </c>
      <c r="C300" t="s">
        <v>631</v>
      </c>
      <c r="D300" t="s">
        <v>632</v>
      </c>
      <c r="E300" s="5">
        <v>7520.99</v>
      </c>
      <c r="F300" s="5">
        <v>7653.38</v>
      </c>
      <c r="G300" s="5">
        <v>8016.72</v>
      </c>
      <c r="H300" s="5">
        <v>6760.83</v>
      </c>
      <c r="I300" s="5">
        <v>13754.45</v>
      </c>
      <c r="J300" s="5">
        <v>6148.59</v>
      </c>
      <c r="K300" s="5">
        <v>0</v>
      </c>
      <c r="L300" s="5">
        <v>389121.11</v>
      </c>
      <c r="M300" s="5">
        <v>8397.18</v>
      </c>
      <c r="N300" s="5">
        <v>24429.35</v>
      </c>
      <c r="O300" s="5">
        <v>428600.54</v>
      </c>
      <c r="P300" s="5">
        <v>11598.38</v>
      </c>
      <c r="Q300" s="5">
        <v>6144.73</v>
      </c>
      <c r="R300" s="5">
        <f t="shared" si="45"/>
        <v>75942.782499999987</v>
      </c>
      <c r="S300" s="9"/>
    </row>
    <row r="301" spans="1:29" outlineLevel="3" x14ac:dyDescent="0.25">
      <c r="A301" t="s">
        <v>617</v>
      </c>
      <c r="B301" t="s">
        <v>618</v>
      </c>
      <c r="C301" t="s">
        <v>633</v>
      </c>
      <c r="D301" t="s">
        <v>634</v>
      </c>
      <c r="E301" s="5">
        <v>224439.5</v>
      </c>
      <c r="F301" s="5">
        <v>61448.12</v>
      </c>
      <c r="G301" s="5">
        <v>67896.240000000005</v>
      </c>
      <c r="H301" s="5">
        <v>60235.99</v>
      </c>
      <c r="I301" s="5">
        <v>129009.38</v>
      </c>
      <c r="J301" s="5">
        <v>189323.66</v>
      </c>
      <c r="K301" s="5">
        <v>92450.13</v>
      </c>
      <c r="L301" s="5">
        <v>118968.72</v>
      </c>
      <c r="M301" s="5">
        <v>115501.7</v>
      </c>
      <c r="N301" s="5">
        <v>36370.449999999997</v>
      </c>
      <c r="O301" s="5">
        <v>160310.22</v>
      </c>
      <c r="P301" s="5">
        <v>67523.289999999994</v>
      </c>
      <c r="Q301" s="5">
        <v>71857.97</v>
      </c>
      <c r="R301" s="5">
        <f t="shared" si="45"/>
        <v>103932.21958333334</v>
      </c>
      <c r="S301" s="9"/>
    </row>
    <row r="302" spans="1:29" outlineLevel="3" x14ac:dyDescent="0.25">
      <c r="A302" t="s">
        <v>617</v>
      </c>
      <c r="B302" t="s">
        <v>618</v>
      </c>
      <c r="C302" t="s">
        <v>635</v>
      </c>
      <c r="D302" t="s">
        <v>636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57171.19</v>
      </c>
      <c r="L302" s="5">
        <v>57171.19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f t="shared" si="45"/>
        <v>9528.5316666666677</v>
      </c>
      <c r="S302" s="9"/>
    </row>
    <row r="303" spans="1:29" outlineLevel="3" x14ac:dyDescent="0.25">
      <c r="A303" t="s">
        <v>617</v>
      </c>
      <c r="B303" t="s">
        <v>618</v>
      </c>
      <c r="C303" t="s">
        <v>637</v>
      </c>
      <c r="D303" t="s">
        <v>638</v>
      </c>
      <c r="E303" s="5">
        <v>6105.63</v>
      </c>
      <c r="F303" s="5">
        <v>10312.41</v>
      </c>
      <c r="G303" s="5">
        <v>232501.7</v>
      </c>
      <c r="H303" s="5">
        <v>223577.09</v>
      </c>
      <c r="I303" s="5">
        <v>180324.57</v>
      </c>
      <c r="J303" s="5">
        <v>182984.29</v>
      </c>
      <c r="K303" s="5">
        <v>39241.81</v>
      </c>
      <c r="L303" s="5">
        <v>64728.7</v>
      </c>
      <c r="M303" s="5">
        <v>96974.18</v>
      </c>
      <c r="N303" s="5">
        <v>26082.78</v>
      </c>
      <c r="O303" s="5">
        <v>22580.77</v>
      </c>
      <c r="P303" s="5">
        <v>26649.26</v>
      </c>
      <c r="Q303" s="5">
        <v>25808.05</v>
      </c>
      <c r="R303" s="5">
        <f t="shared" si="45"/>
        <v>93492.866666666654</v>
      </c>
      <c r="S303" s="9"/>
    </row>
    <row r="304" spans="1:29" outlineLevel="3" x14ac:dyDescent="0.25">
      <c r="A304" t="s">
        <v>617</v>
      </c>
      <c r="B304" t="s">
        <v>618</v>
      </c>
      <c r="C304" t="s">
        <v>639</v>
      </c>
      <c r="D304" t="s">
        <v>640</v>
      </c>
      <c r="E304" s="5">
        <v>100</v>
      </c>
      <c r="F304" s="5">
        <v>5.18</v>
      </c>
      <c r="G304" s="5">
        <v>200</v>
      </c>
      <c r="H304" s="5">
        <v>10.37</v>
      </c>
      <c r="I304" s="5">
        <v>1863.16</v>
      </c>
      <c r="J304" s="5">
        <v>5600</v>
      </c>
      <c r="K304" s="5">
        <v>290.35000000000002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1220.58</v>
      </c>
      <c r="R304" s="5">
        <f t="shared" si="45"/>
        <v>719.11250000000007</v>
      </c>
      <c r="S304" s="9"/>
    </row>
    <row r="305" spans="1:19" outlineLevel="3" x14ac:dyDescent="0.25">
      <c r="A305" t="s">
        <v>617</v>
      </c>
      <c r="B305" t="s">
        <v>618</v>
      </c>
      <c r="C305" t="s">
        <v>641</v>
      </c>
      <c r="D305" t="s">
        <v>642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2673.09</v>
      </c>
      <c r="M305" s="5">
        <v>1385.04</v>
      </c>
      <c r="N305" s="5">
        <v>3017.68</v>
      </c>
      <c r="O305" s="5">
        <v>4556.25</v>
      </c>
      <c r="P305" s="5">
        <v>7755.77</v>
      </c>
      <c r="Q305" s="5">
        <v>16540.55</v>
      </c>
      <c r="R305" s="5">
        <f t="shared" si="45"/>
        <v>2304.8420833333334</v>
      </c>
      <c r="S305" s="9"/>
    </row>
    <row r="306" spans="1:19" outlineLevel="3" x14ac:dyDescent="0.25">
      <c r="A306" t="s">
        <v>617</v>
      </c>
      <c r="B306" t="s">
        <v>618</v>
      </c>
      <c r="C306" t="s">
        <v>643</v>
      </c>
      <c r="D306" t="s">
        <v>644</v>
      </c>
      <c r="E306" s="5">
        <v>351.61</v>
      </c>
      <c r="F306" s="5">
        <v>320.74</v>
      </c>
      <c r="G306" s="5">
        <v>373.71</v>
      </c>
      <c r="H306" s="5">
        <v>255.35</v>
      </c>
      <c r="I306" s="5">
        <v>255.37</v>
      </c>
      <c r="J306" s="5">
        <v>204.48</v>
      </c>
      <c r="K306" s="5">
        <v>322.70999999999998</v>
      </c>
      <c r="L306" s="5">
        <v>329.54</v>
      </c>
      <c r="M306" s="5">
        <v>394.92</v>
      </c>
      <c r="N306" s="5">
        <v>347.01</v>
      </c>
      <c r="O306" s="5">
        <v>365.82</v>
      </c>
      <c r="P306" s="5">
        <v>352.01</v>
      </c>
      <c r="Q306" s="5">
        <v>243.3</v>
      </c>
      <c r="R306" s="5">
        <f t="shared" si="45"/>
        <v>318.2595833333333</v>
      </c>
      <c r="S306" s="9"/>
    </row>
    <row r="307" spans="1:19" outlineLevel="3" x14ac:dyDescent="0.25">
      <c r="A307" t="s">
        <v>617</v>
      </c>
      <c r="B307" t="s">
        <v>618</v>
      </c>
      <c r="C307" t="s">
        <v>645</v>
      </c>
      <c r="D307" t="s">
        <v>646</v>
      </c>
      <c r="E307" s="5">
        <v>2372.9</v>
      </c>
      <c r="F307" s="5">
        <v>2139.9699999999998</v>
      </c>
      <c r="G307" s="5">
        <v>2479.73</v>
      </c>
      <c r="H307" s="5">
        <v>2039.57</v>
      </c>
      <c r="I307" s="5">
        <v>1913.39</v>
      </c>
      <c r="J307" s="5">
        <v>1804.81</v>
      </c>
      <c r="K307" s="5">
        <v>2324.64</v>
      </c>
      <c r="L307" s="5">
        <v>2383.69</v>
      </c>
      <c r="M307" s="5">
        <v>2988.53</v>
      </c>
      <c r="N307" s="5">
        <v>2435.35</v>
      </c>
      <c r="O307" s="5">
        <v>4880.1899999999996</v>
      </c>
      <c r="P307" s="5">
        <v>2476.8000000000002</v>
      </c>
      <c r="Q307" s="5">
        <v>2122.3000000000002</v>
      </c>
      <c r="R307" s="5">
        <f t="shared" si="45"/>
        <v>2509.5224999999996</v>
      </c>
      <c r="S307" s="9"/>
    </row>
    <row r="308" spans="1:19" outlineLevel="3" x14ac:dyDescent="0.25">
      <c r="A308" t="s">
        <v>617</v>
      </c>
      <c r="B308" t="s">
        <v>618</v>
      </c>
      <c r="C308" t="s">
        <v>647</v>
      </c>
      <c r="D308" t="s">
        <v>648</v>
      </c>
      <c r="E308" s="5">
        <v>1202.1400000000001</v>
      </c>
      <c r="F308" s="5">
        <v>1394.98</v>
      </c>
      <c r="G308" s="5">
        <v>2289.4699999999998</v>
      </c>
      <c r="H308" s="5">
        <v>1519.65</v>
      </c>
      <c r="I308" s="5">
        <v>1169.53</v>
      </c>
      <c r="J308" s="5">
        <v>1232.3699999999999</v>
      </c>
      <c r="K308" s="5">
        <v>1700.53</v>
      </c>
      <c r="L308" s="5">
        <v>762.32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f t="shared" si="45"/>
        <v>889.16</v>
      </c>
      <c r="S308" s="9"/>
    </row>
    <row r="309" spans="1:19" outlineLevel="3" x14ac:dyDescent="0.25">
      <c r="A309" t="s">
        <v>617</v>
      </c>
      <c r="B309" t="s">
        <v>618</v>
      </c>
      <c r="C309" t="s">
        <v>649</v>
      </c>
      <c r="D309" t="s">
        <v>650</v>
      </c>
      <c r="E309" s="5">
        <v>6314.66</v>
      </c>
      <c r="F309" s="5">
        <v>21745.87</v>
      </c>
      <c r="G309" s="5">
        <v>7928.04</v>
      </c>
      <c r="H309" s="5">
        <v>6270.79</v>
      </c>
      <c r="I309" s="5">
        <v>5652.91</v>
      </c>
      <c r="J309" s="5">
        <v>5470.55</v>
      </c>
      <c r="K309" s="5">
        <v>7087.62</v>
      </c>
      <c r="L309" s="5">
        <v>7336.97</v>
      </c>
      <c r="M309" s="5">
        <v>9355.5300000000007</v>
      </c>
      <c r="N309" s="5">
        <v>7354.76</v>
      </c>
      <c r="O309" s="5">
        <v>8420</v>
      </c>
      <c r="P309" s="5">
        <v>7303.5</v>
      </c>
      <c r="Q309" s="5">
        <v>6013.56</v>
      </c>
      <c r="R309" s="5">
        <f t="shared" si="45"/>
        <v>8340.8875000000007</v>
      </c>
      <c r="S309" s="9"/>
    </row>
    <row r="310" spans="1:19" outlineLevel="3" x14ac:dyDescent="0.25">
      <c r="A310" t="s">
        <v>617</v>
      </c>
      <c r="B310" t="s">
        <v>618</v>
      </c>
      <c r="C310" t="s">
        <v>651</v>
      </c>
      <c r="D310" t="s">
        <v>652</v>
      </c>
      <c r="E310" s="5">
        <v>10613.68</v>
      </c>
      <c r="F310" s="5">
        <v>7672.73</v>
      </c>
      <c r="G310" s="5">
        <v>15681.59</v>
      </c>
      <c r="H310" s="5">
        <v>9023.74</v>
      </c>
      <c r="I310" s="5">
        <v>7541.81</v>
      </c>
      <c r="J310" s="5">
        <v>7038.76</v>
      </c>
      <c r="K310" s="5">
        <v>9105.74</v>
      </c>
      <c r="L310" s="5">
        <v>13210.51</v>
      </c>
      <c r="M310" s="5">
        <v>13091.01</v>
      </c>
      <c r="N310" s="5">
        <v>11519.22</v>
      </c>
      <c r="O310" s="5">
        <v>11904.84</v>
      </c>
      <c r="P310" s="5">
        <v>11845.98</v>
      </c>
      <c r="Q310" s="5">
        <v>8067.6</v>
      </c>
      <c r="R310" s="5">
        <f t="shared" si="45"/>
        <v>10581.380833333331</v>
      </c>
      <c r="S310" s="9"/>
    </row>
    <row r="311" spans="1:19" outlineLevel="3" x14ac:dyDescent="0.25">
      <c r="A311" t="s">
        <v>617</v>
      </c>
      <c r="B311" t="s">
        <v>618</v>
      </c>
      <c r="C311" t="s">
        <v>653</v>
      </c>
      <c r="D311" t="s">
        <v>654</v>
      </c>
      <c r="E311" s="5">
        <v>16.79</v>
      </c>
      <c r="F311" s="5">
        <v>15.2</v>
      </c>
      <c r="G311" s="5">
        <v>18.32</v>
      </c>
      <c r="H311" s="5">
        <v>12.07</v>
      </c>
      <c r="I311" s="5">
        <v>12.49</v>
      </c>
      <c r="J311" s="5">
        <v>9.85</v>
      </c>
      <c r="K311" s="5">
        <v>14.76</v>
      </c>
      <c r="L311" s="5">
        <v>16.21</v>
      </c>
      <c r="M311" s="5">
        <v>19.14</v>
      </c>
      <c r="N311" s="5">
        <v>16.87</v>
      </c>
      <c r="O311" s="5">
        <v>17.760000000000002</v>
      </c>
      <c r="P311" s="5">
        <v>17.13</v>
      </c>
      <c r="Q311" s="5">
        <v>11.84</v>
      </c>
      <c r="R311" s="5">
        <f t="shared" si="45"/>
        <v>15.342916666666666</v>
      </c>
      <c r="S311" s="9"/>
    </row>
    <row r="312" spans="1:19" outlineLevel="3" x14ac:dyDescent="0.25">
      <c r="A312" t="s">
        <v>617</v>
      </c>
      <c r="B312" t="s">
        <v>618</v>
      </c>
      <c r="C312" t="s">
        <v>655</v>
      </c>
      <c r="D312" t="s">
        <v>656</v>
      </c>
      <c r="E312" s="5">
        <v>296.32</v>
      </c>
      <c r="F312" s="5">
        <v>630.94000000000005</v>
      </c>
      <c r="G312" s="5">
        <v>785.15</v>
      </c>
      <c r="H312" s="5">
        <v>468.36</v>
      </c>
      <c r="I312" s="5">
        <v>4028.2</v>
      </c>
      <c r="J312" s="5">
        <v>26.83</v>
      </c>
      <c r="K312" s="5">
        <v>6.61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f t="shared" si="45"/>
        <v>507.85416666666657</v>
      </c>
      <c r="S312" s="9"/>
    </row>
    <row r="313" spans="1:19" outlineLevel="3" x14ac:dyDescent="0.25">
      <c r="A313" t="s">
        <v>617</v>
      </c>
      <c r="B313" t="s">
        <v>618</v>
      </c>
      <c r="C313" t="s">
        <v>657</v>
      </c>
      <c r="D313" t="s">
        <v>658</v>
      </c>
      <c r="E313" s="5">
        <v>3801.92</v>
      </c>
      <c r="F313" s="5">
        <v>3611.89</v>
      </c>
      <c r="G313" s="5">
        <v>3427.54</v>
      </c>
      <c r="H313" s="5">
        <v>2958.87</v>
      </c>
      <c r="I313" s="5">
        <v>2428.92</v>
      </c>
      <c r="J313" s="5">
        <v>2158.71</v>
      </c>
      <c r="K313" s="5">
        <v>4260.17</v>
      </c>
      <c r="L313" s="5">
        <v>6019.68</v>
      </c>
      <c r="M313" s="5">
        <v>6860.63</v>
      </c>
      <c r="N313" s="5">
        <v>6058.52</v>
      </c>
      <c r="O313" s="5">
        <v>6260.42</v>
      </c>
      <c r="P313" s="5">
        <v>6329.75</v>
      </c>
      <c r="Q313" s="5">
        <v>4298.8999999999996</v>
      </c>
      <c r="R313" s="5">
        <f t="shared" si="45"/>
        <v>4535.4591666666665</v>
      </c>
      <c r="S313" s="9"/>
    </row>
    <row r="314" spans="1:19" outlineLevel="3" x14ac:dyDescent="0.25">
      <c r="A314" t="s">
        <v>617</v>
      </c>
      <c r="B314" t="s">
        <v>618</v>
      </c>
      <c r="C314" t="s">
        <v>659</v>
      </c>
      <c r="D314" t="s">
        <v>660</v>
      </c>
      <c r="E314" s="5">
        <v>104.79</v>
      </c>
      <c r="F314" s="5">
        <v>101.55</v>
      </c>
      <c r="G314" s="5">
        <v>96.35</v>
      </c>
      <c r="H314" s="5">
        <v>82.47</v>
      </c>
      <c r="I314" s="5">
        <v>68.319999999999993</v>
      </c>
      <c r="J314" s="5">
        <v>60.7</v>
      </c>
      <c r="K314" s="5">
        <v>119.56</v>
      </c>
      <c r="L314" s="5">
        <v>142.02000000000001</v>
      </c>
      <c r="M314" s="5">
        <v>161.88</v>
      </c>
      <c r="N314" s="5">
        <v>148.93</v>
      </c>
      <c r="O314" s="5">
        <v>153.88</v>
      </c>
      <c r="P314" s="5">
        <v>153.08000000000001</v>
      </c>
      <c r="Q314" s="5">
        <v>104.25</v>
      </c>
      <c r="R314" s="5">
        <f t="shared" si="45"/>
        <v>116.10499999999998</v>
      </c>
      <c r="S314" s="9"/>
    </row>
    <row r="315" spans="1:19" outlineLevel="3" x14ac:dyDescent="0.25">
      <c r="A315" t="s">
        <v>617</v>
      </c>
      <c r="B315" t="s">
        <v>618</v>
      </c>
      <c r="C315" t="s">
        <v>661</v>
      </c>
      <c r="D315" t="s">
        <v>662</v>
      </c>
      <c r="E315" s="5">
        <v>40571.339999999997</v>
      </c>
      <c r="F315" s="5">
        <v>23613.66</v>
      </c>
      <c r="G315" s="5">
        <v>20103.02</v>
      </c>
      <c r="H315" s="5">
        <v>27972.82</v>
      </c>
      <c r="I315" s="5">
        <v>12101.45</v>
      </c>
      <c r="J315" s="5">
        <v>23579.65</v>
      </c>
      <c r="K315" s="5">
        <v>29441.23</v>
      </c>
      <c r="L315" s="5">
        <v>208040.53</v>
      </c>
      <c r="M315" s="5">
        <v>30534.02</v>
      </c>
      <c r="N315" s="5">
        <v>34721.72</v>
      </c>
      <c r="O315" s="5">
        <v>34956.35</v>
      </c>
      <c r="P315" s="5">
        <v>73625.279999999999</v>
      </c>
      <c r="Q315" s="5">
        <v>45250.94</v>
      </c>
      <c r="R315" s="5">
        <f t="shared" si="45"/>
        <v>46800.072500000002</v>
      </c>
      <c r="S315" s="9"/>
    </row>
    <row r="316" spans="1:19" outlineLevel="3" x14ac:dyDescent="0.25">
      <c r="A316" t="s">
        <v>617</v>
      </c>
      <c r="B316" t="s">
        <v>618</v>
      </c>
      <c r="C316" t="s">
        <v>663</v>
      </c>
      <c r="D316" t="s">
        <v>664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213</v>
      </c>
      <c r="M316" s="5">
        <v>5.95</v>
      </c>
      <c r="N316" s="5">
        <v>0</v>
      </c>
      <c r="O316" s="5">
        <v>0</v>
      </c>
      <c r="P316" s="5">
        <v>0</v>
      </c>
      <c r="Q316" s="5">
        <v>204</v>
      </c>
      <c r="R316" s="5">
        <f t="shared" si="45"/>
        <v>26.745833333333334</v>
      </c>
      <c r="S316" s="9"/>
    </row>
    <row r="317" spans="1:19" outlineLevel="3" x14ac:dyDescent="0.25">
      <c r="A317" t="s">
        <v>617</v>
      </c>
      <c r="B317" t="s">
        <v>618</v>
      </c>
      <c r="C317" t="s">
        <v>665</v>
      </c>
      <c r="D317" t="s">
        <v>666</v>
      </c>
      <c r="E317" s="5">
        <v>4770.95</v>
      </c>
      <c r="F317" s="5">
        <v>5070.18</v>
      </c>
      <c r="G317" s="5">
        <v>4425.47</v>
      </c>
      <c r="H317" s="5">
        <v>3626.37</v>
      </c>
      <c r="I317" s="5">
        <v>4240.45</v>
      </c>
      <c r="J317" s="5">
        <v>3267.29</v>
      </c>
      <c r="K317" s="5">
        <v>4260.2700000000004</v>
      </c>
      <c r="L317" s="5">
        <v>5530.05</v>
      </c>
      <c r="M317" s="5">
        <v>7715.96</v>
      </c>
      <c r="N317" s="5">
        <v>6564.56</v>
      </c>
      <c r="O317" s="5">
        <v>6037.21</v>
      </c>
      <c r="P317" s="5">
        <v>7053.93</v>
      </c>
      <c r="Q317" s="5">
        <v>4929.3900000000003</v>
      </c>
      <c r="R317" s="5">
        <f t="shared" si="45"/>
        <v>5220.1591666666664</v>
      </c>
      <c r="S317" s="9"/>
    </row>
    <row r="318" spans="1:19" outlineLevel="3" x14ac:dyDescent="0.25">
      <c r="A318" t="s">
        <v>617</v>
      </c>
      <c r="B318" t="s">
        <v>618</v>
      </c>
      <c r="C318" t="s">
        <v>667</v>
      </c>
      <c r="D318" t="s">
        <v>668</v>
      </c>
      <c r="E318" s="5">
        <v>101998.48</v>
      </c>
      <c r="F318" s="5">
        <v>1</v>
      </c>
      <c r="G318" s="5">
        <v>1</v>
      </c>
      <c r="H318" s="5">
        <v>1</v>
      </c>
      <c r="I318" s="5">
        <v>1001</v>
      </c>
      <c r="J318" s="5">
        <v>2001</v>
      </c>
      <c r="K318" s="5">
        <v>2001</v>
      </c>
      <c r="L318" s="5">
        <v>2001</v>
      </c>
      <c r="M318" s="5">
        <v>2001</v>
      </c>
      <c r="N318" s="5">
        <v>2001</v>
      </c>
      <c r="O318" s="5">
        <v>2001</v>
      </c>
      <c r="P318" s="5">
        <v>2001</v>
      </c>
      <c r="Q318" s="5">
        <v>2001</v>
      </c>
      <c r="R318" s="5">
        <f t="shared" si="45"/>
        <v>5584.2283333333326</v>
      </c>
      <c r="S318" s="9"/>
    </row>
    <row r="319" spans="1:19" outlineLevel="3" x14ac:dyDescent="0.25">
      <c r="A319" t="s">
        <v>617</v>
      </c>
      <c r="B319" t="s">
        <v>618</v>
      </c>
      <c r="C319" t="s">
        <v>669</v>
      </c>
      <c r="D319" t="s">
        <v>670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499.95</v>
      </c>
      <c r="N319" s="5">
        <v>621.11</v>
      </c>
      <c r="O319" s="5">
        <v>621.11</v>
      </c>
      <c r="P319" s="5">
        <v>1332.94</v>
      </c>
      <c r="Q319" s="5">
        <v>0</v>
      </c>
      <c r="R319" s="5">
        <f t="shared" si="45"/>
        <v>256.25916666666666</v>
      </c>
      <c r="S319" s="9"/>
    </row>
    <row r="320" spans="1:19" outlineLevel="3" x14ac:dyDescent="0.25">
      <c r="A320" t="s">
        <v>617</v>
      </c>
      <c r="B320" t="s">
        <v>618</v>
      </c>
      <c r="C320" t="s">
        <v>671</v>
      </c>
      <c r="D320" t="s">
        <v>672</v>
      </c>
      <c r="E320" s="5">
        <v>0</v>
      </c>
      <c r="F320" s="5">
        <v>43754.720000000001</v>
      </c>
      <c r="G320" s="5">
        <v>124336.72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46500</v>
      </c>
      <c r="N320" s="5">
        <v>46500</v>
      </c>
      <c r="O320" s="5">
        <v>0</v>
      </c>
      <c r="P320" s="5">
        <v>38275</v>
      </c>
      <c r="Q320" s="5">
        <v>7150</v>
      </c>
      <c r="R320" s="5">
        <f t="shared" si="45"/>
        <v>25245.119999999999</v>
      </c>
      <c r="S320" s="9"/>
    </row>
    <row r="321" spans="1:29" outlineLevel="3" x14ac:dyDescent="0.25">
      <c r="A321" t="s">
        <v>617</v>
      </c>
      <c r="B321" t="s">
        <v>618</v>
      </c>
      <c r="C321" t="s">
        <v>673</v>
      </c>
      <c r="D321" t="s">
        <v>674</v>
      </c>
      <c r="E321" s="5">
        <v>39672.480000000003</v>
      </c>
      <c r="F321" s="5">
        <v>79082</v>
      </c>
      <c r="G321" s="5">
        <v>9775</v>
      </c>
      <c r="H321" s="5">
        <v>12700</v>
      </c>
      <c r="I321" s="5">
        <v>0</v>
      </c>
      <c r="J321" s="5">
        <v>20285</v>
      </c>
      <c r="K321" s="5">
        <v>30700</v>
      </c>
      <c r="L321" s="5">
        <v>46500</v>
      </c>
      <c r="M321" s="5">
        <v>0</v>
      </c>
      <c r="N321" s="5">
        <v>23750</v>
      </c>
      <c r="O321" s="5">
        <v>38275</v>
      </c>
      <c r="P321" s="5">
        <v>7150</v>
      </c>
      <c r="Q321" s="5">
        <v>10700</v>
      </c>
      <c r="R321" s="5">
        <f t="shared" si="45"/>
        <v>24450.27</v>
      </c>
      <c r="S321" s="9"/>
    </row>
    <row r="322" spans="1:29" outlineLevel="3" x14ac:dyDescent="0.25">
      <c r="A322" t="s">
        <v>675</v>
      </c>
      <c r="B322" t="s">
        <v>676</v>
      </c>
      <c r="C322" t="s">
        <v>677</v>
      </c>
      <c r="D322" t="s">
        <v>678</v>
      </c>
      <c r="E322" s="5">
        <v>-43718681.990000002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f t="shared" si="45"/>
        <v>-1821611.7495833335</v>
      </c>
      <c r="S322" s="9"/>
    </row>
    <row r="323" spans="1:29" outlineLevel="3" x14ac:dyDescent="0.25">
      <c r="A323" t="s">
        <v>675</v>
      </c>
      <c r="B323" t="s">
        <v>676</v>
      </c>
      <c r="C323" t="s">
        <v>679</v>
      </c>
      <c r="D323" t="s">
        <v>678</v>
      </c>
      <c r="E323" s="5">
        <v>60314140.700000003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f t="shared" si="45"/>
        <v>2513089.1958333333</v>
      </c>
      <c r="S323" s="9"/>
    </row>
    <row r="324" spans="1:29" ht="13.5" outlineLevel="2" thickBot="1" x14ac:dyDescent="0.35">
      <c r="A324" s="6" t="s">
        <v>3731</v>
      </c>
      <c r="B324" s="6"/>
      <c r="C324" s="6"/>
      <c r="D324" s="6"/>
      <c r="E324" s="7">
        <f t="shared" ref="E324:Q324" si="48">SUBTOTAL(9,E294:E323)</f>
        <v>17156364.399999999</v>
      </c>
      <c r="F324" s="7">
        <f t="shared" si="48"/>
        <v>458420.12999999989</v>
      </c>
      <c r="G324" s="7">
        <f t="shared" si="48"/>
        <v>808065.96999999986</v>
      </c>
      <c r="H324" s="7">
        <f t="shared" si="48"/>
        <v>489394.53999999992</v>
      </c>
      <c r="I324" s="7">
        <f t="shared" si="48"/>
        <v>450148</v>
      </c>
      <c r="J324" s="7">
        <f t="shared" si="48"/>
        <v>624256.79</v>
      </c>
      <c r="K324" s="7">
        <f t="shared" si="48"/>
        <v>628710.13000000012</v>
      </c>
      <c r="L324" s="7">
        <f t="shared" si="48"/>
        <v>1071746.9899999998</v>
      </c>
      <c r="M324" s="7">
        <f t="shared" si="48"/>
        <v>526835.9600000002</v>
      </c>
      <c r="N324" s="7">
        <f t="shared" si="48"/>
        <v>385948.57</v>
      </c>
      <c r="O324" s="7">
        <f t="shared" si="48"/>
        <v>887895.96999999974</v>
      </c>
      <c r="P324" s="7">
        <f t="shared" si="48"/>
        <v>452540.88</v>
      </c>
      <c r="Q324" s="7">
        <f t="shared" si="48"/>
        <v>310679.22999999992</v>
      </c>
      <c r="R324" s="7">
        <f>SUBTOTAL(9,R294:R323)</f>
        <v>1293123.812083333</v>
      </c>
      <c r="S324" s="16"/>
      <c r="T324" s="7">
        <f>R324</f>
        <v>1293123.812083333</v>
      </c>
      <c r="U324" s="7">
        <f t="shared" ref="U324:W324" si="49">SUBTOTAL(9,U294:U323)</f>
        <v>0</v>
      </c>
      <c r="V324" s="7">
        <f t="shared" si="49"/>
        <v>0</v>
      </c>
      <c r="W324" s="7">
        <f t="shared" si="49"/>
        <v>0</v>
      </c>
      <c r="X324" s="16"/>
      <c r="Y324" s="7">
        <f t="shared" ref="Y324" si="50">SUBTOTAL(9,Y294:Y323)</f>
        <v>0</v>
      </c>
      <c r="Z324" s="7">
        <f t="shared" ref="Z324" si="51">SUBTOTAL(9,Z294:Z323)</f>
        <v>0</v>
      </c>
      <c r="AA324" s="7">
        <f t="shared" ref="AA324" si="52">SUBTOTAL(9,AA294:AA323)</f>
        <v>0</v>
      </c>
      <c r="AB324" s="16"/>
      <c r="AC324" s="188">
        <v>0</v>
      </c>
    </row>
    <row r="325" spans="1:29" outlineLevel="3" x14ac:dyDescent="0.25">
      <c r="A325" t="s">
        <v>680</v>
      </c>
      <c r="B325" t="s">
        <v>681</v>
      </c>
      <c r="C325" t="s">
        <v>682</v>
      </c>
      <c r="D325" t="s">
        <v>683</v>
      </c>
      <c r="E325" s="5">
        <v>52538737.359999999</v>
      </c>
      <c r="F325" s="5">
        <v>52459080.520000003</v>
      </c>
      <c r="G325" s="5">
        <v>53146034.280000001</v>
      </c>
      <c r="H325" s="5">
        <v>54120255.359999999</v>
      </c>
      <c r="I325" s="5">
        <v>54435349.259999998</v>
      </c>
      <c r="J325" s="5">
        <v>51010776.859999999</v>
      </c>
      <c r="K325" s="5">
        <v>50231785.93</v>
      </c>
      <c r="L325" s="5">
        <v>49619463.329999998</v>
      </c>
      <c r="M325" s="5">
        <v>45918925.020000003</v>
      </c>
      <c r="N325" s="5">
        <v>43251236.75</v>
      </c>
      <c r="O325" s="5">
        <v>43999211.590000004</v>
      </c>
      <c r="P325" s="5">
        <v>44606355.549999997</v>
      </c>
      <c r="Q325" s="5">
        <v>43949128.939999998</v>
      </c>
      <c r="R325" s="5">
        <f t="shared" si="45"/>
        <v>49253533.966666661</v>
      </c>
      <c r="S325" s="9"/>
    </row>
    <row r="326" spans="1:29" outlineLevel="3" x14ac:dyDescent="0.25">
      <c r="A326" t="s">
        <v>684</v>
      </c>
      <c r="B326" t="s">
        <v>685</v>
      </c>
      <c r="C326" t="s">
        <v>686</v>
      </c>
      <c r="D326" t="s">
        <v>687</v>
      </c>
      <c r="E326" s="5">
        <v>26682419.030000001</v>
      </c>
      <c r="F326" s="5">
        <v>26645676.280000001</v>
      </c>
      <c r="G326" s="5">
        <v>27419459.84</v>
      </c>
      <c r="H326" s="5">
        <v>27206051.329999998</v>
      </c>
      <c r="I326" s="5">
        <v>26808406.469999999</v>
      </c>
      <c r="J326" s="5">
        <v>25641592.370000001</v>
      </c>
      <c r="K326" s="5">
        <v>25000891.93</v>
      </c>
      <c r="L326" s="5">
        <v>23294402.219999999</v>
      </c>
      <c r="M326" s="5">
        <v>22409272.390000001</v>
      </c>
      <c r="N326" s="5">
        <v>25255191.010000002</v>
      </c>
      <c r="O326" s="5">
        <v>26280380.52</v>
      </c>
      <c r="P326" s="5">
        <v>26943375.890000001</v>
      </c>
      <c r="Q326" s="5">
        <v>29455021.77</v>
      </c>
      <c r="R326" s="5">
        <f t="shared" si="45"/>
        <v>25914451.720833331</v>
      </c>
      <c r="S326" s="9"/>
    </row>
    <row r="327" spans="1:29" outlineLevel="3" x14ac:dyDescent="0.25">
      <c r="A327" t="s">
        <v>688</v>
      </c>
      <c r="B327" t="s">
        <v>689</v>
      </c>
      <c r="C327" t="s">
        <v>690</v>
      </c>
      <c r="D327" t="s">
        <v>691</v>
      </c>
      <c r="E327" s="5">
        <v>27258503.510000002</v>
      </c>
      <c r="F327" s="5">
        <v>22635576.989999998</v>
      </c>
      <c r="G327" s="5">
        <v>24272521.879999999</v>
      </c>
      <c r="H327" s="5">
        <v>19581594.829999998</v>
      </c>
      <c r="I327" s="5">
        <v>20328367.359999999</v>
      </c>
      <c r="J327" s="5">
        <v>22077573.489999998</v>
      </c>
      <c r="K327" s="5">
        <v>22203242.609999999</v>
      </c>
      <c r="L327" s="5">
        <v>20759761.219999999</v>
      </c>
      <c r="M327" s="5">
        <v>19568882.030000001</v>
      </c>
      <c r="N327" s="5">
        <v>19293186.870000001</v>
      </c>
      <c r="O327" s="5">
        <v>23299749.66</v>
      </c>
      <c r="P327" s="5">
        <v>29445320.829999998</v>
      </c>
      <c r="Q327" s="5">
        <v>26712954.760000002</v>
      </c>
      <c r="R327" s="5">
        <f t="shared" si="45"/>
        <v>22537625.575416666</v>
      </c>
      <c r="S327" s="9"/>
    </row>
    <row r="328" spans="1:29" outlineLevel="3" x14ac:dyDescent="0.25">
      <c r="A328" t="s">
        <v>692</v>
      </c>
      <c r="B328" t="s">
        <v>693</v>
      </c>
      <c r="C328" t="s">
        <v>694</v>
      </c>
      <c r="D328" t="s">
        <v>695</v>
      </c>
      <c r="E328" s="5">
        <v>13000752.41</v>
      </c>
      <c r="F328" s="5">
        <v>9714962.1400000006</v>
      </c>
      <c r="G328" s="5">
        <v>8454004.7699999996</v>
      </c>
      <c r="H328" s="5">
        <v>7543950.4100000001</v>
      </c>
      <c r="I328" s="5">
        <v>9820737.0099999998</v>
      </c>
      <c r="J328" s="5">
        <v>13513645.300000001</v>
      </c>
      <c r="K328" s="5">
        <v>14226563.689999999</v>
      </c>
      <c r="L328" s="5">
        <v>10180816.52</v>
      </c>
      <c r="M328" s="5">
        <v>10059160.08</v>
      </c>
      <c r="N328" s="5">
        <v>10079288.300000001</v>
      </c>
      <c r="O328" s="5">
        <v>13744860.539999999</v>
      </c>
      <c r="P328" s="5">
        <v>18650168.489999998</v>
      </c>
      <c r="Q328" s="5">
        <v>17309685.399999999</v>
      </c>
      <c r="R328" s="5">
        <f t="shared" si="45"/>
        <v>11761948.012916664</v>
      </c>
      <c r="S328" s="9"/>
    </row>
    <row r="329" spans="1:29" outlineLevel="3" x14ac:dyDescent="0.25">
      <c r="A329" t="s">
        <v>696</v>
      </c>
      <c r="B329" t="s">
        <v>697</v>
      </c>
      <c r="C329" t="s">
        <v>698</v>
      </c>
      <c r="D329" t="s">
        <v>699</v>
      </c>
      <c r="E329" s="5">
        <v>2737415.09</v>
      </c>
      <c r="F329" s="5">
        <v>2048615.42</v>
      </c>
      <c r="G329" s="5">
        <v>1359815.77</v>
      </c>
      <c r="H329" s="5">
        <v>671016.14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f t="shared" si="45"/>
        <v>454012.90625</v>
      </c>
      <c r="S329" s="9"/>
    </row>
    <row r="330" spans="1:29" outlineLevel="3" x14ac:dyDescent="0.25">
      <c r="A330" t="s">
        <v>700</v>
      </c>
      <c r="B330" t="s">
        <v>701</v>
      </c>
      <c r="C330" t="s">
        <v>702</v>
      </c>
      <c r="D330" t="s">
        <v>703</v>
      </c>
      <c r="E330" s="5">
        <v>15891214.359999999</v>
      </c>
      <c r="F330" s="5">
        <v>15588904.77</v>
      </c>
      <c r="G330" s="5">
        <v>14015153.27</v>
      </c>
      <c r="H330" s="5">
        <v>12878997.859999999</v>
      </c>
      <c r="I330" s="5">
        <v>9524537.1300000008</v>
      </c>
      <c r="J330" s="5">
        <v>7545763.5199999996</v>
      </c>
      <c r="K330" s="5">
        <v>3711433.79</v>
      </c>
      <c r="L330" s="5">
        <v>3282019.84</v>
      </c>
      <c r="M330" s="5">
        <v>1812865.04</v>
      </c>
      <c r="N330" s="5">
        <v>6304277.1399999997</v>
      </c>
      <c r="O330" s="5">
        <v>11142835.84</v>
      </c>
      <c r="P330" s="5">
        <v>13143863.33</v>
      </c>
      <c r="Q330" s="5">
        <v>14945408.01</v>
      </c>
      <c r="R330" s="5">
        <f t="shared" si="45"/>
        <v>9530746.8929166663</v>
      </c>
      <c r="S330" s="9"/>
    </row>
    <row r="331" spans="1:29" outlineLevel="3" x14ac:dyDescent="0.25">
      <c r="A331" t="s">
        <v>704</v>
      </c>
      <c r="B331" t="s">
        <v>705</v>
      </c>
      <c r="C331" t="s">
        <v>706</v>
      </c>
      <c r="D331" t="s">
        <v>707</v>
      </c>
      <c r="E331" s="5">
        <v>1586327.31</v>
      </c>
      <c r="F331" s="5">
        <v>1750290.75</v>
      </c>
      <c r="G331" s="5">
        <v>1756241.39</v>
      </c>
      <c r="H331" s="5">
        <v>1640644.16</v>
      </c>
      <c r="I331" s="5">
        <v>1410354.36</v>
      </c>
      <c r="J331" s="5">
        <v>1317654.27</v>
      </c>
      <c r="K331" s="5">
        <v>1305988.05</v>
      </c>
      <c r="L331" s="5">
        <v>1278639.57</v>
      </c>
      <c r="M331" s="5">
        <v>1270437.94</v>
      </c>
      <c r="N331" s="5">
        <v>1257935.53</v>
      </c>
      <c r="O331" s="5">
        <v>1362416.09</v>
      </c>
      <c r="P331" s="5">
        <v>1527123.11</v>
      </c>
      <c r="Q331" s="5">
        <v>1623381.75</v>
      </c>
      <c r="R331" s="5">
        <f t="shared" si="45"/>
        <v>1456881.6458333333</v>
      </c>
      <c r="S331" s="9"/>
    </row>
    <row r="332" spans="1:29" outlineLevel="3" x14ac:dyDescent="0.25">
      <c r="A332" t="s">
        <v>708</v>
      </c>
      <c r="B332" t="s">
        <v>709</v>
      </c>
      <c r="C332" t="s">
        <v>710</v>
      </c>
      <c r="D332" t="s">
        <v>711</v>
      </c>
      <c r="E332" s="5">
        <v>16236781.119999999</v>
      </c>
      <c r="F332" s="5">
        <v>15527825.390000001</v>
      </c>
      <c r="G332" s="5">
        <v>15181282.539999999</v>
      </c>
      <c r="H332" s="5">
        <v>14031753.43</v>
      </c>
      <c r="I332" s="5">
        <v>13599430.880000001</v>
      </c>
      <c r="J332" s="5">
        <v>13384378.41</v>
      </c>
      <c r="K332" s="5">
        <v>11790077.310000001</v>
      </c>
      <c r="L332" s="5">
        <v>11502910.789999999</v>
      </c>
      <c r="M332" s="5">
        <v>10766166.050000001</v>
      </c>
      <c r="N332" s="5">
        <v>10029501.93</v>
      </c>
      <c r="O332" s="5">
        <v>10185700.960000001</v>
      </c>
      <c r="P332" s="5">
        <v>9139992.9800000004</v>
      </c>
      <c r="Q332" s="5">
        <v>9530692.2599999998</v>
      </c>
      <c r="R332" s="5">
        <f t="shared" si="45"/>
        <v>12335229.779999999</v>
      </c>
      <c r="S332" s="9"/>
    </row>
    <row r="333" spans="1:29" outlineLevel="3" x14ac:dyDescent="0.25">
      <c r="A333" t="s">
        <v>712</v>
      </c>
      <c r="B333" t="s">
        <v>713</v>
      </c>
      <c r="C333" t="s">
        <v>714</v>
      </c>
      <c r="D333" t="s">
        <v>715</v>
      </c>
      <c r="E333" s="5">
        <v>12609730.199999999</v>
      </c>
      <c r="F333" s="5">
        <v>11279548.890000001</v>
      </c>
      <c r="G333" s="5">
        <v>11761093.5</v>
      </c>
      <c r="H333" s="5">
        <v>8836620.3699999992</v>
      </c>
      <c r="I333" s="5">
        <v>9463248.3800000008</v>
      </c>
      <c r="J333" s="5">
        <v>11741445.220000001</v>
      </c>
      <c r="K333" s="5">
        <v>11876688.359999999</v>
      </c>
      <c r="L333" s="5">
        <v>11128026.289999999</v>
      </c>
      <c r="M333" s="5">
        <v>11551459.91</v>
      </c>
      <c r="N333" s="5">
        <v>10104743.17</v>
      </c>
      <c r="O333" s="5">
        <v>9576558.25</v>
      </c>
      <c r="P333" s="5">
        <v>10692990.02</v>
      </c>
      <c r="Q333" s="5">
        <v>9748141.4100000001</v>
      </c>
      <c r="R333" s="5">
        <f t="shared" si="45"/>
        <v>10765946.513749998</v>
      </c>
      <c r="S333" s="9"/>
    </row>
    <row r="334" spans="1:29" outlineLevel="3" x14ac:dyDescent="0.25">
      <c r="A334" t="s">
        <v>716</v>
      </c>
      <c r="B334" t="s">
        <v>717</v>
      </c>
      <c r="C334" t="s">
        <v>718</v>
      </c>
      <c r="D334" t="s">
        <v>719</v>
      </c>
      <c r="E334" s="5">
        <v>32730432.809999999</v>
      </c>
      <c r="F334" s="5">
        <v>32730432.809999999</v>
      </c>
      <c r="G334" s="5">
        <v>32730432.809999999</v>
      </c>
      <c r="H334" s="5">
        <v>32730432.809999999</v>
      </c>
      <c r="I334" s="5">
        <v>32730432.809999999</v>
      </c>
      <c r="J334" s="5">
        <v>32730432.809999999</v>
      </c>
      <c r="K334" s="5">
        <v>32730432.809999999</v>
      </c>
      <c r="L334" s="5">
        <v>32730432.809999999</v>
      </c>
      <c r="M334" s="5">
        <v>32730432.809999999</v>
      </c>
      <c r="N334" s="5">
        <v>32730432.809999999</v>
      </c>
      <c r="O334" s="5">
        <v>32730432.809999999</v>
      </c>
      <c r="P334" s="5">
        <v>32730432.809999999</v>
      </c>
      <c r="Q334" s="5">
        <v>31430016.57</v>
      </c>
      <c r="R334" s="5">
        <f t="shared" si="45"/>
        <v>32676248.799999997</v>
      </c>
      <c r="S334" s="9"/>
    </row>
    <row r="335" spans="1:29" outlineLevel="3" x14ac:dyDescent="0.25">
      <c r="A335" t="s">
        <v>720</v>
      </c>
      <c r="B335" t="s">
        <v>721</v>
      </c>
      <c r="C335" t="s">
        <v>722</v>
      </c>
      <c r="D335" t="s">
        <v>723</v>
      </c>
      <c r="E335" s="5">
        <v>699259.87</v>
      </c>
      <c r="F335" s="5">
        <v>1754903.77</v>
      </c>
      <c r="G335" s="5">
        <v>1764959.73</v>
      </c>
      <c r="H335" s="5">
        <v>1887054.43</v>
      </c>
      <c r="I335" s="5">
        <v>2420106.14</v>
      </c>
      <c r="J335" s="5">
        <v>2583716.9</v>
      </c>
      <c r="K335" s="5">
        <v>2487327.39</v>
      </c>
      <c r="L335" s="5">
        <v>2267687.62</v>
      </c>
      <c r="M335" s="5">
        <v>2189456.83</v>
      </c>
      <c r="N335" s="5">
        <v>1890309.82</v>
      </c>
      <c r="O335" s="5">
        <v>1569660.83</v>
      </c>
      <c r="P335" s="5">
        <v>1630128.64</v>
      </c>
      <c r="Q335" s="5">
        <v>1689816.04</v>
      </c>
      <c r="R335" s="5">
        <f t="shared" si="45"/>
        <v>1969987.5045833334</v>
      </c>
      <c r="S335" s="9"/>
    </row>
    <row r="336" spans="1:29" outlineLevel="3" x14ac:dyDescent="0.25">
      <c r="A336" t="s">
        <v>724</v>
      </c>
      <c r="B336" t="s">
        <v>725</v>
      </c>
      <c r="C336" t="s">
        <v>726</v>
      </c>
      <c r="D336" t="s">
        <v>727</v>
      </c>
      <c r="E336" s="5">
        <v>1254569.4099999999</v>
      </c>
      <c r="F336" s="5">
        <v>1408903.87</v>
      </c>
      <c r="G336" s="5">
        <v>1406629.38</v>
      </c>
      <c r="H336" s="5">
        <v>1771901.26</v>
      </c>
      <c r="I336" s="5">
        <v>1933847.74</v>
      </c>
      <c r="J336" s="5">
        <v>1590090.05</v>
      </c>
      <c r="K336" s="5">
        <v>1194247.72</v>
      </c>
      <c r="L336" s="5">
        <v>805930.13</v>
      </c>
      <c r="M336" s="5">
        <v>561836.68000000005</v>
      </c>
      <c r="N336" s="5">
        <v>423140.79</v>
      </c>
      <c r="O336" s="5">
        <v>516592.99</v>
      </c>
      <c r="P336" s="5">
        <v>735455.09</v>
      </c>
      <c r="Q336" s="5">
        <v>920323.95</v>
      </c>
      <c r="R336" s="5">
        <f t="shared" si="45"/>
        <v>1119668.5316666665</v>
      </c>
      <c r="S336" s="9"/>
    </row>
    <row r="337" spans="1:29" outlineLevel="3" x14ac:dyDescent="0.25">
      <c r="A337" t="s">
        <v>728</v>
      </c>
      <c r="B337" t="s">
        <v>729</v>
      </c>
      <c r="C337" t="s">
        <v>730</v>
      </c>
      <c r="D337" t="s">
        <v>731</v>
      </c>
      <c r="E337" s="5">
        <v>2996811.41</v>
      </c>
      <c r="F337" s="5">
        <v>3000714.79</v>
      </c>
      <c r="G337" s="5">
        <v>3138340.11</v>
      </c>
      <c r="H337" s="5">
        <v>3199131.83</v>
      </c>
      <c r="I337" s="5">
        <v>2992924.08</v>
      </c>
      <c r="J337" s="5">
        <v>2965142.56</v>
      </c>
      <c r="K337" s="5">
        <v>3248073</v>
      </c>
      <c r="L337" s="5">
        <v>3012428.36</v>
      </c>
      <c r="M337" s="5">
        <v>2874182.63</v>
      </c>
      <c r="N337" s="5">
        <v>2774767.34</v>
      </c>
      <c r="O337" s="5">
        <v>2964693.75</v>
      </c>
      <c r="P337" s="5">
        <v>2933717.14</v>
      </c>
      <c r="Q337" s="5">
        <v>2835776.25</v>
      </c>
      <c r="R337" s="5">
        <f t="shared" si="45"/>
        <v>3001700.7850000001</v>
      </c>
      <c r="S337" s="9"/>
    </row>
    <row r="338" spans="1:29" outlineLevel="3" x14ac:dyDescent="0.25">
      <c r="A338" t="s">
        <v>728</v>
      </c>
      <c r="B338" t="s">
        <v>729</v>
      </c>
      <c r="C338" t="s">
        <v>732</v>
      </c>
      <c r="D338" t="s">
        <v>733</v>
      </c>
      <c r="E338" s="5">
        <v>-635199.15</v>
      </c>
      <c r="F338" s="5">
        <v>-605066.72</v>
      </c>
      <c r="G338" s="5">
        <v>-591916.53</v>
      </c>
      <c r="H338" s="5">
        <v>-614090.66</v>
      </c>
      <c r="I338" s="5">
        <v>-578693.57999999996</v>
      </c>
      <c r="J338" s="5">
        <v>-550060.34</v>
      </c>
      <c r="K338" s="5">
        <v>-655456.81000000006</v>
      </c>
      <c r="L338" s="5">
        <v>-600266.76</v>
      </c>
      <c r="M338" s="5">
        <v>-568519.48</v>
      </c>
      <c r="N338" s="5">
        <v>-550715.4</v>
      </c>
      <c r="O338" s="5">
        <v>-633550.64</v>
      </c>
      <c r="P338" s="5">
        <v>-597618.11</v>
      </c>
      <c r="Q338" s="5">
        <v>-544689.41</v>
      </c>
      <c r="R338" s="5">
        <f t="shared" si="45"/>
        <v>-594658.27583333349</v>
      </c>
      <c r="S338" s="9"/>
    </row>
    <row r="339" spans="1:29" outlineLevel="3" x14ac:dyDescent="0.25">
      <c r="A339" t="s">
        <v>734</v>
      </c>
      <c r="B339" t="s">
        <v>735</v>
      </c>
      <c r="C339" t="s">
        <v>736</v>
      </c>
      <c r="D339" t="s">
        <v>737</v>
      </c>
      <c r="E339" s="5">
        <v>98416.89</v>
      </c>
      <c r="F339" s="5">
        <v>98022.98</v>
      </c>
      <c r="G339" s="5">
        <v>72321.63</v>
      </c>
      <c r="H339" s="5">
        <v>111884.77</v>
      </c>
      <c r="I339" s="5">
        <v>108734.3</v>
      </c>
      <c r="J339" s="5">
        <v>106163.89</v>
      </c>
      <c r="K339" s="5">
        <v>120805.05</v>
      </c>
      <c r="L339" s="5">
        <v>103754.84</v>
      </c>
      <c r="M339" s="5">
        <v>108091.37</v>
      </c>
      <c r="N339" s="5">
        <v>110872.59</v>
      </c>
      <c r="O339" s="5">
        <v>106763.27</v>
      </c>
      <c r="P339" s="5">
        <v>104660.16</v>
      </c>
      <c r="Q339" s="5">
        <v>106924.38</v>
      </c>
      <c r="R339" s="5">
        <f t="shared" si="45"/>
        <v>104562.12374999998</v>
      </c>
      <c r="S339" s="9"/>
    </row>
    <row r="340" spans="1:29" outlineLevel="3" x14ac:dyDescent="0.25">
      <c r="A340" t="s">
        <v>738</v>
      </c>
      <c r="B340" t="s">
        <v>739</v>
      </c>
      <c r="C340" t="s">
        <v>740</v>
      </c>
      <c r="D340" t="s">
        <v>741</v>
      </c>
      <c r="E340" s="5">
        <v>68178.3</v>
      </c>
      <c r="F340" s="5">
        <v>67835.89</v>
      </c>
      <c r="G340" s="5">
        <v>65339.08</v>
      </c>
      <c r="H340" s="5">
        <v>65331.81</v>
      </c>
      <c r="I340" s="5">
        <v>65239.17</v>
      </c>
      <c r="J340" s="5">
        <v>65239.17</v>
      </c>
      <c r="K340" s="5">
        <v>64948.61</v>
      </c>
      <c r="L340" s="5">
        <v>64948.61</v>
      </c>
      <c r="M340" s="5">
        <v>63743.05</v>
      </c>
      <c r="N340" s="5">
        <v>60810.239999999998</v>
      </c>
      <c r="O340" s="5">
        <v>59443.48</v>
      </c>
      <c r="P340" s="5">
        <v>74285.53</v>
      </c>
      <c r="Q340" s="5">
        <v>74178.600000000006</v>
      </c>
      <c r="R340" s="5">
        <f t="shared" si="45"/>
        <v>65695.257500000007</v>
      </c>
      <c r="S340" s="9"/>
    </row>
    <row r="341" spans="1:29" outlineLevel="3" x14ac:dyDescent="0.25">
      <c r="A341" t="s">
        <v>742</v>
      </c>
      <c r="B341" t="s">
        <v>743</v>
      </c>
      <c r="C341" t="s">
        <v>744</v>
      </c>
      <c r="D341" t="s">
        <v>745</v>
      </c>
      <c r="E341" s="5">
        <v>67314.3</v>
      </c>
      <c r="F341" s="5">
        <v>67008.820000000007</v>
      </c>
      <c r="G341" s="5">
        <v>66775.14</v>
      </c>
      <c r="H341" s="5">
        <v>65072.99</v>
      </c>
      <c r="I341" s="5">
        <v>65072.99</v>
      </c>
      <c r="J341" s="5">
        <v>65067.59</v>
      </c>
      <c r="K341" s="5">
        <v>51655.82</v>
      </c>
      <c r="L341" s="5">
        <v>50628.55</v>
      </c>
      <c r="M341" s="5">
        <v>45799.35</v>
      </c>
      <c r="N341" s="5">
        <v>39644.92</v>
      </c>
      <c r="O341" s="5">
        <v>74986.539999999994</v>
      </c>
      <c r="P341" s="5">
        <v>65007.45</v>
      </c>
      <c r="Q341" s="5">
        <v>64409.09</v>
      </c>
      <c r="R341" s="5">
        <f t="shared" si="45"/>
        <v>60215.154583333329</v>
      </c>
      <c r="S341" s="9"/>
    </row>
    <row r="342" spans="1:29" ht="13.5" outlineLevel="2" thickBot="1" x14ac:dyDescent="0.35">
      <c r="A342" s="6" t="s">
        <v>3732</v>
      </c>
      <c r="B342" s="6"/>
      <c r="C342" s="6"/>
      <c r="D342" s="6"/>
      <c r="E342" s="7">
        <f t="shared" ref="E342:Q342" si="53">SUBTOTAL(9,E325:E341)</f>
        <v>205821664.22999999</v>
      </c>
      <c r="F342" s="7">
        <f t="shared" si="53"/>
        <v>196173237.35999995</v>
      </c>
      <c r="G342" s="7">
        <f t="shared" si="53"/>
        <v>196018488.58999997</v>
      </c>
      <c r="H342" s="7">
        <f t="shared" si="53"/>
        <v>185727603.13000003</v>
      </c>
      <c r="I342" s="7">
        <f t="shared" si="53"/>
        <v>185128094.5</v>
      </c>
      <c r="J342" s="7">
        <f t="shared" si="53"/>
        <v>185788622.06999999</v>
      </c>
      <c r="K342" s="7">
        <f t="shared" si="53"/>
        <v>179588705.26000002</v>
      </c>
      <c r="L342" s="7">
        <f t="shared" si="53"/>
        <v>169481583.94000003</v>
      </c>
      <c r="M342" s="7">
        <f t="shared" si="53"/>
        <v>161362191.70000002</v>
      </c>
      <c r="N342" s="7">
        <f t="shared" si="53"/>
        <v>163054623.80999997</v>
      </c>
      <c r="O342" s="7">
        <f t="shared" si="53"/>
        <v>176980736.48000005</v>
      </c>
      <c r="P342" s="7">
        <f t="shared" si="53"/>
        <v>191825258.90999994</v>
      </c>
      <c r="Q342" s="7">
        <f t="shared" si="53"/>
        <v>189851169.76999998</v>
      </c>
      <c r="R342" s="7">
        <f>SUBTOTAL(9,R325:R341)</f>
        <v>182413796.89583328</v>
      </c>
      <c r="S342" s="16"/>
      <c r="T342" s="7">
        <f>R342</f>
        <v>182413796.89583328</v>
      </c>
      <c r="U342" s="7">
        <f t="shared" ref="U342:W342" si="54">SUBTOTAL(9,U325:U341)</f>
        <v>0</v>
      </c>
      <c r="V342" s="7">
        <f t="shared" si="54"/>
        <v>0</v>
      </c>
      <c r="W342" s="7">
        <f t="shared" si="54"/>
        <v>0</v>
      </c>
      <c r="X342" s="16"/>
      <c r="Y342" s="7">
        <f t="shared" ref="Y342" si="55">SUBTOTAL(9,Y325:Y341)</f>
        <v>0</v>
      </c>
      <c r="Z342" s="7">
        <f t="shared" ref="Z342" si="56">SUBTOTAL(9,Z325:Z341)</f>
        <v>0</v>
      </c>
      <c r="AA342" s="7">
        <f t="shared" ref="AA342" si="57">SUBTOTAL(9,AA325:AA341)</f>
        <v>0</v>
      </c>
      <c r="AB342" s="16"/>
      <c r="AC342" s="188">
        <v>0</v>
      </c>
    </row>
    <row r="343" spans="1:29" outlineLevel="3" x14ac:dyDescent="0.25">
      <c r="A343" t="s">
        <v>746</v>
      </c>
      <c r="B343" t="s">
        <v>747</v>
      </c>
      <c r="C343" t="s">
        <v>748</v>
      </c>
      <c r="D343" t="s">
        <v>749</v>
      </c>
      <c r="E343" s="5">
        <v>246206283.28999999</v>
      </c>
      <c r="F343" s="5">
        <v>247066110.21000001</v>
      </c>
      <c r="G343" s="5">
        <v>245864509.69</v>
      </c>
      <c r="H343" s="5">
        <v>244217790.22999999</v>
      </c>
      <c r="I343" s="5">
        <v>242441676.28999999</v>
      </c>
      <c r="J343" s="5">
        <v>240739924.52000001</v>
      </c>
      <c r="K343" s="5">
        <v>238510601.74000001</v>
      </c>
      <c r="L343" s="5">
        <v>239355433.25</v>
      </c>
      <c r="M343" s="5">
        <v>241582685.40000001</v>
      </c>
      <c r="N343" s="5">
        <v>243302994.16</v>
      </c>
      <c r="O343" s="5">
        <v>246309512.99000001</v>
      </c>
      <c r="P343" s="5">
        <v>248523191.99000001</v>
      </c>
      <c r="Q343" s="5">
        <v>250899277.94</v>
      </c>
      <c r="R343" s="5">
        <f t="shared" si="45"/>
        <v>243872267.59041667</v>
      </c>
      <c r="S343" s="9"/>
    </row>
    <row r="344" spans="1:29" outlineLevel="3" x14ac:dyDescent="0.25">
      <c r="A344" t="s">
        <v>750</v>
      </c>
      <c r="B344" t="s">
        <v>751</v>
      </c>
      <c r="C344" t="s">
        <v>752</v>
      </c>
      <c r="D344" t="s">
        <v>753</v>
      </c>
      <c r="E344" s="5">
        <v>132008.54</v>
      </c>
      <c r="F344" s="5">
        <v>84366.76</v>
      </c>
      <c r="G344" s="5">
        <v>99608.9</v>
      </c>
      <c r="H344" s="5">
        <v>223659.04</v>
      </c>
      <c r="I344" s="5">
        <v>156147.75</v>
      </c>
      <c r="J344" s="5">
        <v>149034.47</v>
      </c>
      <c r="K344" s="5">
        <v>152483.37</v>
      </c>
      <c r="L344" s="5">
        <v>138377.79999999999</v>
      </c>
      <c r="M344" s="5">
        <v>197497.1</v>
      </c>
      <c r="N344" s="5">
        <v>422969.34</v>
      </c>
      <c r="O344" s="5">
        <v>126503.86</v>
      </c>
      <c r="P344" s="5">
        <v>172336.41</v>
      </c>
      <c r="Q344" s="5">
        <v>376898.61</v>
      </c>
      <c r="R344" s="5">
        <f t="shared" si="45"/>
        <v>181453.19791666666</v>
      </c>
      <c r="S344" s="9"/>
    </row>
    <row r="345" spans="1:29" outlineLevel="3" x14ac:dyDescent="0.25">
      <c r="A345" t="s">
        <v>754</v>
      </c>
      <c r="B345" t="s">
        <v>755</v>
      </c>
      <c r="C345" t="s">
        <v>756</v>
      </c>
      <c r="D345" t="s">
        <v>757</v>
      </c>
      <c r="E345" s="5">
        <v>1313093.2</v>
      </c>
      <c r="F345" s="5">
        <v>1624587.3</v>
      </c>
      <c r="G345" s="5">
        <v>1402151.66</v>
      </c>
      <c r="H345" s="5">
        <v>1348743.11</v>
      </c>
      <c r="I345" s="5">
        <v>1207199.8700000001</v>
      </c>
      <c r="J345" s="5">
        <v>1251219.1299999999</v>
      </c>
      <c r="K345" s="5">
        <v>1206051.32</v>
      </c>
      <c r="L345" s="5">
        <v>1477988.33</v>
      </c>
      <c r="M345" s="5">
        <v>1487897.93</v>
      </c>
      <c r="N345" s="5">
        <v>1406366.21</v>
      </c>
      <c r="O345" s="5">
        <v>1670228.82</v>
      </c>
      <c r="P345" s="5">
        <v>1524983.19</v>
      </c>
      <c r="Q345" s="5">
        <v>1365440.33</v>
      </c>
      <c r="R345" s="5">
        <f t="shared" si="45"/>
        <v>1412223.6362499997</v>
      </c>
      <c r="S345" s="9"/>
    </row>
    <row r="346" spans="1:29" outlineLevel="3" x14ac:dyDescent="0.25">
      <c r="A346" t="s">
        <v>758</v>
      </c>
      <c r="B346" t="s">
        <v>759</v>
      </c>
      <c r="C346" t="s">
        <v>760</v>
      </c>
      <c r="D346" t="s">
        <v>761</v>
      </c>
      <c r="E346" s="5">
        <v>-2502680.62</v>
      </c>
      <c r="F346" s="5">
        <v>-2502680.62</v>
      </c>
      <c r="G346" s="5">
        <v>-2502680.62</v>
      </c>
      <c r="H346" s="5">
        <v>-455415.15</v>
      </c>
      <c r="I346" s="5">
        <v>-465230.66</v>
      </c>
      <c r="J346" s="5">
        <v>-465230.66</v>
      </c>
      <c r="K346" s="5">
        <v>-459302.49</v>
      </c>
      <c r="L346" s="5">
        <v>-461731.09</v>
      </c>
      <c r="M346" s="5">
        <v>-460150.89</v>
      </c>
      <c r="N346" s="5">
        <v>-798164.45</v>
      </c>
      <c r="O346" s="5">
        <v>-798164.45</v>
      </c>
      <c r="P346" s="5">
        <v>-798164.45</v>
      </c>
      <c r="Q346" s="5">
        <v>-1107720.5900000001</v>
      </c>
      <c r="R346" s="5">
        <f t="shared" si="45"/>
        <v>-997676.34458333335</v>
      </c>
      <c r="S346" s="9"/>
    </row>
    <row r="347" spans="1:29" outlineLevel="3" x14ac:dyDescent="0.25">
      <c r="A347" t="s">
        <v>758</v>
      </c>
      <c r="B347" t="s">
        <v>759</v>
      </c>
      <c r="C347" t="s">
        <v>762</v>
      </c>
      <c r="D347" t="s">
        <v>763</v>
      </c>
      <c r="E347" s="5">
        <v>-1130248.8400000001</v>
      </c>
      <c r="F347" s="5">
        <v>-1178173.17</v>
      </c>
      <c r="G347" s="5">
        <v>-1183699.8999999999</v>
      </c>
      <c r="H347" s="5">
        <v>-1181751.83</v>
      </c>
      <c r="I347" s="5">
        <v>-843551.04</v>
      </c>
      <c r="J347" s="5">
        <v>-969620.07</v>
      </c>
      <c r="K347" s="5">
        <v>-878023.78</v>
      </c>
      <c r="L347" s="5">
        <v>-909590.02</v>
      </c>
      <c r="M347" s="5">
        <v>-953948.04</v>
      </c>
      <c r="N347" s="5">
        <v>-979799.69</v>
      </c>
      <c r="O347" s="5">
        <v>-982547.26</v>
      </c>
      <c r="P347" s="5">
        <v>-982547.26</v>
      </c>
      <c r="Q347" s="5">
        <v>-904185.18</v>
      </c>
      <c r="R347" s="5">
        <f t="shared" si="45"/>
        <v>-1005039.0891666667</v>
      </c>
      <c r="S347" s="9"/>
    </row>
    <row r="348" spans="1:29" outlineLevel="3" x14ac:dyDescent="0.25">
      <c r="A348" t="s">
        <v>758</v>
      </c>
      <c r="B348" t="s">
        <v>759</v>
      </c>
      <c r="C348" t="s">
        <v>764</v>
      </c>
      <c r="D348" t="s">
        <v>765</v>
      </c>
      <c r="E348" s="5">
        <v>-846045.66</v>
      </c>
      <c r="F348" s="5">
        <v>-846045.66</v>
      </c>
      <c r="G348" s="5">
        <v>-820403.19</v>
      </c>
      <c r="H348" s="5">
        <v>-715431.69</v>
      </c>
      <c r="I348" s="5">
        <v>-672576.55</v>
      </c>
      <c r="J348" s="5">
        <v>-672576.55</v>
      </c>
      <c r="K348" s="5">
        <v>-837379.06</v>
      </c>
      <c r="L348" s="5">
        <v>-837379.06</v>
      </c>
      <c r="M348" s="5">
        <v>-837379.06</v>
      </c>
      <c r="N348" s="5">
        <v>-887303.79</v>
      </c>
      <c r="O348" s="5">
        <v>-884712.12</v>
      </c>
      <c r="P348" s="5">
        <v>-884712.12</v>
      </c>
      <c r="Q348" s="5">
        <v>-918995.15</v>
      </c>
      <c r="R348" s="5">
        <f t="shared" si="45"/>
        <v>-814868.27124999987</v>
      </c>
      <c r="S348" s="9"/>
    </row>
    <row r="349" spans="1:29" ht="13.5" outlineLevel="2" thickBot="1" x14ac:dyDescent="0.35">
      <c r="A349" s="6" t="s">
        <v>3733</v>
      </c>
      <c r="B349" s="6"/>
      <c r="C349" s="6"/>
      <c r="D349" s="6"/>
      <c r="E349" s="7">
        <f t="shared" ref="E349:Q349" si="58">SUBTOTAL(9,E343:E348)</f>
        <v>243172409.90999997</v>
      </c>
      <c r="F349" s="7">
        <f t="shared" si="58"/>
        <v>244248164.82000002</v>
      </c>
      <c r="G349" s="7">
        <f t="shared" si="58"/>
        <v>242859486.53999999</v>
      </c>
      <c r="H349" s="7">
        <f t="shared" si="58"/>
        <v>243437593.70999998</v>
      </c>
      <c r="I349" s="7">
        <f t="shared" si="58"/>
        <v>241823665.66</v>
      </c>
      <c r="J349" s="7">
        <f t="shared" si="58"/>
        <v>240032750.84</v>
      </c>
      <c r="K349" s="7">
        <f t="shared" si="58"/>
        <v>237694431.09999999</v>
      </c>
      <c r="L349" s="7">
        <f t="shared" si="58"/>
        <v>238763099.21000001</v>
      </c>
      <c r="M349" s="7">
        <f t="shared" si="58"/>
        <v>241016602.44000003</v>
      </c>
      <c r="N349" s="7">
        <f t="shared" si="58"/>
        <v>242467061.78000003</v>
      </c>
      <c r="O349" s="7">
        <f t="shared" si="58"/>
        <v>245440821.84000003</v>
      </c>
      <c r="P349" s="7">
        <f t="shared" si="58"/>
        <v>247555087.76000002</v>
      </c>
      <c r="Q349" s="7">
        <f t="shared" si="58"/>
        <v>249710715.96000001</v>
      </c>
      <c r="R349" s="7">
        <f>SUBTOTAL(9,R343:R348)</f>
        <v>242648360.7195833</v>
      </c>
      <c r="S349" s="16"/>
      <c r="T349" s="7">
        <f>R349</f>
        <v>242648360.7195833</v>
      </c>
      <c r="U349" s="7">
        <f t="shared" ref="U349:W349" si="59">SUBTOTAL(9,U343:U348)</f>
        <v>0</v>
      </c>
      <c r="V349" s="7">
        <f t="shared" si="59"/>
        <v>0</v>
      </c>
      <c r="W349" s="7">
        <f t="shared" si="59"/>
        <v>0</v>
      </c>
      <c r="X349" s="16"/>
      <c r="Y349" s="7">
        <f t="shared" ref="Y349" si="60">SUBTOTAL(9,Y343:Y348)</f>
        <v>0</v>
      </c>
      <c r="Z349" s="7">
        <f t="shared" ref="Z349" si="61">SUBTOTAL(9,Z343:Z348)</f>
        <v>0</v>
      </c>
      <c r="AA349" s="7">
        <f t="shared" ref="AA349" si="62">SUBTOTAL(9,AA343:AA348)</f>
        <v>0</v>
      </c>
      <c r="AB349" s="16"/>
      <c r="AC349" s="188">
        <v>0</v>
      </c>
    </row>
    <row r="350" spans="1:29" outlineLevel="3" x14ac:dyDescent="0.25">
      <c r="A350" t="s">
        <v>766</v>
      </c>
      <c r="B350" t="s">
        <v>767</v>
      </c>
      <c r="C350" t="s">
        <v>768</v>
      </c>
      <c r="D350" t="s">
        <v>769</v>
      </c>
      <c r="E350" s="5">
        <v>330099.83</v>
      </c>
      <c r="F350" s="5">
        <v>108875.72</v>
      </c>
      <c r="G350" s="5">
        <v>3296223.48</v>
      </c>
      <c r="H350" s="5">
        <v>3080902.04</v>
      </c>
      <c r="I350" s="5">
        <v>2781592.13</v>
      </c>
      <c r="J350" s="5">
        <v>2328577.3199999998</v>
      </c>
      <c r="K350" s="5">
        <v>2105195.58</v>
      </c>
      <c r="L350" s="5">
        <v>1710663.04</v>
      </c>
      <c r="M350" s="5">
        <v>1484896.98</v>
      </c>
      <c r="N350" s="5">
        <v>1102064.6499999999</v>
      </c>
      <c r="O350" s="5">
        <v>848499.23</v>
      </c>
      <c r="P350" s="5">
        <v>594933.81000000006</v>
      </c>
      <c r="Q350" s="5">
        <v>341368.38</v>
      </c>
      <c r="R350" s="5">
        <f t="shared" si="45"/>
        <v>1648179.8404166668</v>
      </c>
      <c r="S350" s="9"/>
      <c r="T350" s="5">
        <f>R350</f>
        <v>1648179.8404166668</v>
      </c>
    </row>
    <row r="351" spans="1:29" outlineLevel="3" x14ac:dyDescent="0.25">
      <c r="A351" t="s">
        <v>766</v>
      </c>
      <c r="B351" t="s">
        <v>767</v>
      </c>
      <c r="C351" t="s">
        <v>770</v>
      </c>
      <c r="D351" t="s">
        <v>771</v>
      </c>
      <c r="E351" s="5">
        <v>1166753.48</v>
      </c>
      <c r="F351" s="5">
        <v>777835.66</v>
      </c>
      <c r="G351" s="5">
        <v>4432541.03</v>
      </c>
      <c r="H351" s="5">
        <v>4043623.19</v>
      </c>
      <c r="I351" s="5">
        <v>3707072.74</v>
      </c>
      <c r="J351" s="5">
        <v>3409014.87</v>
      </c>
      <c r="K351" s="5">
        <v>3068113.38</v>
      </c>
      <c r="L351" s="5">
        <v>2727211.89</v>
      </c>
      <c r="M351" s="5">
        <v>2386310.4</v>
      </c>
      <c r="N351" s="5">
        <v>2045408.91</v>
      </c>
      <c r="O351" s="5">
        <v>1704507.42</v>
      </c>
      <c r="P351" s="5">
        <v>1363605.93</v>
      </c>
      <c r="Q351" s="5">
        <v>1022704.43</v>
      </c>
      <c r="R351" s="5">
        <f t="shared" si="45"/>
        <v>2563331.1979166665</v>
      </c>
      <c r="S351" s="9"/>
      <c r="T351" s="5">
        <f t="shared" ref="T351:T387" si="63">R351</f>
        <v>2563331.1979166665</v>
      </c>
    </row>
    <row r="352" spans="1:29" outlineLevel="3" x14ac:dyDescent="0.25">
      <c r="A352" t="s">
        <v>766</v>
      </c>
      <c r="B352" t="s">
        <v>767</v>
      </c>
      <c r="C352" t="s">
        <v>772</v>
      </c>
      <c r="D352" t="s">
        <v>773</v>
      </c>
      <c r="E352" s="5">
        <v>523960.72</v>
      </c>
      <c r="F352" s="5">
        <v>449070.94</v>
      </c>
      <c r="G352" s="5">
        <v>374181.16</v>
      </c>
      <c r="H352" s="5">
        <v>347922.07</v>
      </c>
      <c r="I352" s="5">
        <v>288896.11</v>
      </c>
      <c r="J352" s="5">
        <v>229870.15</v>
      </c>
      <c r="K352" s="5">
        <v>364355.17</v>
      </c>
      <c r="L352" s="5">
        <v>283827.99</v>
      </c>
      <c r="M352" s="5">
        <v>203300.81</v>
      </c>
      <c r="N352" s="5">
        <v>145217.54999999999</v>
      </c>
      <c r="O352" s="5">
        <v>558504.1</v>
      </c>
      <c r="P352" s="5">
        <v>491582.09</v>
      </c>
      <c r="Q352" s="5">
        <v>676505.91</v>
      </c>
      <c r="R352" s="5">
        <f t="shared" si="45"/>
        <v>361413.45458333328</v>
      </c>
      <c r="S352" s="9"/>
      <c r="T352" s="5">
        <f t="shared" si="63"/>
        <v>361413.45458333328</v>
      </c>
    </row>
    <row r="353" spans="1:20" outlineLevel="3" x14ac:dyDescent="0.25">
      <c r="A353" t="s">
        <v>766</v>
      </c>
      <c r="B353" t="s">
        <v>767</v>
      </c>
      <c r="C353" t="s">
        <v>774</v>
      </c>
      <c r="D353" t="s">
        <v>775</v>
      </c>
      <c r="E353" s="5">
        <v>457084.17</v>
      </c>
      <c r="F353" s="5">
        <v>406297.04</v>
      </c>
      <c r="G353" s="5">
        <v>355509.91</v>
      </c>
      <c r="H353" s="5">
        <v>304722.78000000003</v>
      </c>
      <c r="I353" s="5">
        <v>253935.65</v>
      </c>
      <c r="J353" s="5">
        <v>203148.52</v>
      </c>
      <c r="K353" s="5">
        <v>152361.39000000001</v>
      </c>
      <c r="L353" s="5">
        <v>101574.26</v>
      </c>
      <c r="M353" s="5">
        <v>50787.13</v>
      </c>
      <c r="N353" s="5">
        <v>0</v>
      </c>
      <c r="O353" s="5">
        <v>0</v>
      </c>
      <c r="P353" s="5">
        <v>462502.40000000002</v>
      </c>
      <c r="Q353" s="5">
        <v>416252.15999999997</v>
      </c>
      <c r="R353" s="5">
        <f t="shared" si="45"/>
        <v>227292.27041666667</v>
      </c>
      <c r="S353" s="9"/>
      <c r="T353" s="5">
        <f t="shared" si="63"/>
        <v>227292.27041666667</v>
      </c>
    </row>
    <row r="354" spans="1:20" outlineLevel="3" x14ac:dyDescent="0.25">
      <c r="A354" t="s">
        <v>766</v>
      </c>
      <c r="B354" t="s">
        <v>767</v>
      </c>
      <c r="C354" t="s">
        <v>776</v>
      </c>
      <c r="D354" t="s">
        <v>777</v>
      </c>
      <c r="E354" s="5">
        <v>7732.65</v>
      </c>
      <c r="F354" s="5">
        <v>357724.14</v>
      </c>
      <c r="G354" s="5">
        <v>2577.5500000000002</v>
      </c>
      <c r="H354" s="5">
        <v>0</v>
      </c>
      <c r="I354" s="5">
        <v>271204.40999999997</v>
      </c>
      <c r="J354" s="5">
        <v>94232.9</v>
      </c>
      <c r="K354" s="5">
        <v>91461.35</v>
      </c>
      <c r="L354" s="5">
        <v>88689.8</v>
      </c>
      <c r="M354" s="5">
        <v>85918.25</v>
      </c>
      <c r="N354" s="5">
        <v>83146.7</v>
      </c>
      <c r="O354" s="5">
        <v>80375.149999999994</v>
      </c>
      <c r="P354" s="5">
        <v>77603.600000000006</v>
      </c>
      <c r="Q354" s="5">
        <v>74832.05</v>
      </c>
      <c r="R354" s="5">
        <f t="shared" si="45"/>
        <v>106184.68333333333</v>
      </c>
      <c r="S354" s="9"/>
      <c r="T354" s="5">
        <f t="shared" si="63"/>
        <v>106184.68333333333</v>
      </c>
    </row>
    <row r="355" spans="1:20" outlineLevel="3" x14ac:dyDescent="0.25">
      <c r="A355" t="s">
        <v>778</v>
      </c>
      <c r="B355" t="s">
        <v>779</v>
      </c>
      <c r="C355" t="s">
        <v>780</v>
      </c>
      <c r="D355" t="s">
        <v>781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15175684.880000001</v>
      </c>
      <c r="K355" s="5">
        <v>13011465.140000001</v>
      </c>
      <c r="L355" s="5">
        <v>10852299.27</v>
      </c>
      <c r="M355" s="5">
        <v>8693133.4000000004</v>
      </c>
      <c r="N355" s="5">
        <v>6477497.46</v>
      </c>
      <c r="O355" s="5">
        <v>4318331.6100000003</v>
      </c>
      <c r="P355" s="5">
        <v>2159165.7599999998</v>
      </c>
      <c r="Q355" s="5">
        <v>0</v>
      </c>
      <c r="R355" s="5">
        <f t="shared" si="45"/>
        <v>5057298.1266666669</v>
      </c>
      <c r="S355" s="9"/>
      <c r="T355" s="5">
        <f t="shared" si="63"/>
        <v>5057298.1266666669</v>
      </c>
    </row>
    <row r="356" spans="1:20" outlineLevel="3" x14ac:dyDescent="0.25">
      <c r="A356" t="s">
        <v>778</v>
      </c>
      <c r="B356" t="s">
        <v>779</v>
      </c>
      <c r="C356" t="s">
        <v>782</v>
      </c>
      <c r="D356" t="s">
        <v>783</v>
      </c>
      <c r="E356" s="5">
        <v>21946.5</v>
      </c>
      <c r="F356" s="5">
        <v>18288.75</v>
      </c>
      <c r="G356" s="5">
        <v>14631</v>
      </c>
      <c r="H356" s="5">
        <v>10973.25</v>
      </c>
      <c r="I356" s="5">
        <v>7315.5</v>
      </c>
      <c r="J356" s="5">
        <v>3657.75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23739.01</v>
      </c>
      <c r="Q356" s="5">
        <v>20347.72</v>
      </c>
      <c r="R356" s="5">
        <f t="shared" si="45"/>
        <v>8312.6975000000002</v>
      </c>
      <c r="S356" s="9"/>
      <c r="T356" s="5">
        <f t="shared" si="63"/>
        <v>8312.6975000000002</v>
      </c>
    </row>
    <row r="357" spans="1:20" outlineLevel="3" x14ac:dyDescent="0.25">
      <c r="A357" t="s">
        <v>778</v>
      </c>
      <c r="B357" t="s">
        <v>779</v>
      </c>
      <c r="C357" t="s">
        <v>784</v>
      </c>
      <c r="D357" t="s">
        <v>785</v>
      </c>
      <c r="E357" s="5">
        <v>146315.01</v>
      </c>
      <c r="F357" s="5">
        <v>121929.18</v>
      </c>
      <c r="G357" s="5">
        <v>97543.35</v>
      </c>
      <c r="H357" s="5">
        <v>73157.52</v>
      </c>
      <c r="I357" s="5">
        <v>48771.69</v>
      </c>
      <c r="J357" s="5">
        <v>24385.86</v>
      </c>
      <c r="K357" s="5">
        <v>0</v>
      </c>
      <c r="L357" s="5">
        <v>0</v>
      </c>
      <c r="M357" s="5">
        <v>0</v>
      </c>
      <c r="N357" s="5">
        <v>0</v>
      </c>
      <c r="O357" s="5">
        <v>180890</v>
      </c>
      <c r="P357" s="5">
        <v>158278.75</v>
      </c>
      <c r="Q357" s="5">
        <v>135667.5</v>
      </c>
      <c r="R357" s="5">
        <f t="shared" si="45"/>
        <v>70495.633749999994</v>
      </c>
      <c r="S357" s="9"/>
      <c r="T357" s="5">
        <f t="shared" si="63"/>
        <v>70495.633749999994</v>
      </c>
    </row>
    <row r="358" spans="1:20" outlineLevel="3" x14ac:dyDescent="0.25">
      <c r="A358" t="s">
        <v>778</v>
      </c>
      <c r="B358" t="s">
        <v>779</v>
      </c>
      <c r="C358" t="s">
        <v>786</v>
      </c>
      <c r="D358" t="s">
        <v>787</v>
      </c>
      <c r="E358" s="5">
        <v>12950.17</v>
      </c>
      <c r="F358" s="5">
        <v>10791.8</v>
      </c>
      <c r="G358" s="5">
        <v>8633.43</v>
      </c>
      <c r="H358" s="5">
        <v>6475.06</v>
      </c>
      <c r="I358" s="5">
        <v>4316.6899999999996</v>
      </c>
      <c r="J358" s="5">
        <v>2158.3200000000002</v>
      </c>
      <c r="K358" s="5">
        <v>0</v>
      </c>
      <c r="L358" s="5">
        <v>0</v>
      </c>
      <c r="M358" s="5">
        <v>0</v>
      </c>
      <c r="N358" s="5">
        <v>0</v>
      </c>
      <c r="O358" s="5">
        <v>19369.150000000001</v>
      </c>
      <c r="P358" s="5">
        <v>16948.009999999998</v>
      </c>
      <c r="Q358" s="5">
        <v>14526.87</v>
      </c>
      <c r="R358" s="5">
        <f t="shared" si="45"/>
        <v>6869.248333333333</v>
      </c>
      <c r="S358" s="9"/>
      <c r="T358" s="5">
        <f t="shared" si="63"/>
        <v>6869.248333333333</v>
      </c>
    </row>
    <row r="359" spans="1:20" outlineLevel="3" x14ac:dyDescent="0.25">
      <c r="A359" t="s">
        <v>778</v>
      </c>
      <c r="B359" t="s">
        <v>779</v>
      </c>
      <c r="C359" t="s">
        <v>788</v>
      </c>
      <c r="D359" t="s">
        <v>789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1175.25</v>
      </c>
      <c r="M359" s="5">
        <v>1175.25</v>
      </c>
      <c r="N359" s="5">
        <v>1175.25</v>
      </c>
      <c r="O359" s="5">
        <v>0</v>
      </c>
      <c r="P359" s="5">
        <v>0</v>
      </c>
      <c r="Q359" s="5">
        <v>0</v>
      </c>
      <c r="R359" s="5">
        <f t="shared" si="45"/>
        <v>293.8125</v>
      </c>
      <c r="S359" s="9"/>
      <c r="T359" s="5">
        <f t="shared" si="63"/>
        <v>293.8125</v>
      </c>
    </row>
    <row r="360" spans="1:20" outlineLevel="3" x14ac:dyDescent="0.25">
      <c r="A360" t="s">
        <v>778</v>
      </c>
      <c r="B360" t="s">
        <v>779</v>
      </c>
      <c r="C360" t="s">
        <v>790</v>
      </c>
      <c r="D360" t="s">
        <v>791</v>
      </c>
      <c r="E360" s="5">
        <v>1723510</v>
      </c>
      <c r="F360" s="5">
        <v>1579884.62</v>
      </c>
      <c r="G360" s="5">
        <v>1436259.24</v>
      </c>
      <c r="H360" s="5">
        <v>1292633.8600000001</v>
      </c>
      <c r="I360" s="5">
        <v>1149008.48</v>
      </c>
      <c r="J360" s="5">
        <v>1005381.74</v>
      </c>
      <c r="K360" s="5">
        <v>861755</v>
      </c>
      <c r="L360" s="5">
        <v>718129.17</v>
      </c>
      <c r="M360" s="5">
        <v>574503.34</v>
      </c>
      <c r="N360" s="5">
        <v>430877.51</v>
      </c>
      <c r="O360" s="5">
        <v>287251.67</v>
      </c>
      <c r="P360" s="5">
        <v>143625.82999999999</v>
      </c>
      <c r="Q360" s="5">
        <v>0</v>
      </c>
      <c r="R360" s="5">
        <f t="shared" ref="R360:R428" si="64">(E360+2*SUM(F360:P360)+Q360)/24</f>
        <v>861755.45500000007</v>
      </c>
      <c r="S360" s="9"/>
      <c r="T360" s="5">
        <f t="shared" si="63"/>
        <v>861755.45500000007</v>
      </c>
    </row>
    <row r="361" spans="1:20" outlineLevel="3" x14ac:dyDescent="0.25">
      <c r="A361" t="s">
        <v>792</v>
      </c>
      <c r="B361" t="s">
        <v>793</v>
      </c>
      <c r="C361" t="s">
        <v>794</v>
      </c>
      <c r="D361" t="s">
        <v>795</v>
      </c>
      <c r="E361" s="5">
        <v>0</v>
      </c>
      <c r="F361" s="5">
        <v>0</v>
      </c>
      <c r="G361" s="5">
        <v>643358.81000000006</v>
      </c>
      <c r="H361" s="5">
        <v>887612.65</v>
      </c>
      <c r="I361" s="5">
        <v>788989.01</v>
      </c>
      <c r="J361" s="5">
        <v>690365.37</v>
      </c>
      <c r="K361" s="5">
        <v>591741.73</v>
      </c>
      <c r="L361" s="5">
        <v>493118.09</v>
      </c>
      <c r="M361" s="5">
        <v>394494.45</v>
      </c>
      <c r="N361" s="5">
        <v>295870.81</v>
      </c>
      <c r="O361" s="5">
        <v>197247.17</v>
      </c>
      <c r="P361" s="5">
        <v>98623.53</v>
      </c>
      <c r="Q361" s="5">
        <v>0</v>
      </c>
      <c r="R361" s="5">
        <f t="shared" si="64"/>
        <v>423451.80166666658</v>
      </c>
      <c r="S361" s="9"/>
      <c r="T361" s="5">
        <f t="shared" si="63"/>
        <v>423451.80166666658</v>
      </c>
    </row>
    <row r="362" spans="1:20" outlineLevel="3" x14ac:dyDescent="0.25">
      <c r="A362" t="s">
        <v>792</v>
      </c>
      <c r="B362" t="s">
        <v>793</v>
      </c>
      <c r="C362" t="s">
        <v>796</v>
      </c>
      <c r="D362" t="s">
        <v>797</v>
      </c>
      <c r="E362" s="5">
        <v>19280679.309999999</v>
      </c>
      <c r="F362" s="5">
        <v>19280679.309999999</v>
      </c>
      <c r="G362" s="5">
        <v>21086679.309999999</v>
      </c>
      <c r="H362" s="5">
        <v>21086679.309999999</v>
      </c>
      <c r="I362" s="5">
        <v>5060826.41</v>
      </c>
      <c r="J362" s="5">
        <v>5060826.41</v>
      </c>
      <c r="K362" s="5">
        <v>5060826.41</v>
      </c>
      <c r="L362" s="5">
        <v>5060826.41</v>
      </c>
      <c r="M362" s="5">
        <v>5060826.41</v>
      </c>
      <c r="N362" s="5">
        <v>8741646.4100000001</v>
      </c>
      <c r="O362" s="5">
        <v>8741646.4100000001</v>
      </c>
      <c r="P362" s="5">
        <v>10730946.41</v>
      </c>
      <c r="Q362" s="5">
        <v>10730946.41</v>
      </c>
      <c r="R362" s="5">
        <f t="shared" si="64"/>
        <v>10831518.50583333</v>
      </c>
      <c r="S362" s="9"/>
      <c r="T362" s="5">
        <f t="shared" si="63"/>
        <v>10831518.50583333</v>
      </c>
    </row>
    <row r="363" spans="1:20" outlineLevel="3" x14ac:dyDescent="0.25">
      <c r="A363" t="s">
        <v>792</v>
      </c>
      <c r="B363" t="s">
        <v>793</v>
      </c>
      <c r="C363" t="s">
        <v>798</v>
      </c>
      <c r="D363" t="s">
        <v>799</v>
      </c>
      <c r="E363" s="5">
        <v>10512804.310000001</v>
      </c>
      <c r="F363" s="5">
        <v>10512804.310000001</v>
      </c>
      <c r="G363" s="5">
        <v>10512804.310000001</v>
      </c>
      <c r="H363" s="5">
        <v>10892804.310000001</v>
      </c>
      <c r="I363" s="5">
        <v>1078639.94</v>
      </c>
      <c r="J363" s="5">
        <v>1078639.94</v>
      </c>
      <c r="K363" s="5">
        <v>1702639.94</v>
      </c>
      <c r="L363" s="5">
        <v>2248639.94</v>
      </c>
      <c r="M363" s="5">
        <v>2752639.94</v>
      </c>
      <c r="N363" s="5">
        <v>3386639.94</v>
      </c>
      <c r="O363" s="5">
        <v>4188639.94</v>
      </c>
      <c r="P363" s="5">
        <v>4892139.9400000004</v>
      </c>
      <c r="Q363" s="5">
        <v>4892139.9400000004</v>
      </c>
      <c r="R363" s="5">
        <f t="shared" si="64"/>
        <v>5079125.3812499987</v>
      </c>
      <c r="S363" s="9"/>
      <c r="T363" s="5">
        <f t="shared" si="63"/>
        <v>5079125.3812499987</v>
      </c>
    </row>
    <row r="364" spans="1:20" outlineLevel="3" x14ac:dyDescent="0.25">
      <c r="A364" t="s">
        <v>792</v>
      </c>
      <c r="B364" t="s">
        <v>793</v>
      </c>
      <c r="C364" t="s">
        <v>800</v>
      </c>
      <c r="D364" t="s">
        <v>801</v>
      </c>
      <c r="E364" s="5">
        <v>39841.08</v>
      </c>
      <c r="F364" s="5">
        <v>33200.9</v>
      </c>
      <c r="G364" s="5">
        <v>159601.65</v>
      </c>
      <c r="H364" s="5">
        <v>96861.55</v>
      </c>
      <c r="I364" s="5">
        <v>79467.740000000005</v>
      </c>
      <c r="J364" s="5">
        <v>61796.33</v>
      </c>
      <c r="K364" s="5">
        <v>44124.92</v>
      </c>
      <c r="L364" s="5">
        <v>33093.69</v>
      </c>
      <c r="M364" s="5">
        <v>72062.460000000006</v>
      </c>
      <c r="N364" s="5">
        <v>119913.23</v>
      </c>
      <c r="O364" s="5">
        <v>96784</v>
      </c>
      <c r="P364" s="5">
        <v>84686</v>
      </c>
      <c r="Q364" s="5">
        <v>72588</v>
      </c>
      <c r="R364" s="5">
        <f t="shared" si="64"/>
        <v>78150.584166666667</v>
      </c>
      <c r="S364" s="9"/>
      <c r="T364" s="5">
        <f t="shared" si="63"/>
        <v>78150.584166666667</v>
      </c>
    </row>
    <row r="365" spans="1:20" outlineLevel="3" x14ac:dyDescent="0.25">
      <c r="A365" t="s">
        <v>792</v>
      </c>
      <c r="B365" t="s">
        <v>793</v>
      </c>
      <c r="C365" t="s">
        <v>802</v>
      </c>
      <c r="D365" t="s">
        <v>803</v>
      </c>
      <c r="E365" s="5">
        <v>0</v>
      </c>
      <c r="F365" s="5">
        <v>0</v>
      </c>
      <c r="G365" s="5">
        <v>677388.28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f t="shared" si="64"/>
        <v>56449.023333333338</v>
      </c>
      <c r="S365" s="9"/>
      <c r="T365" s="5">
        <f t="shared" si="63"/>
        <v>56449.023333333338</v>
      </c>
    </row>
    <row r="366" spans="1:20" outlineLevel="3" x14ac:dyDescent="0.25">
      <c r="A366" t="s">
        <v>792</v>
      </c>
      <c r="B366" t="s">
        <v>793</v>
      </c>
      <c r="C366" t="s">
        <v>804</v>
      </c>
      <c r="D366" t="s">
        <v>805</v>
      </c>
      <c r="E366" s="5">
        <v>77557.5</v>
      </c>
      <c r="F366" s="5">
        <v>64631.25</v>
      </c>
      <c r="G366" s="5">
        <v>51705</v>
      </c>
      <c r="H366" s="5">
        <v>38778.75</v>
      </c>
      <c r="I366" s="5">
        <v>25852.5</v>
      </c>
      <c r="J366" s="5">
        <v>12926.25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76800.5</v>
      </c>
      <c r="Q366" s="5">
        <v>65829</v>
      </c>
      <c r="R366" s="5">
        <f t="shared" si="64"/>
        <v>28532.291666666668</v>
      </c>
      <c r="S366" s="9"/>
      <c r="T366" s="5">
        <f t="shared" si="63"/>
        <v>28532.291666666668</v>
      </c>
    </row>
    <row r="367" spans="1:20" outlineLevel="3" x14ac:dyDescent="0.25">
      <c r="A367" t="s">
        <v>792</v>
      </c>
      <c r="B367" t="s">
        <v>793</v>
      </c>
      <c r="C367" t="s">
        <v>806</v>
      </c>
      <c r="D367" t="s">
        <v>807</v>
      </c>
      <c r="E367" s="5">
        <v>638585.29</v>
      </c>
      <c r="F367" s="5">
        <v>502267.37</v>
      </c>
      <c r="G367" s="5">
        <v>365949.45</v>
      </c>
      <c r="H367" s="5">
        <v>229633.53</v>
      </c>
      <c r="I367" s="5">
        <v>115506.67</v>
      </c>
      <c r="J367" s="5">
        <v>1245450.29</v>
      </c>
      <c r="K367" s="5">
        <v>1458825.91</v>
      </c>
      <c r="L367" s="5">
        <v>1322201.49</v>
      </c>
      <c r="M367" s="5">
        <v>1185577.07</v>
      </c>
      <c r="N367" s="5">
        <v>1048952.6499999999</v>
      </c>
      <c r="O367" s="5">
        <v>912328.23</v>
      </c>
      <c r="P367" s="5">
        <v>775703.81</v>
      </c>
      <c r="Q367" s="5">
        <v>639079.39</v>
      </c>
      <c r="R367" s="5">
        <f t="shared" si="64"/>
        <v>816769.0675</v>
      </c>
      <c r="S367" s="9"/>
      <c r="T367" s="5">
        <f t="shared" si="63"/>
        <v>816769.0675</v>
      </c>
    </row>
    <row r="368" spans="1:20" outlineLevel="3" x14ac:dyDescent="0.25">
      <c r="A368" t="s">
        <v>792</v>
      </c>
      <c r="B368" t="s">
        <v>793</v>
      </c>
      <c r="C368" t="s">
        <v>808</v>
      </c>
      <c r="D368" t="s">
        <v>809</v>
      </c>
      <c r="E368" s="5">
        <v>223037.46</v>
      </c>
      <c r="F368" s="5">
        <v>167278.07999999999</v>
      </c>
      <c r="G368" s="5">
        <v>111518.7</v>
      </c>
      <c r="H368" s="5">
        <v>55759.32</v>
      </c>
      <c r="I368" s="5">
        <v>0</v>
      </c>
      <c r="J368" s="5">
        <v>613353.12</v>
      </c>
      <c r="K368" s="5">
        <v>557593.74</v>
      </c>
      <c r="L368" s="5">
        <v>501834.36</v>
      </c>
      <c r="M368" s="5">
        <v>446074.98</v>
      </c>
      <c r="N368" s="5">
        <v>390315.6</v>
      </c>
      <c r="O368" s="5">
        <v>334556.21999999997</v>
      </c>
      <c r="P368" s="5">
        <v>278796.84000000003</v>
      </c>
      <c r="Q368" s="5">
        <v>223037.46</v>
      </c>
      <c r="R368" s="5">
        <f t="shared" si="64"/>
        <v>306676.53499999997</v>
      </c>
      <c r="S368" s="9"/>
      <c r="T368" s="5">
        <f t="shared" si="63"/>
        <v>306676.53499999997</v>
      </c>
    </row>
    <row r="369" spans="1:20" outlineLevel="3" x14ac:dyDescent="0.25">
      <c r="A369" t="s">
        <v>792</v>
      </c>
      <c r="B369" t="s">
        <v>793</v>
      </c>
      <c r="C369" t="s">
        <v>810</v>
      </c>
      <c r="D369" t="s">
        <v>811</v>
      </c>
      <c r="E369" s="5">
        <v>264154.38</v>
      </c>
      <c r="F369" s="5">
        <v>220128.65</v>
      </c>
      <c r="G369" s="5">
        <v>176102.92</v>
      </c>
      <c r="H369" s="5">
        <v>132077.19</v>
      </c>
      <c r="I369" s="5">
        <v>88051.46</v>
      </c>
      <c r="J369" s="5">
        <v>44025.73</v>
      </c>
      <c r="K369" s="5">
        <v>0</v>
      </c>
      <c r="L369" s="5">
        <v>484283.03</v>
      </c>
      <c r="M369" s="5">
        <v>440257.3</v>
      </c>
      <c r="N369" s="5">
        <v>396231.57</v>
      </c>
      <c r="O369" s="5">
        <v>352205.84</v>
      </c>
      <c r="P369" s="5">
        <v>308180.11</v>
      </c>
      <c r="Q369" s="5">
        <v>264154.38</v>
      </c>
      <c r="R369" s="5">
        <f t="shared" si="64"/>
        <v>242141.51499999998</v>
      </c>
      <c r="S369" s="9"/>
      <c r="T369" s="5">
        <f t="shared" si="63"/>
        <v>242141.51499999998</v>
      </c>
    </row>
    <row r="370" spans="1:20" outlineLevel="3" x14ac:dyDescent="0.25">
      <c r="A370" t="s">
        <v>792</v>
      </c>
      <c r="B370" t="s">
        <v>793</v>
      </c>
      <c r="C370" t="s">
        <v>812</v>
      </c>
      <c r="D370" t="s">
        <v>813</v>
      </c>
      <c r="E370" s="5">
        <v>0</v>
      </c>
      <c r="F370" s="5">
        <v>0</v>
      </c>
      <c r="G370" s="5">
        <v>268750</v>
      </c>
      <c r="H370" s="5">
        <v>241875</v>
      </c>
      <c r="I370" s="5">
        <v>215000</v>
      </c>
      <c r="J370" s="5">
        <v>188125</v>
      </c>
      <c r="K370" s="5">
        <v>161250</v>
      </c>
      <c r="L370" s="5">
        <v>134375</v>
      </c>
      <c r="M370" s="5">
        <v>107500</v>
      </c>
      <c r="N370" s="5">
        <v>80625</v>
      </c>
      <c r="O370" s="5">
        <v>53750</v>
      </c>
      <c r="P370" s="5">
        <v>26875</v>
      </c>
      <c r="Q370" s="5">
        <v>0</v>
      </c>
      <c r="R370" s="5">
        <f t="shared" si="64"/>
        <v>123177.08333333333</v>
      </c>
      <c r="S370" s="9"/>
      <c r="T370" s="5">
        <f t="shared" si="63"/>
        <v>123177.08333333333</v>
      </c>
    </row>
    <row r="371" spans="1:20" outlineLevel="3" x14ac:dyDescent="0.25">
      <c r="A371" t="s">
        <v>792</v>
      </c>
      <c r="B371" t="s">
        <v>793</v>
      </c>
      <c r="C371" t="s">
        <v>814</v>
      </c>
      <c r="D371" t="s">
        <v>815</v>
      </c>
      <c r="E371" s="5">
        <v>4159169.63</v>
      </c>
      <c r="F371" s="5">
        <v>3470307.96</v>
      </c>
      <c r="G371" s="5">
        <v>2781446.37</v>
      </c>
      <c r="H371" s="5">
        <v>2092584.78</v>
      </c>
      <c r="I371" s="5">
        <v>1403723.19</v>
      </c>
      <c r="J371" s="5">
        <v>714861.6</v>
      </c>
      <c r="K371" s="5">
        <v>26000.01</v>
      </c>
      <c r="L371" s="5">
        <v>6991488.0599999996</v>
      </c>
      <c r="M371" s="5">
        <v>6272201.0499999998</v>
      </c>
      <c r="N371" s="5">
        <v>5469285.9900000002</v>
      </c>
      <c r="O371" s="5">
        <v>4800926.97</v>
      </c>
      <c r="P371" s="5">
        <v>3993442.41</v>
      </c>
      <c r="Q371" s="5">
        <v>3185957.85</v>
      </c>
      <c r="R371" s="5">
        <f t="shared" si="64"/>
        <v>3474069.3441666663</v>
      </c>
      <c r="S371" s="9"/>
      <c r="T371" s="5">
        <f t="shared" si="63"/>
        <v>3474069.3441666663</v>
      </c>
    </row>
    <row r="372" spans="1:20" outlineLevel="3" x14ac:dyDescent="0.25">
      <c r="A372" t="s">
        <v>792</v>
      </c>
      <c r="B372" t="s">
        <v>793</v>
      </c>
      <c r="C372" t="s">
        <v>816</v>
      </c>
      <c r="D372" t="s">
        <v>817</v>
      </c>
      <c r="E372" s="5">
        <v>10666.66</v>
      </c>
      <c r="F372" s="5">
        <v>5333.33</v>
      </c>
      <c r="G372" s="5">
        <v>0</v>
      </c>
      <c r="H372" s="5">
        <v>58666.63</v>
      </c>
      <c r="I372" s="5">
        <v>53333.3</v>
      </c>
      <c r="J372" s="5">
        <v>47999.97</v>
      </c>
      <c r="K372" s="5">
        <v>42666.64</v>
      </c>
      <c r="L372" s="5">
        <v>37333.31</v>
      </c>
      <c r="M372" s="5">
        <v>31999.98</v>
      </c>
      <c r="N372" s="5">
        <v>26666.65</v>
      </c>
      <c r="O372" s="5">
        <v>21333.32</v>
      </c>
      <c r="P372" s="5">
        <v>15999.99</v>
      </c>
      <c r="Q372" s="5">
        <v>10666.66</v>
      </c>
      <c r="R372" s="5">
        <f t="shared" si="64"/>
        <v>29333.315000000002</v>
      </c>
      <c r="S372" s="9"/>
      <c r="T372" s="5">
        <f t="shared" si="63"/>
        <v>29333.315000000002</v>
      </c>
    </row>
    <row r="373" spans="1:20" outlineLevel="3" x14ac:dyDescent="0.25">
      <c r="A373" t="s">
        <v>792</v>
      </c>
      <c r="B373" t="s">
        <v>793</v>
      </c>
      <c r="C373" t="s">
        <v>818</v>
      </c>
      <c r="D373" t="s">
        <v>819</v>
      </c>
      <c r="E373" s="5">
        <v>0</v>
      </c>
      <c r="F373" s="5">
        <v>0</v>
      </c>
      <c r="G373" s="5">
        <v>574225.88</v>
      </c>
      <c r="H373" s="5">
        <v>512205.54</v>
      </c>
      <c r="I373" s="5">
        <v>450185.2</v>
      </c>
      <c r="J373" s="5">
        <v>388164.86</v>
      </c>
      <c r="K373" s="5">
        <v>326144.52</v>
      </c>
      <c r="L373" s="5">
        <v>271787.09999999998</v>
      </c>
      <c r="M373" s="5">
        <v>217429.68</v>
      </c>
      <c r="N373" s="5">
        <v>163072.26</v>
      </c>
      <c r="O373" s="5">
        <v>108714.84</v>
      </c>
      <c r="P373" s="5">
        <v>54357.42</v>
      </c>
      <c r="Q373" s="5">
        <v>0</v>
      </c>
      <c r="R373" s="5">
        <f t="shared" si="64"/>
        <v>255523.94166666665</v>
      </c>
      <c r="S373" s="9"/>
      <c r="T373" s="5">
        <f t="shared" si="63"/>
        <v>255523.94166666665</v>
      </c>
    </row>
    <row r="374" spans="1:20" outlineLevel="3" x14ac:dyDescent="0.25">
      <c r="A374" t="s">
        <v>792</v>
      </c>
      <c r="B374" t="s">
        <v>793</v>
      </c>
      <c r="C374" t="s">
        <v>820</v>
      </c>
      <c r="D374" t="s">
        <v>821</v>
      </c>
      <c r="E374" s="5">
        <v>0</v>
      </c>
      <c r="F374" s="5">
        <v>0</v>
      </c>
      <c r="G374" s="5">
        <v>0</v>
      </c>
      <c r="H374" s="5">
        <v>0</v>
      </c>
      <c r="I374" s="5">
        <v>49742.27</v>
      </c>
      <c r="J374" s="5">
        <v>49484.54</v>
      </c>
      <c r="K374" s="5">
        <v>49226.81</v>
      </c>
      <c r="L374" s="5">
        <v>48969.08</v>
      </c>
      <c r="M374" s="5">
        <v>48711.35</v>
      </c>
      <c r="N374" s="5">
        <v>48453.62</v>
      </c>
      <c r="O374" s="5">
        <v>48195.89</v>
      </c>
      <c r="P374" s="5">
        <v>47938.16</v>
      </c>
      <c r="Q374" s="5">
        <v>47680.43</v>
      </c>
      <c r="R374" s="5">
        <f t="shared" si="64"/>
        <v>34546.827916666676</v>
      </c>
      <c r="S374" s="9"/>
      <c r="T374" s="5">
        <f t="shared" si="63"/>
        <v>34546.827916666676</v>
      </c>
    </row>
    <row r="375" spans="1:20" outlineLevel="3" x14ac:dyDescent="0.25">
      <c r="A375" t="s">
        <v>792</v>
      </c>
      <c r="B375" t="s">
        <v>793</v>
      </c>
      <c r="C375" t="s">
        <v>822</v>
      </c>
      <c r="D375" t="s">
        <v>823</v>
      </c>
      <c r="E375" s="5">
        <v>22577.279999999999</v>
      </c>
      <c r="F375" s="5">
        <v>18814.400000000001</v>
      </c>
      <c r="G375" s="5">
        <v>15051.52</v>
      </c>
      <c r="H375" s="5">
        <v>11288.64</v>
      </c>
      <c r="I375" s="5">
        <v>7525.76</v>
      </c>
      <c r="J375" s="5">
        <v>3762.88</v>
      </c>
      <c r="K375" s="5">
        <v>0</v>
      </c>
      <c r="L375" s="5">
        <v>0</v>
      </c>
      <c r="M375" s="5">
        <v>0</v>
      </c>
      <c r="N375" s="5">
        <v>56369.919999999998</v>
      </c>
      <c r="O375" s="5">
        <v>49323.68</v>
      </c>
      <c r="P375" s="5">
        <v>42277.440000000002</v>
      </c>
      <c r="Q375" s="5">
        <v>35231.199999999997</v>
      </c>
      <c r="R375" s="5">
        <f t="shared" si="64"/>
        <v>19443.206666666669</v>
      </c>
      <c r="S375" s="9"/>
      <c r="T375" s="5">
        <f t="shared" si="63"/>
        <v>19443.206666666669</v>
      </c>
    </row>
    <row r="376" spans="1:20" outlineLevel="3" x14ac:dyDescent="0.25">
      <c r="A376" t="s">
        <v>792</v>
      </c>
      <c r="B376" t="s">
        <v>793</v>
      </c>
      <c r="C376" t="s">
        <v>824</v>
      </c>
      <c r="D376" t="s">
        <v>825</v>
      </c>
      <c r="E376" s="5">
        <v>983688</v>
      </c>
      <c r="F376" s="5">
        <v>983688</v>
      </c>
      <c r="G376" s="5">
        <v>983688</v>
      </c>
      <c r="H376" s="5">
        <v>983688</v>
      </c>
      <c r="I376" s="5">
        <v>983688</v>
      </c>
      <c r="J376" s="5">
        <v>983688</v>
      </c>
      <c r="K376" s="5">
        <v>983688</v>
      </c>
      <c r="L376" s="5">
        <v>983688</v>
      </c>
      <c r="M376" s="5">
        <v>983688</v>
      </c>
      <c r="N376" s="5">
        <v>983688</v>
      </c>
      <c r="O376" s="5">
        <v>983688</v>
      </c>
      <c r="P376" s="5">
        <v>983688</v>
      </c>
      <c r="Q376" s="5">
        <v>983688</v>
      </c>
      <c r="R376" s="5">
        <f t="shared" si="64"/>
        <v>983688</v>
      </c>
      <c r="S376" s="9"/>
      <c r="T376" s="5">
        <f t="shared" si="63"/>
        <v>983688</v>
      </c>
    </row>
    <row r="377" spans="1:20" outlineLevel="3" x14ac:dyDescent="0.25">
      <c r="A377" t="s">
        <v>792</v>
      </c>
      <c r="B377" t="s">
        <v>793</v>
      </c>
      <c r="C377" t="s">
        <v>826</v>
      </c>
      <c r="D377" t="s">
        <v>827</v>
      </c>
      <c r="E377" s="5">
        <v>386882.47</v>
      </c>
      <c r="F377" s="5">
        <v>282498.58</v>
      </c>
      <c r="G377" s="5">
        <v>511949.89</v>
      </c>
      <c r="H377" s="5">
        <v>431101.18</v>
      </c>
      <c r="I377" s="5">
        <v>692724.97</v>
      </c>
      <c r="J377" s="5">
        <v>1488299</v>
      </c>
      <c r="K377" s="5">
        <v>1561463.07</v>
      </c>
      <c r="L377" s="5">
        <v>1636220.46</v>
      </c>
      <c r="M377" s="5">
        <v>1448555.3</v>
      </c>
      <c r="N377" s="5">
        <v>1134635.2</v>
      </c>
      <c r="O377" s="5">
        <v>1144858.05</v>
      </c>
      <c r="P377" s="5">
        <v>946295.63</v>
      </c>
      <c r="Q377" s="5">
        <v>747733.21</v>
      </c>
      <c r="R377" s="5">
        <f t="shared" si="64"/>
        <v>987159.09750000015</v>
      </c>
      <c r="S377" s="9"/>
      <c r="T377" s="5">
        <f t="shared" si="63"/>
        <v>987159.09750000015</v>
      </c>
    </row>
    <row r="378" spans="1:20" outlineLevel="3" x14ac:dyDescent="0.25">
      <c r="A378" t="s">
        <v>792</v>
      </c>
      <c r="B378" t="s">
        <v>793</v>
      </c>
      <c r="C378" t="s">
        <v>828</v>
      </c>
      <c r="D378" t="s">
        <v>829</v>
      </c>
      <c r="E378" s="5">
        <v>3187135.88</v>
      </c>
      <c r="F378" s="5">
        <v>2833009.67</v>
      </c>
      <c r="G378" s="5">
        <v>2478883.46</v>
      </c>
      <c r="H378" s="5">
        <v>2124757.25</v>
      </c>
      <c r="I378" s="5">
        <v>1770631.04</v>
      </c>
      <c r="J378" s="5">
        <v>1416504.83</v>
      </c>
      <c r="K378" s="5">
        <v>1062378.6299999999</v>
      </c>
      <c r="L378" s="5">
        <v>708252.42</v>
      </c>
      <c r="M378" s="5">
        <v>354126.21</v>
      </c>
      <c r="N378" s="5">
        <v>4065000</v>
      </c>
      <c r="O378" s="5">
        <v>3726250</v>
      </c>
      <c r="P378" s="5">
        <v>3367627.07</v>
      </c>
      <c r="Q378" s="5">
        <v>3030864.36</v>
      </c>
      <c r="R378" s="5">
        <f t="shared" si="64"/>
        <v>2251368.3916666666</v>
      </c>
      <c r="S378" s="9"/>
      <c r="T378" s="5">
        <f t="shared" si="63"/>
        <v>2251368.3916666666</v>
      </c>
    </row>
    <row r="379" spans="1:20" outlineLevel="3" x14ac:dyDescent="0.25">
      <c r="A379" t="s">
        <v>792</v>
      </c>
      <c r="B379" t="s">
        <v>793</v>
      </c>
      <c r="C379" t="s">
        <v>830</v>
      </c>
      <c r="D379" t="s">
        <v>831</v>
      </c>
      <c r="E379" s="5">
        <v>6279735.7800000003</v>
      </c>
      <c r="F379" s="5">
        <v>5756424.46</v>
      </c>
      <c r="G379" s="5">
        <v>5233113.1399999997</v>
      </c>
      <c r="H379" s="5">
        <v>4709801.82</v>
      </c>
      <c r="I379" s="5">
        <v>4186490.5</v>
      </c>
      <c r="J379" s="5">
        <v>3663179.19</v>
      </c>
      <c r="K379" s="5">
        <v>3139867.89</v>
      </c>
      <c r="L379" s="5">
        <v>2616556.5699999998</v>
      </c>
      <c r="M379" s="5">
        <v>2093245.26</v>
      </c>
      <c r="N379" s="5">
        <v>1569933.95</v>
      </c>
      <c r="O379" s="5">
        <v>1046622.63</v>
      </c>
      <c r="P379" s="5">
        <v>523311.31</v>
      </c>
      <c r="Q379" s="5">
        <v>6208666.2400000002</v>
      </c>
      <c r="R379" s="5">
        <f t="shared" si="64"/>
        <v>3398562.3108333335</v>
      </c>
      <c r="S379" s="9"/>
      <c r="T379" s="5">
        <f t="shared" si="63"/>
        <v>3398562.3108333335</v>
      </c>
    </row>
    <row r="380" spans="1:20" outlineLevel="3" x14ac:dyDescent="0.25">
      <c r="A380" t="s">
        <v>792</v>
      </c>
      <c r="B380" t="s">
        <v>793</v>
      </c>
      <c r="C380" t="s">
        <v>832</v>
      </c>
      <c r="D380" t="s">
        <v>833</v>
      </c>
      <c r="E380" s="5">
        <v>321814.39</v>
      </c>
      <c r="F380" s="5">
        <v>268178.65999999997</v>
      </c>
      <c r="G380" s="5">
        <v>214542.93</v>
      </c>
      <c r="H380" s="5">
        <v>160907.20000000001</v>
      </c>
      <c r="I380" s="5">
        <v>107271.47</v>
      </c>
      <c r="J380" s="5">
        <v>375450.12</v>
      </c>
      <c r="K380" s="5">
        <v>321814.38</v>
      </c>
      <c r="L380" s="5">
        <v>268178.65000000002</v>
      </c>
      <c r="M380" s="5">
        <v>214542.92</v>
      </c>
      <c r="N380" s="5">
        <v>160907.19</v>
      </c>
      <c r="O380" s="5">
        <v>107271.46</v>
      </c>
      <c r="P380" s="5">
        <v>415570.86</v>
      </c>
      <c r="Q380" s="5">
        <v>361935.13</v>
      </c>
      <c r="R380" s="5">
        <f t="shared" si="64"/>
        <v>246375.88333333327</v>
      </c>
      <c r="S380" s="9"/>
      <c r="T380" s="5">
        <f t="shared" si="63"/>
        <v>246375.88333333327</v>
      </c>
    </row>
    <row r="381" spans="1:20" outlineLevel="3" x14ac:dyDescent="0.25">
      <c r="A381" t="s">
        <v>792</v>
      </c>
      <c r="B381" t="s">
        <v>793</v>
      </c>
      <c r="C381" t="s">
        <v>834</v>
      </c>
      <c r="D381" t="s">
        <v>835</v>
      </c>
      <c r="E381" s="5">
        <v>0</v>
      </c>
      <c r="F381" s="5">
        <v>0</v>
      </c>
      <c r="G381" s="5">
        <v>0</v>
      </c>
      <c r="H381" s="5">
        <v>384883.83</v>
      </c>
      <c r="I381" s="5">
        <v>256589.21</v>
      </c>
      <c r="J381" s="5">
        <v>128294.6</v>
      </c>
      <c r="K381" s="5">
        <v>0</v>
      </c>
      <c r="L381" s="5">
        <v>0</v>
      </c>
      <c r="M381" s="5">
        <v>0</v>
      </c>
      <c r="N381" s="5">
        <v>384883.89</v>
      </c>
      <c r="O381" s="5">
        <v>256589.26</v>
      </c>
      <c r="P381" s="5">
        <v>128294.63</v>
      </c>
      <c r="Q381" s="5">
        <v>0</v>
      </c>
      <c r="R381" s="5">
        <f t="shared" si="64"/>
        <v>128294.61833333333</v>
      </c>
      <c r="S381" s="9"/>
      <c r="T381" s="5">
        <f t="shared" si="63"/>
        <v>128294.61833333333</v>
      </c>
    </row>
    <row r="382" spans="1:20" outlineLevel="3" x14ac:dyDescent="0.25">
      <c r="A382" t="s">
        <v>792</v>
      </c>
      <c r="B382" t="s">
        <v>793</v>
      </c>
      <c r="C382" t="s">
        <v>836</v>
      </c>
      <c r="D382" t="s">
        <v>837</v>
      </c>
      <c r="E382" s="5">
        <v>12000670.470000001</v>
      </c>
      <c r="F382" s="5">
        <v>11423911.890000001</v>
      </c>
      <c r="G382" s="5">
        <v>11089314.58</v>
      </c>
      <c r="H382" s="5">
        <v>11483996.59</v>
      </c>
      <c r="I382" s="5">
        <v>10768455.23</v>
      </c>
      <c r="J382" s="5">
        <v>9617288.9299999997</v>
      </c>
      <c r="K382" s="5">
        <v>8673044.0999999996</v>
      </c>
      <c r="L382" s="5">
        <v>7784005.9400000004</v>
      </c>
      <c r="M382" s="5">
        <v>8069277.0800000001</v>
      </c>
      <c r="N382" s="5">
        <v>11323271.449999999</v>
      </c>
      <c r="O382" s="5">
        <v>10075781.720000001</v>
      </c>
      <c r="P382" s="5">
        <v>9797844.3000000007</v>
      </c>
      <c r="Q382" s="5">
        <v>12337992.01</v>
      </c>
      <c r="R382" s="5">
        <f t="shared" si="64"/>
        <v>10189626.920833332</v>
      </c>
      <c r="S382" s="9"/>
      <c r="T382" s="5">
        <f t="shared" si="63"/>
        <v>10189626.920833332</v>
      </c>
    </row>
    <row r="383" spans="1:20" outlineLevel="3" x14ac:dyDescent="0.25">
      <c r="A383" t="s">
        <v>792</v>
      </c>
      <c r="B383" t="s">
        <v>793</v>
      </c>
      <c r="C383" t="s">
        <v>838</v>
      </c>
      <c r="D383" t="s">
        <v>839</v>
      </c>
      <c r="E383" s="5">
        <v>-89559.06</v>
      </c>
      <c r="F383" s="5">
        <v>-87803</v>
      </c>
      <c r="G383" s="5">
        <v>-86046.94</v>
      </c>
      <c r="H383" s="5">
        <v>-84290.880000000005</v>
      </c>
      <c r="I383" s="5">
        <v>-82534.820000000007</v>
      </c>
      <c r="J383" s="5">
        <v>-80778.759999999995</v>
      </c>
      <c r="K383" s="5">
        <v>-79022.7</v>
      </c>
      <c r="L383" s="5">
        <v>-77266.64</v>
      </c>
      <c r="M383" s="5">
        <v>-75510.58</v>
      </c>
      <c r="N383" s="5">
        <v>-73754.52</v>
      </c>
      <c r="O383" s="5">
        <v>-71998.460000000006</v>
      </c>
      <c r="P383" s="5">
        <v>-70242.399999999994</v>
      </c>
      <c r="Q383" s="5">
        <v>-68486.34</v>
      </c>
      <c r="R383" s="5">
        <f t="shared" si="64"/>
        <v>-79022.7</v>
      </c>
      <c r="S383" s="9"/>
      <c r="T383" s="5">
        <f t="shared" si="63"/>
        <v>-79022.7</v>
      </c>
    </row>
    <row r="384" spans="1:20" outlineLevel="3" x14ac:dyDescent="0.25">
      <c r="A384" t="s">
        <v>792</v>
      </c>
      <c r="B384" t="s">
        <v>793</v>
      </c>
      <c r="C384" t="s">
        <v>840</v>
      </c>
      <c r="D384" t="s">
        <v>841</v>
      </c>
      <c r="E384" s="5">
        <v>-1583575.17</v>
      </c>
      <c r="F384" s="5">
        <v>-1473547.78</v>
      </c>
      <c r="G384" s="5">
        <v>-1337738.21</v>
      </c>
      <c r="H384" s="5">
        <v>-6856382.2699999996</v>
      </c>
      <c r="I384" s="5">
        <v>-1066119.07</v>
      </c>
      <c r="J384" s="5">
        <v>-967809.5</v>
      </c>
      <c r="K384" s="5">
        <v>-874499.93</v>
      </c>
      <c r="L384" s="5">
        <v>-916470.04</v>
      </c>
      <c r="M384" s="5">
        <v>-911349.53</v>
      </c>
      <c r="N384" s="5">
        <v>-795821.6</v>
      </c>
      <c r="O384" s="5">
        <v>-692133.21</v>
      </c>
      <c r="P384" s="5">
        <v>-582613.42000000004</v>
      </c>
      <c r="Q384" s="5">
        <v>-498519.28</v>
      </c>
      <c r="R384" s="5">
        <f t="shared" si="64"/>
        <v>-1459627.6487499999</v>
      </c>
      <c r="S384" s="9"/>
      <c r="T384" s="5">
        <f t="shared" si="63"/>
        <v>-1459627.6487499999</v>
      </c>
    </row>
    <row r="385" spans="1:29" outlineLevel="3" x14ac:dyDescent="0.25">
      <c r="A385" t="s">
        <v>792</v>
      </c>
      <c r="B385" t="s">
        <v>793</v>
      </c>
      <c r="C385" t="s">
        <v>842</v>
      </c>
      <c r="D385" t="s">
        <v>843</v>
      </c>
      <c r="E385" s="5">
        <v>1673134.23</v>
      </c>
      <c r="F385" s="5">
        <v>1561350.78</v>
      </c>
      <c r="G385" s="5">
        <v>1423785.15</v>
      </c>
      <c r="H385" s="5">
        <v>6940673.1500000004</v>
      </c>
      <c r="I385" s="5">
        <v>1148653.8899999999</v>
      </c>
      <c r="J385" s="5">
        <v>1048588.26</v>
      </c>
      <c r="K385" s="5">
        <v>953522.63</v>
      </c>
      <c r="L385" s="5">
        <v>993736.68</v>
      </c>
      <c r="M385" s="5">
        <v>986860.11</v>
      </c>
      <c r="N385" s="5">
        <v>869576.12</v>
      </c>
      <c r="O385" s="5">
        <v>764131.67</v>
      </c>
      <c r="P385" s="5">
        <v>652855.81999999995</v>
      </c>
      <c r="Q385" s="5">
        <v>567005.62</v>
      </c>
      <c r="R385" s="5">
        <f t="shared" si="64"/>
        <v>1538650.3487499997</v>
      </c>
      <c r="S385" s="9"/>
      <c r="T385" s="5">
        <f t="shared" si="63"/>
        <v>1538650.3487499997</v>
      </c>
    </row>
    <row r="386" spans="1:29" outlineLevel="3" x14ac:dyDescent="0.25">
      <c r="A386" t="s">
        <v>844</v>
      </c>
      <c r="B386" t="s">
        <v>845</v>
      </c>
      <c r="C386" t="s">
        <v>846</v>
      </c>
      <c r="D386" t="s">
        <v>847</v>
      </c>
      <c r="E386" s="5">
        <v>1245913.1000000001</v>
      </c>
      <c r="F386" s="5">
        <v>1018805.68</v>
      </c>
      <c r="G386" s="5">
        <v>798073.66</v>
      </c>
      <c r="H386" s="5">
        <v>584462.04</v>
      </c>
      <c r="I386" s="5">
        <v>360798.5</v>
      </c>
      <c r="J386" s="5">
        <v>148911.29999999999</v>
      </c>
      <c r="K386" s="5">
        <v>2586029.87</v>
      </c>
      <c r="L386" s="5">
        <v>2356888.02</v>
      </c>
      <c r="M386" s="5">
        <v>2153009.2400000002</v>
      </c>
      <c r="N386" s="5">
        <v>1927552.45</v>
      </c>
      <c r="O386" s="5">
        <v>1706324.11</v>
      </c>
      <c r="P386" s="5">
        <v>1478244.89</v>
      </c>
      <c r="Q386" s="5">
        <v>1257394.8700000001</v>
      </c>
      <c r="R386" s="5">
        <f t="shared" si="64"/>
        <v>1364229.47875</v>
      </c>
      <c r="S386" s="9"/>
      <c r="T386" s="5">
        <f t="shared" si="63"/>
        <v>1364229.47875</v>
      </c>
    </row>
    <row r="387" spans="1:29" outlineLevel="3" x14ac:dyDescent="0.25">
      <c r="A387" t="s">
        <v>844</v>
      </c>
      <c r="B387" t="s">
        <v>845</v>
      </c>
      <c r="C387" t="s">
        <v>848</v>
      </c>
      <c r="D387" t="s">
        <v>849</v>
      </c>
      <c r="E387" s="5">
        <v>19349.990000000002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16625</v>
      </c>
      <c r="L387" s="5">
        <v>336164.31</v>
      </c>
      <c r="M387" s="5">
        <v>17627.22</v>
      </c>
      <c r="N387" s="5">
        <v>0</v>
      </c>
      <c r="O387" s="5">
        <v>0</v>
      </c>
      <c r="P387" s="5">
        <v>0</v>
      </c>
      <c r="Q387" s="5">
        <v>0</v>
      </c>
      <c r="R387" s="5">
        <f t="shared" si="64"/>
        <v>31674.293750000001</v>
      </c>
      <c r="S387" s="9"/>
      <c r="T387" s="5">
        <f t="shared" si="63"/>
        <v>31674.293750000001</v>
      </c>
    </row>
    <row r="388" spans="1:29" ht="13.5" outlineLevel="2" thickBot="1" x14ac:dyDescent="0.35">
      <c r="A388" s="6" t="s">
        <v>3734</v>
      </c>
      <c r="B388" s="6"/>
      <c r="C388" s="6"/>
      <c r="D388" s="6"/>
      <c r="E388" s="7">
        <f t="shared" ref="E388:Q388" si="65">SUBTOTAL(9,E350:E387)</f>
        <v>64044615.509999998</v>
      </c>
      <c r="F388" s="7">
        <f t="shared" si="65"/>
        <v>60672660.349999987</v>
      </c>
      <c r="G388" s="7">
        <f t="shared" si="65"/>
        <v>68752248.010000005</v>
      </c>
      <c r="H388" s="7">
        <f t="shared" si="65"/>
        <v>66360834.879999995</v>
      </c>
      <c r="I388" s="7">
        <f t="shared" si="65"/>
        <v>37055605.770000003</v>
      </c>
      <c r="J388" s="7">
        <f t="shared" si="65"/>
        <v>50497510.569999985</v>
      </c>
      <c r="K388" s="7">
        <f t="shared" si="65"/>
        <v>48020658.579999998</v>
      </c>
      <c r="L388" s="7">
        <f t="shared" si="65"/>
        <v>50801474.600000009</v>
      </c>
      <c r="M388" s="7">
        <f t="shared" si="65"/>
        <v>45843871.460000008</v>
      </c>
      <c r="N388" s="7">
        <f t="shared" si="65"/>
        <v>52059303.81000001</v>
      </c>
      <c r="O388" s="7">
        <f t="shared" si="65"/>
        <v>46950766.07</v>
      </c>
      <c r="P388" s="7">
        <f t="shared" si="65"/>
        <v>44559629.439999998</v>
      </c>
      <c r="Q388" s="7">
        <f t="shared" si="65"/>
        <v>47797789.559999995</v>
      </c>
      <c r="R388" s="7">
        <f>SUBTOTAL(9,R350:R387)</f>
        <v>52291313.83958333</v>
      </c>
      <c r="S388" s="16"/>
      <c r="T388" s="7">
        <f t="shared" ref="T388:W388" si="66">SUBTOTAL(9,T350:T387)</f>
        <v>52291313.83958333</v>
      </c>
      <c r="U388" s="7">
        <f t="shared" si="66"/>
        <v>0</v>
      </c>
      <c r="V388" s="7">
        <f t="shared" si="66"/>
        <v>0</v>
      </c>
      <c r="W388" s="7">
        <f t="shared" si="66"/>
        <v>0</v>
      </c>
      <c r="X388" s="16"/>
      <c r="Y388" s="7">
        <f t="shared" ref="Y388" si="67">SUBTOTAL(9,Y350:Y387)</f>
        <v>0</v>
      </c>
      <c r="Z388" s="7">
        <f t="shared" ref="Z388" si="68">SUBTOTAL(9,Z350:Z387)</f>
        <v>0</v>
      </c>
      <c r="AA388" s="7">
        <f t="shared" ref="AA388" si="69">SUBTOTAL(9,AA350:AA387)</f>
        <v>0</v>
      </c>
      <c r="AB388" s="16"/>
      <c r="AC388" s="188">
        <v>0</v>
      </c>
    </row>
    <row r="389" spans="1:29" outlineLevel="3" x14ac:dyDescent="0.25">
      <c r="A389" t="s">
        <v>850</v>
      </c>
      <c r="B389" t="s">
        <v>851</v>
      </c>
      <c r="C389" t="s">
        <v>852</v>
      </c>
      <c r="D389" t="s">
        <v>853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231706.09</v>
      </c>
      <c r="O389" s="5">
        <v>867203.54</v>
      </c>
      <c r="P389" s="5">
        <v>921580.64</v>
      </c>
      <c r="Q389" s="5">
        <v>543027.09</v>
      </c>
      <c r="R389" s="5">
        <f t="shared" si="64"/>
        <v>191000.31791666665</v>
      </c>
      <c r="S389" s="9"/>
    </row>
    <row r="390" spans="1:29" ht="13.5" outlineLevel="2" thickBot="1" x14ac:dyDescent="0.35">
      <c r="A390" s="6" t="s">
        <v>3735</v>
      </c>
      <c r="B390" s="6"/>
      <c r="C390" s="6"/>
      <c r="D390" s="6"/>
      <c r="E390" s="7">
        <f t="shared" ref="E390:R390" si="70">SUBTOTAL(9,E389:E389)</f>
        <v>0</v>
      </c>
      <c r="F390" s="7">
        <f t="shared" si="70"/>
        <v>0</v>
      </c>
      <c r="G390" s="7">
        <f t="shared" si="70"/>
        <v>0</v>
      </c>
      <c r="H390" s="7">
        <f t="shared" si="70"/>
        <v>0</v>
      </c>
      <c r="I390" s="7">
        <f t="shared" si="70"/>
        <v>0</v>
      </c>
      <c r="J390" s="7">
        <f t="shared" si="70"/>
        <v>0</v>
      </c>
      <c r="K390" s="7">
        <f t="shared" si="70"/>
        <v>0</v>
      </c>
      <c r="L390" s="7">
        <f t="shared" si="70"/>
        <v>0</v>
      </c>
      <c r="M390" s="7">
        <f t="shared" si="70"/>
        <v>0</v>
      </c>
      <c r="N390" s="7">
        <f t="shared" si="70"/>
        <v>231706.09</v>
      </c>
      <c r="O390" s="7">
        <f t="shared" si="70"/>
        <v>867203.54</v>
      </c>
      <c r="P390" s="7">
        <f t="shared" si="70"/>
        <v>921580.64</v>
      </c>
      <c r="Q390" s="7">
        <f t="shared" si="70"/>
        <v>543027.09</v>
      </c>
      <c r="R390" s="7">
        <f t="shared" si="70"/>
        <v>191000.31791666665</v>
      </c>
      <c r="S390" s="16"/>
      <c r="T390" s="7">
        <f>R390</f>
        <v>191000.31791666665</v>
      </c>
      <c r="U390" s="7">
        <f t="shared" ref="U390:AA390" si="71">SUBTOTAL(9,U389:U389)</f>
        <v>0</v>
      </c>
      <c r="V390" s="7">
        <f t="shared" si="71"/>
        <v>0</v>
      </c>
      <c r="W390" s="7">
        <f t="shared" si="71"/>
        <v>0</v>
      </c>
      <c r="X390" s="16"/>
      <c r="Y390" s="7">
        <f t="shared" si="71"/>
        <v>0</v>
      </c>
      <c r="Z390" s="7">
        <f t="shared" si="71"/>
        <v>0</v>
      </c>
      <c r="AA390" s="7">
        <f t="shared" si="71"/>
        <v>0</v>
      </c>
      <c r="AB390" s="16"/>
      <c r="AC390" s="188">
        <v>0</v>
      </c>
    </row>
    <row r="391" spans="1:29" outlineLevel="3" x14ac:dyDescent="0.25">
      <c r="A391" t="s">
        <v>854</v>
      </c>
      <c r="B391" t="s">
        <v>855</v>
      </c>
      <c r="C391" t="s">
        <v>856</v>
      </c>
      <c r="D391" t="s">
        <v>857</v>
      </c>
      <c r="E391" s="5">
        <v>63900.25</v>
      </c>
      <c r="F391" s="5">
        <v>49508.54</v>
      </c>
      <c r="G391" s="5">
        <v>101391.33</v>
      </c>
      <c r="H391" s="5">
        <v>105356.02</v>
      </c>
      <c r="I391" s="5">
        <v>87965.49</v>
      </c>
      <c r="J391" s="5">
        <v>84020.47</v>
      </c>
      <c r="K391" s="5">
        <v>71946.460000000006</v>
      </c>
      <c r="L391" s="5">
        <v>69216.149999999994</v>
      </c>
      <c r="M391" s="5">
        <v>65255.5</v>
      </c>
      <c r="N391" s="5">
        <v>94971.74</v>
      </c>
      <c r="O391" s="5">
        <v>65101.43</v>
      </c>
      <c r="P391" s="5">
        <v>48233.279999999999</v>
      </c>
      <c r="Q391" s="5">
        <v>87351.66</v>
      </c>
      <c r="R391" s="5">
        <f t="shared" si="64"/>
        <v>76549.363750000004</v>
      </c>
      <c r="S391" s="9"/>
    </row>
    <row r="392" spans="1:29" outlineLevel="3" x14ac:dyDescent="0.25">
      <c r="A392" t="s">
        <v>854</v>
      </c>
      <c r="B392" t="s">
        <v>855</v>
      </c>
      <c r="C392" t="s">
        <v>858</v>
      </c>
      <c r="D392" t="s">
        <v>859</v>
      </c>
      <c r="E392" s="5">
        <v>108877.4</v>
      </c>
      <c r="F392" s="5">
        <v>81384.59</v>
      </c>
      <c r="G392" s="5">
        <v>341779.7</v>
      </c>
      <c r="H392" s="5">
        <v>80890.94</v>
      </c>
      <c r="I392" s="5">
        <v>66506.320000000007</v>
      </c>
      <c r="J392" s="5">
        <v>99960.12</v>
      </c>
      <c r="K392" s="5">
        <v>143414.99</v>
      </c>
      <c r="L392" s="5">
        <v>22484.03</v>
      </c>
      <c r="M392" s="5">
        <v>158411.10999999999</v>
      </c>
      <c r="N392" s="5">
        <v>142228.73000000001</v>
      </c>
      <c r="O392" s="5">
        <v>132168.59</v>
      </c>
      <c r="P392" s="5">
        <v>120250.58</v>
      </c>
      <c r="Q392" s="5">
        <v>135000.6</v>
      </c>
      <c r="R392" s="5">
        <f t="shared" si="64"/>
        <v>125951.55833333335</v>
      </c>
      <c r="S392" s="9"/>
    </row>
    <row r="393" spans="1:29" outlineLevel="3" x14ac:dyDescent="0.25">
      <c r="A393" t="s">
        <v>854</v>
      </c>
      <c r="B393" t="s">
        <v>855</v>
      </c>
      <c r="C393" t="s">
        <v>860</v>
      </c>
      <c r="D393" t="s">
        <v>861</v>
      </c>
      <c r="E393" s="5">
        <v>1002668.04</v>
      </c>
      <c r="F393" s="5">
        <v>3694986.55</v>
      </c>
      <c r="G393" s="5">
        <v>1436124.54</v>
      </c>
      <c r="H393" s="5">
        <v>953932.35</v>
      </c>
      <c r="I393" s="5">
        <v>1126342.74</v>
      </c>
      <c r="J393" s="5">
        <v>830644.74</v>
      </c>
      <c r="K393" s="5">
        <v>757145.96</v>
      </c>
      <c r="L393" s="5">
        <v>1019924.7</v>
      </c>
      <c r="M393" s="5">
        <v>1074936.57</v>
      </c>
      <c r="N393" s="5">
        <v>609141.94999999995</v>
      </c>
      <c r="O393" s="5">
        <v>405187.48</v>
      </c>
      <c r="P393" s="5">
        <v>429380.92</v>
      </c>
      <c r="Q393" s="5">
        <v>513671.27</v>
      </c>
      <c r="R393" s="5">
        <f t="shared" si="64"/>
        <v>1091326.5129166665</v>
      </c>
      <c r="S393" s="9"/>
    </row>
    <row r="394" spans="1:29" outlineLevel="3" x14ac:dyDescent="0.25">
      <c r="A394" t="s">
        <v>854</v>
      </c>
      <c r="B394" t="s">
        <v>855</v>
      </c>
      <c r="C394" t="s">
        <v>862</v>
      </c>
      <c r="D394" t="s">
        <v>863</v>
      </c>
      <c r="E394" s="5">
        <v>-95839.039999999994</v>
      </c>
      <c r="F394" s="5">
        <v>-71976.33</v>
      </c>
      <c r="G394" s="5">
        <v>-83501.600000000006</v>
      </c>
      <c r="H394" s="5">
        <v>-85802.84</v>
      </c>
      <c r="I394" s="5">
        <v>-65518.05</v>
      </c>
      <c r="J394" s="5">
        <v>-78069.16</v>
      </c>
      <c r="K394" s="5">
        <v>-54930.46</v>
      </c>
      <c r="L394" s="5">
        <v>-40280.94</v>
      </c>
      <c r="M394" s="5">
        <v>-42424.08</v>
      </c>
      <c r="N394" s="5">
        <v>-33814.39</v>
      </c>
      <c r="O394" s="5">
        <v>-36403.35</v>
      </c>
      <c r="P394" s="5">
        <v>-36110.94</v>
      </c>
      <c r="Q394" s="5">
        <v>-40799.29</v>
      </c>
      <c r="R394" s="5">
        <f t="shared" si="64"/>
        <v>-58095.942083333328</v>
      </c>
      <c r="S394" s="9"/>
    </row>
    <row r="395" spans="1:29" outlineLevel="3" x14ac:dyDescent="0.25">
      <c r="A395" t="s">
        <v>854</v>
      </c>
      <c r="B395" t="s">
        <v>855</v>
      </c>
      <c r="C395" t="s">
        <v>864</v>
      </c>
      <c r="D395" t="s">
        <v>865</v>
      </c>
      <c r="E395" s="5">
        <v>88630.58</v>
      </c>
      <c r="F395" s="5">
        <v>103167.58</v>
      </c>
      <c r="G395" s="5">
        <v>134241.35999999999</v>
      </c>
      <c r="H395" s="5">
        <v>132842.57</v>
      </c>
      <c r="I395" s="5">
        <v>125697.4</v>
      </c>
      <c r="J395" s="5">
        <v>188057.9</v>
      </c>
      <c r="K395" s="5">
        <v>210901.3</v>
      </c>
      <c r="L395" s="5">
        <v>215808.85</v>
      </c>
      <c r="M395" s="5">
        <v>209166.32</v>
      </c>
      <c r="N395" s="5">
        <v>253529.28</v>
      </c>
      <c r="O395" s="5">
        <v>233124.71</v>
      </c>
      <c r="P395" s="5">
        <v>224373.01</v>
      </c>
      <c r="Q395" s="5">
        <v>191996.34</v>
      </c>
      <c r="R395" s="5">
        <f t="shared" si="64"/>
        <v>180935.31166666668</v>
      </c>
      <c r="S395" s="9"/>
    </row>
    <row r="396" spans="1:29" ht="13.5" outlineLevel="2" thickBot="1" x14ac:dyDescent="0.35">
      <c r="A396" s="6" t="s">
        <v>3736</v>
      </c>
      <c r="B396" s="6"/>
      <c r="C396" s="6"/>
      <c r="D396" s="6"/>
      <c r="E396" s="7">
        <f t="shared" ref="E396:R396" si="72">SUBTOTAL(9,E391:E395)</f>
        <v>1168237.23</v>
      </c>
      <c r="F396" s="7">
        <f t="shared" si="72"/>
        <v>3857070.9299999997</v>
      </c>
      <c r="G396" s="7">
        <f t="shared" si="72"/>
        <v>1930035.33</v>
      </c>
      <c r="H396" s="7">
        <f t="shared" si="72"/>
        <v>1187219.04</v>
      </c>
      <c r="I396" s="7">
        <f t="shared" si="72"/>
        <v>1340993.8999999999</v>
      </c>
      <c r="J396" s="7">
        <f t="shared" si="72"/>
        <v>1124614.0699999998</v>
      </c>
      <c r="K396" s="7">
        <f t="shared" si="72"/>
        <v>1128478.25</v>
      </c>
      <c r="L396" s="7">
        <f t="shared" si="72"/>
        <v>1287152.79</v>
      </c>
      <c r="M396" s="7">
        <f t="shared" si="72"/>
        <v>1465345.4200000002</v>
      </c>
      <c r="N396" s="7">
        <f t="shared" si="72"/>
        <v>1066057.3099999998</v>
      </c>
      <c r="O396" s="7">
        <f t="shared" si="72"/>
        <v>799178.86</v>
      </c>
      <c r="P396" s="7">
        <f t="shared" si="72"/>
        <v>786126.85000000009</v>
      </c>
      <c r="Q396" s="7">
        <f t="shared" si="72"/>
        <v>887220.58</v>
      </c>
      <c r="R396" s="7">
        <f t="shared" si="72"/>
        <v>1416666.8045833332</v>
      </c>
      <c r="S396" s="16"/>
      <c r="T396" s="7">
        <f>R396</f>
        <v>1416666.8045833332</v>
      </c>
      <c r="U396" s="7">
        <f t="shared" ref="U396:AA396" si="73">SUBTOTAL(9,U391:U395)</f>
        <v>0</v>
      </c>
      <c r="V396" s="7">
        <f t="shared" si="73"/>
        <v>0</v>
      </c>
      <c r="W396" s="7">
        <f t="shared" si="73"/>
        <v>0</v>
      </c>
      <c r="X396" s="16"/>
      <c r="Y396" s="7">
        <f t="shared" si="73"/>
        <v>0</v>
      </c>
      <c r="Z396" s="7">
        <f t="shared" si="73"/>
        <v>0</v>
      </c>
      <c r="AA396" s="7">
        <f t="shared" si="73"/>
        <v>0</v>
      </c>
      <c r="AB396" s="16"/>
      <c r="AC396" s="188">
        <v>0</v>
      </c>
    </row>
    <row r="397" spans="1:29" outlineLevel="3" x14ac:dyDescent="0.25">
      <c r="A397" t="s">
        <v>866</v>
      </c>
      <c r="B397" t="s">
        <v>867</v>
      </c>
      <c r="C397" t="s">
        <v>868</v>
      </c>
      <c r="D397" t="s">
        <v>869</v>
      </c>
      <c r="E397" s="5">
        <v>-233000</v>
      </c>
      <c r="F397" s="5">
        <v>-275000</v>
      </c>
      <c r="G397" s="5">
        <v>-257000</v>
      </c>
      <c r="H397" s="5">
        <v>-210000</v>
      </c>
      <c r="I397" s="5">
        <v>-227000</v>
      </c>
      <c r="J397" s="5">
        <v>-272000</v>
      </c>
      <c r="K397" s="5">
        <v>-247000</v>
      </c>
      <c r="L397" s="5">
        <v>-280000</v>
      </c>
      <c r="M397" s="5">
        <v>-288000</v>
      </c>
      <c r="N397" s="5">
        <v>-268000</v>
      </c>
      <c r="O397" s="5">
        <v>-247000</v>
      </c>
      <c r="P397" s="5">
        <v>-262000</v>
      </c>
      <c r="Q397" s="5">
        <v>-273000</v>
      </c>
      <c r="R397" s="5">
        <f t="shared" si="64"/>
        <v>-257166.66666666666</v>
      </c>
      <c r="S397" s="9"/>
    </row>
    <row r="398" spans="1:29" outlineLevel="3" x14ac:dyDescent="0.25">
      <c r="A398" t="s">
        <v>866</v>
      </c>
      <c r="B398" t="s">
        <v>867</v>
      </c>
      <c r="C398" t="s">
        <v>870</v>
      </c>
      <c r="D398" t="s">
        <v>871</v>
      </c>
      <c r="E398" s="5">
        <v>-476000</v>
      </c>
      <c r="F398" s="5">
        <v>-528000</v>
      </c>
      <c r="G398" s="5">
        <v>-491000</v>
      </c>
      <c r="H398" s="5">
        <v>-376000</v>
      </c>
      <c r="I398" s="5">
        <v>-387000</v>
      </c>
      <c r="J398" s="5">
        <v>-395000</v>
      </c>
      <c r="K398" s="5">
        <v>-358000</v>
      </c>
      <c r="L398" s="5">
        <v>-383000</v>
      </c>
      <c r="M398" s="5">
        <v>-361000</v>
      </c>
      <c r="N398" s="5">
        <v>-348000</v>
      </c>
      <c r="O398" s="5">
        <v>-331000</v>
      </c>
      <c r="P398" s="5">
        <v>-405000</v>
      </c>
      <c r="Q398" s="5">
        <v>-460000</v>
      </c>
      <c r="R398" s="5">
        <f t="shared" si="64"/>
        <v>-402583.33333333331</v>
      </c>
      <c r="S398" s="9"/>
    </row>
    <row r="399" spans="1:29" outlineLevel="3" x14ac:dyDescent="0.25">
      <c r="A399" t="s">
        <v>866</v>
      </c>
      <c r="B399" t="s">
        <v>867</v>
      </c>
      <c r="C399" t="s">
        <v>872</v>
      </c>
      <c r="D399" t="s">
        <v>873</v>
      </c>
      <c r="E399" s="5">
        <v>88354000</v>
      </c>
      <c r="F399" s="5">
        <v>104314000</v>
      </c>
      <c r="G399" s="5">
        <v>97166000</v>
      </c>
      <c r="H399" s="5">
        <v>79897000</v>
      </c>
      <c r="I399" s="5">
        <v>86403000</v>
      </c>
      <c r="J399" s="5">
        <v>103145000</v>
      </c>
      <c r="K399" s="5">
        <v>93805000</v>
      </c>
      <c r="L399" s="5">
        <v>96101000</v>
      </c>
      <c r="M399" s="5">
        <v>98827000</v>
      </c>
      <c r="N399" s="5">
        <v>92226000</v>
      </c>
      <c r="O399" s="5">
        <v>84723000</v>
      </c>
      <c r="P399" s="5">
        <v>89960000</v>
      </c>
      <c r="Q399" s="5">
        <v>93614000</v>
      </c>
      <c r="R399" s="5">
        <f t="shared" si="64"/>
        <v>93129250</v>
      </c>
      <c r="S399" s="9"/>
    </row>
    <row r="400" spans="1:29" outlineLevel="3" x14ac:dyDescent="0.25">
      <c r="A400" t="s">
        <v>866</v>
      </c>
      <c r="B400" t="s">
        <v>867</v>
      </c>
      <c r="C400" t="s">
        <v>874</v>
      </c>
      <c r="D400" t="s">
        <v>875</v>
      </c>
      <c r="E400" s="5">
        <v>180820000</v>
      </c>
      <c r="F400" s="5">
        <v>200719000</v>
      </c>
      <c r="G400" s="5">
        <v>186283000</v>
      </c>
      <c r="H400" s="5">
        <v>142832000</v>
      </c>
      <c r="I400" s="5">
        <v>146710000</v>
      </c>
      <c r="J400" s="5">
        <v>140887663</v>
      </c>
      <c r="K400" s="5">
        <v>135861000</v>
      </c>
      <c r="L400" s="5">
        <v>131486000</v>
      </c>
      <c r="M400" s="5">
        <v>124410000</v>
      </c>
      <c r="N400" s="5">
        <v>119620000</v>
      </c>
      <c r="O400" s="5">
        <v>113861000</v>
      </c>
      <c r="P400" s="5">
        <v>139413000</v>
      </c>
      <c r="Q400" s="5">
        <v>158314000</v>
      </c>
      <c r="R400" s="5">
        <f t="shared" si="64"/>
        <v>145970805.25</v>
      </c>
      <c r="S400" s="9"/>
    </row>
    <row r="401" spans="1:29" outlineLevel="3" x14ac:dyDescent="0.25">
      <c r="A401" t="s">
        <v>866</v>
      </c>
      <c r="B401" t="s">
        <v>867</v>
      </c>
      <c r="C401" t="s">
        <v>876</v>
      </c>
      <c r="D401" t="s">
        <v>877</v>
      </c>
      <c r="E401" s="5">
        <v>2674000</v>
      </c>
      <c r="F401" s="5">
        <v>4225000</v>
      </c>
      <c r="G401" s="5">
        <v>5656000</v>
      </c>
      <c r="H401" s="5">
        <v>6595000</v>
      </c>
      <c r="I401" s="5">
        <v>7009000</v>
      </c>
      <c r="J401" s="5">
        <v>0</v>
      </c>
      <c r="K401" s="5">
        <v>0</v>
      </c>
      <c r="L401" s="5">
        <v>6000</v>
      </c>
      <c r="M401" s="5">
        <v>12000</v>
      </c>
      <c r="N401" s="5">
        <v>121000</v>
      </c>
      <c r="O401" s="5">
        <v>564000</v>
      </c>
      <c r="P401" s="5">
        <v>1504000</v>
      </c>
      <c r="Q401" s="5">
        <v>2825000</v>
      </c>
      <c r="R401" s="5">
        <f t="shared" si="64"/>
        <v>2370125</v>
      </c>
      <c r="S401" s="9"/>
    </row>
    <row r="402" spans="1:29" ht="13.5" outlineLevel="2" thickBot="1" x14ac:dyDescent="0.35">
      <c r="A402" s="6" t="s">
        <v>3737</v>
      </c>
      <c r="B402" s="6"/>
      <c r="C402" s="6"/>
      <c r="D402" s="6"/>
      <c r="E402" s="7">
        <f t="shared" ref="E402:R402" si="74">SUBTOTAL(9,E397:E401)</f>
        <v>271139000</v>
      </c>
      <c r="F402" s="7">
        <f t="shared" si="74"/>
        <v>308455000</v>
      </c>
      <c r="G402" s="7">
        <f t="shared" si="74"/>
        <v>288357000</v>
      </c>
      <c r="H402" s="7">
        <f t="shared" si="74"/>
        <v>228738000</v>
      </c>
      <c r="I402" s="7">
        <f t="shared" si="74"/>
        <v>239508000</v>
      </c>
      <c r="J402" s="7">
        <f t="shared" si="74"/>
        <v>243365663</v>
      </c>
      <c r="K402" s="7">
        <f t="shared" si="74"/>
        <v>229061000</v>
      </c>
      <c r="L402" s="7">
        <f t="shared" si="74"/>
        <v>226930000</v>
      </c>
      <c r="M402" s="7">
        <f t="shared" si="74"/>
        <v>222600000</v>
      </c>
      <c r="N402" s="7">
        <f t="shared" si="74"/>
        <v>211351000</v>
      </c>
      <c r="O402" s="7">
        <f t="shared" si="74"/>
        <v>198570000</v>
      </c>
      <c r="P402" s="7">
        <f t="shared" si="74"/>
        <v>230210000</v>
      </c>
      <c r="Q402" s="7">
        <f t="shared" si="74"/>
        <v>254020000</v>
      </c>
      <c r="R402" s="7">
        <f t="shared" si="74"/>
        <v>240810430.25</v>
      </c>
      <c r="S402" s="16"/>
      <c r="T402" s="7">
        <f>R402</f>
        <v>240810430.25</v>
      </c>
      <c r="U402" s="7">
        <f t="shared" ref="U402:AA402" si="75">SUBTOTAL(9,U397:U401)</f>
        <v>0</v>
      </c>
      <c r="V402" s="7">
        <f t="shared" si="75"/>
        <v>0</v>
      </c>
      <c r="W402" s="7">
        <f t="shared" si="75"/>
        <v>0</v>
      </c>
      <c r="X402" s="16"/>
      <c r="Y402" s="7">
        <f t="shared" si="75"/>
        <v>0</v>
      </c>
      <c r="Z402" s="7">
        <f t="shared" si="75"/>
        <v>0</v>
      </c>
      <c r="AA402" s="7">
        <f t="shared" si="75"/>
        <v>0</v>
      </c>
      <c r="AB402" s="16"/>
      <c r="AC402" s="188">
        <v>0</v>
      </c>
    </row>
    <row r="403" spans="1:29" outlineLevel="3" x14ac:dyDescent="0.25">
      <c r="A403" t="s">
        <v>878</v>
      </c>
      <c r="B403" t="s">
        <v>879</v>
      </c>
      <c r="C403" t="s">
        <v>880</v>
      </c>
      <c r="D403" t="s">
        <v>881</v>
      </c>
      <c r="E403" s="5">
        <v>6229078</v>
      </c>
      <c r="F403" s="5">
        <v>1724701</v>
      </c>
      <c r="G403" s="5">
        <v>3714414</v>
      </c>
      <c r="H403" s="5">
        <v>3951554</v>
      </c>
      <c r="I403" s="5">
        <v>43060341</v>
      </c>
      <c r="J403" s="5">
        <v>84216154</v>
      </c>
      <c r="K403" s="5">
        <v>26993027</v>
      </c>
      <c r="L403" s="5">
        <v>28046766</v>
      </c>
      <c r="M403" s="5">
        <v>56878554</v>
      </c>
      <c r="N403" s="5">
        <v>28949272</v>
      </c>
      <c r="O403" s="5">
        <v>20621746</v>
      </c>
      <c r="P403" s="5">
        <v>10959738</v>
      </c>
      <c r="Q403" s="5">
        <v>7407921</v>
      </c>
      <c r="R403" s="5">
        <f t="shared" si="64"/>
        <v>26327897.208333332</v>
      </c>
      <c r="S403" s="9"/>
      <c r="T403" s="8"/>
      <c r="V403" s="5">
        <f>R403</f>
        <v>26327897.208333332</v>
      </c>
      <c r="AA403" s="5">
        <f>V403</f>
        <v>26327897.208333332</v>
      </c>
      <c r="AB403" s="202"/>
      <c r="AC403" s="157">
        <v>0</v>
      </c>
    </row>
    <row r="404" spans="1:29" outlineLevel="3" x14ac:dyDescent="0.25">
      <c r="A404" t="s">
        <v>878</v>
      </c>
      <c r="B404" t="s">
        <v>879</v>
      </c>
      <c r="C404" t="s">
        <v>882</v>
      </c>
      <c r="D404" t="s">
        <v>883</v>
      </c>
      <c r="E404" s="5">
        <v>0</v>
      </c>
      <c r="F404" s="5">
        <v>0</v>
      </c>
      <c r="G404" s="5">
        <v>0</v>
      </c>
      <c r="H404" s="5">
        <v>0</v>
      </c>
      <c r="I404" s="5">
        <v>-500000</v>
      </c>
      <c r="J404" s="5">
        <v>-21760000</v>
      </c>
      <c r="K404" s="5">
        <v>-2100000</v>
      </c>
      <c r="L404" s="5">
        <v>-2100000</v>
      </c>
      <c r="M404" s="5">
        <v>-3100000</v>
      </c>
      <c r="N404" s="5">
        <v>-3370641</v>
      </c>
      <c r="O404" s="5">
        <v>-400000</v>
      </c>
      <c r="P404" s="5">
        <v>-1100000</v>
      </c>
      <c r="Q404" s="5">
        <v>-1100000</v>
      </c>
      <c r="R404" s="5">
        <f t="shared" si="64"/>
        <v>-2915053.4166666665</v>
      </c>
      <c r="S404" s="9"/>
      <c r="T404" s="8"/>
      <c r="V404" s="5">
        <f>R404</f>
        <v>-2915053.4166666665</v>
      </c>
      <c r="AA404" s="5">
        <f>V404</f>
        <v>-2915053.4166666665</v>
      </c>
      <c r="AB404" s="202"/>
      <c r="AC404" s="157">
        <v>0</v>
      </c>
    </row>
    <row r="405" spans="1:29" ht="13.5" outlineLevel="2" thickBot="1" x14ac:dyDescent="0.35">
      <c r="A405" s="6" t="s">
        <v>3795</v>
      </c>
      <c r="B405" s="6"/>
      <c r="C405" s="6"/>
      <c r="D405" s="6"/>
      <c r="E405" s="7">
        <f t="shared" ref="E405:R405" si="76">SUBTOTAL(9,E403:E404)</f>
        <v>6229078</v>
      </c>
      <c r="F405" s="7">
        <f t="shared" si="76"/>
        <v>1724701</v>
      </c>
      <c r="G405" s="7">
        <f t="shared" si="76"/>
        <v>3714414</v>
      </c>
      <c r="H405" s="7">
        <f t="shared" si="76"/>
        <v>3951554</v>
      </c>
      <c r="I405" s="7">
        <f t="shared" si="76"/>
        <v>42560341</v>
      </c>
      <c r="J405" s="7">
        <f t="shared" si="76"/>
        <v>62456154</v>
      </c>
      <c r="K405" s="7">
        <f t="shared" si="76"/>
        <v>24893027</v>
      </c>
      <c r="L405" s="7">
        <f t="shared" si="76"/>
        <v>25946766</v>
      </c>
      <c r="M405" s="7">
        <f t="shared" si="76"/>
        <v>53778554</v>
      </c>
      <c r="N405" s="7">
        <f t="shared" si="76"/>
        <v>25578631</v>
      </c>
      <c r="O405" s="7">
        <f t="shared" si="76"/>
        <v>20221746</v>
      </c>
      <c r="P405" s="7">
        <f t="shared" si="76"/>
        <v>9859738</v>
      </c>
      <c r="Q405" s="7">
        <f t="shared" si="76"/>
        <v>6307921</v>
      </c>
      <c r="R405" s="7">
        <f t="shared" si="76"/>
        <v>23412843.791666664</v>
      </c>
      <c r="S405" s="16"/>
      <c r="T405" s="7">
        <f t="shared" ref="T405:W405" si="77">SUBTOTAL(9,T403:T404)</f>
        <v>0</v>
      </c>
      <c r="U405" s="7">
        <f t="shared" si="77"/>
        <v>0</v>
      </c>
      <c r="V405" s="7">
        <f t="shared" si="77"/>
        <v>23412843.791666664</v>
      </c>
      <c r="W405" s="7">
        <f t="shared" si="77"/>
        <v>0</v>
      </c>
      <c r="X405" s="16"/>
      <c r="Y405" s="7">
        <f t="shared" ref="Y405:AA405" si="78">SUBTOTAL(9,Y403:Y404)</f>
        <v>0</v>
      </c>
      <c r="Z405" s="7">
        <f t="shared" si="78"/>
        <v>0</v>
      </c>
      <c r="AA405" s="7">
        <f t="shared" si="78"/>
        <v>23412843.791666664</v>
      </c>
      <c r="AB405" s="16"/>
      <c r="AC405" s="188"/>
    </row>
    <row r="406" spans="1:29" ht="13" outlineLevel="1" x14ac:dyDescent="0.3">
      <c r="A406" s="11" t="s">
        <v>3738</v>
      </c>
      <c r="B406" s="11"/>
      <c r="C406" s="11"/>
      <c r="D406" s="11"/>
      <c r="E406" s="12">
        <f>SUBTOTAL(9,E218:E405)</f>
        <v>1235938181.6599998</v>
      </c>
      <c r="F406" s="12">
        <f t="shared" ref="F406:R406" si="79">SUBTOTAL(9,F218:F405)</f>
        <v>1395276563.6299996</v>
      </c>
      <c r="G406" s="12">
        <f t="shared" si="79"/>
        <v>1555073975.4100006</v>
      </c>
      <c r="H406" s="12">
        <f t="shared" si="79"/>
        <v>1532863945.5599997</v>
      </c>
      <c r="I406" s="12">
        <f t="shared" si="79"/>
        <v>1558591882.930001</v>
      </c>
      <c r="J406" s="12">
        <f t="shared" si="79"/>
        <v>1614689622.0999992</v>
      </c>
      <c r="K406" s="12">
        <f t="shared" si="79"/>
        <v>1263278900.5699997</v>
      </c>
      <c r="L406" s="12">
        <f t="shared" si="79"/>
        <v>1211294679.1199999</v>
      </c>
      <c r="M406" s="12">
        <f t="shared" si="79"/>
        <v>1203750988.5499997</v>
      </c>
      <c r="N406" s="12">
        <f t="shared" si="79"/>
        <v>1774471528.8799999</v>
      </c>
      <c r="O406" s="12">
        <f t="shared" si="79"/>
        <v>1689871568.1600001</v>
      </c>
      <c r="P406" s="12">
        <f t="shared" si="79"/>
        <v>1646933971.0800004</v>
      </c>
      <c r="Q406" s="12">
        <f t="shared" si="79"/>
        <v>1621492799.8599999</v>
      </c>
      <c r="R406" s="29">
        <f t="shared" si="79"/>
        <v>1489567759.7291672</v>
      </c>
      <c r="S406" s="16"/>
      <c r="T406" s="29">
        <f t="shared" ref="T406:W406" si="80">SUBTOTAL(9,T218:T405)</f>
        <v>1175779870.9149995</v>
      </c>
      <c r="U406" s="29">
        <f t="shared" si="80"/>
        <v>0</v>
      </c>
      <c r="V406" s="29">
        <f t="shared" si="80"/>
        <v>313787888.81416661</v>
      </c>
      <c r="W406" s="29">
        <f t="shared" si="80"/>
        <v>0</v>
      </c>
      <c r="X406" s="16"/>
      <c r="Y406" s="29">
        <f t="shared" ref="Y406:AA406" si="81">SUBTOTAL(9,Y218:Y405)</f>
        <v>0</v>
      </c>
      <c r="Z406" s="29">
        <f t="shared" si="81"/>
        <v>0</v>
      </c>
      <c r="AA406" s="29">
        <f t="shared" si="81"/>
        <v>313787888.81416661</v>
      </c>
      <c r="AB406" s="16"/>
      <c r="AC406" s="12"/>
    </row>
    <row r="407" spans="1:29" s="8" customFormat="1" ht="13" outlineLevel="1" x14ac:dyDescent="0.3">
      <c r="A407" s="214" t="s">
        <v>3739</v>
      </c>
      <c r="B407" s="214"/>
      <c r="C407" s="214"/>
      <c r="D407" s="214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X407" s="200"/>
      <c r="AB407" s="200"/>
    </row>
    <row r="408" spans="1:29" outlineLevel="3" x14ac:dyDescent="0.25">
      <c r="A408" t="s">
        <v>890</v>
      </c>
      <c r="B408" t="s">
        <v>891</v>
      </c>
      <c r="C408" t="s">
        <v>892</v>
      </c>
      <c r="D408" t="s">
        <v>893</v>
      </c>
      <c r="E408" s="5">
        <v>4234.03</v>
      </c>
      <c r="F408" s="5">
        <v>4125.47</v>
      </c>
      <c r="G408" s="5">
        <v>4016.9</v>
      </c>
      <c r="H408" s="5">
        <v>3908.34</v>
      </c>
      <c r="I408" s="5">
        <v>3799.77</v>
      </c>
      <c r="J408" s="5">
        <v>3691.21</v>
      </c>
      <c r="K408" s="5">
        <v>3582.64</v>
      </c>
      <c r="L408" s="5">
        <v>3474.08</v>
      </c>
      <c r="M408" s="5">
        <v>3365.51</v>
      </c>
      <c r="N408" s="5">
        <v>3256.95</v>
      </c>
      <c r="O408" s="5">
        <v>3148.38</v>
      </c>
      <c r="P408" s="5">
        <v>3039.82</v>
      </c>
      <c r="Q408" s="5">
        <v>2931.25</v>
      </c>
      <c r="R408" s="5">
        <f t="shared" si="64"/>
        <v>3582.6424999999999</v>
      </c>
      <c r="S408" s="9"/>
    </row>
    <row r="409" spans="1:29" outlineLevel="3" x14ac:dyDescent="0.25">
      <c r="A409" t="s">
        <v>890</v>
      </c>
      <c r="B409" t="s">
        <v>891</v>
      </c>
      <c r="C409" t="s">
        <v>894</v>
      </c>
      <c r="D409" t="s">
        <v>895</v>
      </c>
      <c r="E409" s="5">
        <v>13439.2</v>
      </c>
      <c r="F409" s="5">
        <v>13094.61</v>
      </c>
      <c r="G409" s="5">
        <v>12750.01</v>
      </c>
      <c r="H409" s="5">
        <v>12405.42</v>
      </c>
      <c r="I409" s="5">
        <v>12060.82</v>
      </c>
      <c r="J409" s="5">
        <v>11716.23</v>
      </c>
      <c r="K409" s="5">
        <v>11371.63</v>
      </c>
      <c r="L409" s="5">
        <v>11027.04</v>
      </c>
      <c r="M409" s="5">
        <v>10682.44</v>
      </c>
      <c r="N409" s="5">
        <v>10337.85</v>
      </c>
      <c r="O409" s="5">
        <v>9993.25</v>
      </c>
      <c r="P409" s="5">
        <v>9648.66</v>
      </c>
      <c r="Q409" s="5">
        <v>9304.06</v>
      </c>
      <c r="R409" s="5">
        <f t="shared" si="64"/>
        <v>11371.632500000002</v>
      </c>
      <c r="S409" s="9"/>
    </row>
    <row r="410" spans="1:29" outlineLevel="3" x14ac:dyDescent="0.25">
      <c r="A410" t="s">
        <v>890</v>
      </c>
      <c r="B410" t="s">
        <v>891</v>
      </c>
      <c r="C410" t="s">
        <v>896</v>
      </c>
      <c r="D410" t="s">
        <v>897</v>
      </c>
      <c r="E410" s="5">
        <v>4286.29</v>
      </c>
      <c r="F410" s="5">
        <v>4176.3900000000003</v>
      </c>
      <c r="G410" s="5">
        <v>4066.48</v>
      </c>
      <c r="H410" s="5">
        <v>3956.58</v>
      </c>
      <c r="I410" s="5">
        <v>3846.67</v>
      </c>
      <c r="J410" s="5">
        <v>3736.77</v>
      </c>
      <c r="K410" s="5">
        <v>3626.86</v>
      </c>
      <c r="L410" s="5">
        <v>3516.96</v>
      </c>
      <c r="M410" s="5">
        <v>3407.05</v>
      </c>
      <c r="N410" s="5">
        <v>3297.15</v>
      </c>
      <c r="O410" s="5">
        <v>3187.24</v>
      </c>
      <c r="P410" s="5">
        <v>3077.34</v>
      </c>
      <c r="Q410" s="5">
        <v>2967.43</v>
      </c>
      <c r="R410" s="5">
        <f t="shared" si="64"/>
        <v>3626.8624999999988</v>
      </c>
      <c r="S410" s="9"/>
    </row>
    <row r="411" spans="1:29" outlineLevel="3" x14ac:dyDescent="0.25">
      <c r="A411" t="s">
        <v>890</v>
      </c>
      <c r="B411" t="s">
        <v>891</v>
      </c>
      <c r="C411" t="s">
        <v>898</v>
      </c>
      <c r="D411" t="s">
        <v>899</v>
      </c>
      <c r="E411" s="5">
        <v>108659.1</v>
      </c>
      <c r="F411" s="5">
        <v>107229.37</v>
      </c>
      <c r="G411" s="5">
        <v>105799.65</v>
      </c>
      <c r="H411" s="5">
        <v>104369.92</v>
      </c>
      <c r="I411" s="5">
        <v>102940.2</v>
      </c>
      <c r="J411" s="5">
        <v>101510.47</v>
      </c>
      <c r="K411" s="5">
        <v>100080.75</v>
      </c>
      <c r="L411" s="5">
        <v>98651.02</v>
      </c>
      <c r="M411" s="5">
        <v>97221.3</v>
      </c>
      <c r="N411" s="5">
        <v>95791.57</v>
      </c>
      <c r="O411" s="5">
        <v>94361.85</v>
      </c>
      <c r="P411" s="5">
        <v>92932.12</v>
      </c>
      <c r="Q411" s="5">
        <v>91502.399999999994</v>
      </c>
      <c r="R411" s="5">
        <f t="shared" si="64"/>
        <v>100080.7475</v>
      </c>
      <c r="S411" s="9"/>
    </row>
    <row r="412" spans="1:29" outlineLevel="3" x14ac:dyDescent="0.25">
      <c r="A412" t="s">
        <v>890</v>
      </c>
      <c r="B412" t="s">
        <v>891</v>
      </c>
      <c r="C412" t="s">
        <v>900</v>
      </c>
      <c r="D412" t="s">
        <v>901</v>
      </c>
      <c r="E412" s="5">
        <v>44602.37</v>
      </c>
      <c r="F412" s="5">
        <v>44015.5</v>
      </c>
      <c r="G412" s="5">
        <v>43428.63</v>
      </c>
      <c r="H412" s="5">
        <v>42841.760000000002</v>
      </c>
      <c r="I412" s="5">
        <v>42254.89</v>
      </c>
      <c r="J412" s="5">
        <v>41668.019999999997</v>
      </c>
      <c r="K412" s="5">
        <v>41081.15</v>
      </c>
      <c r="L412" s="5">
        <v>40494.28</v>
      </c>
      <c r="M412" s="5">
        <v>39907.410000000003</v>
      </c>
      <c r="N412" s="5">
        <v>39320.54</v>
      </c>
      <c r="O412" s="5">
        <v>38733.67</v>
      </c>
      <c r="P412" s="5">
        <v>38146.800000000003</v>
      </c>
      <c r="Q412" s="5">
        <v>37559.93</v>
      </c>
      <c r="R412" s="5">
        <f t="shared" si="64"/>
        <v>41081.15</v>
      </c>
      <c r="S412" s="9"/>
    </row>
    <row r="413" spans="1:29" outlineLevel="3" x14ac:dyDescent="0.25">
      <c r="A413" t="s">
        <v>890</v>
      </c>
      <c r="B413" t="s">
        <v>891</v>
      </c>
      <c r="C413" t="s">
        <v>902</v>
      </c>
      <c r="D413" t="s">
        <v>903</v>
      </c>
      <c r="E413" s="5">
        <v>695179.22</v>
      </c>
      <c r="F413" s="5">
        <v>686032.12</v>
      </c>
      <c r="G413" s="5">
        <v>676885.03</v>
      </c>
      <c r="H413" s="5">
        <v>667737.93000000005</v>
      </c>
      <c r="I413" s="5">
        <v>658590.84</v>
      </c>
      <c r="J413" s="5">
        <v>649443.74</v>
      </c>
      <c r="K413" s="5">
        <v>640296.65</v>
      </c>
      <c r="L413" s="5">
        <v>631149.55000000005</v>
      </c>
      <c r="M413" s="5">
        <v>622002.46</v>
      </c>
      <c r="N413" s="5">
        <v>612855.36</v>
      </c>
      <c r="O413" s="5">
        <v>603708.27</v>
      </c>
      <c r="P413" s="5">
        <v>594561.17000000004</v>
      </c>
      <c r="Q413" s="5">
        <v>585414.07999999996</v>
      </c>
      <c r="R413" s="5">
        <f t="shared" si="64"/>
        <v>640296.64750000008</v>
      </c>
      <c r="S413" s="9"/>
    </row>
    <row r="414" spans="1:29" outlineLevel="3" x14ac:dyDescent="0.25">
      <c r="A414" t="s">
        <v>890</v>
      </c>
      <c r="B414" t="s">
        <v>891</v>
      </c>
      <c r="C414" t="s">
        <v>904</v>
      </c>
      <c r="D414" t="s">
        <v>905</v>
      </c>
      <c r="E414" s="5">
        <v>89830.1</v>
      </c>
      <c r="F414" s="5">
        <v>88648.13</v>
      </c>
      <c r="G414" s="5">
        <v>87466.15</v>
      </c>
      <c r="H414" s="5">
        <v>86284.18</v>
      </c>
      <c r="I414" s="5">
        <v>85102.2</v>
      </c>
      <c r="J414" s="5">
        <v>83920.23</v>
      </c>
      <c r="K414" s="5">
        <v>82738.25</v>
      </c>
      <c r="L414" s="5">
        <v>81556.28</v>
      </c>
      <c r="M414" s="5">
        <v>80374.3</v>
      </c>
      <c r="N414" s="5">
        <v>79192.33</v>
      </c>
      <c r="O414" s="5">
        <v>78010.350000000006</v>
      </c>
      <c r="P414" s="5">
        <v>76828.38</v>
      </c>
      <c r="Q414" s="5">
        <v>75646.399999999994</v>
      </c>
      <c r="R414" s="5">
        <f t="shared" si="64"/>
        <v>82738.252499999988</v>
      </c>
      <c r="S414" s="9"/>
    </row>
    <row r="415" spans="1:29" outlineLevel="3" x14ac:dyDescent="0.25">
      <c r="A415" t="s">
        <v>890</v>
      </c>
      <c r="B415" t="s">
        <v>891</v>
      </c>
      <c r="C415" t="s">
        <v>906</v>
      </c>
      <c r="D415" t="s">
        <v>907</v>
      </c>
      <c r="E415" s="5">
        <v>32552.52</v>
      </c>
      <c r="F415" s="5">
        <v>32182.6</v>
      </c>
      <c r="G415" s="5">
        <v>31812.69</v>
      </c>
      <c r="H415" s="5">
        <v>31442.77</v>
      </c>
      <c r="I415" s="5">
        <v>31072.86</v>
      </c>
      <c r="J415" s="5">
        <v>30702.94</v>
      </c>
      <c r="K415" s="5">
        <v>30333.03</v>
      </c>
      <c r="L415" s="5">
        <v>29963.11</v>
      </c>
      <c r="M415" s="5">
        <v>29593.200000000001</v>
      </c>
      <c r="N415" s="5">
        <v>29223.279999999999</v>
      </c>
      <c r="O415" s="5">
        <v>28853.37</v>
      </c>
      <c r="P415" s="5">
        <v>28483.45</v>
      </c>
      <c r="Q415" s="5">
        <v>28113.54</v>
      </c>
      <c r="R415" s="5">
        <f t="shared" si="64"/>
        <v>30333.0275</v>
      </c>
      <c r="S415" s="9"/>
    </row>
    <row r="416" spans="1:29" outlineLevel="3" x14ac:dyDescent="0.25">
      <c r="A416" t="s">
        <v>890</v>
      </c>
      <c r="B416" t="s">
        <v>891</v>
      </c>
      <c r="C416" t="s">
        <v>908</v>
      </c>
      <c r="D416" t="s">
        <v>909</v>
      </c>
      <c r="E416" s="5">
        <v>99405.24</v>
      </c>
      <c r="F416" s="5">
        <v>98275.63</v>
      </c>
      <c r="G416" s="5">
        <v>97146.03</v>
      </c>
      <c r="H416" s="5">
        <v>96016.42</v>
      </c>
      <c r="I416" s="5">
        <v>94886.82</v>
      </c>
      <c r="J416" s="5">
        <v>93757.21</v>
      </c>
      <c r="K416" s="5">
        <v>92627.61</v>
      </c>
      <c r="L416" s="5">
        <v>91498</v>
      </c>
      <c r="M416" s="5">
        <v>90368.4</v>
      </c>
      <c r="N416" s="5">
        <v>89238.79</v>
      </c>
      <c r="O416" s="5">
        <v>88109.19</v>
      </c>
      <c r="P416" s="5">
        <v>86979.58</v>
      </c>
      <c r="Q416" s="5">
        <v>85849.98</v>
      </c>
      <c r="R416" s="5">
        <f t="shared" si="64"/>
        <v>92627.607499999998</v>
      </c>
      <c r="S416" s="9"/>
    </row>
    <row r="417" spans="1:19" outlineLevel="3" x14ac:dyDescent="0.25">
      <c r="A417" t="s">
        <v>890</v>
      </c>
      <c r="B417" t="s">
        <v>891</v>
      </c>
      <c r="C417" t="s">
        <v>910</v>
      </c>
      <c r="D417" t="s">
        <v>899</v>
      </c>
      <c r="E417" s="5">
        <v>55459.8</v>
      </c>
      <c r="F417" s="5">
        <v>54829.57</v>
      </c>
      <c r="G417" s="5">
        <v>54199.35</v>
      </c>
      <c r="H417" s="5">
        <v>53569.120000000003</v>
      </c>
      <c r="I417" s="5">
        <v>52938.9</v>
      </c>
      <c r="J417" s="5">
        <v>52308.67</v>
      </c>
      <c r="K417" s="5">
        <v>51678.45</v>
      </c>
      <c r="L417" s="5">
        <v>51048.22</v>
      </c>
      <c r="M417" s="5">
        <v>50418</v>
      </c>
      <c r="N417" s="5">
        <v>49787.77</v>
      </c>
      <c r="O417" s="5">
        <v>49157.55</v>
      </c>
      <c r="P417" s="5">
        <v>48527.32</v>
      </c>
      <c r="Q417" s="5">
        <v>47897.1</v>
      </c>
      <c r="R417" s="5">
        <f t="shared" si="64"/>
        <v>51678.447500000009</v>
      </c>
      <c r="S417" s="9"/>
    </row>
    <row r="418" spans="1:19" outlineLevel="3" x14ac:dyDescent="0.25">
      <c r="A418" t="s">
        <v>890</v>
      </c>
      <c r="B418" t="s">
        <v>891</v>
      </c>
      <c r="C418" t="s">
        <v>911</v>
      </c>
      <c r="D418" t="s">
        <v>912</v>
      </c>
      <c r="E418" s="5">
        <v>13446.93</v>
      </c>
      <c r="F418" s="5">
        <v>13126.76</v>
      </c>
      <c r="G418" s="5">
        <v>12806.6</v>
      </c>
      <c r="H418" s="5">
        <v>12486.43</v>
      </c>
      <c r="I418" s="5">
        <v>12166.27</v>
      </c>
      <c r="J418" s="5">
        <v>11846.1</v>
      </c>
      <c r="K418" s="5">
        <v>11525.94</v>
      </c>
      <c r="L418" s="5">
        <v>11205.77</v>
      </c>
      <c r="M418" s="5">
        <v>10885.61</v>
      </c>
      <c r="N418" s="5">
        <v>10565.44</v>
      </c>
      <c r="O418" s="5">
        <v>10245.280000000001</v>
      </c>
      <c r="P418" s="5">
        <v>9925.11</v>
      </c>
      <c r="Q418" s="5">
        <v>9604.9500000000007</v>
      </c>
      <c r="R418" s="5">
        <f t="shared" si="64"/>
        <v>11525.9375</v>
      </c>
      <c r="S418" s="9"/>
    </row>
    <row r="419" spans="1:19" outlineLevel="3" x14ac:dyDescent="0.25">
      <c r="A419" t="s">
        <v>890</v>
      </c>
      <c r="B419" t="s">
        <v>891</v>
      </c>
      <c r="C419" t="s">
        <v>913</v>
      </c>
      <c r="D419" t="s">
        <v>914</v>
      </c>
      <c r="E419" s="5">
        <v>4482.45</v>
      </c>
      <c r="F419" s="5">
        <v>4375.72</v>
      </c>
      <c r="G419" s="5">
        <v>4269</v>
      </c>
      <c r="H419" s="5">
        <v>4162.2700000000004</v>
      </c>
      <c r="I419" s="5">
        <v>4055.55</v>
      </c>
      <c r="J419" s="5">
        <v>3948.82</v>
      </c>
      <c r="K419" s="5">
        <v>3842.1</v>
      </c>
      <c r="L419" s="5">
        <v>3735.37</v>
      </c>
      <c r="M419" s="5">
        <v>3628.65</v>
      </c>
      <c r="N419" s="5">
        <v>3521.92</v>
      </c>
      <c r="O419" s="5">
        <v>3415.2</v>
      </c>
      <c r="P419" s="5">
        <v>3308.47</v>
      </c>
      <c r="Q419" s="5">
        <v>3201.75</v>
      </c>
      <c r="R419" s="5">
        <f t="shared" si="64"/>
        <v>3842.0974999999999</v>
      </c>
      <c r="S419" s="9"/>
    </row>
    <row r="420" spans="1:19" outlineLevel="3" x14ac:dyDescent="0.25">
      <c r="A420" t="s">
        <v>890</v>
      </c>
      <c r="B420" t="s">
        <v>891</v>
      </c>
      <c r="C420" t="s">
        <v>915</v>
      </c>
      <c r="D420" t="s">
        <v>916</v>
      </c>
      <c r="E420" s="5">
        <v>3891.09</v>
      </c>
      <c r="F420" s="5">
        <v>3798.44</v>
      </c>
      <c r="G420" s="5">
        <v>3705.8</v>
      </c>
      <c r="H420" s="5">
        <v>3613.15</v>
      </c>
      <c r="I420" s="5">
        <v>3520.51</v>
      </c>
      <c r="J420" s="5">
        <v>3427.86</v>
      </c>
      <c r="K420" s="5">
        <v>3335.22</v>
      </c>
      <c r="L420" s="5">
        <v>3242.57</v>
      </c>
      <c r="M420" s="5">
        <v>3149.93</v>
      </c>
      <c r="N420" s="5">
        <v>3057.28</v>
      </c>
      <c r="O420" s="5">
        <v>2964.64</v>
      </c>
      <c r="P420" s="5">
        <v>2871.99</v>
      </c>
      <c r="Q420" s="5">
        <v>2779.35</v>
      </c>
      <c r="R420" s="5">
        <f t="shared" si="64"/>
        <v>3335.2175000000002</v>
      </c>
      <c r="S420" s="9"/>
    </row>
    <row r="421" spans="1:19" outlineLevel="3" x14ac:dyDescent="0.25">
      <c r="A421" t="s">
        <v>890</v>
      </c>
      <c r="B421" t="s">
        <v>891</v>
      </c>
      <c r="C421" t="s">
        <v>917</v>
      </c>
      <c r="D421" t="s">
        <v>918</v>
      </c>
      <c r="E421" s="5">
        <v>3580.71</v>
      </c>
      <c r="F421" s="5">
        <v>3495.46</v>
      </c>
      <c r="G421" s="5">
        <v>3410.2</v>
      </c>
      <c r="H421" s="5">
        <v>3324.95</v>
      </c>
      <c r="I421" s="5">
        <v>3239.69</v>
      </c>
      <c r="J421" s="5">
        <v>3154.44</v>
      </c>
      <c r="K421" s="5">
        <v>3069.18</v>
      </c>
      <c r="L421" s="5">
        <v>2983.93</v>
      </c>
      <c r="M421" s="5">
        <v>2898.67</v>
      </c>
      <c r="N421" s="5">
        <v>2813.42</v>
      </c>
      <c r="O421" s="5">
        <v>2728.16</v>
      </c>
      <c r="P421" s="5">
        <v>2642.91</v>
      </c>
      <c r="Q421" s="5">
        <v>2557.65</v>
      </c>
      <c r="R421" s="5">
        <f t="shared" si="64"/>
        <v>3069.1825000000003</v>
      </c>
      <c r="S421" s="9"/>
    </row>
    <row r="422" spans="1:19" outlineLevel="3" x14ac:dyDescent="0.25">
      <c r="A422" t="s">
        <v>890</v>
      </c>
      <c r="B422" t="s">
        <v>891</v>
      </c>
      <c r="C422" t="s">
        <v>919</v>
      </c>
      <c r="D422" t="s">
        <v>920</v>
      </c>
      <c r="E422" s="5">
        <v>9763.25</v>
      </c>
      <c r="F422" s="5">
        <v>9567.98</v>
      </c>
      <c r="G422" s="5">
        <v>9372.7199999999993</v>
      </c>
      <c r="H422" s="5">
        <v>9177.4500000000007</v>
      </c>
      <c r="I422" s="5">
        <v>8982.19</v>
      </c>
      <c r="J422" s="5">
        <v>8786.92</v>
      </c>
      <c r="K422" s="5">
        <v>8591.66</v>
      </c>
      <c r="L422" s="5">
        <v>8396.39</v>
      </c>
      <c r="M422" s="5">
        <v>8201.1299999999992</v>
      </c>
      <c r="N422" s="5">
        <v>8005.86</v>
      </c>
      <c r="O422" s="5">
        <v>7810.6</v>
      </c>
      <c r="P422" s="5">
        <v>7615.33</v>
      </c>
      <c r="Q422" s="5">
        <v>7420.07</v>
      </c>
      <c r="R422" s="5">
        <f t="shared" si="64"/>
        <v>8591.6575000000012</v>
      </c>
      <c r="S422" s="9"/>
    </row>
    <row r="423" spans="1:19" outlineLevel="3" x14ac:dyDescent="0.25">
      <c r="A423" t="s">
        <v>890</v>
      </c>
      <c r="B423" t="s">
        <v>891</v>
      </c>
      <c r="C423" t="s">
        <v>921</v>
      </c>
      <c r="D423" t="s">
        <v>922</v>
      </c>
      <c r="E423" s="5">
        <v>61020.75</v>
      </c>
      <c r="F423" s="5">
        <v>59800.33</v>
      </c>
      <c r="G423" s="5">
        <v>58579.92</v>
      </c>
      <c r="H423" s="5">
        <v>57359.5</v>
      </c>
      <c r="I423" s="5">
        <v>56139.09</v>
      </c>
      <c r="J423" s="5">
        <v>54918.67</v>
      </c>
      <c r="K423" s="5">
        <v>53698.26</v>
      </c>
      <c r="L423" s="5">
        <v>52477.84</v>
      </c>
      <c r="M423" s="5">
        <v>51257.43</v>
      </c>
      <c r="N423" s="5">
        <v>50037.01</v>
      </c>
      <c r="O423" s="5">
        <v>48816.6</v>
      </c>
      <c r="P423" s="5">
        <v>47596.18</v>
      </c>
      <c r="Q423" s="5">
        <v>46375.77</v>
      </c>
      <c r="R423" s="5">
        <f t="shared" si="64"/>
        <v>53698.257500000007</v>
      </c>
      <c r="S423" s="9"/>
    </row>
    <row r="424" spans="1:19" outlineLevel="3" x14ac:dyDescent="0.25">
      <c r="A424" t="s">
        <v>890</v>
      </c>
      <c r="B424" t="s">
        <v>891</v>
      </c>
      <c r="C424" t="s">
        <v>923</v>
      </c>
      <c r="D424" t="s">
        <v>924</v>
      </c>
      <c r="E424" s="5">
        <v>14644.75</v>
      </c>
      <c r="F424" s="5">
        <v>14351.85</v>
      </c>
      <c r="G424" s="5">
        <v>14058.96</v>
      </c>
      <c r="H424" s="5">
        <v>13766.06</v>
      </c>
      <c r="I424" s="5">
        <v>13473.17</v>
      </c>
      <c r="J424" s="5">
        <v>13180.27</v>
      </c>
      <c r="K424" s="5">
        <v>12887.38</v>
      </c>
      <c r="L424" s="5">
        <v>12594.48</v>
      </c>
      <c r="M424" s="5">
        <v>12301.59</v>
      </c>
      <c r="N424" s="5">
        <v>12008.69</v>
      </c>
      <c r="O424" s="5">
        <v>11715.8</v>
      </c>
      <c r="P424" s="5">
        <v>11422.9</v>
      </c>
      <c r="Q424" s="5">
        <v>11130.01</v>
      </c>
      <c r="R424" s="5">
        <f t="shared" si="64"/>
        <v>12887.377500000001</v>
      </c>
      <c r="S424" s="9"/>
    </row>
    <row r="425" spans="1:19" outlineLevel="3" x14ac:dyDescent="0.25">
      <c r="A425" t="s">
        <v>890</v>
      </c>
      <c r="B425" t="s">
        <v>891</v>
      </c>
      <c r="C425" t="s">
        <v>925</v>
      </c>
      <c r="D425" t="s">
        <v>926</v>
      </c>
      <c r="E425" s="5">
        <v>12204.25</v>
      </c>
      <c r="F425" s="5">
        <v>11960.17</v>
      </c>
      <c r="G425" s="5">
        <v>11716.08</v>
      </c>
      <c r="H425" s="5">
        <v>11472</v>
      </c>
      <c r="I425" s="5">
        <v>11227.91</v>
      </c>
      <c r="J425" s="5">
        <v>10983.83</v>
      </c>
      <c r="K425" s="5">
        <v>10739.74</v>
      </c>
      <c r="L425" s="5">
        <v>10495.66</v>
      </c>
      <c r="M425" s="5">
        <v>10251.57</v>
      </c>
      <c r="N425" s="5">
        <v>10007.49</v>
      </c>
      <c r="O425" s="5">
        <v>9763.4</v>
      </c>
      <c r="P425" s="5">
        <v>9519.32</v>
      </c>
      <c r="Q425" s="5">
        <v>9275.23</v>
      </c>
      <c r="R425" s="5">
        <f t="shared" si="64"/>
        <v>10739.742500000002</v>
      </c>
      <c r="S425" s="9"/>
    </row>
    <row r="426" spans="1:19" outlineLevel="3" x14ac:dyDescent="0.25">
      <c r="A426" t="s">
        <v>890</v>
      </c>
      <c r="B426" t="s">
        <v>891</v>
      </c>
      <c r="C426" t="s">
        <v>927</v>
      </c>
      <c r="D426" t="s">
        <v>926</v>
      </c>
      <c r="E426" s="5">
        <v>18306.25</v>
      </c>
      <c r="F426" s="5">
        <v>17940.12</v>
      </c>
      <c r="G426" s="5">
        <v>17574</v>
      </c>
      <c r="H426" s="5">
        <v>17207.87</v>
      </c>
      <c r="I426" s="5">
        <v>16841.75</v>
      </c>
      <c r="J426" s="5">
        <v>16475.62</v>
      </c>
      <c r="K426" s="5">
        <v>16109.5</v>
      </c>
      <c r="L426" s="5">
        <v>15743.37</v>
      </c>
      <c r="M426" s="5">
        <v>15377.25</v>
      </c>
      <c r="N426" s="5">
        <v>15011.12</v>
      </c>
      <c r="O426" s="5">
        <v>14645</v>
      </c>
      <c r="P426" s="5">
        <v>14278.87</v>
      </c>
      <c r="Q426" s="5">
        <v>13912.75</v>
      </c>
      <c r="R426" s="5">
        <f t="shared" si="64"/>
        <v>16109.497499999998</v>
      </c>
      <c r="S426" s="9"/>
    </row>
    <row r="427" spans="1:19" outlineLevel="3" x14ac:dyDescent="0.25">
      <c r="A427" t="s">
        <v>890</v>
      </c>
      <c r="B427" t="s">
        <v>891</v>
      </c>
      <c r="C427" t="s">
        <v>928</v>
      </c>
      <c r="D427" t="s">
        <v>929</v>
      </c>
      <c r="E427" s="5">
        <v>29563.42</v>
      </c>
      <c r="F427" s="5">
        <v>28983.75</v>
      </c>
      <c r="G427" s="5">
        <v>28404.07</v>
      </c>
      <c r="H427" s="5">
        <v>27824.400000000001</v>
      </c>
      <c r="I427" s="5">
        <v>27244.720000000001</v>
      </c>
      <c r="J427" s="5">
        <v>26665.05</v>
      </c>
      <c r="K427" s="5">
        <v>26085.37</v>
      </c>
      <c r="L427" s="5">
        <v>25505.7</v>
      </c>
      <c r="M427" s="5">
        <v>24926.02</v>
      </c>
      <c r="N427" s="5">
        <v>24346.35</v>
      </c>
      <c r="O427" s="5">
        <v>23766.67</v>
      </c>
      <c r="P427" s="5">
        <v>23187</v>
      </c>
      <c r="Q427" s="5">
        <v>22607.32</v>
      </c>
      <c r="R427" s="5">
        <f t="shared" si="64"/>
        <v>26085.372499999998</v>
      </c>
      <c r="S427" s="9"/>
    </row>
    <row r="428" spans="1:19" outlineLevel="3" x14ac:dyDescent="0.25">
      <c r="A428" t="s">
        <v>890</v>
      </c>
      <c r="B428" t="s">
        <v>891</v>
      </c>
      <c r="C428" t="s">
        <v>930</v>
      </c>
      <c r="D428" t="s">
        <v>929</v>
      </c>
      <c r="E428" s="5">
        <v>28426.63</v>
      </c>
      <c r="F428" s="5">
        <v>27869.25</v>
      </c>
      <c r="G428" s="5">
        <v>27311.86</v>
      </c>
      <c r="H428" s="5">
        <v>26754.48</v>
      </c>
      <c r="I428" s="5">
        <v>26197.09</v>
      </c>
      <c r="J428" s="5">
        <v>25639.71</v>
      </c>
      <c r="K428" s="5">
        <v>25082.32</v>
      </c>
      <c r="L428" s="5">
        <v>24524.94</v>
      </c>
      <c r="M428" s="5">
        <v>23967.55</v>
      </c>
      <c r="N428" s="5">
        <v>23410.17</v>
      </c>
      <c r="O428" s="5">
        <v>22852.78</v>
      </c>
      <c r="P428" s="5">
        <v>22295.4</v>
      </c>
      <c r="Q428" s="5">
        <v>21738.01</v>
      </c>
      <c r="R428" s="5">
        <f t="shared" si="64"/>
        <v>25082.322499999998</v>
      </c>
      <c r="S428" s="9"/>
    </row>
    <row r="429" spans="1:19" outlineLevel="3" x14ac:dyDescent="0.25">
      <c r="A429" t="s">
        <v>890</v>
      </c>
      <c r="B429" t="s">
        <v>891</v>
      </c>
      <c r="C429" t="s">
        <v>931</v>
      </c>
      <c r="D429" t="s">
        <v>932</v>
      </c>
      <c r="E429" s="5">
        <v>5788.47</v>
      </c>
      <c r="F429" s="5">
        <v>5683.23</v>
      </c>
      <c r="G429" s="5">
        <v>5577.98</v>
      </c>
      <c r="H429" s="5">
        <v>5472.74</v>
      </c>
      <c r="I429" s="5">
        <v>5367.49</v>
      </c>
      <c r="J429" s="5">
        <v>5262.25</v>
      </c>
      <c r="K429" s="5">
        <v>5157</v>
      </c>
      <c r="L429" s="5">
        <v>5051.76</v>
      </c>
      <c r="M429" s="5">
        <v>4946.51</v>
      </c>
      <c r="N429" s="5">
        <v>4841.2700000000004</v>
      </c>
      <c r="O429" s="5">
        <v>4736.0200000000004</v>
      </c>
      <c r="P429" s="5">
        <v>4630.78</v>
      </c>
      <c r="Q429" s="5">
        <v>4525.53</v>
      </c>
      <c r="R429" s="5">
        <f t="shared" ref="R429:R493" si="82">(E429+2*SUM(F429:P429)+Q429)/24</f>
        <v>5157.0024999999996</v>
      </c>
      <c r="S429" s="9"/>
    </row>
    <row r="430" spans="1:19" outlineLevel="3" x14ac:dyDescent="0.25">
      <c r="A430" t="s">
        <v>890</v>
      </c>
      <c r="B430" t="s">
        <v>891</v>
      </c>
      <c r="C430" t="s">
        <v>933</v>
      </c>
      <c r="D430" t="s">
        <v>932</v>
      </c>
      <c r="E430" s="5">
        <v>4630.72</v>
      </c>
      <c r="F430" s="5">
        <v>4546.53</v>
      </c>
      <c r="G430" s="5">
        <v>4462.33</v>
      </c>
      <c r="H430" s="5">
        <v>4378.1400000000003</v>
      </c>
      <c r="I430" s="5">
        <v>4293.9399999999996</v>
      </c>
      <c r="J430" s="5">
        <v>4209.75</v>
      </c>
      <c r="K430" s="5">
        <v>4125.55</v>
      </c>
      <c r="L430" s="5">
        <v>4041.36</v>
      </c>
      <c r="M430" s="5">
        <v>3957.16</v>
      </c>
      <c r="N430" s="5">
        <v>3872.97</v>
      </c>
      <c r="O430" s="5">
        <v>3788.77</v>
      </c>
      <c r="P430" s="5">
        <v>3704.58</v>
      </c>
      <c r="Q430" s="5">
        <v>3620.38</v>
      </c>
      <c r="R430" s="5">
        <f t="shared" si="82"/>
        <v>4125.5524999999998</v>
      </c>
      <c r="S430" s="9"/>
    </row>
    <row r="431" spans="1:19" outlineLevel="3" x14ac:dyDescent="0.25">
      <c r="A431" t="s">
        <v>890</v>
      </c>
      <c r="B431" t="s">
        <v>891</v>
      </c>
      <c r="C431" t="s">
        <v>934</v>
      </c>
      <c r="D431" t="s">
        <v>935</v>
      </c>
      <c r="E431" s="5">
        <v>41881.07</v>
      </c>
      <c r="F431" s="5">
        <v>41194.5</v>
      </c>
      <c r="G431" s="5">
        <v>40507.919999999998</v>
      </c>
      <c r="H431" s="5">
        <v>39821.35</v>
      </c>
      <c r="I431" s="5">
        <v>39134.769999999997</v>
      </c>
      <c r="J431" s="5">
        <v>38448.199999999997</v>
      </c>
      <c r="K431" s="5">
        <v>37761.620000000003</v>
      </c>
      <c r="L431" s="5">
        <v>37075.050000000003</v>
      </c>
      <c r="M431" s="5">
        <v>36388.47</v>
      </c>
      <c r="N431" s="5">
        <v>35701.9</v>
      </c>
      <c r="O431" s="5">
        <v>35015.32</v>
      </c>
      <c r="P431" s="5">
        <v>34328.75</v>
      </c>
      <c r="Q431" s="5">
        <v>33642.17</v>
      </c>
      <c r="R431" s="5">
        <f t="shared" si="82"/>
        <v>37761.622500000005</v>
      </c>
      <c r="S431" s="9"/>
    </row>
    <row r="432" spans="1:19" outlineLevel="3" x14ac:dyDescent="0.25">
      <c r="A432" t="s">
        <v>890</v>
      </c>
      <c r="B432" t="s">
        <v>891</v>
      </c>
      <c r="C432" t="s">
        <v>936</v>
      </c>
      <c r="D432" t="s">
        <v>935</v>
      </c>
      <c r="E432" s="5">
        <v>17062.61</v>
      </c>
      <c r="F432" s="5">
        <v>16782.900000000001</v>
      </c>
      <c r="G432" s="5">
        <v>16503.18</v>
      </c>
      <c r="H432" s="5">
        <v>16223.47</v>
      </c>
      <c r="I432" s="5">
        <v>15943.75</v>
      </c>
      <c r="J432" s="5">
        <v>15664.04</v>
      </c>
      <c r="K432" s="5">
        <v>15384.32</v>
      </c>
      <c r="L432" s="5">
        <v>15104.61</v>
      </c>
      <c r="M432" s="5">
        <v>14824.89</v>
      </c>
      <c r="N432" s="5">
        <v>14545.18</v>
      </c>
      <c r="O432" s="5">
        <v>14265.46</v>
      </c>
      <c r="P432" s="5">
        <v>13985.75</v>
      </c>
      <c r="Q432" s="5">
        <v>13706.03</v>
      </c>
      <c r="R432" s="5">
        <f t="shared" si="82"/>
        <v>15384.3225</v>
      </c>
      <c r="S432" s="9"/>
    </row>
    <row r="433" spans="1:19" outlineLevel="3" x14ac:dyDescent="0.25">
      <c r="A433" t="s">
        <v>890</v>
      </c>
      <c r="B433" t="s">
        <v>891</v>
      </c>
      <c r="C433" t="s">
        <v>937</v>
      </c>
      <c r="D433" t="s">
        <v>938</v>
      </c>
      <c r="E433" s="5">
        <v>23636.7</v>
      </c>
      <c r="F433" s="5">
        <v>23255.46</v>
      </c>
      <c r="G433" s="5">
        <v>22874.22</v>
      </c>
      <c r="H433" s="5">
        <v>22492.98</v>
      </c>
      <c r="I433" s="5">
        <v>22111.74</v>
      </c>
      <c r="J433" s="5">
        <v>21730.5</v>
      </c>
      <c r="K433" s="5">
        <v>21349.26</v>
      </c>
      <c r="L433" s="5">
        <v>20968.02</v>
      </c>
      <c r="M433" s="5">
        <v>20586.78</v>
      </c>
      <c r="N433" s="5">
        <v>20205.54</v>
      </c>
      <c r="O433" s="5">
        <v>19824.3</v>
      </c>
      <c r="P433" s="5">
        <v>19443.060000000001</v>
      </c>
      <c r="Q433" s="5">
        <v>19061.82</v>
      </c>
      <c r="R433" s="5">
        <f t="shared" si="82"/>
        <v>21349.26</v>
      </c>
      <c r="S433" s="9"/>
    </row>
    <row r="434" spans="1:19" outlineLevel="3" x14ac:dyDescent="0.25">
      <c r="A434" t="s">
        <v>890</v>
      </c>
      <c r="B434" t="s">
        <v>891</v>
      </c>
      <c r="C434" t="s">
        <v>939</v>
      </c>
      <c r="D434" t="s">
        <v>940</v>
      </c>
      <c r="E434" s="5">
        <v>47273.45</v>
      </c>
      <c r="F434" s="5">
        <v>46510.98</v>
      </c>
      <c r="G434" s="5">
        <v>45748.5</v>
      </c>
      <c r="H434" s="5">
        <v>44986.03</v>
      </c>
      <c r="I434" s="5">
        <v>44223.55</v>
      </c>
      <c r="J434" s="5">
        <v>43461.08</v>
      </c>
      <c r="K434" s="5">
        <v>42698.6</v>
      </c>
      <c r="L434" s="5">
        <v>41936.120000000003</v>
      </c>
      <c r="M434" s="5">
        <v>41173.65</v>
      </c>
      <c r="N434" s="5">
        <v>40411.18</v>
      </c>
      <c r="O434" s="5">
        <v>39648.699999999997</v>
      </c>
      <c r="P434" s="5">
        <v>38886.230000000003</v>
      </c>
      <c r="Q434" s="5">
        <v>38123.75</v>
      </c>
      <c r="R434" s="5">
        <f t="shared" si="82"/>
        <v>42698.601666666662</v>
      </c>
      <c r="S434" s="9"/>
    </row>
    <row r="435" spans="1:19" outlineLevel="3" x14ac:dyDescent="0.25">
      <c r="A435" t="s">
        <v>890</v>
      </c>
      <c r="B435" t="s">
        <v>891</v>
      </c>
      <c r="C435" t="s">
        <v>941</v>
      </c>
      <c r="D435" t="s">
        <v>942</v>
      </c>
      <c r="E435" s="5">
        <v>6607.65</v>
      </c>
      <c r="F435" s="5">
        <v>6501.07</v>
      </c>
      <c r="G435" s="5">
        <v>6394.5</v>
      </c>
      <c r="H435" s="5">
        <v>6287.92</v>
      </c>
      <c r="I435" s="5">
        <v>6181.35</v>
      </c>
      <c r="J435" s="5">
        <v>6074.77</v>
      </c>
      <c r="K435" s="5">
        <v>5968.2</v>
      </c>
      <c r="L435" s="5">
        <v>5861.62</v>
      </c>
      <c r="M435" s="5">
        <v>5755.05</v>
      </c>
      <c r="N435" s="5">
        <v>5648.47</v>
      </c>
      <c r="O435" s="5">
        <v>5541.9</v>
      </c>
      <c r="P435" s="5">
        <v>5435.32</v>
      </c>
      <c r="Q435" s="5">
        <v>5328.75</v>
      </c>
      <c r="R435" s="5">
        <f t="shared" si="82"/>
        <v>5968.1975000000011</v>
      </c>
      <c r="S435" s="9"/>
    </row>
    <row r="436" spans="1:19" outlineLevel="3" x14ac:dyDescent="0.25">
      <c r="A436" t="s">
        <v>890</v>
      </c>
      <c r="B436" t="s">
        <v>891</v>
      </c>
      <c r="C436" t="s">
        <v>943</v>
      </c>
      <c r="D436" t="s">
        <v>942</v>
      </c>
      <c r="E436" s="5">
        <v>2642.77</v>
      </c>
      <c r="F436" s="5">
        <v>2600.14</v>
      </c>
      <c r="G436" s="5">
        <v>2557.5100000000002</v>
      </c>
      <c r="H436" s="5">
        <v>2514.88</v>
      </c>
      <c r="I436" s="5">
        <v>2472.25</v>
      </c>
      <c r="J436" s="5">
        <v>2429.63</v>
      </c>
      <c r="K436" s="5">
        <v>2387</v>
      </c>
      <c r="L436" s="5">
        <v>2344.37</v>
      </c>
      <c r="M436" s="5">
        <v>2301.75</v>
      </c>
      <c r="N436" s="5">
        <v>2259.12</v>
      </c>
      <c r="O436" s="5">
        <v>2216.5</v>
      </c>
      <c r="P436" s="5">
        <v>2173.87</v>
      </c>
      <c r="Q436" s="5">
        <v>2131.25</v>
      </c>
      <c r="R436" s="5">
        <f t="shared" si="82"/>
        <v>2387.0024999999996</v>
      </c>
      <c r="S436" s="9"/>
    </row>
    <row r="437" spans="1:19" outlineLevel="3" x14ac:dyDescent="0.25">
      <c r="A437" t="s">
        <v>890</v>
      </c>
      <c r="B437" t="s">
        <v>891</v>
      </c>
      <c r="C437" t="s">
        <v>944</v>
      </c>
      <c r="D437" t="s">
        <v>945</v>
      </c>
      <c r="E437" s="5">
        <v>2642.77</v>
      </c>
      <c r="F437" s="5">
        <v>2600.14</v>
      </c>
      <c r="G437" s="5">
        <v>2557.5100000000002</v>
      </c>
      <c r="H437" s="5">
        <v>2514.88</v>
      </c>
      <c r="I437" s="5">
        <v>2472.25</v>
      </c>
      <c r="J437" s="5">
        <v>2429.63</v>
      </c>
      <c r="K437" s="5">
        <v>2387</v>
      </c>
      <c r="L437" s="5">
        <v>2344.37</v>
      </c>
      <c r="M437" s="5">
        <v>2301.75</v>
      </c>
      <c r="N437" s="5">
        <v>2259.12</v>
      </c>
      <c r="O437" s="5">
        <v>2216.5</v>
      </c>
      <c r="P437" s="5">
        <v>2173.87</v>
      </c>
      <c r="Q437" s="5">
        <v>2131.25</v>
      </c>
      <c r="R437" s="5">
        <f t="shared" si="82"/>
        <v>2387.0024999999996</v>
      </c>
      <c r="S437" s="9"/>
    </row>
    <row r="438" spans="1:19" outlineLevel="3" x14ac:dyDescent="0.25">
      <c r="A438" t="s">
        <v>890</v>
      </c>
      <c r="B438" t="s">
        <v>891</v>
      </c>
      <c r="C438" t="s">
        <v>946</v>
      </c>
      <c r="D438" t="s">
        <v>942</v>
      </c>
      <c r="E438" s="5">
        <v>27085.759999999998</v>
      </c>
      <c r="F438" s="5">
        <v>26662.54</v>
      </c>
      <c r="G438" s="5">
        <v>26239.33</v>
      </c>
      <c r="H438" s="5">
        <v>25816.11</v>
      </c>
      <c r="I438" s="5">
        <v>25392.9</v>
      </c>
      <c r="J438" s="5">
        <v>24969.68</v>
      </c>
      <c r="K438" s="5">
        <v>24546.47</v>
      </c>
      <c r="L438" s="5">
        <v>24123.25</v>
      </c>
      <c r="M438" s="5">
        <v>23700.04</v>
      </c>
      <c r="N438" s="5">
        <v>23276.82</v>
      </c>
      <c r="O438" s="5">
        <v>22853.61</v>
      </c>
      <c r="P438" s="5">
        <v>22430.39</v>
      </c>
      <c r="Q438" s="5">
        <v>22007.18</v>
      </c>
      <c r="R438" s="5">
        <f t="shared" si="82"/>
        <v>24546.467500000002</v>
      </c>
      <c r="S438" s="9"/>
    </row>
    <row r="439" spans="1:19" outlineLevel="3" x14ac:dyDescent="0.25">
      <c r="A439" t="s">
        <v>890</v>
      </c>
      <c r="B439" t="s">
        <v>891</v>
      </c>
      <c r="C439" t="s">
        <v>947</v>
      </c>
      <c r="D439" t="s">
        <v>942</v>
      </c>
      <c r="E439" s="5">
        <v>21668.799999999999</v>
      </c>
      <c r="F439" s="5">
        <v>21330.23</v>
      </c>
      <c r="G439" s="5">
        <v>20991.65</v>
      </c>
      <c r="H439" s="5">
        <v>20653.080000000002</v>
      </c>
      <c r="I439" s="5">
        <v>20314.5</v>
      </c>
      <c r="J439" s="5">
        <v>19975.93</v>
      </c>
      <c r="K439" s="5">
        <v>19637.349999999999</v>
      </c>
      <c r="L439" s="5">
        <v>19298.78</v>
      </c>
      <c r="M439" s="5">
        <v>18960.2</v>
      </c>
      <c r="N439" s="5">
        <v>18621.63</v>
      </c>
      <c r="O439" s="5">
        <v>18283.05</v>
      </c>
      <c r="P439" s="5">
        <v>17944.48</v>
      </c>
      <c r="Q439" s="5">
        <v>17605.900000000001</v>
      </c>
      <c r="R439" s="5">
        <f t="shared" si="82"/>
        <v>19637.352500000005</v>
      </c>
      <c r="S439" s="9"/>
    </row>
    <row r="440" spans="1:19" outlineLevel="3" x14ac:dyDescent="0.25">
      <c r="A440" t="s">
        <v>890</v>
      </c>
      <c r="B440" t="s">
        <v>891</v>
      </c>
      <c r="C440" t="s">
        <v>948</v>
      </c>
      <c r="D440" t="s">
        <v>942</v>
      </c>
      <c r="E440" s="5">
        <v>16251.22</v>
      </c>
      <c r="F440" s="5">
        <v>15997.29</v>
      </c>
      <c r="G440" s="5">
        <v>15743.36</v>
      </c>
      <c r="H440" s="5">
        <v>15489.43</v>
      </c>
      <c r="I440" s="5">
        <v>15235.5</v>
      </c>
      <c r="J440" s="5">
        <v>14981.58</v>
      </c>
      <c r="K440" s="5">
        <v>14727.65</v>
      </c>
      <c r="L440" s="5">
        <v>14473.73</v>
      </c>
      <c r="M440" s="5">
        <v>14219.8</v>
      </c>
      <c r="N440" s="5">
        <v>13965.88</v>
      </c>
      <c r="O440" s="5">
        <v>13711.95</v>
      </c>
      <c r="P440" s="5">
        <v>13458.03</v>
      </c>
      <c r="Q440" s="5">
        <v>13204.1</v>
      </c>
      <c r="R440" s="5">
        <f t="shared" si="82"/>
        <v>14727.654999999999</v>
      </c>
      <c r="S440" s="9"/>
    </row>
    <row r="441" spans="1:19" outlineLevel="3" x14ac:dyDescent="0.25">
      <c r="A441" t="s">
        <v>890</v>
      </c>
      <c r="B441" t="s">
        <v>891</v>
      </c>
      <c r="C441" t="s">
        <v>949</v>
      </c>
      <c r="D441" t="s">
        <v>950</v>
      </c>
      <c r="E441" s="5">
        <v>228726.22</v>
      </c>
      <c r="F441" s="5">
        <v>226212.75</v>
      </c>
      <c r="G441" s="5">
        <v>223699.27</v>
      </c>
      <c r="H441" s="5">
        <v>221185.8</v>
      </c>
      <c r="I441" s="5">
        <v>218672.32</v>
      </c>
      <c r="J441" s="5">
        <v>216158.85</v>
      </c>
      <c r="K441" s="5">
        <v>213645.37</v>
      </c>
      <c r="L441" s="5">
        <v>211131.9</v>
      </c>
      <c r="M441" s="5">
        <v>208618.42</v>
      </c>
      <c r="N441" s="5">
        <v>206104.95</v>
      </c>
      <c r="O441" s="5">
        <v>203591.47</v>
      </c>
      <c r="P441" s="5">
        <v>201078</v>
      </c>
      <c r="Q441" s="5">
        <v>198564.52</v>
      </c>
      <c r="R441" s="5">
        <f t="shared" si="82"/>
        <v>213645.37249999997</v>
      </c>
      <c r="S441" s="9"/>
    </row>
    <row r="442" spans="1:19" outlineLevel="3" x14ac:dyDescent="0.25">
      <c r="A442" t="s">
        <v>890</v>
      </c>
      <c r="B442" t="s">
        <v>891</v>
      </c>
      <c r="C442" t="s">
        <v>951</v>
      </c>
      <c r="D442" t="s">
        <v>952</v>
      </c>
      <c r="E442" s="5">
        <v>1269088.51</v>
      </c>
      <c r="F442" s="5">
        <v>1261205.97</v>
      </c>
      <c r="G442" s="5">
        <v>1253323.43</v>
      </c>
      <c r="H442" s="5">
        <v>1245440.8899999999</v>
      </c>
      <c r="I442" s="5">
        <v>1237558.3500000001</v>
      </c>
      <c r="J442" s="5">
        <v>1229675.81</v>
      </c>
      <c r="K442" s="5">
        <v>1221793.27</v>
      </c>
      <c r="L442" s="5">
        <v>1213910.73</v>
      </c>
      <c r="M442" s="5">
        <v>1206028.19</v>
      </c>
      <c r="N442" s="5">
        <v>1198145.6499999999</v>
      </c>
      <c r="O442" s="5">
        <v>1190263.1100000001</v>
      </c>
      <c r="P442" s="5">
        <v>1182380.57</v>
      </c>
      <c r="Q442" s="5">
        <v>1174498.03</v>
      </c>
      <c r="R442" s="5">
        <f t="shared" si="82"/>
        <v>1221793.2700000003</v>
      </c>
      <c r="S442" s="9"/>
    </row>
    <row r="443" spans="1:19" outlineLevel="3" x14ac:dyDescent="0.25">
      <c r="A443" t="s">
        <v>890</v>
      </c>
      <c r="B443" t="s">
        <v>891</v>
      </c>
      <c r="C443" t="s">
        <v>953</v>
      </c>
      <c r="D443" t="s">
        <v>954</v>
      </c>
      <c r="E443" s="5">
        <v>1020023.41</v>
      </c>
      <c r="F443" s="5">
        <v>1014765.56</v>
      </c>
      <c r="G443" s="5">
        <v>1009507.71</v>
      </c>
      <c r="H443" s="5">
        <v>1004249.86</v>
      </c>
      <c r="I443" s="5">
        <v>998992.01</v>
      </c>
      <c r="J443" s="5">
        <v>993734.16</v>
      </c>
      <c r="K443" s="5">
        <v>988476.31</v>
      </c>
      <c r="L443" s="5">
        <v>983218.46</v>
      </c>
      <c r="M443" s="5">
        <v>977960.61</v>
      </c>
      <c r="N443" s="5">
        <v>972702.76</v>
      </c>
      <c r="O443" s="5">
        <v>967444.91</v>
      </c>
      <c r="P443" s="5">
        <v>962187.06</v>
      </c>
      <c r="Q443" s="5">
        <v>956929.21</v>
      </c>
      <c r="R443" s="5">
        <f t="shared" si="82"/>
        <v>988476.31</v>
      </c>
      <c r="S443" s="9"/>
    </row>
    <row r="444" spans="1:19" outlineLevel="3" x14ac:dyDescent="0.25">
      <c r="A444" t="s">
        <v>890</v>
      </c>
      <c r="B444" t="s">
        <v>891</v>
      </c>
      <c r="C444" t="s">
        <v>955</v>
      </c>
      <c r="D444" t="s">
        <v>956</v>
      </c>
      <c r="E444" s="5">
        <v>1642711.52</v>
      </c>
      <c r="F444" s="5">
        <v>1634619.35</v>
      </c>
      <c r="G444" s="5">
        <v>1626527.17</v>
      </c>
      <c r="H444" s="5">
        <v>1618435</v>
      </c>
      <c r="I444" s="5">
        <v>1610342.82</v>
      </c>
      <c r="J444" s="5">
        <v>1602250.65</v>
      </c>
      <c r="K444" s="5">
        <v>1594158.47</v>
      </c>
      <c r="L444" s="5">
        <v>1586066.3</v>
      </c>
      <c r="M444" s="5">
        <v>1577974.12</v>
      </c>
      <c r="N444" s="5">
        <v>1569881.95</v>
      </c>
      <c r="O444" s="5">
        <v>1561789.77</v>
      </c>
      <c r="P444" s="5">
        <v>1553697.6</v>
      </c>
      <c r="Q444" s="5">
        <v>1545605.42</v>
      </c>
      <c r="R444" s="5">
        <f t="shared" si="82"/>
        <v>1594158.4725000004</v>
      </c>
      <c r="S444" s="9"/>
    </row>
    <row r="445" spans="1:19" outlineLevel="3" x14ac:dyDescent="0.25">
      <c r="A445" t="s">
        <v>890</v>
      </c>
      <c r="B445" t="s">
        <v>891</v>
      </c>
      <c r="C445" t="s">
        <v>957</v>
      </c>
      <c r="D445" t="s">
        <v>958</v>
      </c>
      <c r="E445" s="5">
        <v>1756526.08</v>
      </c>
      <c r="F445" s="5">
        <v>1748431.49</v>
      </c>
      <c r="G445" s="5">
        <v>1740336.9</v>
      </c>
      <c r="H445" s="5">
        <v>1732242.31</v>
      </c>
      <c r="I445" s="5">
        <v>1724147.72</v>
      </c>
      <c r="J445" s="5">
        <v>1716053.13</v>
      </c>
      <c r="K445" s="5">
        <v>1707958.54</v>
      </c>
      <c r="L445" s="5">
        <v>1699863.95</v>
      </c>
      <c r="M445" s="5">
        <v>1691769.36</v>
      </c>
      <c r="N445" s="5">
        <v>1683674.77</v>
      </c>
      <c r="O445" s="5">
        <v>1675580.18</v>
      </c>
      <c r="P445" s="5">
        <v>1667485.59</v>
      </c>
      <c r="Q445" s="5">
        <v>1659391</v>
      </c>
      <c r="R445" s="5">
        <f t="shared" si="82"/>
        <v>1707958.5399999998</v>
      </c>
      <c r="S445" s="9"/>
    </row>
    <row r="446" spans="1:19" outlineLevel="3" x14ac:dyDescent="0.25">
      <c r="A446" t="s">
        <v>890</v>
      </c>
      <c r="B446" t="s">
        <v>891</v>
      </c>
      <c r="C446" t="s">
        <v>959</v>
      </c>
      <c r="D446" t="s">
        <v>960</v>
      </c>
      <c r="E446" s="5">
        <v>370072.27</v>
      </c>
      <c r="F446" s="5">
        <v>368427.5</v>
      </c>
      <c r="G446" s="5">
        <v>366782.73</v>
      </c>
      <c r="H446" s="5">
        <v>365137.96</v>
      </c>
      <c r="I446" s="5">
        <v>363493.19</v>
      </c>
      <c r="J446" s="5">
        <v>361848.42</v>
      </c>
      <c r="K446" s="5">
        <v>360203.65</v>
      </c>
      <c r="L446" s="5">
        <v>358558.88</v>
      </c>
      <c r="M446" s="5">
        <v>356914.11</v>
      </c>
      <c r="N446" s="5">
        <v>355269.34</v>
      </c>
      <c r="O446" s="5">
        <v>353624.57</v>
      </c>
      <c r="P446" s="5">
        <v>351979.8</v>
      </c>
      <c r="Q446" s="5">
        <v>350335.03</v>
      </c>
      <c r="R446" s="5">
        <f t="shared" si="82"/>
        <v>360203.64999999991</v>
      </c>
      <c r="S446" s="9"/>
    </row>
    <row r="447" spans="1:19" outlineLevel="3" x14ac:dyDescent="0.25">
      <c r="A447" t="s">
        <v>890</v>
      </c>
      <c r="B447" t="s">
        <v>891</v>
      </c>
      <c r="C447" t="s">
        <v>961</v>
      </c>
      <c r="D447" t="s">
        <v>962</v>
      </c>
      <c r="E447" s="5">
        <v>3291056.55</v>
      </c>
      <c r="F447" s="5">
        <v>3276809.55</v>
      </c>
      <c r="G447" s="5">
        <v>3262562.55</v>
      </c>
      <c r="H447" s="5">
        <v>3248315.55</v>
      </c>
      <c r="I447" s="5">
        <v>3234068.55</v>
      </c>
      <c r="J447" s="5">
        <v>3219821.55</v>
      </c>
      <c r="K447" s="5">
        <v>3205574.55</v>
      </c>
      <c r="L447" s="5">
        <v>3191327.55</v>
      </c>
      <c r="M447" s="5">
        <v>3177080.55</v>
      </c>
      <c r="N447" s="5">
        <v>3162833.55</v>
      </c>
      <c r="O447" s="5">
        <v>3148586.55</v>
      </c>
      <c r="P447" s="5">
        <v>3134339.55</v>
      </c>
      <c r="Q447" s="5">
        <v>3120092.55</v>
      </c>
      <c r="R447" s="5">
        <f t="shared" si="82"/>
        <v>3205574.5500000003</v>
      </c>
      <c r="S447" s="9"/>
    </row>
    <row r="448" spans="1:19" outlineLevel="3" x14ac:dyDescent="0.25">
      <c r="A448" t="s">
        <v>890</v>
      </c>
      <c r="B448" t="s">
        <v>891</v>
      </c>
      <c r="C448" t="s">
        <v>963</v>
      </c>
      <c r="D448" t="s">
        <v>964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f t="shared" si="82"/>
        <v>0</v>
      </c>
      <c r="S448" s="9"/>
    </row>
    <row r="449" spans="1:19" outlineLevel="3" x14ac:dyDescent="0.25">
      <c r="A449" t="s">
        <v>890</v>
      </c>
      <c r="B449" t="s">
        <v>891</v>
      </c>
      <c r="C449" t="s">
        <v>965</v>
      </c>
      <c r="D449" t="s">
        <v>966</v>
      </c>
      <c r="E449" s="5">
        <v>1527772.6</v>
      </c>
      <c r="F449" s="5">
        <v>1521406.88</v>
      </c>
      <c r="G449" s="5">
        <v>1515041.16</v>
      </c>
      <c r="H449" s="5">
        <v>1508675.44</v>
      </c>
      <c r="I449" s="5">
        <v>1502309.72</v>
      </c>
      <c r="J449" s="5">
        <v>1495944</v>
      </c>
      <c r="K449" s="5">
        <v>1489578.28</v>
      </c>
      <c r="L449" s="5">
        <v>1483212.56</v>
      </c>
      <c r="M449" s="5">
        <v>1476846.84</v>
      </c>
      <c r="N449" s="5">
        <v>1470481.12</v>
      </c>
      <c r="O449" s="5">
        <v>1464115.4</v>
      </c>
      <c r="P449" s="5">
        <v>1457749.68</v>
      </c>
      <c r="Q449" s="5">
        <v>1451383.96</v>
      </c>
      <c r="R449" s="5">
        <f t="shared" si="82"/>
        <v>1489578.28</v>
      </c>
      <c r="S449" s="9"/>
    </row>
    <row r="450" spans="1:19" outlineLevel="3" x14ac:dyDescent="0.25">
      <c r="A450" t="s">
        <v>890</v>
      </c>
      <c r="B450" t="s">
        <v>891</v>
      </c>
      <c r="C450" t="s">
        <v>967</v>
      </c>
      <c r="D450" t="s">
        <v>968</v>
      </c>
      <c r="E450" s="5">
        <v>125676.75</v>
      </c>
      <c r="F450" s="5">
        <v>104730.62</v>
      </c>
      <c r="G450" s="5">
        <v>83784.5</v>
      </c>
      <c r="H450" s="5">
        <v>62838.37</v>
      </c>
      <c r="I450" s="5">
        <v>41892.25</v>
      </c>
      <c r="J450" s="5">
        <v>20946.12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f t="shared" si="82"/>
        <v>31419.186249999999</v>
      </c>
      <c r="S450" s="9"/>
    </row>
    <row r="451" spans="1:19" outlineLevel="3" x14ac:dyDescent="0.25">
      <c r="A451" t="s">
        <v>890</v>
      </c>
      <c r="B451" t="s">
        <v>891</v>
      </c>
      <c r="C451" t="s">
        <v>969</v>
      </c>
      <c r="D451" t="s">
        <v>970</v>
      </c>
      <c r="E451" s="5">
        <v>4186040</v>
      </c>
      <c r="F451" s="5">
        <v>4169023.58</v>
      </c>
      <c r="G451" s="5">
        <v>4152007.16</v>
      </c>
      <c r="H451" s="5">
        <v>4134990.74</v>
      </c>
      <c r="I451" s="5">
        <v>4117974.32</v>
      </c>
      <c r="J451" s="5">
        <v>4100957.9</v>
      </c>
      <c r="K451" s="5">
        <v>4083941.48</v>
      </c>
      <c r="L451" s="5">
        <v>4066925.06</v>
      </c>
      <c r="M451" s="5">
        <v>4049908.64</v>
      </c>
      <c r="N451" s="5">
        <v>4032892.22</v>
      </c>
      <c r="O451" s="5">
        <v>4015875.8</v>
      </c>
      <c r="P451" s="5">
        <v>3998859.38</v>
      </c>
      <c r="Q451" s="5">
        <v>3981842.96</v>
      </c>
      <c r="R451" s="5">
        <f t="shared" si="82"/>
        <v>4083941.48</v>
      </c>
      <c r="S451" s="9"/>
    </row>
    <row r="452" spans="1:19" outlineLevel="3" x14ac:dyDescent="0.25">
      <c r="A452" t="s">
        <v>890</v>
      </c>
      <c r="B452" t="s">
        <v>891</v>
      </c>
      <c r="C452" t="s">
        <v>971</v>
      </c>
      <c r="D452" t="s">
        <v>972</v>
      </c>
      <c r="E452" s="5">
        <v>853883.65</v>
      </c>
      <c r="F452" s="5">
        <v>828769.42</v>
      </c>
      <c r="G452" s="5">
        <v>803655.2</v>
      </c>
      <c r="H452" s="5">
        <v>778540.97</v>
      </c>
      <c r="I452" s="5">
        <v>753426.75</v>
      </c>
      <c r="J452" s="5">
        <v>728312.52</v>
      </c>
      <c r="K452" s="5">
        <v>703198.3</v>
      </c>
      <c r="L452" s="5">
        <v>678084.07</v>
      </c>
      <c r="M452" s="5">
        <v>652969.85</v>
      </c>
      <c r="N452" s="5">
        <v>627855.62</v>
      </c>
      <c r="O452" s="5">
        <v>602741.4</v>
      </c>
      <c r="P452" s="5">
        <v>577627.17000000004</v>
      </c>
      <c r="Q452" s="5">
        <v>552512.94999999995</v>
      </c>
      <c r="R452" s="5">
        <f t="shared" si="82"/>
        <v>703198.29749999999</v>
      </c>
      <c r="S452" s="9"/>
    </row>
    <row r="453" spans="1:19" outlineLevel="3" x14ac:dyDescent="0.25">
      <c r="A453" t="s">
        <v>890</v>
      </c>
      <c r="B453" t="s">
        <v>891</v>
      </c>
      <c r="C453" t="s">
        <v>973</v>
      </c>
      <c r="D453" t="s">
        <v>974</v>
      </c>
      <c r="E453" s="5">
        <v>942809.25</v>
      </c>
      <c r="F453" s="5">
        <v>920361.41</v>
      </c>
      <c r="G453" s="5">
        <v>897913.58</v>
      </c>
      <c r="H453" s="5">
        <v>875465.74</v>
      </c>
      <c r="I453" s="5">
        <v>853017.91</v>
      </c>
      <c r="J453" s="5">
        <v>830570.07</v>
      </c>
      <c r="K453" s="5">
        <v>808122.24</v>
      </c>
      <c r="L453" s="5">
        <v>785674.39</v>
      </c>
      <c r="M453" s="5">
        <v>763226.55</v>
      </c>
      <c r="N453" s="5">
        <v>740778.71</v>
      </c>
      <c r="O453" s="5">
        <v>718330.88</v>
      </c>
      <c r="P453" s="5">
        <v>695883.03</v>
      </c>
      <c r="Q453" s="5">
        <v>673435.2</v>
      </c>
      <c r="R453" s="5">
        <f t="shared" si="82"/>
        <v>808122.22791666666</v>
      </c>
      <c r="S453" s="9"/>
    </row>
    <row r="454" spans="1:19" outlineLevel="3" x14ac:dyDescent="0.25">
      <c r="A454" t="s">
        <v>890</v>
      </c>
      <c r="B454" t="s">
        <v>891</v>
      </c>
      <c r="C454" t="s">
        <v>975</v>
      </c>
      <c r="D454" t="s">
        <v>976</v>
      </c>
      <c r="E454" s="5">
        <v>2146510.61</v>
      </c>
      <c r="F454" s="5">
        <v>2138898.87</v>
      </c>
      <c r="G454" s="5">
        <v>2131287.13</v>
      </c>
      <c r="H454" s="5">
        <v>2123675.39</v>
      </c>
      <c r="I454" s="5">
        <v>2116063.65</v>
      </c>
      <c r="J454" s="5">
        <v>2108451.91</v>
      </c>
      <c r="K454" s="5">
        <v>2100840.17</v>
      </c>
      <c r="L454" s="5">
        <v>2093228.43</v>
      </c>
      <c r="M454" s="5">
        <v>2085616.69</v>
      </c>
      <c r="N454" s="5">
        <v>2078004.95</v>
      </c>
      <c r="O454" s="5">
        <v>2070393.21</v>
      </c>
      <c r="P454" s="5">
        <v>2062781.47</v>
      </c>
      <c r="Q454" s="5">
        <v>2055169.73</v>
      </c>
      <c r="R454" s="5">
        <f t="shared" si="82"/>
        <v>2100840.17</v>
      </c>
      <c r="S454" s="9"/>
    </row>
    <row r="455" spans="1:19" outlineLevel="3" x14ac:dyDescent="0.25">
      <c r="A455" t="s">
        <v>890</v>
      </c>
      <c r="B455" t="s">
        <v>891</v>
      </c>
      <c r="C455" t="s">
        <v>977</v>
      </c>
      <c r="D455" t="s">
        <v>978</v>
      </c>
      <c r="E455" s="5">
        <v>927397.39</v>
      </c>
      <c r="F455" s="5">
        <v>911940.77</v>
      </c>
      <c r="G455" s="5">
        <v>896484.15</v>
      </c>
      <c r="H455" s="5">
        <v>881027.53</v>
      </c>
      <c r="I455" s="5">
        <v>865570.91</v>
      </c>
      <c r="J455" s="5">
        <v>850114.29</v>
      </c>
      <c r="K455" s="5">
        <v>834657.67</v>
      </c>
      <c r="L455" s="5">
        <v>819201.05</v>
      </c>
      <c r="M455" s="5">
        <v>803744.43</v>
      </c>
      <c r="N455" s="5">
        <v>788287.81</v>
      </c>
      <c r="O455" s="5">
        <v>772831.19</v>
      </c>
      <c r="P455" s="5">
        <v>757374.57</v>
      </c>
      <c r="Q455" s="5">
        <v>741917.95</v>
      </c>
      <c r="R455" s="5">
        <f t="shared" si="82"/>
        <v>834657.66999999993</v>
      </c>
      <c r="S455" s="9"/>
    </row>
    <row r="456" spans="1:19" outlineLevel="3" x14ac:dyDescent="0.25">
      <c r="A456" t="s">
        <v>890</v>
      </c>
      <c r="B456" t="s">
        <v>891</v>
      </c>
      <c r="C456" t="s">
        <v>979</v>
      </c>
      <c r="D456" t="s">
        <v>980</v>
      </c>
      <c r="E456" s="5">
        <v>1905053.66</v>
      </c>
      <c r="F456" s="5">
        <v>1877038.16</v>
      </c>
      <c r="G456" s="5">
        <v>1849022.67</v>
      </c>
      <c r="H456" s="5">
        <v>1821007.17</v>
      </c>
      <c r="I456" s="5">
        <v>1792991.68</v>
      </c>
      <c r="J456" s="5">
        <v>1764976.18</v>
      </c>
      <c r="K456" s="5">
        <v>1736960.69</v>
      </c>
      <c r="L456" s="5">
        <v>1708945.19</v>
      </c>
      <c r="M456" s="5">
        <v>1680929.7</v>
      </c>
      <c r="N456" s="5">
        <v>1652914.2</v>
      </c>
      <c r="O456" s="5">
        <v>1624898.71</v>
      </c>
      <c r="P456" s="5">
        <v>1596883.21</v>
      </c>
      <c r="Q456" s="5">
        <v>1568867.72</v>
      </c>
      <c r="R456" s="5">
        <f t="shared" si="82"/>
        <v>1736960.6874999998</v>
      </c>
      <c r="S456" s="9"/>
    </row>
    <row r="457" spans="1:19" outlineLevel="3" x14ac:dyDescent="0.25">
      <c r="A457" t="s">
        <v>890</v>
      </c>
      <c r="B457" t="s">
        <v>891</v>
      </c>
      <c r="C457" t="s">
        <v>981</v>
      </c>
      <c r="D457" t="s">
        <v>982</v>
      </c>
      <c r="E457" s="5">
        <v>1488032.27</v>
      </c>
      <c r="F457" s="5">
        <v>1470317.6</v>
      </c>
      <c r="G457" s="5">
        <v>1452602.93</v>
      </c>
      <c r="H457" s="5">
        <v>1434888.26</v>
      </c>
      <c r="I457" s="5">
        <v>1417173.59</v>
      </c>
      <c r="J457" s="5">
        <v>1399458.92</v>
      </c>
      <c r="K457" s="5">
        <v>1381744.25</v>
      </c>
      <c r="L457" s="5">
        <v>1364029.58</v>
      </c>
      <c r="M457" s="5">
        <v>1346314.91</v>
      </c>
      <c r="N457" s="5">
        <v>1328600.24</v>
      </c>
      <c r="O457" s="5">
        <v>1310885.57</v>
      </c>
      <c r="P457" s="5">
        <v>1293170.8999999999</v>
      </c>
      <c r="Q457" s="5">
        <v>1275456.23</v>
      </c>
      <c r="R457" s="5">
        <f t="shared" si="82"/>
        <v>1381744.2500000002</v>
      </c>
      <c r="S457" s="9"/>
    </row>
    <row r="458" spans="1:19" outlineLevel="3" x14ac:dyDescent="0.25">
      <c r="A458" t="s">
        <v>890</v>
      </c>
      <c r="B458" t="s">
        <v>891</v>
      </c>
      <c r="C458" t="s">
        <v>983</v>
      </c>
      <c r="D458" t="s">
        <v>984</v>
      </c>
      <c r="E458" s="5">
        <v>0</v>
      </c>
      <c r="F458" s="5">
        <v>4878533.1900000004</v>
      </c>
      <c r="G458" s="5">
        <v>4889093.13</v>
      </c>
      <c r="H458" s="5">
        <v>5301107.66</v>
      </c>
      <c r="I458" s="5">
        <v>5397843.25</v>
      </c>
      <c r="J458" s="5">
        <v>5382932.0800000001</v>
      </c>
      <c r="K458" s="5">
        <v>5553435.0300000003</v>
      </c>
      <c r="L458" s="5">
        <v>5538008.8200000003</v>
      </c>
      <c r="M458" s="5">
        <v>5522582.6100000003</v>
      </c>
      <c r="N458" s="5">
        <v>5507156.4000000004</v>
      </c>
      <c r="O458" s="5">
        <v>5491730.1900000004</v>
      </c>
      <c r="P458" s="5">
        <v>5476303.9800000004</v>
      </c>
      <c r="Q458" s="5">
        <v>5460877.7699999996</v>
      </c>
      <c r="R458" s="5">
        <f t="shared" si="82"/>
        <v>5139097.1020833338</v>
      </c>
      <c r="S458" s="9"/>
    </row>
    <row r="459" spans="1:19" outlineLevel="3" x14ac:dyDescent="0.25">
      <c r="A459" t="s">
        <v>890</v>
      </c>
      <c r="B459" t="s">
        <v>891</v>
      </c>
      <c r="C459" t="s">
        <v>985</v>
      </c>
      <c r="D459" t="s">
        <v>986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1887275.25</v>
      </c>
      <c r="O459" s="5">
        <v>1944608.84</v>
      </c>
      <c r="P459" s="5">
        <v>1939562</v>
      </c>
      <c r="Q459" s="5">
        <v>2062732</v>
      </c>
      <c r="R459" s="5">
        <f t="shared" si="82"/>
        <v>566901.00749999995</v>
      </c>
      <c r="S459" s="9"/>
    </row>
    <row r="460" spans="1:19" outlineLevel="3" x14ac:dyDescent="0.25">
      <c r="A460" t="s">
        <v>890</v>
      </c>
      <c r="B460" t="s">
        <v>891</v>
      </c>
      <c r="C460" t="s">
        <v>987</v>
      </c>
      <c r="D460" t="s">
        <v>988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4788674.74</v>
      </c>
      <c r="O460" s="5">
        <v>4885541.9000000004</v>
      </c>
      <c r="P460" s="5">
        <v>4888931.03</v>
      </c>
      <c r="Q460" s="5">
        <v>5085829.01</v>
      </c>
      <c r="R460" s="5">
        <f t="shared" si="82"/>
        <v>1425505.1812500001</v>
      </c>
      <c r="S460" s="9"/>
    </row>
    <row r="461" spans="1:19" outlineLevel="3" x14ac:dyDescent="0.25">
      <c r="A461" t="s">
        <v>989</v>
      </c>
      <c r="B461" t="s">
        <v>990</v>
      </c>
      <c r="C461" t="s">
        <v>991</v>
      </c>
      <c r="D461" t="s">
        <v>992</v>
      </c>
      <c r="E461" s="5">
        <v>-23452654.52</v>
      </c>
      <c r="F461" s="5">
        <v>-28125279.920000002</v>
      </c>
      <c r="G461" s="5">
        <v>-27929932.100000001</v>
      </c>
      <c r="H461" s="5">
        <v>-28136038.84</v>
      </c>
      <c r="I461" s="5">
        <v>-28026866.670000002</v>
      </c>
      <c r="J461" s="5">
        <v>-27806047.710000001</v>
      </c>
      <c r="K461" s="5">
        <v>-27770642.899999999</v>
      </c>
      <c r="L461" s="5">
        <v>-27570255.02</v>
      </c>
      <c r="M461" s="5">
        <v>-27369867.16</v>
      </c>
      <c r="N461" s="5">
        <v>-33845429.280000001</v>
      </c>
      <c r="O461" s="5">
        <v>-33799242.18</v>
      </c>
      <c r="P461" s="5">
        <v>-33597196.590000004</v>
      </c>
      <c r="Q461" s="5">
        <v>-33716876.719999999</v>
      </c>
      <c r="R461" s="5">
        <f t="shared" si="82"/>
        <v>-29380130.3325</v>
      </c>
      <c r="S461" s="9"/>
    </row>
    <row r="462" spans="1:19" outlineLevel="3" x14ac:dyDescent="0.25">
      <c r="A462" t="s">
        <v>989</v>
      </c>
      <c r="B462" t="s">
        <v>990</v>
      </c>
      <c r="C462" t="s">
        <v>993</v>
      </c>
      <c r="D462" t="s">
        <v>994</v>
      </c>
      <c r="E462" s="5">
        <v>-645228.68999999994</v>
      </c>
      <c r="F462" s="5">
        <v>-635147.59</v>
      </c>
      <c r="G462" s="5">
        <v>-625066.47</v>
      </c>
      <c r="H462" s="5">
        <v>-614985.37</v>
      </c>
      <c r="I462" s="5">
        <v>-604904.25</v>
      </c>
      <c r="J462" s="5">
        <v>-594823.18000000005</v>
      </c>
      <c r="K462" s="5">
        <v>-584742.06000000006</v>
      </c>
      <c r="L462" s="5">
        <v>-574660.96</v>
      </c>
      <c r="M462" s="5">
        <v>-564579.87</v>
      </c>
      <c r="N462" s="5">
        <v>-554498.78</v>
      </c>
      <c r="O462" s="5">
        <v>-544417.68000000005</v>
      </c>
      <c r="P462" s="5">
        <v>-534336.59</v>
      </c>
      <c r="Q462" s="5">
        <v>-524255.49</v>
      </c>
      <c r="R462" s="5">
        <f t="shared" si="82"/>
        <v>-584742.07416666672</v>
      </c>
      <c r="S462" s="9"/>
    </row>
    <row r="463" spans="1:19" outlineLevel="3" x14ac:dyDescent="0.25">
      <c r="A463" t="s">
        <v>989</v>
      </c>
      <c r="B463" t="s">
        <v>990</v>
      </c>
      <c r="C463" t="s">
        <v>995</v>
      </c>
      <c r="D463" t="s">
        <v>996</v>
      </c>
      <c r="E463" s="5">
        <v>-1070228.55</v>
      </c>
      <c r="F463" s="5">
        <v>-1056383.3500000001</v>
      </c>
      <c r="G463" s="5">
        <v>-1042538.18</v>
      </c>
      <c r="H463" s="5">
        <v>-1028692.98</v>
      </c>
      <c r="I463" s="5">
        <v>-1014847.81</v>
      </c>
      <c r="J463" s="5">
        <v>-1001002.61</v>
      </c>
      <c r="K463" s="5">
        <v>-987157.44</v>
      </c>
      <c r="L463" s="5">
        <v>-973312.24</v>
      </c>
      <c r="M463" s="5">
        <v>-959467.07</v>
      </c>
      <c r="N463" s="5">
        <v>-945621.87</v>
      </c>
      <c r="O463" s="5">
        <v>-931776.7</v>
      </c>
      <c r="P463" s="5">
        <v>-917931.5</v>
      </c>
      <c r="Q463" s="5">
        <v>-904086.33</v>
      </c>
      <c r="R463" s="5">
        <f t="shared" si="82"/>
        <v>-987157.4325</v>
      </c>
      <c r="S463" s="9"/>
    </row>
    <row r="464" spans="1:19" outlineLevel="3" x14ac:dyDescent="0.25">
      <c r="A464" t="s">
        <v>989</v>
      </c>
      <c r="B464" t="s">
        <v>990</v>
      </c>
      <c r="C464" t="s">
        <v>997</v>
      </c>
      <c r="D464" t="s">
        <v>998</v>
      </c>
      <c r="E464" s="5">
        <v>-77419.320000000007</v>
      </c>
      <c r="F464" s="5">
        <v>-76226.039999999994</v>
      </c>
      <c r="G464" s="5">
        <v>-75032.740000000005</v>
      </c>
      <c r="H464" s="5">
        <v>-73839.460000000006</v>
      </c>
      <c r="I464" s="5">
        <v>-72646.16</v>
      </c>
      <c r="J464" s="5">
        <v>-71452.88</v>
      </c>
      <c r="K464" s="5">
        <v>-70259.58</v>
      </c>
      <c r="L464" s="5">
        <v>-69066.3</v>
      </c>
      <c r="M464" s="5">
        <v>-67873</v>
      </c>
      <c r="N464" s="5">
        <v>-66679.72</v>
      </c>
      <c r="O464" s="5">
        <v>-65486.42</v>
      </c>
      <c r="P464" s="5">
        <v>-64293.14</v>
      </c>
      <c r="Q464" s="5">
        <v>-63099.839999999997</v>
      </c>
      <c r="R464" s="5">
        <f t="shared" si="82"/>
        <v>-70259.585000000006</v>
      </c>
      <c r="S464" s="9"/>
    </row>
    <row r="465" spans="1:29" outlineLevel="3" x14ac:dyDescent="0.25">
      <c r="A465" t="s">
        <v>989</v>
      </c>
      <c r="B465" t="s">
        <v>990</v>
      </c>
      <c r="C465" t="s">
        <v>999</v>
      </c>
      <c r="D465" t="s">
        <v>1000</v>
      </c>
      <c r="E465" s="5">
        <v>125676.75</v>
      </c>
      <c r="F465" s="5">
        <v>104730.62</v>
      </c>
      <c r="G465" s="5">
        <v>83784.5</v>
      </c>
      <c r="H465" s="5">
        <v>62838.37</v>
      </c>
      <c r="I465" s="5">
        <v>41892.25</v>
      </c>
      <c r="J465" s="5">
        <v>20946.12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f t="shared" si="82"/>
        <v>31419.186249999999</v>
      </c>
      <c r="S465" s="9"/>
    </row>
    <row r="466" spans="1:29" outlineLevel="3" x14ac:dyDescent="0.25">
      <c r="A466" t="s">
        <v>989</v>
      </c>
      <c r="B466" t="s">
        <v>990</v>
      </c>
      <c r="C466" t="s">
        <v>1001</v>
      </c>
      <c r="D466" t="s">
        <v>1002</v>
      </c>
      <c r="E466" s="5">
        <v>23326977.77</v>
      </c>
      <c r="F466" s="5">
        <v>28020549.300000001</v>
      </c>
      <c r="G466" s="5">
        <v>27846147.600000001</v>
      </c>
      <c r="H466" s="5">
        <v>28073200.469999999</v>
      </c>
      <c r="I466" s="5">
        <v>27984974.420000002</v>
      </c>
      <c r="J466" s="5">
        <v>27785101.59</v>
      </c>
      <c r="K466" s="5">
        <v>27770642.899999999</v>
      </c>
      <c r="L466" s="5">
        <v>27570255.02</v>
      </c>
      <c r="M466" s="5">
        <v>27369867.16</v>
      </c>
      <c r="N466" s="5">
        <v>33845429.280000001</v>
      </c>
      <c r="O466" s="5">
        <v>33799242.18</v>
      </c>
      <c r="P466" s="5">
        <v>33597196.590000004</v>
      </c>
      <c r="Q466" s="5">
        <v>33716876.719999999</v>
      </c>
      <c r="R466" s="5">
        <f t="shared" si="82"/>
        <v>29348711.146249998</v>
      </c>
      <c r="S466" s="9"/>
    </row>
    <row r="467" spans="1:29" outlineLevel="3" x14ac:dyDescent="0.25">
      <c r="A467" t="s">
        <v>989</v>
      </c>
      <c r="B467" t="s">
        <v>990</v>
      </c>
      <c r="C467" t="s">
        <v>1003</v>
      </c>
      <c r="D467" t="s">
        <v>1004</v>
      </c>
      <c r="E467" s="5">
        <v>645228.68999999994</v>
      </c>
      <c r="F467" s="5">
        <v>635147.59</v>
      </c>
      <c r="G467" s="5">
        <v>625066.47</v>
      </c>
      <c r="H467" s="5">
        <v>614985.37</v>
      </c>
      <c r="I467" s="5">
        <v>604904.25</v>
      </c>
      <c r="J467" s="5">
        <v>594823.18000000005</v>
      </c>
      <c r="K467" s="5">
        <v>584742.06000000006</v>
      </c>
      <c r="L467" s="5">
        <v>574660.96</v>
      </c>
      <c r="M467" s="5">
        <v>564579.87</v>
      </c>
      <c r="N467" s="5">
        <v>554498.78</v>
      </c>
      <c r="O467" s="5">
        <v>544417.68000000005</v>
      </c>
      <c r="P467" s="5">
        <v>534336.59</v>
      </c>
      <c r="Q467" s="5">
        <v>524255.49</v>
      </c>
      <c r="R467" s="5">
        <f t="shared" si="82"/>
        <v>584742.07416666672</v>
      </c>
      <c r="S467" s="9"/>
    </row>
    <row r="468" spans="1:29" outlineLevel="3" x14ac:dyDescent="0.25">
      <c r="A468" t="s">
        <v>989</v>
      </c>
      <c r="B468" t="s">
        <v>990</v>
      </c>
      <c r="C468" t="s">
        <v>1005</v>
      </c>
      <c r="D468" t="s">
        <v>1006</v>
      </c>
      <c r="E468" s="5">
        <v>1070228.55</v>
      </c>
      <c r="F468" s="5">
        <v>1056383.3500000001</v>
      </c>
      <c r="G468" s="5">
        <v>1042538.18</v>
      </c>
      <c r="H468" s="5">
        <v>1028692.98</v>
      </c>
      <c r="I468" s="5">
        <v>1014847.81</v>
      </c>
      <c r="J468" s="5">
        <v>1001002.61</v>
      </c>
      <c r="K468" s="5">
        <v>987157.44</v>
      </c>
      <c r="L468" s="5">
        <v>973312.24</v>
      </c>
      <c r="M468" s="5">
        <v>959467.07</v>
      </c>
      <c r="N468" s="5">
        <v>945621.87</v>
      </c>
      <c r="O468" s="5">
        <v>931776.7</v>
      </c>
      <c r="P468" s="5">
        <v>917931.5</v>
      </c>
      <c r="Q468" s="5">
        <v>904086.33</v>
      </c>
      <c r="R468" s="5">
        <f t="shared" si="82"/>
        <v>987157.4325</v>
      </c>
      <c r="S468" s="9"/>
    </row>
    <row r="469" spans="1:29" outlineLevel="3" x14ac:dyDescent="0.25">
      <c r="A469" t="s">
        <v>989</v>
      </c>
      <c r="B469" t="s">
        <v>990</v>
      </c>
      <c r="C469" t="s">
        <v>1007</v>
      </c>
      <c r="D469" t="s">
        <v>1008</v>
      </c>
      <c r="E469" s="5">
        <v>77419.320000000007</v>
      </c>
      <c r="F469" s="5">
        <v>76226.039999999994</v>
      </c>
      <c r="G469" s="5">
        <v>75032.740000000005</v>
      </c>
      <c r="H469" s="5">
        <v>73839.460000000006</v>
      </c>
      <c r="I469" s="5">
        <v>72646.16</v>
      </c>
      <c r="J469" s="5">
        <v>71452.88</v>
      </c>
      <c r="K469" s="5">
        <v>70259.58</v>
      </c>
      <c r="L469" s="5">
        <v>69066.3</v>
      </c>
      <c r="M469" s="5">
        <v>67873</v>
      </c>
      <c r="N469" s="5">
        <v>66679.72</v>
      </c>
      <c r="O469" s="5">
        <v>65486.42</v>
      </c>
      <c r="P469" s="5">
        <v>64293.14</v>
      </c>
      <c r="Q469" s="5">
        <v>63099.839999999997</v>
      </c>
      <c r="R469" s="5">
        <f t="shared" si="82"/>
        <v>70259.585000000006</v>
      </c>
      <c r="S469" s="9"/>
    </row>
    <row r="470" spans="1:29" ht="13.5" outlineLevel="2" thickBot="1" x14ac:dyDescent="0.35">
      <c r="A470" s="6" t="s">
        <v>3740</v>
      </c>
      <c r="B470" s="6"/>
      <c r="C470" s="6"/>
      <c r="D470" s="6"/>
      <c r="E470" s="7">
        <f>SUBTOTAL(9,E408:E469)</f>
        <v>25245531.080000002</v>
      </c>
      <c r="F470" s="7">
        <f t="shared" ref="F470:V470" si="83">SUBTOTAL(9,F408:F469)</f>
        <v>29893036.900000002</v>
      </c>
      <c r="G470" s="7">
        <f t="shared" si="83"/>
        <v>29672569.489999987</v>
      </c>
      <c r="H470" s="7">
        <f t="shared" si="83"/>
        <v>29853556.649999999</v>
      </c>
      <c r="I470" s="7">
        <f t="shared" si="83"/>
        <v>29719264.889999997</v>
      </c>
      <c r="J470" s="7">
        <f t="shared" si="83"/>
        <v>29473326.379999992</v>
      </c>
      <c r="K470" s="7">
        <f t="shared" si="83"/>
        <v>29412801.98</v>
      </c>
      <c r="L470" s="7">
        <f t="shared" si="83"/>
        <v>29187294.520000003</v>
      </c>
      <c r="M470" s="7">
        <f t="shared" si="83"/>
        <v>28961787.099999998</v>
      </c>
      <c r="N470" s="7">
        <f t="shared" si="83"/>
        <v>35412229.649999999</v>
      </c>
      <c r="O470" s="7">
        <f t="shared" si="83"/>
        <v>35340922.980000012</v>
      </c>
      <c r="P470" s="7">
        <f t="shared" si="83"/>
        <v>35113757.820000008</v>
      </c>
      <c r="Q470" s="7">
        <f t="shared" si="83"/>
        <v>35208318.380000003</v>
      </c>
      <c r="R470" s="7">
        <f t="shared" si="83"/>
        <v>31022289.424166664</v>
      </c>
      <c r="S470" s="16"/>
      <c r="T470" s="7">
        <f t="shared" si="83"/>
        <v>0</v>
      </c>
      <c r="U470" s="7">
        <f t="shared" si="83"/>
        <v>0</v>
      </c>
      <c r="V470" s="7">
        <f t="shared" si="83"/>
        <v>0</v>
      </c>
      <c r="W470" s="7">
        <f>R470</f>
        <v>31022289.424166664</v>
      </c>
      <c r="X470" s="16"/>
      <c r="Y470" s="7">
        <f t="shared" ref="Y470:AA470" si="84">SUBTOTAL(9,Y408:Y469)</f>
        <v>0</v>
      </c>
      <c r="Z470" s="7">
        <f t="shared" si="84"/>
        <v>0</v>
      </c>
      <c r="AA470" s="7">
        <f t="shared" si="84"/>
        <v>0</v>
      </c>
      <c r="AB470" s="16"/>
      <c r="AC470" s="188">
        <v>0</v>
      </c>
    </row>
    <row r="471" spans="1:29" s="8" customFormat="1" outlineLevel="3" x14ac:dyDescent="0.25">
      <c r="A471" s="183" t="s">
        <v>1009</v>
      </c>
      <c r="B471" s="183" t="s">
        <v>1010</v>
      </c>
      <c r="C471" s="183" t="s">
        <v>1011</v>
      </c>
      <c r="D471" s="183" t="s">
        <v>1012</v>
      </c>
      <c r="E471" s="184">
        <v>-10376802.369999999</v>
      </c>
      <c r="F471" s="184">
        <v>-10376802.369999999</v>
      </c>
      <c r="G471" s="184">
        <v>-10376802.369999999</v>
      </c>
      <c r="H471" s="184">
        <v>-10376802.369999999</v>
      </c>
      <c r="I471" s="184">
        <v>-10376802.369999999</v>
      </c>
      <c r="J471" s="184">
        <v>-10376802.369999999</v>
      </c>
      <c r="K471" s="184">
        <v>-10376802.369999999</v>
      </c>
      <c r="L471" s="184">
        <v>-10376802.369999999</v>
      </c>
      <c r="M471" s="184">
        <v>-10376802.369999999</v>
      </c>
      <c r="N471" s="184">
        <v>-10376802.369999999</v>
      </c>
      <c r="O471" s="184">
        <v>-10376802.369999999</v>
      </c>
      <c r="P471" s="184">
        <v>-10376802.369999999</v>
      </c>
      <c r="Q471" s="184">
        <v>-10376802.369999999</v>
      </c>
      <c r="R471" s="184">
        <f t="shared" si="82"/>
        <v>-10376802.370000001</v>
      </c>
      <c r="S471" s="9"/>
      <c r="V471" s="9">
        <f>R471</f>
        <v>-10376802.370000001</v>
      </c>
      <c r="X471" s="200"/>
      <c r="AA471" s="9">
        <f>V471</f>
        <v>-10376802.370000001</v>
      </c>
      <c r="AB471" s="202"/>
      <c r="AC471" s="157">
        <v>0</v>
      </c>
    </row>
    <row r="472" spans="1:29" s="8" customFormat="1" outlineLevel="3" x14ac:dyDescent="0.25">
      <c r="A472" s="183" t="s">
        <v>1009</v>
      </c>
      <c r="B472" s="183" t="s">
        <v>1010</v>
      </c>
      <c r="C472" s="183" t="s">
        <v>1013</v>
      </c>
      <c r="D472" s="183" t="s">
        <v>1014</v>
      </c>
      <c r="E472" s="184">
        <v>-68339.789999999994</v>
      </c>
      <c r="F472" s="184">
        <v>-68339.789999999994</v>
      </c>
      <c r="G472" s="184">
        <v>-68339.789999999994</v>
      </c>
      <c r="H472" s="184">
        <v>-68339.789999999994</v>
      </c>
      <c r="I472" s="184">
        <v>-68339.789999999994</v>
      </c>
      <c r="J472" s="184">
        <v>-68339.789999999994</v>
      </c>
      <c r="K472" s="184">
        <v>-68339.789999999994</v>
      </c>
      <c r="L472" s="184">
        <v>-68339.789999999994</v>
      </c>
      <c r="M472" s="184">
        <v>-68339.789999999994</v>
      </c>
      <c r="N472" s="184">
        <v>-68339.789999999994</v>
      </c>
      <c r="O472" s="184">
        <v>-68339.789999999994</v>
      </c>
      <c r="P472" s="184">
        <v>-68339.789999999994</v>
      </c>
      <c r="Q472" s="184">
        <v>-68339.789999999994</v>
      </c>
      <c r="R472" s="184">
        <f t="shared" si="82"/>
        <v>-68339.790000000008</v>
      </c>
      <c r="S472" s="9"/>
      <c r="V472" s="9">
        <f t="shared" ref="V472:V535" si="85">R472</f>
        <v>-68339.790000000008</v>
      </c>
      <c r="X472" s="200"/>
      <c r="Z472" s="9">
        <f>V472</f>
        <v>-68339.790000000008</v>
      </c>
      <c r="AB472" s="200"/>
      <c r="AC472" s="157">
        <v>0</v>
      </c>
    </row>
    <row r="473" spans="1:29" s="8" customFormat="1" outlineLevel="3" x14ac:dyDescent="0.25">
      <c r="A473" s="183" t="s">
        <v>1009</v>
      </c>
      <c r="B473" s="183" t="s">
        <v>1010</v>
      </c>
      <c r="C473" s="183" t="s">
        <v>1015</v>
      </c>
      <c r="D473" s="183" t="s">
        <v>1016</v>
      </c>
      <c r="E473" s="184">
        <v>-5465206.7800000003</v>
      </c>
      <c r="F473" s="184">
        <v>-6118468.0999999996</v>
      </c>
      <c r="G473" s="184">
        <v>-6810092.1600000001</v>
      </c>
      <c r="H473" s="184">
        <v>-7530116.9900000002</v>
      </c>
      <c r="I473" s="184">
        <v>-8281186.3700000001</v>
      </c>
      <c r="J473" s="184">
        <v>-9080243.7200000007</v>
      </c>
      <c r="K473" s="184">
        <v>-9930503.6500000004</v>
      </c>
      <c r="L473" s="184">
        <v>-10813354.359999999</v>
      </c>
      <c r="M473" s="184">
        <v>-11718785.25</v>
      </c>
      <c r="N473" s="184">
        <v>-12651356.07</v>
      </c>
      <c r="O473" s="184">
        <v>-13615278.85</v>
      </c>
      <c r="P473" s="184">
        <v>-14611980.710000001</v>
      </c>
      <c r="Q473" s="184">
        <v>-15637058.060000001</v>
      </c>
      <c r="R473" s="184">
        <f t="shared" si="82"/>
        <v>-10142708.220833333</v>
      </c>
      <c r="S473" s="9"/>
      <c r="V473" s="9">
        <f t="shared" si="85"/>
        <v>-10142708.220833333</v>
      </c>
      <c r="X473" s="200"/>
      <c r="Z473" s="9">
        <f>V473</f>
        <v>-10142708.220833333</v>
      </c>
      <c r="AB473" s="200"/>
      <c r="AC473" s="157">
        <v>0</v>
      </c>
    </row>
    <row r="474" spans="1:29" s="8" customFormat="1" outlineLevel="3" x14ac:dyDescent="0.25">
      <c r="A474" s="183" t="s">
        <v>1009</v>
      </c>
      <c r="B474" s="183" t="s">
        <v>1010</v>
      </c>
      <c r="C474" s="183" t="s">
        <v>1017</v>
      </c>
      <c r="D474" s="183" t="s">
        <v>1018</v>
      </c>
      <c r="E474" s="184">
        <v>-7152.21</v>
      </c>
      <c r="F474" s="184">
        <v>-38101.58</v>
      </c>
      <c r="G474" s="184">
        <v>-101624.72</v>
      </c>
      <c r="H474" s="184">
        <v>-169074.41</v>
      </c>
      <c r="I474" s="184">
        <v>-240460</v>
      </c>
      <c r="J474" s="184">
        <v>-315439.09999999998</v>
      </c>
      <c r="K474" s="184">
        <v>-395143.56</v>
      </c>
      <c r="L474" s="184">
        <v>-478484.69</v>
      </c>
      <c r="M474" s="184">
        <v>-564068.17000000004</v>
      </c>
      <c r="N474" s="184">
        <v>-647341.61</v>
      </c>
      <c r="O474" s="184">
        <v>-729365.64</v>
      </c>
      <c r="P474" s="184">
        <v>-815513.1</v>
      </c>
      <c r="Q474" s="184">
        <v>-904464.32</v>
      </c>
      <c r="R474" s="184">
        <f t="shared" si="82"/>
        <v>-412535.40375000006</v>
      </c>
      <c r="S474" s="9"/>
      <c r="V474" s="9">
        <f t="shared" si="85"/>
        <v>-412535.40375000006</v>
      </c>
      <c r="X474" s="200"/>
      <c r="Z474" s="9">
        <f>V474</f>
        <v>-412535.40375000006</v>
      </c>
      <c r="AB474" s="200"/>
      <c r="AC474" s="157">
        <v>0</v>
      </c>
    </row>
    <row r="475" spans="1:29" s="8" customFormat="1" outlineLevel="3" x14ac:dyDescent="0.25">
      <c r="A475" s="183" t="s">
        <v>1009</v>
      </c>
      <c r="B475" s="183" t="s">
        <v>1010</v>
      </c>
      <c r="C475" s="183" t="s">
        <v>1019</v>
      </c>
      <c r="D475" s="183" t="s">
        <v>1020</v>
      </c>
      <c r="E475" s="184">
        <v>0</v>
      </c>
      <c r="F475" s="184">
        <v>0</v>
      </c>
      <c r="G475" s="184">
        <v>0</v>
      </c>
      <c r="H475" s="184">
        <v>0</v>
      </c>
      <c r="I475" s="184">
        <v>0</v>
      </c>
      <c r="J475" s="184">
        <v>0</v>
      </c>
      <c r="K475" s="184">
        <v>0</v>
      </c>
      <c r="L475" s="184">
        <v>0</v>
      </c>
      <c r="M475" s="184">
        <v>0</v>
      </c>
      <c r="N475" s="184">
        <v>-11359283.609999999</v>
      </c>
      <c r="O475" s="184">
        <v>0</v>
      </c>
      <c r="P475" s="184">
        <v>0</v>
      </c>
      <c r="Q475" s="184">
        <v>0</v>
      </c>
      <c r="R475" s="184">
        <f t="shared" si="82"/>
        <v>-946606.96749999991</v>
      </c>
      <c r="S475" s="9"/>
      <c r="V475" s="9">
        <f t="shared" si="85"/>
        <v>-946606.96749999991</v>
      </c>
      <c r="X475" s="200"/>
      <c r="AA475" s="9">
        <f t="shared" ref="AA475:AA510" si="86">V475</f>
        <v>-946606.96749999991</v>
      </c>
      <c r="AB475" s="202"/>
      <c r="AC475" s="157">
        <v>0</v>
      </c>
    </row>
    <row r="476" spans="1:29" s="8" customFormat="1" outlineLevel="3" x14ac:dyDescent="0.25">
      <c r="A476" s="183" t="s">
        <v>1009</v>
      </c>
      <c r="B476" s="183" t="s">
        <v>1010</v>
      </c>
      <c r="C476" s="183" t="s">
        <v>1021</v>
      </c>
      <c r="D476" s="183" t="s">
        <v>1022</v>
      </c>
      <c r="E476" s="184">
        <v>0</v>
      </c>
      <c r="F476" s="184">
        <v>0</v>
      </c>
      <c r="G476" s="184">
        <v>0</v>
      </c>
      <c r="H476" s="184">
        <v>0</v>
      </c>
      <c r="I476" s="184">
        <v>0</v>
      </c>
      <c r="J476" s="184">
        <v>0</v>
      </c>
      <c r="K476" s="184">
        <v>0</v>
      </c>
      <c r="L476" s="184">
        <v>0</v>
      </c>
      <c r="M476" s="184">
        <v>0</v>
      </c>
      <c r="N476" s="184">
        <v>-104525.55</v>
      </c>
      <c r="O476" s="184">
        <v>0</v>
      </c>
      <c r="P476" s="184">
        <v>0</v>
      </c>
      <c r="Q476" s="184">
        <v>0</v>
      </c>
      <c r="R476" s="184">
        <f t="shared" si="82"/>
        <v>-8710.4624999999996</v>
      </c>
      <c r="S476" s="9"/>
      <c r="V476" s="9">
        <f t="shared" si="85"/>
        <v>-8710.4624999999996</v>
      </c>
      <c r="X476" s="200"/>
      <c r="AA476" s="9">
        <f t="shared" si="86"/>
        <v>-8710.4624999999996</v>
      </c>
      <c r="AB476" s="202"/>
      <c r="AC476" s="157">
        <v>0</v>
      </c>
    </row>
    <row r="477" spans="1:29" s="8" customFormat="1" outlineLevel="3" x14ac:dyDescent="0.25">
      <c r="A477" s="8" t="s">
        <v>1023</v>
      </c>
      <c r="B477" s="8" t="s">
        <v>1024</v>
      </c>
      <c r="C477" s="8" t="s">
        <v>1025</v>
      </c>
      <c r="D477" s="8" t="s">
        <v>1026</v>
      </c>
      <c r="E477" s="9">
        <v>37318.29</v>
      </c>
      <c r="F477" s="9">
        <v>37031.99</v>
      </c>
      <c r="G477" s="9">
        <v>36789.279999999999</v>
      </c>
      <c r="H477" s="9">
        <v>36650.49</v>
      </c>
      <c r="I477" s="9">
        <v>36559.11</v>
      </c>
      <c r="J477" s="9">
        <v>36422.43</v>
      </c>
      <c r="K477" s="9">
        <v>36249.980000000003</v>
      </c>
      <c r="L477" s="9">
        <v>36078.61</v>
      </c>
      <c r="M477" s="9">
        <v>35961.230000000003</v>
      </c>
      <c r="N477" s="9">
        <v>35844.480000000003</v>
      </c>
      <c r="O477" s="9">
        <v>35757.86</v>
      </c>
      <c r="P477" s="9">
        <v>35633.300000000003</v>
      </c>
      <c r="Q477" s="9">
        <v>35435.25</v>
      </c>
      <c r="R477" s="9">
        <f t="shared" si="82"/>
        <v>36279.627499999995</v>
      </c>
      <c r="S477" s="9"/>
      <c r="V477" s="9">
        <f t="shared" si="85"/>
        <v>36279.627499999995</v>
      </c>
      <c r="X477" s="200"/>
      <c r="AA477" s="9">
        <f t="shared" si="86"/>
        <v>36279.627499999995</v>
      </c>
      <c r="AB477" s="202"/>
      <c r="AC477" s="157">
        <v>0</v>
      </c>
    </row>
    <row r="478" spans="1:29" s="8" customFormat="1" outlineLevel="3" x14ac:dyDescent="0.25">
      <c r="A478" s="8" t="s">
        <v>1027</v>
      </c>
      <c r="B478" s="8" t="s">
        <v>1028</v>
      </c>
      <c r="C478" s="8" t="s">
        <v>1029</v>
      </c>
      <c r="D478" s="8" t="s">
        <v>1030</v>
      </c>
      <c r="E478" s="9">
        <v>2901683.56</v>
      </c>
      <c r="F478" s="9">
        <v>2933621.09</v>
      </c>
      <c r="G478" s="9">
        <v>2965558.64</v>
      </c>
      <c r="H478" s="9">
        <v>2997496.18</v>
      </c>
      <c r="I478" s="9">
        <v>3029433.75</v>
      </c>
      <c r="J478" s="9">
        <v>3061371.29</v>
      </c>
      <c r="K478" s="9">
        <v>3093308.85</v>
      </c>
      <c r="L478" s="9">
        <v>3126641.07</v>
      </c>
      <c r="M478" s="9">
        <v>3159973.32</v>
      </c>
      <c r="N478" s="9">
        <v>3193305.53</v>
      </c>
      <c r="O478" s="9">
        <v>3226637.76</v>
      </c>
      <c r="P478" s="9">
        <v>3259969.99</v>
      </c>
      <c r="Q478" s="9">
        <v>3293302.23</v>
      </c>
      <c r="R478" s="9">
        <f t="shared" si="82"/>
        <v>3095400.8637500009</v>
      </c>
      <c r="S478" s="9"/>
      <c r="V478" s="9">
        <f t="shared" si="85"/>
        <v>3095400.8637500009</v>
      </c>
      <c r="X478" s="200"/>
      <c r="AA478" s="9">
        <f t="shared" si="86"/>
        <v>3095400.8637500009</v>
      </c>
      <c r="AB478" s="202"/>
      <c r="AC478" s="157">
        <v>0</v>
      </c>
    </row>
    <row r="479" spans="1:29" s="8" customFormat="1" outlineLevel="3" x14ac:dyDescent="0.25">
      <c r="A479" s="8" t="s">
        <v>1027</v>
      </c>
      <c r="B479" s="8" t="s">
        <v>1028</v>
      </c>
      <c r="C479" s="8" t="s">
        <v>1031</v>
      </c>
      <c r="D479" s="8" t="s">
        <v>1032</v>
      </c>
      <c r="E479" s="9">
        <v>1580574.78</v>
      </c>
      <c r="F479" s="9">
        <v>1621808.62</v>
      </c>
      <c r="G479" s="9">
        <v>1663042.48</v>
      </c>
      <c r="H479" s="9">
        <v>1704276.33</v>
      </c>
      <c r="I479" s="9">
        <v>1747874.04</v>
      </c>
      <c r="J479" s="9">
        <v>1791471.75</v>
      </c>
      <c r="K479" s="9">
        <v>1835069.47</v>
      </c>
      <c r="L479" s="9">
        <v>1878952.51</v>
      </c>
      <c r="M479" s="9">
        <v>1922835.56</v>
      </c>
      <c r="N479" s="9">
        <v>1966718.6</v>
      </c>
      <c r="O479" s="9">
        <v>2010601.66</v>
      </c>
      <c r="P479" s="9">
        <v>2054484.71</v>
      </c>
      <c r="Q479" s="9">
        <v>2098367.75</v>
      </c>
      <c r="R479" s="9">
        <f t="shared" si="82"/>
        <v>1836383.91625</v>
      </c>
      <c r="S479" s="9"/>
      <c r="V479" s="9">
        <f t="shared" si="85"/>
        <v>1836383.91625</v>
      </c>
      <c r="X479" s="200"/>
      <c r="AA479" s="9">
        <f t="shared" si="86"/>
        <v>1836383.91625</v>
      </c>
      <c r="AB479" s="202"/>
      <c r="AC479" s="157">
        <v>0</v>
      </c>
    </row>
    <row r="480" spans="1:29" s="8" customFormat="1" outlineLevel="3" x14ac:dyDescent="0.25">
      <c r="A480" s="8" t="s">
        <v>1027</v>
      </c>
      <c r="B480" s="8" t="s">
        <v>1028</v>
      </c>
      <c r="C480" s="8" t="s">
        <v>1033</v>
      </c>
      <c r="D480" s="8" t="s">
        <v>1034</v>
      </c>
      <c r="E480" s="9">
        <v>4539667.66</v>
      </c>
      <c r="F480" s="9">
        <v>4563758.3899999997</v>
      </c>
      <c r="G480" s="9">
        <v>4587849.12</v>
      </c>
      <c r="H480" s="9">
        <v>4611939.8499999996</v>
      </c>
      <c r="I480" s="9">
        <v>4636030.6100000003</v>
      </c>
      <c r="J480" s="9">
        <v>4660121.37</v>
      </c>
      <c r="K480" s="9">
        <v>4684212.0999999996</v>
      </c>
      <c r="L480" s="9">
        <v>4705403.53</v>
      </c>
      <c r="M480" s="9">
        <v>4726594.96</v>
      </c>
      <c r="N480" s="9">
        <v>4625815.3899999997</v>
      </c>
      <c r="O480" s="9">
        <v>4652046.1900000004</v>
      </c>
      <c r="P480" s="9">
        <v>4678276.99</v>
      </c>
      <c r="Q480" s="9">
        <v>4704507.79</v>
      </c>
      <c r="R480" s="9">
        <f t="shared" si="82"/>
        <v>4646178.0187499998</v>
      </c>
      <c r="S480" s="9"/>
      <c r="V480" s="9">
        <f t="shared" si="85"/>
        <v>4646178.0187499998</v>
      </c>
      <c r="X480" s="200"/>
      <c r="AA480" s="9">
        <f t="shared" si="86"/>
        <v>4646178.0187499998</v>
      </c>
      <c r="AB480" s="202"/>
      <c r="AC480" s="157">
        <v>0</v>
      </c>
    </row>
    <row r="481" spans="1:29" s="8" customFormat="1" outlineLevel="3" x14ac:dyDescent="0.25">
      <c r="A481" s="8" t="s">
        <v>1027</v>
      </c>
      <c r="B481" s="8" t="s">
        <v>1028</v>
      </c>
      <c r="C481" s="8" t="s">
        <v>1035</v>
      </c>
      <c r="D481" s="8" t="s">
        <v>1036</v>
      </c>
      <c r="E481" s="9">
        <v>197825.62</v>
      </c>
      <c r="F481" s="9">
        <v>208141.32</v>
      </c>
      <c r="G481" s="9">
        <v>218457.04</v>
      </c>
      <c r="H481" s="9">
        <v>228772.74</v>
      </c>
      <c r="I481" s="9">
        <v>239088.43</v>
      </c>
      <c r="J481" s="9">
        <v>249404.14</v>
      </c>
      <c r="K481" s="9">
        <v>259719.83</v>
      </c>
      <c r="L481" s="9">
        <v>270573.02</v>
      </c>
      <c r="M481" s="9">
        <v>281426.23</v>
      </c>
      <c r="N481" s="9">
        <v>292279.40999999997</v>
      </c>
      <c r="O481" s="9">
        <v>303132.61</v>
      </c>
      <c r="P481" s="9">
        <v>313985.82</v>
      </c>
      <c r="Q481" s="9">
        <v>324839.01</v>
      </c>
      <c r="R481" s="9">
        <f t="shared" si="82"/>
        <v>260526.07541666666</v>
      </c>
      <c r="S481" s="9"/>
      <c r="V481" s="9">
        <f t="shared" si="85"/>
        <v>260526.07541666666</v>
      </c>
      <c r="X481" s="200"/>
      <c r="AA481" s="9">
        <f t="shared" si="86"/>
        <v>260526.07541666666</v>
      </c>
      <c r="AB481" s="202"/>
      <c r="AC481" s="157">
        <v>0</v>
      </c>
    </row>
    <row r="482" spans="1:29" s="8" customFormat="1" outlineLevel="3" x14ac:dyDescent="0.25">
      <c r="A482" s="8" t="s">
        <v>1027</v>
      </c>
      <c r="B482" s="8" t="s">
        <v>1028</v>
      </c>
      <c r="C482" s="8" t="s">
        <v>1037</v>
      </c>
      <c r="D482" s="8" t="s">
        <v>1038</v>
      </c>
      <c r="E482" s="9">
        <v>2811848.62</v>
      </c>
      <c r="F482" s="9">
        <v>2884146.82</v>
      </c>
      <c r="G482" s="9">
        <v>2956445.02</v>
      </c>
      <c r="H482" s="9">
        <v>3028743.22</v>
      </c>
      <c r="I482" s="9">
        <v>3101041.45</v>
      </c>
      <c r="J482" s="9">
        <v>3173339.65</v>
      </c>
      <c r="K482" s="9">
        <v>3245637.87</v>
      </c>
      <c r="L482" s="9">
        <v>3317241.65</v>
      </c>
      <c r="M482" s="9">
        <v>3388845.41</v>
      </c>
      <c r="N482" s="9">
        <v>3460449.19</v>
      </c>
      <c r="O482" s="9">
        <v>3532052.97</v>
      </c>
      <c r="P482" s="9">
        <v>3603656.74</v>
      </c>
      <c r="Q482" s="9">
        <v>3675260.53</v>
      </c>
      <c r="R482" s="9">
        <f t="shared" si="82"/>
        <v>3244596.2137500006</v>
      </c>
      <c r="S482" s="9"/>
      <c r="V482" s="9">
        <f t="shared" si="85"/>
        <v>3244596.2137500006</v>
      </c>
      <c r="X482" s="200"/>
      <c r="AA482" s="9">
        <f t="shared" si="86"/>
        <v>3244596.2137500006</v>
      </c>
      <c r="AB482" s="202"/>
      <c r="AC482" s="157">
        <v>0</v>
      </c>
    </row>
    <row r="483" spans="1:29" s="8" customFormat="1" outlineLevel="3" x14ac:dyDescent="0.25">
      <c r="A483" s="8" t="s">
        <v>1027</v>
      </c>
      <c r="B483" s="8" t="s">
        <v>1028</v>
      </c>
      <c r="C483" s="8" t="s">
        <v>1039</v>
      </c>
      <c r="D483" s="8" t="s">
        <v>1040</v>
      </c>
      <c r="E483" s="9">
        <v>1641237.74</v>
      </c>
      <c r="F483" s="9">
        <v>1648160.37</v>
      </c>
      <c r="G483" s="9">
        <v>1655083.02</v>
      </c>
      <c r="H483" s="9">
        <v>1662005.66</v>
      </c>
      <c r="I483" s="9">
        <v>1668928.28</v>
      </c>
      <c r="J483" s="9">
        <v>1675850.93</v>
      </c>
      <c r="K483" s="9">
        <v>1570719.56</v>
      </c>
      <c r="L483" s="9">
        <v>1577679.86</v>
      </c>
      <c r="M483" s="9">
        <v>1584640.15</v>
      </c>
      <c r="N483" s="9">
        <v>1591600.46</v>
      </c>
      <c r="O483" s="9">
        <v>1598560.76</v>
      </c>
      <c r="P483" s="9">
        <v>1605521.05</v>
      </c>
      <c r="Q483" s="9">
        <v>1612481.34</v>
      </c>
      <c r="R483" s="9">
        <f t="shared" si="82"/>
        <v>1622134.1366666667</v>
      </c>
      <c r="S483" s="9"/>
      <c r="V483" s="9">
        <f t="shared" si="85"/>
        <v>1622134.1366666667</v>
      </c>
      <c r="X483" s="200"/>
      <c r="AA483" s="9">
        <f t="shared" si="86"/>
        <v>1622134.1366666667</v>
      </c>
      <c r="AB483" s="202"/>
      <c r="AC483" s="157">
        <v>0</v>
      </c>
    </row>
    <row r="484" spans="1:29" s="8" customFormat="1" outlineLevel="3" x14ac:dyDescent="0.25">
      <c r="A484" s="8" t="s">
        <v>1027</v>
      </c>
      <c r="B484" s="8" t="s">
        <v>1028</v>
      </c>
      <c r="C484" s="8" t="s">
        <v>1041</v>
      </c>
      <c r="D484" s="8" t="s">
        <v>1042</v>
      </c>
      <c r="E484" s="9">
        <v>2842933.88</v>
      </c>
      <c r="F484" s="9">
        <v>2908704.34</v>
      </c>
      <c r="G484" s="9">
        <v>2974474.81</v>
      </c>
      <c r="H484" s="9">
        <v>3040245.27</v>
      </c>
      <c r="I484" s="9">
        <v>3106015.74</v>
      </c>
      <c r="J484" s="9">
        <v>3171786.21</v>
      </c>
      <c r="K484" s="9">
        <v>3237556.66</v>
      </c>
      <c r="L484" s="9">
        <v>3303776.25</v>
      </c>
      <c r="M484" s="9">
        <v>3369995.84</v>
      </c>
      <c r="N484" s="9">
        <v>3436215.43</v>
      </c>
      <c r="O484" s="9">
        <v>3502434.99</v>
      </c>
      <c r="P484" s="9">
        <v>3568654.59</v>
      </c>
      <c r="Q484" s="9">
        <v>3634874.19</v>
      </c>
      <c r="R484" s="9">
        <f t="shared" si="82"/>
        <v>3238230.3470833325</v>
      </c>
      <c r="S484" s="9"/>
      <c r="V484" s="9">
        <f t="shared" si="85"/>
        <v>3238230.3470833325</v>
      </c>
      <c r="X484" s="200"/>
      <c r="AA484" s="9">
        <f t="shared" si="86"/>
        <v>3238230.3470833325</v>
      </c>
      <c r="AB484" s="202"/>
      <c r="AC484" s="157">
        <v>0</v>
      </c>
    </row>
    <row r="485" spans="1:29" s="8" customFormat="1" outlineLevel="3" x14ac:dyDescent="0.25">
      <c r="A485" s="8" t="s">
        <v>1027</v>
      </c>
      <c r="B485" s="8" t="s">
        <v>1028</v>
      </c>
      <c r="C485" s="8" t="s">
        <v>1043</v>
      </c>
      <c r="D485" s="8" t="s">
        <v>1044</v>
      </c>
      <c r="E485" s="9">
        <v>1585177.74</v>
      </c>
      <c r="F485" s="9">
        <v>1601181.15</v>
      </c>
      <c r="G485" s="9">
        <v>1617184.56</v>
      </c>
      <c r="H485" s="9">
        <v>331201.96999999997</v>
      </c>
      <c r="I485" s="9">
        <v>342048.05</v>
      </c>
      <c r="J485" s="9">
        <v>352894.13</v>
      </c>
      <c r="K485" s="9">
        <v>363740.22</v>
      </c>
      <c r="L485" s="9">
        <v>374765.3</v>
      </c>
      <c r="M485" s="9">
        <v>385790.38</v>
      </c>
      <c r="N485" s="9">
        <v>396815.46</v>
      </c>
      <c r="O485" s="9">
        <v>407840.54</v>
      </c>
      <c r="P485" s="9">
        <v>418865.62</v>
      </c>
      <c r="Q485" s="9">
        <v>429890.7</v>
      </c>
      <c r="R485" s="9">
        <f t="shared" si="82"/>
        <v>633321.79999999993</v>
      </c>
      <c r="S485" s="9"/>
      <c r="V485" s="9">
        <f t="shared" si="85"/>
        <v>633321.79999999993</v>
      </c>
      <c r="X485" s="200"/>
      <c r="AA485" s="9">
        <f t="shared" si="86"/>
        <v>633321.79999999993</v>
      </c>
      <c r="AB485" s="202"/>
      <c r="AC485" s="157">
        <v>0</v>
      </c>
    </row>
    <row r="486" spans="1:29" s="8" customFormat="1" outlineLevel="3" x14ac:dyDescent="0.25">
      <c r="A486" s="8" t="s">
        <v>1027</v>
      </c>
      <c r="B486" s="8" t="s">
        <v>1028</v>
      </c>
      <c r="C486" s="8" t="s">
        <v>1045</v>
      </c>
      <c r="D486" s="8" t="s">
        <v>1046</v>
      </c>
      <c r="E486" s="9">
        <v>15337977.460000001</v>
      </c>
      <c r="F486" s="9">
        <v>15337977.460000001</v>
      </c>
      <c r="G486" s="9">
        <v>15337977.460000001</v>
      </c>
      <c r="H486" s="9">
        <v>16960159.460000001</v>
      </c>
      <c r="I486" s="9">
        <v>16965747.129999999</v>
      </c>
      <c r="J486" s="9">
        <v>16971334.800000001</v>
      </c>
      <c r="K486" s="9">
        <v>16976922.460000001</v>
      </c>
      <c r="L486" s="9">
        <v>16982635.039999999</v>
      </c>
      <c r="M486" s="9">
        <v>16988347.620000001</v>
      </c>
      <c r="N486" s="9">
        <v>16994060.199999999</v>
      </c>
      <c r="O486" s="9">
        <v>16999772.780000001</v>
      </c>
      <c r="P486" s="9">
        <v>17005485.359999999</v>
      </c>
      <c r="Q486" s="9">
        <v>17011197.940000001</v>
      </c>
      <c r="R486" s="9">
        <f t="shared" si="82"/>
        <v>16641250.622499997</v>
      </c>
      <c r="S486" s="9"/>
      <c r="V486" s="9">
        <f t="shared" si="85"/>
        <v>16641250.622499997</v>
      </c>
      <c r="X486" s="200"/>
      <c r="AA486" s="9">
        <f t="shared" si="86"/>
        <v>16641250.622499997</v>
      </c>
      <c r="AB486" s="202"/>
      <c r="AC486" s="157">
        <v>0</v>
      </c>
    </row>
    <row r="487" spans="1:29" s="8" customFormat="1" outlineLevel="3" x14ac:dyDescent="0.25">
      <c r="A487" s="8" t="s">
        <v>1027</v>
      </c>
      <c r="B487" s="8" t="s">
        <v>1028</v>
      </c>
      <c r="C487" s="8" t="s">
        <v>1047</v>
      </c>
      <c r="D487" s="8" t="s">
        <v>1048</v>
      </c>
      <c r="E487" s="9">
        <v>8302991.4000000004</v>
      </c>
      <c r="F487" s="9">
        <v>8562074.6799999997</v>
      </c>
      <c r="G487" s="9">
        <v>8821157.9800000004</v>
      </c>
      <c r="H487" s="9">
        <v>9080241.2599999998</v>
      </c>
      <c r="I487" s="9">
        <v>9215275.7899999991</v>
      </c>
      <c r="J487" s="9">
        <v>9355580.6500000004</v>
      </c>
      <c r="K487" s="9">
        <v>9500845.8399999999</v>
      </c>
      <c r="L487" s="9">
        <v>9642484.7899999991</v>
      </c>
      <c r="M487" s="9">
        <v>9784123.7300000004</v>
      </c>
      <c r="N487" s="9">
        <v>9925762.6799999997</v>
      </c>
      <c r="O487" s="9">
        <v>10067401.609999999</v>
      </c>
      <c r="P487" s="9">
        <v>10209040.560000001</v>
      </c>
      <c r="Q487" s="9">
        <v>10350679.5</v>
      </c>
      <c r="R487" s="9">
        <f t="shared" si="82"/>
        <v>9457568.7516666669</v>
      </c>
      <c r="S487" s="9"/>
      <c r="V487" s="9">
        <f t="shared" si="85"/>
        <v>9457568.7516666669</v>
      </c>
      <c r="X487" s="200"/>
      <c r="AA487" s="9">
        <f t="shared" si="86"/>
        <v>9457568.7516666669</v>
      </c>
      <c r="AB487" s="202"/>
      <c r="AC487" s="157">
        <v>0</v>
      </c>
    </row>
    <row r="488" spans="1:29" s="8" customFormat="1" outlineLevel="3" x14ac:dyDescent="0.25">
      <c r="A488" s="8" t="s">
        <v>1027</v>
      </c>
      <c r="B488" s="8" t="s">
        <v>1028</v>
      </c>
      <c r="C488" s="8" t="s">
        <v>1049</v>
      </c>
      <c r="D488" s="8" t="s">
        <v>1050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4123.1899999999996</v>
      </c>
      <c r="K488" s="9">
        <v>8506.35</v>
      </c>
      <c r="L488" s="9">
        <v>15127.86</v>
      </c>
      <c r="M488" s="9">
        <v>21749.37</v>
      </c>
      <c r="N488" s="9">
        <v>28370.89</v>
      </c>
      <c r="O488" s="9">
        <v>34992.39</v>
      </c>
      <c r="P488" s="9">
        <v>41613.89</v>
      </c>
      <c r="Q488" s="9">
        <v>48235.41</v>
      </c>
      <c r="R488" s="9">
        <f t="shared" si="82"/>
        <v>14883.470416666669</v>
      </c>
      <c r="S488" s="9"/>
      <c r="V488" s="9">
        <f t="shared" si="85"/>
        <v>14883.470416666669</v>
      </c>
      <c r="X488" s="200"/>
      <c r="AA488" s="9">
        <f t="shared" si="86"/>
        <v>14883.470416666669</v>
      </c>
      <c r="AB488" s="202"/>
      <c r="AC488" s="157">
        <v>0</v>
      </c>
    </row>
    <row r="489" spans="1:29" s="8" customFormat="1" outlineLevel="3" x14ac:dyDescent="0.25">
      <c r="A489" s="8" t="s">
        <v>1027</v>
      </c>
      <c r="B489" s="8" t="s">
        <v>1028</v>
      </c>
      <c r="C489" s="8" t="s">
        <v>1051</v>
      </c>
      <c r="D489" s="8" t="s">
        <v>1052</v>
      </c>
      <c r="E489" s="9">
        <v>132565.44</v>
      </c>
      <c r="F489" s="9">
        <v>134727.79999999999</v>
      </c>
      <c r="G489" s="9">
        <v>136890.17000000001</v>
      </c>
      <c r="H489" s="9">
        <v>139052.53</v>
      </c>
      <c r="I489" s="9">
        <v>141214.87</v>
      </c>
      <c r="J489" s="9">
        <v>143377.22</v>
      </c>
      <c r="K489" s="9">
        <v>145539.6</v>
      </c>
      <c r="L489" s="9">
        <v>147826.79</v>
      </c>
      <c r="M489" s="9">
        <v>150113.98000000001</v>
      </c>
      <c r="N489" s="9">
        <v>152401.18</v>
      </c>
      <c r="O489" s="9">
        <v>154688.38</v>
      </c>
      <c r="P489" s="9">
        <v>156975.57</v>
      </c>
      <c r="Q489" s="9">
        <v>159262.76</v>
      </c>
      <c r="R489" s="9">
        <f t="shared" si="82"/>
        <v>145726.84916666665</v>
      </c>
      <c r="S489" s="9"/>
      <c r="V489" s="9">
        <f t="shared" si="85"/>
        <v>145726.84916666665</v>
      </c>
      <c r="X489" s="200"/>
      <c r="AA489" s="9">
        <f t="shared" si="86"/>
        <v>145726.84916666665</v>
      </c>
      <c r="AB489" s="202"/>
      <c r="AC489" s="157">
        <v>0</v>
      </c>
    </row>
    <row r="490" spans="1:29" s="8" customFormat="1" outlineLevel="3" x14ac:dyDescent="0.25">
      <c r="A490" s="8" t="s">
        <v>1027</v>
      </c>
      <c r="B490" s="8" t="s">
        <v>1028</v>
      </c>
      <c r="C490" s="8" t="s">
        <v>1053</v>
      </c>
      <c r="D490" s="8" t="s">
        <v>1054</v>
      </c>
      <c r="E490" s="9">
        <v>5364569.68</v>
      </c>
      <c r="F490" s="9">
        <v>5512578.2699999996</v>
      </c>
      <c r="G490" s="9">
        <v>5660586.8799999999</v>
      </c>
      <c r="H490" s="9">
        <v>5808595.46</v>
      </c>
      <c r="I490" s="9">
        <v>5960105.2300000004</v>
      </c>
      <c r="J490" s="9">
        <v>6111614.9900000002</v>
      </c>
      <c r="K490" s="9">
        <v>6263124.7599999998</v>
      </c>
      <c r="L490" s="9">
        <v>6415496.0199999996</v>
      </c>
      <c r="M490" s="9">
        <v>6567867.2999999998</v>
      </c>
      <c r="N490" s="9">
        <v>6720238.5599999996</v>
      </c>
      <c r="O490" s="9">
        <v>6872609.8200000003</v>
      </c>
      <c r="P490" s="9">
        <v>7024981.0899999999</v>
      </c>
      <c r="Q490" s="9">
        <v>7177352.3700000001</v>
      </c>
      <c r="R490" s="9">
        <f t="shared" si="82"/>
        <v>6265729.9504166665</v>
      </c>
      <c r="S490" s="9"/>
      <c r="V490" s="9">
        <f t="shared" si="85"/>
        <v>6265729.9504166665</v>
      </c>
      <c r="X490" s="200"/>
      <c r="AA490" s="9">
        <f t="shared" si="86"/>
        <v>6265729.9504166665</v>
      </c>
      <c r="AB490" s="202"/>
      <c r="AC490" s="157">
        <v>0</v>
      </c>
    </row>
    <row r="491" spans="1:29" s="8" customFormat="1" outlineLevel="3" x14ac:dyDescent="0.25">
      <c r="A491" s="8" t="s">
        <v>1027</v>
      </c>
      <c r="B491" s="8" t="s">
        <v>1028</v>
      </c>
      <c r="C491" s="8" t="s">
        <v>1055</v>
      </c>
      <c r="D491" s="8" t="s">
        <v>1056</v>
      </c>
      <c r="E491" s="9">
        <v>8617356.3399999999</v>
      </c>
      <c r="F491" s="9">
        <v>8773926.8000000007</v>
      </c>
      <c r="G491" s="9">
        <v>8930497.2699999996</v>
      </c>
      <c r="H491" s="9">
        <v>9087067.7300000004</v>
      </c>
      <c r="I491" s="9">
        <v>9243638.2100000009</v>
      </c>
      <c r="J491" s="9">
        <v>9400208.6500000004</v>
      </c>
      <c r="K491" s="9">
        <v>9556779.1199999992</v>
      </c>
      <c r="L491" s="9">
        <v>9711491.7300000004</v>
      </c>
      <c r="M491" s="9">
        <v>9866204.3499999996</v>
      </c>
      <c r="N491" s="9">
        <v>10020916.960000001</v>
      </c>
      <c r="O491" s="9">
        <v>10175629.609999999</v>
      </c>
      <c r="P491" s="9">
        <v>10330342.210000001</v>
      </c>
      <c r="Q491" s="9">
        <v>10485054.83</v>
      </c>
      <c r="R491" s="9">
        <f t="shared" si="82"/>
        <v>9553992.3520833328</v>
      </c>
      <c r="S491" s="9"/>
      <c r="V491" s="9">
        <f t="shared" si="85"/>
        <v>9553992.3520833328</v>
      </c>
      <c r="X491" s="200"/>
      <c r="AA491" s="9">
        <f t="shared" si="86"/>
        <v>9553992.3520833328</v>
      </c>
      <c r="AB491" s="202"/>
      <c r="AC491" s="157">
        <v>0</v>
      </c>
    </row>
    <row r="492" spans="1:29" s="8" customFormat="1" outlineLevel="3" x14ac:dyDescent="0.25">
      <c r="A492" s="8" t="s">
        <v>1027</v>
      </c>
      <c r="B492" s="8" t="s">
        <v>1028</v>
      </c>
      <c r="C492" s="8" t="s">
        <v>1057</v>
      </c>
      <c r="D492" s="8" t="s">
        <v>1058</v>
      </c>
      <c r="E492" s="9">
        <v>6890592.0899999999</v>
      </c>
      <c r="F492" s="9">
        <v>6891331.1799999997</v>
      </c>
      <c r="G492" s="9">
        <v>6892070.2699999996</v>
      </c>
      <c r="H492" s="9">
        <v>7509355.3600000003</v>
      </c>
      <c r="I492" s="9">
        <v>7522518.7800000003</v>
      </c>
      <c r="J492" s="9">
        <v>7535682.2000000002</v>
      </c>
      <c r="K492" s="9">
        <v>7548845.6100000003</v>
      </c>
      <c r="L492" s="9">
        <v>7561601.1100000003</v>
      </c>
      <c r="M492" s="9">
        <v>7574356.6100000003</v>
      </c>
      <c r="N492" s="9">
        <v>7587112.1100000003</v>
      </c>
      <c r="O492" s="9">
        <v>7599867.6100000003</v>
      </c>
      <c r="P492" s="9">
        <v>7612623.1100000003</v>
      </c>
      <c r="Q492" s="9">
        <v>7625378.6100000003</v>
      </c>
      <c r="R492" s="9">
        <f t="shared" si="82"/>
        <v>7424445.7750000013</v>
      </c>
      <c r="S492" s="9"/>
      <c r="V492" s="9">
        <f t="shared" si="85"/>
        <v>7424445.7750000013</v>
      </c>
      <c r="X492" s="200"/>
      <c r="AA492" s="9">
        <f t="shared" si="86"/>
        <v>7424445.7750000013</v>
      </c>
      <c r="AB492" s="202"/>
      <c r="AC492" s="157">
        <v>0</v>
      </c>
    </row>
    <row r="493" spans="1:29" s="8" customFormat="1" outlineLevel="3" x14ac:dyDescent="0.25">
      <c r="A493" s="8" t="s">
        <v>1027</v>
      </c>
      <c r="B493" s="8" t="s">
        <v>1028</v>
      </c>
      <c r="C493" s="8" t="s">
        <v>1059</v>
      </c>
      <c r="D493" s="8" t="s">
        <v>1058</v>
      </c>
      <c r="E493" s="9">
        <v>12393781.539999999</v>
      </c>
      <c r="F493" s="9">
        <v>12604603.859999999</v>
      </c>
      <c r="G493" s="9">
        <v>12815426.18</v>
      </c>
      <c r="H493" s="9">
        <v>13585653.5</v>
      </c>
      <c r="I493" s="9">
        <v>13740826.57</v>
      </c>
      <c r="J493" s="9">
        <v>13848250.82</v>
      </c>
      <c r="K493" s="9">
        <v>13979549.460000001</v>
      </c>
      <c r="L493" s="9">
        <v>14078172.48</v>
      </c>
      <c r="M493" s="9">
        <v>14176795.51</v>
      </c>
      <c r="N493" s="9">
        <v>14275418.529999999</v>
      </c>
      <c r="O493" s="9">
        <v>14374041.550000001</v>
      </c>
      <c r="P493" s="9">
        <v>14472664.58</v>
      </c>
      <c r="Q493" s="9">
        <v>14571287.609999999</v>
      </c>
      <c r="R493" s="9">
        <f t="shared" si="82"/>
        <v>13786161.467916669</v>
      </c>
      <c r="S493" s="9"/>
      <c r="V493" s="9">
        <f t="shared" si="85"/>
        <v>13786161.467916669</v>
      </c>
      <c r="X493" s="200"/>
      <c r="AA493" s="9">
        <f t="shared" si="86"/>
        <v>13786161.467916669</v>
      </c>
      <c r="AB493" s="202"/>
      <c r="AC493" s="157">
        <v>0</v>
      </c>
    </row>
    <row r="494" spans="1:29" s="8" customFormat="1" outlineLevel="3" x14ac:dyDescent="0.25">
      <c r="A494" s="8" t="s">
        <v>1027</v>
      </c>
      <c r="B494" s="8" t="s">
        <v>1028</v>
      </c>
      <c r="C494" s="8" t="s">
        <v>1060</v>
      </c>
      <c r="D494" s="8" t="s">
        <v>1061</v>
      </c>
      <c r="E494" s="9">
        <v>544108.61</v>
      </c>
      <c r="F494" s="9">
        <v>553451.81000000006</v>
      </c>
      <c r="G494" s="9">
        <v>562795.02</v>
      </c>
      <c r="H494" s="9">
        <v>572138.23</v>
      </c>
      <c r="I494" s="9">
        <v>581481.43000000005</v>
      </c>
      <c r="J494" s="9">
        <v>590824.64</v>
      </c>
      <c r="K494" s="9">
        <v>600167.85</v>
      </c>
      <c r="L494" s="9">
        <v>610020.81000000006</v>
      </c>
      <c r="M494" s="9">
        <v>619873.76</v>
      </c>
      <c r="N494" s="9">
        <v>629726.71999999997</v>
      </c>
      <c r="O494" s="9">
        <v>639579.68000000005</v>
      </c>
      <c r="P494" s="9">
        <v>649432.63</v>
      </c>
      <c r="Q494" s="9">
        <v>659285.59</v>
      </c>
      <c r="R494" s="9">
        <f t="shared" ref="R494:R557" si="87">(E494+2*SUM(F494:P494)+Q494)/24</f>
        <v>600932.47333333327</v>
      </c>
      <c r="S494" s="9"/>
      <c r="V494" s="9">
        <f t="shared" si="85"/>
        <v>600932.47333333327</v>
      </c>
      <c r="X494" s="200"/>
      <c r="AA494" s="9">
        <f t="shared" si="86"/>
        <v>600932.47333333327</v>
      </c>
      <c r="AB494" s="202"/>
      <c r="AC494" s="157">
        <v>0</v>
      </c>
    </row>
    <row r="495" spans="1:29" s="8" customFormat="1" outlineLevel="3" x14ac:dyDescent="0.25">
      <c r="A495" s="8" t="s">
        <v>1027</v>
      </c>
      <c r="B495" s="8" t="s">
        <v>1028</v>
      </c>
      <c r="C495" s="8" t="s">
        <v>1062</v>
      </c>
      <c r="D495" s="8" t="s">
        <v>1063</v>
      </c>
      <c r="E495" s="9">
        <v>511387.18</v>
      </c>
      <c r="F495" s="9">
        <v>514367.52</v>
      </c>
      <c r="G495" s="9">
        <v>517347.93</v>
      </c>
      <c r="H495" s="9">
        <v>520328.26</v>
      </c>
      <c r="I495" s="9">
        <v>523308.61</v>
      </c>
      <c r="J495" s="9">
        <v>526289</v>
      </c>
      <c r="K495" s="9">
        <v>529269.34</v>
      </c>
      <c r="L495" s="9">
        <v>531677.81000000006</v>
      </c>
      <c r="M495" s="9">
        <v>534086.26</v>
      </c>
      <c r="N495" s="9">
        <v>536494.69999999995</v>
      </c>
      <c r="O495" s="9">
        <v>538903.12</v>
      </c>
      <c r="P495" s="9">
        <v>541311.6</v>
      </c>
      <c r="Q495" s="9">
        <v>543720.06999999995</v>
      </c>
      <c r="R495" s="9">
        <f t="shared" si="87"/>
        <v>528411.48124999995</v>
      </c>
      <c r="S495" s="9"/>
      <c r="V495" s="9">
        <f t="shared" si="85"/>
        <v>528411.48124999995</v>
      </c>
      <c r="X495" s="200"/>
      <c r="AA495" s="9">
        <f t="shared" si="86"/>
        <v>528411.48124999995</v>
      </c>
      <c r="AB495" s="202"/>
      <c r="AC495" s="157">
        <v>0</v>
      </c>
    </row>
    <row r="496" spans="1:29" s="8" customFormat="1" outlineLevel="3" x14ac:dyDescent="0.25">
      <c r="A496" s="8" t="s">
        <v>1027</v>
      </c>
      <c r="B496" s="8" t="s">
        <v>1028</v>
      </c>
      <c r="C496" s="8" t="s">
        <v>1064</v>
      </c>
      <c r="D496" s="8" t="s">
        <v>1065</v>
      </c>
      <c r="E496" s="9">
        <v>36991</v>
      </c>
      <c r="F496" s="9">
        <v>36991</v>
      </c>
      <c r="G496" s="9">
        <v>36991</v>
      </c>
      <c r="H496" s="9">
        <v>36991</v>
      </c>
      <c r="I496" s="9">
        <v>36991</v>
      </c>
      <c r="J496" s="9">
        <v>36991</v>
      </c>
      <c r="K496" s="9">
        <v>36991</v>
      </c>
      <c r="L496" s="9">
        <v>36991</v>
      </c>
      <c r="M496" s="9">
        <v>36991</v>
      </c>
      <c r="N496" s="9">
        <v>36991</v>
      </c>
      <c r="O496" s="9">
        <v>36991</v>
      </c>
      <c r="P496" s="9">
        <v>36991</v>
      </c>
      <c r="Q496" s="9">
        <v>36991</v>
      </c>
      <c r="R496" s="9">
        <f t="shared" si="87"/>
        <v>36991</v>
      </c>
      <c r="S496" s="9"/>
      <c r="V496" s="9">
        <f t="shared" si="85"/>
        <v>36991</v>
      </c>
      <c r="X496" s="200"/>
      <c r="AA496" s="9">
        <f t="shared" si="86"/>
        <v>36991</v>
      </c>
      <c r="AB496" s="202"/>
      <c r="AC496" s="157">
        <v>0</v>
      </c>
    </row>
    <row r="497" spans="1:29" s="8" customFormat="1" outlineLevel="3" x14ac:dyDescent="0.25">
      <c r="A497" s="8" t="s">
        <v>1027</v>
      </c>
      <c r="B497" s="8" t="s">
        <v>1028</v>
      </c>
      <c r="C497" s="8" t="s">
        <v>1066</v>
      </c>
      <c r="D497" s="8" t="s">
        <v>1067</v>
      </c>
      <c r="E497" s="9">
        <v>102673.21</v>
      </c>
      <c r="F497" s="9">
        <v>104591.31</v>
      </c>
      <c r="G497" s="9">
        <v>106509.39</v>
      </c>
      <c r="H497" s="9">
        <v>108427.5</v>
      </c>
      <c r="I497" s="9">
        <v>110345.59</v>
      </c>
      <c r="J497" s="9">
        <v>112263.67</v>
      </c>
      <c r="K497" s="9">
        <v>114181.77</v>
      </c>
      <c r="L497" s="9">
        <v>116203.36</v>
      </c>
      <c r="M497" s="9">
        <v>118224.94</v>
      </c>
      <c r="N497" s="9">
        <v>120246.53</v>
      </c>
      <c r="O497" s="9">
        <v>122268.13</v>
      </c>
      <c r="P497" s="9">
        <v>124289.7</v>
      </c>
      <c r="Q497" s="9">
        <v>126311.3</v>
      </c>
      <c r="R497" s="9">
        <f t="shared" si="87"/>
        <v>114337.01208333332</v>
      </c>
      <c r="S497" s="9"/>
      <c r="V497" s="9">
        <f t="shared" si="85"/>
        <v>114337.01208333332</v>
      </c>
      <c r="X497" s="200"/>
      <c r="AA497" s="9">
        <f t="shared" si="86"/>
        <v>114337.01208333332</v>
      </c>
      <c r="AB497" s="202"/>
      <c r="AC497" s="157">
        <v>0</v>
      </c>
    </row>
    <row r="498" spans="1:29" s="8" customFormat="1" outlineLevel="3" x14ac:dyDescent="0.25">
      <c r="A498" s="8" t="s">
        <v>1027</v>
      </c>
      <c r="B498" s="8" t="s">
        <v>1028</v>
      </c>
      <c r="C498" s="8" t="s">
        <v>1068</v>
      </c>
      <c r="D498" s="8" t="s">
        <v>1069</v>
      </c>
      <c r="E498" s="9">
        <v>17263006.93</v>
      </c>
      <c r="F498" s="9">
        <v>17432337.329999998</v>
      </c>
      <c r="G498" s="9">
        <v>17601667.66</v>
      </c>
      <c r="H498" s="9">
        <v>17770998.07</v>
      </c>
      <c r="I498" s="9">
        <v>17940328.440000001</v>
      </c>
      <c r="J498" s="9">
        <v>18109658.850000001</v>
      </c>
      <c r="K498" s="9">
        <v>18278989.18</v>
      </c>
      <c r="L498" s="9">
        <v>18449483.57</v>
      </c>
      <c r="M498" s="9">
        <v>18619977.960000001</v>
      </c>
      <c r="N498" s="9">
        <v>18790472.359999999</v>
      </c>
      <c r="O498" s="9">
        <v>18960808.77</v>
      </c>
      <c r="P498" s="9">
        <v>19131145.16</v>
      </c>
      <c r="Q498" s="9">
        <v>19301481.59</v>
      </c>
      <c r="R498" s="9">
        <f t="shared" si="87"/>
        <v>18280675.967500001</v>
      </c>
      <c r="S498" s="9"/>
      <c r="V498" s="9">
        <f t="shared" si="85"/>
        <v>18280675.967500001</v>
      </c>
      <c r="X498" s="200"/>
      <c r="AA498" s="9">
        <f t="shared" si="86"/>
        <v>18280675.967500001</v>
      </c>
      <c r="AB498" s="202"/>
      <c r="AC498" s="157">
        <v>0</v>
      </c>
    </row>
    <row r="499" spans="1:29" s="8" customFormat="1" outlineLevel="3" x14ac:dyDescent="0.25">
      <c r="A499" s="8" t="s">
        <v>1027</v>
      </c>
      <c r="B499" s="8" t="s">
        <v>1028</v>
      </c>
      <c r="C499" s="8" t="s">
        <v>1070</v>
      </c>
      <c r="D499" s="8" t="s">
        <v>1071</v>
      </c>
      <c r="E499" s="9">
        <v>736666.09</v>
      </c>
      <c r="F499" s="9">
        <v>750299.42</v>
      </c>
      <c r="G499" s="9">
        <v>763932.78</v>
      </c>
      <c r="H499" s="9">
        <v>777566.11</v>
      </c>
      <c r="I499" s="9">
        <v>791199.45</v>
      </c>
      <c r="J499" s="9">
        <v>804832.78</v>
      </c>
      <c r="K499" s="9">
        <v>818466.12</v>
      </c>
      <c r="L499" s="9">
        <v>832430.69</v>
      </c>
      <c r="M499" s="9">
        <v>846395.25</v>
      </c>
      <c r="N499" s="9">
        <v>860359.81</v>
      </c>
      <c r="O499" s="9">
        <v>874324.36</v>
      </c>
      <c r="P499" s="9">
        <v>888288.94</v>
      </c>
      <c r="Q499" s="9">
        <v>902253.49</v>
      </c>
      <c r="R499" s="9">
        <f t="shared" si="87"/>
        <v>818962.95833333337</v>
      </c>
      <c r="S499" s="9"/>
      <c r="V499" s="9">
        <f t="shared" si="85"/>
        <v>818962.95833333337</v>
      </c>
      <c r="X499" s="200"/>
      <c r="AA499" s="9">
        <f t="shared" si="86"/>
        <v>818962.95833333337</v>
      </c>
      <c r="AB499" s="202"/>
      <c r="AC499" s="157">
        <v>0</v>
      </c>
    </row>
    <row r="500" spans="1:29" s="8" customFormat="1" outlineLevel="3" x14ac:dyDescent="0.25">
      <c r="A500" s="8" t="s">
        <v>1027</v>
      </c>
      <c r="B500" s="8" t="s">
        <v>1028</v>
      </c>
      <c r="C500" s="8" t="s">
        <v>1072</v>
      </c>
      <c r="D500" s="8" t="s">
        <v>1073</v>
      </c>
      <c r="E500" s="9">
        <v>841356.61</v>
      </c>
      <c r="F500" s="9">
        <v>864696.05</v>
      </c>
      <c r="G500" s="9">
        <v>888035.51</v>
      </c>
      <c r="H500" s="9">
        <v>911374.95</v>
      </c>
      <c r="I500" s="9">
        <v>934714.43</v>
      </c>
      <c r="J500" s="9">
        <v>958053.88</v>
      </c>
      <c r="K500" s="9">
        <v>981393.34</v>
      </c>
      <c r="L500" s="9">
        <v>1005290.52</v>
      </c>
      <c r="M500" s="9">
        <v>1029187.68</v>
      </c>
      <c r="N500" s="9">
        <v>1053084.8600000001</v>
      </c>
      <c r="O500" s="9">
        <v>1076982.03</v>
      </c>
      <c r="P500" s="9">
        <v>1100879.22</v>
      </c>
      <c r="Q500" s="9">
        <v>1124776.3899999999</v>
      </c>
      <c r="R500" s="9">
        <f t="shared" si="87"/>
        <v>982229.91416666657</v>
      </c>
      <c r="S500" s="9"/>
      <c r="V500" s="9">
        <f t="shared" si="85"/>
        <v>982229.91416666657</v>
      </c>
      <c r="X500" s="200"/>
      <c r="AA500" s="9">
        <f t="shared" si="86"/>
        <v>982229.91416666657</v>
      </c>
      <c r="AB500" s="202"/>
      <c r="AC500" s="157">
        <v>0</v>
      </c>
    </row>
    <row r="501" spans="1:29" s="8" customFormat="1" outlineLevel="3" x14ac:dyDescent="0.25">
      <c r="A501" s="8" t="s">
        <v>1027</v>
      </c>
      <c r="B501" s="8" t="s">
        <v>1028</v>
      </c>
      <c r="C501" s="8" t="s">
        <v>1074</v>
      </c>
      <c r="D501" s="8" t="s">
        <v>1075</v>
      </c>
      <c r="E501" s="9">
        <v>345925.67</v>
      </c>
      <c r="F501" s="9">
        <v>356902.39</v>
      </c>
      <c r="G501" s="9">
        <v>367879.12</v>
      </c>
      <c r="H501" s="9">
        <v>378855.82</v>
      </c>
      <c r="I501" s="9">
        <v>389832.54</v>
      </c>
      <c r="J501" s="9">
        <v>400809.26</v>
      </c>
      <c r="K501" s="9">
        <v>411785.98</v>
      </c>
      <c r="L501" s="9">
        <v>423020.9</v>
      </c>
      <c r="M501" s="9">
        <v>434255.8</v>
      </c>
      <c r="N501" s="9">
        <v>445490.72</v>
      </c>
      <c r="O501" s="9">
        <v>456725.63</v>
      </c>
      <c r="P501" s="9">
        <v>467960.55</v>
      </c>
      <c r="Q501" s="9">
        <v>479195.44</v>
      </c>
      <c r="R501" s="9">
        <f t="shared" si="87"/>
        <v>412173.27208333329</v>
      </c>
      <c r="S501" s="9"/>
      <c r="V501" s="9">
        <f t="shared" si="85"/>
        <v>412173.27208333329</v>
      </c>
      <c r="X501" s="200"/>
      <c r="AA501" s="9">
        <f t="shared" si="86"/>
        <v>412173.27208333329</v>
      </c>
      <c r="AB501" s="202"/>
      <c r="AC501" s="157">
        <v>0</v>
      </c>
    </row>
    <row r="502" spans="1:29" s="8" customFormat="1" outlineLevel="3" x14ac:dyDescent="0.25">
      <c r="A502" s="8" t="s">
        <v>1027</v>
      </c>
      <c r="B502" s="8" t="s">
        <v>1028</v>
      </c>
      <c r="C502" s="8" t="s">
        <v>1076</v>
      </c>
      <c r="D502" s="8" t="s">
        <v>1077</v>
      </c>
      <c r="E502" s="9">
        <v>507669.23</v>
      </c>
      <c r="F502" s="9">
        <v>521006.29</v>
      </c>
      <c r="G502" s="9">
        <v>534343.36</v>
      </c>
      <c r="H502" s="9">
        <v>547680.43999999994</v>
      </c>
      <c r="I502" s="9">
        <v>561017.53</v>
      </c>
      <c r="J502" s="9">
        <v>574354.61</v>
      </c>
      <c r="K502" s="9">
        <v>587691.68000000005</v>
      </c>
      <c r="L502" s="9">
        <v>601582.85</v>
      </c>
      <c r="M502" s="9">
        <v>615474.02</v>
      </c>
      <c r="N502" s="9">
        <v>629365.18000000005</v>
      </c>
      <c r="O502" s="9">
        <v>643256.34</v>
      </c>
      <c r="P502" s="9">
        <v>657147.51</v>
      </c>
      <c r="Q502" s="9">
        <v>671038.68000000005</v>
      </c>
      <c r="R502" s="9">
        <f t="shared" si="87"/>
        <v>588522.81374999997</v>
      </c>
      <c r="S502" s="9"/>
      <c r="V502" s="9">
        <f t="shared" si="85"/>
        <v>588522.81374999997</v>
      </c>
      <c r="X502" s="200"/>
      <c r="AA502" s="9">
        <f t="shared" si="86"/>
        <v>588522.81374999997</v>
      </c>
      <c r="AB502" s="202"/>
      <c r="AC502" s="157">
        <v>0</v>
      </c>
    </row>
    <row r="503" spans="1:29" s="8" customFormat="1" outlineLevel="3" x14ac:dyDescent="0.25">
      <c r="A503" s="8" t="s">
        <v>1027</v>
      </c>
      <c r="B503" s="8" t="s">
        <v>1028</v>
      </c>
      <c r="C503" s="8" t="s">
        <v>1078</v>
      </c>
      <c r="D503" s="8" t="s">
        <v>1079</v>
      </c>
      <c r="E503" s="9">
        <v>571767.47</v>
      </c>
      <c r="F503" s="9">
        <v>586935.4</v>
      </c>
      <c r="G503" s="9">
        <v>602103.32999999996</v>
      </c>
      <c r="H503" s="9">
        <v>617271.26</v>
      </c>
      <c r="I503" s="9">
        <v>632439.18000000005</v>
      </c>
      <c r="J503" s="9">
        <v>647607.12</v>
      </c>
      <c r="K503" s="9">
        <v>662775.05000000005</v>
      </c>
      <c r="L503" s="9">
        <v>678299.95</v>
      </c>
      <c r="M503" s="9">
        <v>693824.85</v>
      </c>
      <c r="N503" s="9">
        <v>709349.75</v>
      </c>
      <c r="O503" s="9">
        <v>724874.65</v>
      </c>
      <c r="P503" s="9">
        <v>740399.55</v>
      </c>
      <c r="Q503" s="9">
        <v>755924.45</v>
      </c>
      <c r="R503" s="9">
        <f t="shared" si="87"/>
        <v>663310.50416666665</v>
      </c>
      <c r="S503" s="9"/>
      <c r="V503" s="9">
        <f t="shared" si="85"/>
        <v>663310.50416666665</v>
      </c>
      <c r="X503" s="200"/>
      <c r="AA503" s="9">
        <f t="shared" si="86"/>
        <v>663310.50416666665</v>
      </c>
      <c r="AB503" s="202"/>
      <c r="AC503" s="157">
        <v>0</v>
      </c>
    </row>
    <row r="504" spans="1:29" s="8" customFormat="1" outlineLevel="3" x14ac:dyDescent="0.25">
      <c r="A504" s="8" t="s">
        <v>1027</v>
      </c>
      <c r="B504" s="8" t="s">
        <v>1028</v>
      </c>
      <c r="C504" s="8" t="s">
        <v>1080</v>
      </c>
      <c r="D504" s="8" t="s">
        <v>1081</v>
      </c>
      <c r="E504" s="9">
        <v>167075.4</v>
      </c>
      <c r="F504" s="9">
        <v>171848.8</v>
      </c>
      <c r="G504" s="9">
        <v>176622.2</v>
      </c>
      <c r="H504" s="9">
        <v>181395.6</v>
      </c>
      <c r="I504" s="9">
        <v>186169</v>
      </c>
      <c r="J504" s="9">
        <v>190942.4</v>
      </c>
      <c r="K504" s="9">
        <v>195715.8</v>
      </c>
      <c r="L504" s="9">
        <v>200600.13</v>
      </c>
      <c r="M504" s="9">
        <v>205484.48</v>
      </c>
      <c r="N504" s="9">
        <v>210368.81</v>
      </c>
      <c r="O504" s="9">
        <v>215253.15</v>
      </c>
      <c r="P504" s="9">
        <v>220137.49</v>
      </c>
      <c r="Q504" s="9">
        <v>225021.83</v>
      </c>
      <c r="R504" s="9">
        <f t="shared" si="87"/>
        <v>195882.20625000005</v>
      </c>
      <c r="S504" s="9"/>
      <c r="V504" s="9">
        <f t="shared" si="85"/>
        <v>195882.20625000005</v>
      </c>
      <c r="X504" s="200"/>
      <c r="AA504" s="9">
        <f t="shared" si="86"/>
        <v>195882.20625000005</v>
      </c>
      <c r="AB504" s="202"/>
      <c r="AC504" s="157">
        <v>0</v>
      </c>
    </row>
    <row r="505" spans="1:29" s="8" customFormat="1" outlineLevel="3" x14ac:dyDescent="0.25">
      <c r="A505" s="8" t="s">
        <v>1027</v>
      </c>
      <c r="B505" s="8" t="s">
        <v>1028</v>
      </c>
      <c r="C505" s="8" t="s">
        <v>1082</v>
      </c>
      <c r="D505" s="8" t="s">
        <v>1083</v>
      </c>
      <c r="E505" s="9">
        <v>595649.91</v>
      </c>
      <c r="F505" s="9">
        <v>611217.1</v>
      </c>
      <c r="G505" s="9">
        <v>626784.30000000005</v>
      </c>
      <c r="H505" s="9">
        <v>642351.5</v>
      </c>
      <c r="I505" s="9">
        <v>657918.69999999995</v>
      </c>
      <c r="J505" s="9">
        <v>673485.91</v>
      </c>
      <c r="K505" s="9">
        <v>689053.1</v>
      </c>
      <c r="L505" s="9">
        <v>704986.86</v>
      </c>
      <c r="M505" s="9">
        <v>720920.61</v>
      </c>
      <c r="N505" s="9">
        <v>736854.37</v>
      </c>
      <c r="O505" s="9">
        <v>752788.12</v>
      </c>
      <c r="P505" s="9">
        <v>768721.87</v>
      </c>
      <c r="Q505" s="9">
        <v>784655.63</v>
      </c>
      <c r="R505" s="9">
        <f t="shared" si="87"/>
        <v>689602.9341666667</v>
      </c>
      <c r="S505" s="9"/>
      <c r="V505" s="9">
        <f t="shared" si="85"/>
        <v>689602.9341666667</v>
      </c>
      <c r="X505" s="200"/>
      <c r="AA505" s="9">
        <f t="shared" si="86"/>
        <v>689602.9341666667</v>
      </c>
      <c r="AB505" s="202"/>
      <c r="AC505" s="157">
        <v>0</v>
      </c>
    </row>
    <row r="506" spans="1:29" s="8" customFormat="1" outlineLevel="3" x14ac:dyDescent="0.25">
      <c r="A506" s="8" t="s">
        <v>1027</v>
      </c>
      <c r="B506" s="8" t="s">
        <v>1028</v>
      </c>
      <c r="C506" s="8" t="s">
        <v>1084</v>
      </c>
      <c r="D506" s="8" t="s">
        <v>1085</v>
      </c>
      <c r="E506" s="9">
        <v>39905.47</v>
      </c>
      <c r="F506" s="9">
        <v>54697.1</v>
      </c>
      <c r="G506" s="9">
        <v>69488.759999999995</v>
      </c>
      <c r="H506" s="9">
        <v>84280.41</v>
      </c>
      <c r="I506" s="9">
        <v>99072.07</v>
      </c>
      <c r="J506" s="9">
        <v>113863.72</v>
      </c>
      <c r="K506" s="9">
        <v>128655.38</v>
      </c>
      <c r="L506" s="9">
        <v>144304.46</v>
      </c>
      <c r="M506" s="9">
        <v>159953.51999999999</v>
      </c>
      <c r="N506" s="9">
        <v>175602.59</v>
      </c>
      <c r="O506" s="9">
        <v>191251.65</v>
      </c>
      <c r="P506" s="9">
        <v>206900.73</v>
      </c>
      <c r="Q506" s="9">
        <v>222549.81</v>
      </c>
      <c r="R506" s="9">
        <f t="shared" si="87"/>
        <v>129941.5025</v>
      </c>
      <c r="S506" s="9"/>
      <c r="V506" s="9">
        <f t="shared" si="85"/>
        <v>129941.5025</v>
      </c>
      <c r="X506" s="200"/>
      <c r="AA506" s="9">
        <f t="shared" si="86"/>
        <v>129941.5025</v>
      </c>
      <c r="AB506" s="202"/>
      <c r="AC506" s="157">
        <v>0</v>
      </c>
    </row>
    <row r="507" spans="1:29" s="8" customFormat="1" outlineLevel="3" x14ac:dyDescent="0.25">
      <c r="A507" s="8" t="s">
        <v>1027</v>
      </c>
      <c r="B507" s="8" t="s">
        <v>1028</v>
      </c>
      <c r="C507" s="8" t="s">
        <v>1086</v>
      </c>
      <c r="D507" s="8" t="s">
        <v>1087</v>
      </c>
      <c r="E507" s="9">
        <v>303021.23</v>
      </c>
      <c r="F507" s="9">
        <v>308354.26</v>
      </c>
      <c r="G507" s="9">
        <v>313687.28999999998</v>
      </c>
      <c r="H507" s="9">
        <v>319020.33</v>
      </c>
      <c r="I507" s="9">
        <v>324353.34999999998</v>
      </c>
      <c r="J507" s="9">
        <v>329686.37</v>
      </c>
      <c r="K507" s="9">
        <v>335019.40000000002</v>
      </c>
      <c r="L507" s="9">
        <v>340520.51</v>
      </c>
      <c r="M507" s="9">
        <v>346021.62</v>
      </c>
      <c r="N507" s="9">
        <v>351522.74</v>
      </c>
      <c r="O507" s="9">
        <v>357023.85</v>
      </c>
      <c r="P507" s="9">
        <v>362524.96</v>
      </c>
      <c r="Q507" s="9">
        <v>368026.07</v>
      </c>
      <c r="R507" s="9">
        <f t="shared" si="87"/>
        <v>335271.52750000003</v>
      </c>
      <c r="S507" s="9"/>
      <c r="V507" s="9">
        <f t="shared" si="85"/>
        <v>335271.52750000003</v>
      </c>
      <c r="X507" s="200"/>
      <c r="AA507" s="9">
        <f t="shared" si="86"/>
        <v>335271.52750000003</v>
      </c>
      <c r="AB507" s="202"/>
      <c r="AC507" s="157">
        <v>0</v>
      </c>
    </row>
    <row r="508" spans="1:29" s="8" customFormat="1" outlineLevel="3" x14ac:dyDescent="0.25">
      <c r="A508" s="8" t="s">
        <v>1027</v>
      </c>
      <c r="B508" s="8" t="s">
        <v>1028</v>
      </c>
      <c r="C508" s="8" t="s">
        <v>1088</v>
      </c>
      <c r="D508" s="8" t="s">
        <v>1089</v>
      </c>
      <c r="E508" s="9">
        <v>3959999.85</v>
      </c>
      <c r="F508" s="9">
        <v>3959999.85</v>
      </c>
      <c r="G508" s="9">
        <v>3959999.85</v>
      </c>
      <c r="H508" s="9">
        <v>3959999.85</v>
      </c>
      <c r="I508" s="9">
        <v>3959999.85</v>
      </c>
      <c r="J508" s="9">
        <v>3959999.85</v>
      </c>
      <c r="K508" s="9">
        <v>3959999.85</v>
      </c>
      <c r="L508" s="9">
        <v>3959999.85</v>
      </c>
      <c r="M508" s="9">
        <v>3959999.85</v>
      </c>
      <c r="N508" s="9">
        <v>3959999.85</v>
      </c>
      <c r="O508" s="9">
        <v>3959999.85</v>
      </c>
      <c r="P508" s="9">
        <v>3959999.85</v>
      </c>
      <c r="Q508" s="9">
        <v>3959999.85</v>
      </c>
      <c r="R508" s="9">
        <f t="shared" si="87"/>
        <v>3959999.85</v>
      </c>
      <c r="S508" s="9"/>
      <c r="V508" s="9">
        <f t="shared" si="85"/>
        <v>3959999.85</v>
      </c>
      <c r="X508" s="200"/>
      <c r="AA508" s="9">
        <f t="shared" si="86"/>
        <v>3959999.85</v>
      </c>
      <c r="AB508" s="202"/>
      <c r="AC508" s="157">
        <v>0</v>
      </c>
    </row>
    <row r="509" spans="1:29" s="8" customFormat="1" outlineLevel="3" x14ac:dyDescent="0.25">
      <c r="A509" s="8" t="s">
        <v>1027</v>
      </c>
      <c r="B509" s="8" t="s">
        <v>1028</v>
      </c>
      <c r="C509" s="8" t="s">
        <v>1090</v>
      </c>
      <c r="D509" s="8" t="s">
        <v>1091</v>
      </c>
      <c r="E509" s="9">
        <v>6767413.0800000001</v>
      </c>
      <c r="F509" s="9">
        <v>6896413.9199999999</v>
      </c>
      <c r="G509" s="9">
        <v>7025414.7000000002</v>
      </c>
      <c r="H509" s="9">
        <v>7154415.5300000003</v>
      </c>
      <c r="I509" s="9">
        <v>7283416.3300000001</v>
      </c>
      <c r="J509" s="9">
        <v>7412417.1399999997</v>
      </c>
      <c r="K509" s="9">
        <v>7541417.9500000002</v>
      </c>
      <c r="L509" s="9">
        <v>7671275.4400000004</v>
      </c>
      <c r="M509" s="9">
        <v>7801132.8799999999</v>
      </c>
      <c r="N509" s="9">
        <v>7930990.3799999999</v>
      </c>
      <c r="O509" s="9">
        <v>8060847.8499999996</v>
      </c>
      <c r="P509" s="9">
        <v>8190705.3200000003</v>
      </c>
      <c r="Q509" s="9">
        <v>8320562.7800000003</v>
      </c>
      <c r="R509" s="9">
        <f t="shared" si="87"/>
        <v>7542702.9475000007</v>
      </c>
      <c r="S509" s="9"/>
      <c r="V509" s="9">
        <f t="shared" si="85"/>
        <v>7542702.9475000007</v>
      </c>
      <c r="X509" s="200"/>
      <c r="AA509" s="9">
        <f t="shared" si="86"/>
        <v>7542702.9475000007</v>
      </c>
      <c r="AB509" s="202"/>
      <c r="AC509" s="157">
        <v>0</v>
      </c>
    </row>
    <row r="510" spans="1:29" s="8" customFormat="1" outlineLevel="3" x14ac:dyDescent="0.25">
      <c r="A510" s="8" t="s">
        <v>1027</v>
      </c>
      <c r="B510" s="8" t="s">
        <v>1028</v>
      </c>
      <c r="C510" s="8" t="s">
        <v>1092</v>
      </c>
      <c r="D510" s="8" t="s">
        <v>1093</v>
      </c>
      <c r="E510" s="9">
        <v>451888.86</v>
      </c>
      <c r="F510" s="9">
        <v>461820.5</v>
      </c>
      <c r="G510" s="9">
        <v>471752.14</v>
      </c>
      <c r="H510" s="9">
        <v>481683.79</v>
      </c>
      <c r="I510" s="9">
        <v>491615.45</v>
      </c>
      <c r="J510" s="9">
        <v>501547.09</v>
      </c>
      <c r="K510" s="9">
        <v>511478.75</v>
      </c>
      <c r="L510" s="9">
        <v>521570.38</v>
      </c>
      <c r="M510" s="9">
        <v>531662.01</v>
      </c>
      <c r="N510" s="9">
        <v>541753.63</v>
      </c>
      <c r="O510" s="9">
        <v>551845.26</v>
      </c>
      <c r="P510" s="9">
        <v>561936.89</v>
      </c>
      <c r="Q510" s="9">
        <v>572028.52</v>
      </c>
      <c r="R510" s="9">
        <f t="shared" si="87"/>
        <v>511718.71499999985</v>
      </c>
      <c r="S510" s="9"/>
      <c r="V510" s="9">
        <f t="shared" si="85"/>
        <v>511718.71499999985</v>
      </c>
      <c r="X510" s="200"/>
      <c r="AA510" s="9">
        <f t="shared" si="86"/>
        <v>511718.71499999985</v>
      </c>
      <c r="AB510" s="202"/>
      <c r="AC510" s="157">
        <v>0</v>
      </c>
    </row>
    <row r="511" spans="1:29" s="8" customFormat="1" outlineLevel="3" x14ac:dyDescent="0.25">
      <c r="A511" s="8" t="s">
        <v>1094</v>
      </c>
      <c r="B511" s="8" t="s">
        <v>1095</v>
      </c>
      <c r="C511" s="8" t="s">
        <v>1096</v>
      </c>
      <c r="D511" s="8" t="s">
        <v>1097</v>
      </c>
      <c r="E511" s="9">
        <v>69513502.959999993</v>
      </c>
      <c r="F511" s="9">
        <v>69503633.959999993</v>
      </c>
      <c r="G511" s="9">
        <v>69503633.959999993</v>
      </c>
      <c r="H511" s="9">
        <v>69503633.959999993</v>
      </c>
      <c r="I511" s="9">
        <v>69503633.959999993</v>
      </c>
      <c r="J511" s="9">
        <v>69503633.959999993</v>
      </c>
      <c r="K511" s="9">
        <v>69503633.959999993</v>
      </c>
      <c r="L511" s="9">
        <v>69503633.959999993</v>
      </c>
      <c r="M511" s="9">
        <v>69503633.959999993</v>
      </c>
      <c r="N511" s="9">
        <v>69503633.959999993</v>
      </c>
      <c r="O511" s="9">
        <v>69503633.959999993</v>
      </c>
      <c r="P511" s="9">
        <v>69503633.959999993</v>
      </c>
      <c r="Q511" s="9">
        <v>69503633.959999993</v>
      </c>
      <c r="R511" s="9">
        <f t="shared" si="87"/>
        <v>69504045.168333337</v>
      </c>
      <c r="S511" s="9"/>
      <c r="V511" s="9">
        <f t="shared" si="85"/>
        <v>69504045.168333337</v>
      </c>
      <c r="X511" s="200"/>
      <c r="Z511" s="9">
        <f t="shared" ref="Z511:Z518" si="88">V511</f>
        <v>69504045.168333337</v>
      </c>
      <c r="AB511" s="200"/>
      <c r="AC511" s="157">
        <v>0</v>
      </c>
    </row>
    <row r="512" spans="1:29" s="8" customFormat="1" outlineLevel="3" x14ac:dyDescent="0.25">
      <c r="A512" s="8" t="s">
        <v>1094</v>
      </c>
      <c r="B512" s="8" t="s">
        <v>1095</v>
      </c>
      <c r="C512" s="8" t="s">
        <v>1098</v>
      </c>
      <c r="D512" s="8" t="s">
        <v>1099</v>
      </c>
      <c r="E512" s="9">
        <v>1077694</v>
      </c>
      <c r="F512" s="9">
        <v>1077694</v>
      </c>
      <c r="G512" s="9">
        <v>1077694</v>
      </c>
      <c r="H512" s="9">
        <v>1077694</v>
      </c>
      <c r="I512" s="9">
        <v>1077694</v>
      </c>
      <c r="J512" s="9">
        <v>1077694</v>
      </c>
      <c r="K512" s="9">
        <v>1077694</v>
      </c>
      <c r="L512" s="9">
        <v>1077694</v>
      </c>
      <c r="M512" s="9">
        <v>1077694</v>
      </c>
      <c r="N512" s="9">
        <v>1077694</v>
      </c>
      <c r="O512" s="9">
        <v>1077694</v>
      </c>
      <c r="P512" s="9">
        <v>1077694</v>
      </c>
      <c r="Q512" s="9">
        <v>1077694</v>
      </c>
      <c r="R512" s="9">
        <f t="shared" si="87"/>
        <v>1077694</v>
      </c>
      <c r="S512" s="9"/>
      <c r="V512" s="9">
        <f t="shared" si="85"/>
        <v>1077694</v>
      </c>
      <c r="X512" s="200"/>
      <c r="Z512" s="9">
        <f t="shared" si="88"/>
        <v>1077694</v>
      </c>
      <c r="AB512" s="200"/>
      <c r="AC512" s="157">
        <v>0</v>
      </c>
    </row>
    <row r="513" spans="1:29" s="8" customFormat="1" outlineLevel="3" x14ac:dyDescent="0.25">
      <c r="A513" s="8" t="s">
        <v>1094</v>
      </c>
      <c r="B513" s="8" t="s">
        <v>1095</v>
      </c>
      <c r="C513" s="8" t="s">
        <v>1100</v>
      </c>
      <c r="D513" s="8" t="s">
        <v>1101</v>
      </c>
      <c r="E513" s="9">
        <v>3959789</v>
      </c>
      <c r="F513" s="9">
        <v>3959789</v>
      </c>
      <c r="G513" s="9">
        <v>3959789</v>
      </c>
      <c r="H513" s="9">
        <v>3959789</v>
      </c>
      <c r="I513" s="9">
        <v>3959789</v>
      </c>
      <c r="J513" s="9">
        <v>3959789</v>
      </c>
      <c r="K513" s="9">
        <v>3959789</v>
      </c>
      <c r="L513" s="9">
        <v>3959789</v>
      </c>
      <c r="M513" s="9">
        <v>3959789</v>
      </c>
      <c r="N513" s="9">
        <v>3959789</v>
      </c>
      <c r="O513" s="9">
        <v>3959789</v>
      </c>
      <c r="P513" s="9">
        <v>3959789</v>
      </c>
      <c r="Q513" s="9">
        <v>3959789</v>
      </c>
      <c r="R513" s="9">
        <f t="shared" si="87"/>
        <v>3959789</v>
      </c>
      <c r="S513" s="9"/>
      <c r="V513" s="9">
        <f t="shared" si="85"/>
        <v>3959789</v>
      </c>
      <c r="X513" s="200"/>
      <c r="Z513" s="9">
        <f t="shared" si="88"/>
        <v>3959789</v>
      </c>
      <c r="AB513" s="200"/>
      <c r="AC513" s="157">
        <v>0</v>
      </c>
    </row>
    <row r="514" spans="1:29" s="8" customFormat="1" outlineLevel="3" x14ac:dyDescent="0.25">
      <c r="A514" s="8" t="s">
        <v>1094</v>
      </c>
      <c r="B514" s="8" t="s">
        <v>1095</v>
      </c>
      <c r="C514" s="8" t="s">
        <v>1102</v>
      </c>
      <c r="D514" s="8" t="s">
        <v>1103</v>
      </c>
      <c r="E514" s="9">
        <v>1614210</v>
      </c>
      <c r="F514" s="9">
        <v>1614210</v>
      </c>
      <c r="G514" s="9">
        <v>1614210</v>
      </c>
      <c r="H514" s="9">
        <v>1614210</v>
      </c>
      <c r="I514" s="9">
        <v>1614210</v>
      </c>
      <c r="J514" s="9">
        <v>1614210</v>
      </c>
      <c r="K514" s="9">
        <v>1614210</v>
      </c>
      <c r="L514" s="9">
        <v>1614210</v>
      </c>
      <c r="M514" s="9">
        <v>1614210</v>
      </c>
      <c r="N514" s="9">
        <v>1614210</v>
      </c>
      <c r="O514" s="9">
        <v>1614210</v>
      </c>
      <c r="P514" s="9">
        <v>1614210</v>
      </c>
      <c r="Q514" s="9">
        <v>1614210</v>
      </c>
      <c r="R514" s="9">
        <f t="shared" si="87"/>
        <v>1614210</v>
      </c>
      <c r="S514" s="9"/>
      <c r="V514" s="9">
        <f t="shared" si="85"/>
        <v>1614210</v>
      </c>
      <c r="X514" s="200"/>
      <c r="Z514" s="9">
        <f t="shared" si="88"/>
        <v>1614210</v>
      </c>
      <c r="AB514" s="200"/>
      <c r="AC514" s="157">
        <v>0</v>
      </c>
    </row>
    <row r="515" spans="1:29" s="8" customFormat="1" outlineLevel="3" x14ac:dyDescent="0.25">
      <c r="A515" s="8" t="s">
        <v>1094</v>
      </c>
      <c r="B515" s="8" t="s">
        <v>1095</v>
      </c>
      <c r="C515" s="8" t="s">
        <v>1104</v>
      </c>
      <c r="D515" s="8" t="s">
        <v>1105</v>
      </c>
      <c r="E515" s="9">
        <v>9902283.8800000008</v>
      </c>
      <c r="F515" s="9">
        <v>9902283.8800000008</v>
      </c>
      <c r="G515" s="9">
        <v>9902283.8800000008</v>
      </c>
      <c r="H515" s="9">
        <v>9902283.8800000008</v>
      </c>
      <c r="I515" s="9">
        <v>9902283.8800000008</v>
      </c>
      <c r="J515" s="9">
        <v>9902283.8800000008</v>
      </c>
      <c r="K515" s="9">
        <v>9902283.8800000008</v>
      </c>
      <c r="L515" s="9">
        <v>9902283.8800000008</v>
      </c>
      <c r="M515" s="9">
        <v>9902283.8800000008</v>
      </c>
      <c r="N515" s="9">
        <v>9902283.8800000008</v>
      </c>
      <c r="O515" s="9">
        <v>9902283.8800000008</v>
      </c>
      <c r="P515" s="9">
        <v>9902283.8800000008</v>
      </c>
      <c r="Q515" s="9">
        <v>9902283.8800000008</v>
      </c>
      <c r="R515" s="9">
        <f t="shared" si="87"/>
        <v>9902283.879999999</v>
      </c>
      <c r="S515" s="9"/>
      <c r="V515" s="9">
        <f t="shared" si="85"/>
        <v>9902283.879999999</v>
      </c>
      <c r="X515" s="200"/>
      <c r="Z515" s="9">
        <f t="shared" si="88"/>
        <v>9902283.879999999</v>
      </c>
      <c r="AB515" s="200"/>
      <c r="AC515" s="157">
        <v>0</v>
      </c>
    </row>
    <row r="516" spans="1:29" s="8" customFormat="1" outlineLevel="3" x14ac:dyDescent="0.25">
      <c r="A516" s="8" t="s">
        <v>1094</v>
      </c>
      <c r="B516" s="8" t="s">
        <v>1095</v>
      </c>
      <c r="C516" s="8" t="s">
        <v>1106</v>
      </c>
      <c r="D516" s="8" t="s">
        <v>1107</v>
      </c>
      <c r="E516" s="9">
        <v>177267.35</v>
      </c>
      <c r="F516" s="9">
        <v>179593.44</v>
      </c>
      <c r="G516" s="9">
        <v>179593.44</v>
      </c>
      <c r="H516" s="9">
        <v>253060.06</v>
      </c>
      <c r="I516" s="9">
        <v>253060.06</v>
      </c>
      <c r="J516" s="9">
        <v>253060.06</v>
      </c>
      <c r="K516" s="9">
        <v>253060.06</v>
      </c>
      <c r="L516" s="9">
        <v>253060.06</v>
      </c>
      <c r="M516" s="9">
        <v>253060.06</v>
      </c>
      <c r="N516" s="9">
        <v>253060.06</v>
      </c>
      <c r="O516" s="9">
        <v>346614.93</v>
      </c>
      <c r="P516" s="9">
        <v>398574.04</v>
      </c>
      <c r="Q516" s="9">
        <v>398595.2</v>
      </c>
      <c r="R516" s="9">
        <f t="shared" si="87"/>
        <v>263643.96208333335</v>
      </c>
      <c r="S516" s="9"/>
      <c r="V516" s="9">
        <f t="shared" si="85"/>
        <v>263643.96208333335</v>
      </c>
      <c r="X516" s="200"/>
      <c r="Z516" s="9">
        <f t="shared" si="88"/>
        <v>263643.96208333335</v>
      </c>
      <c r="AB516" s="200"/>
      <c r="AC516" s="157">
        <v>0</v>
      </c>
    </row>
    <row r="517" spans="1:29" s="8" customFormat="1" outlineLevel="3" x14ac:dyDescent="0.25">
      <c r="A517" s="8" t="s">
        <v>1094</v>
      </c>
      <c r="B517" s="8" t="s">
        <v>1095</v>
      </c>
      <c r="C517" s="8" t="s">
        <v>1108</v>
      </c>
      <c r="D517" s="8" t="s">
        <v>1109</v>
      </c>
      <c r="E517" s="9">
        <v>93579.11</v>
      </c>
      <c r="F517" s="9">
        <v>93579.11</v>
      </c>
      <c r="G517" s="9">
        <v>93579.11</v>
      </c>
      <c r="H517" s="9">
        <v>93579.11</v>
      </c>
      <c r="I517" s="9">
        <v>93579.11</v>
      </c>
      <c r="J517" s="9">
        <v>93579.11</v>
      </c>
      <c r="K517" s="9">
        <v>93579.11</v>
      </c>
      <c r="L517" s="9">
        <v>93579.11</v>
      </c>
      <c r="M517" s="9">
        <v>93579.11</v>
      </c>
      <c r="N517" s="9">
        <v>93579.11</v>
      </c>
      <c r="O517" s="9">
        <v>93579.11</v>
      </c>
      <c r="P517" s="9">
        <v>93579.11</v>
      </c>
      <c r="Q517" s="9">
        <v>93579.11</v>
      </c>
      <c r="R517" s="9">
        <f t="shared" si="87"/>
        <v>93579.109999999986</v>
      </c>
      <c r="S517" s="9"/>
      <c r="V517" s="9">
        <f t="shared" si="85"/>
        <v>93579.109999999986</v>
      </c>
      <c r="X517" s="200"/>
      <c r="Z517" s="9">
        <f t="shared" si="88"/>
        <v>93579.109999999986</v>
      </c>
      <c r="AB517" s="200"/>
      <c r="AC517" s="157">
        <v>0</v>
      </c>
    </row>
    <row r="518" spans="1:29" s="8" customFormat="1" outlineLevel="3" x14ac:dyDescent="0.25">
      <c r="A518" s="8" t="s">
        <v>1094</v>
      </c>
      <c r="B518" s="8" t="s">
        <v>1095</v>
      </c>
      <c r="C518" s="8" t="s">
        <v>1110</v>
      </c>
      <c r="D518" s="8" t="s">
        <v>1111</v>
      </c>
      <c r="E518" s="9">
        <v>-4399638.75</v>
      </c>
      <c r="F518" s="9">
        <v>-4399270.21</v>
      </c>
      <c r="G518" s="9">
        <v>-4399270.21</v>
      </c>
      <c r="H518" s="9">
        <v>-4699329.91</v>
      </c>
      <c r="I518" s="9">
        <v>-4699329.91</v>
      </c>
      <c r="J518" s="9">
        <v>-4699329.91</v>
      </c>
      <c r="K518" s="9">
        <v>-4699329.91</v>
      </c>
      <c r="L518" s="9">
        <v>-4699329.91</v>
      </c>
      <c r="M518" s="9">
        <v>-4699329.91</v>
      </c>
      <c r="N518" s="9">
        <v>-4699329.91</v>
      </c>
      <c r="O518" s="9">
        <v>-4699329.91</v>
      </c>
      <c r="P518" s="9">
        <v>-4699329.91</v>
      </c>
      <c r="Q518" s="9">
        <v>-4699329.91</v>
      </c>
      <c r="R518" s="9">
        <f t="shared" si="87"/>
        <v>-4636832.8283333331</v>
      </c>
      <c r="S518" s="9"/>
      <c r="V518" s="9">
        <f t="shared" si="85"/>
        <v>-4636832.8283333331</v>
      </c>
      <c r="X518" s="200"/>
      <c r="Z518" s="9">
        <f t="shared" si="88"/>
        <v>-4636832.8283333331</v>
      </c>
      <c r="AB518" s="200"/>
      <c r="AC518" s="157">
        <v>0</v>
      </c>
    </row>
    <row r="519" spans="1:29" s="8" customFormat="1" outlineLevel="3" x14ac:dyDescent="0.25">
      <c r="A519" s="8" t="s">
        <v>1094</v>
      </c>
      <c r="B519" s="8" t="s">
        <v>1095</v>
      </c>
      <c r="C519" s="8" t="s">
        <v>1112</v>
      </c>
      <c r="D519" s="8" t="s">
        <v>1113</v>
      </c>
      <c r="E519" s="9">
        <v>-62190659.100000001</v>
      </c>
      <c r="F519" s="9">
        <v>-63679071.670000002</v>
      </c>
      <c r="G519" s="9">
        <v>-65204549.579999998</v>
      </c>
      <c r="H519" s="9">
        <v>-66509881.049999997</v>
      </c>
      <c r="I519" s="9">
        <v>-67890308.459999993</v>
      </c>
      <c r="J519" s="9">
        <v>-68561960.189999998</v>
      </c>
      <c r="K519" s="9">
        <v>-69225739.5</v>
      </c>
      <c r="L519" s="9">
        <v>-70006991.040000007</v>
      </c>
      <c r="M519" s="9">
        <v>-70749845.159999996</v>
      </c>
      <c r="N519" s="9">
        <v>-71381822.5</v>
      </c>
      <c r="O519" s="9">
        <v>-71692724.689999998</v>
      </c>
      <c r="P519" s="9">
        <v>-71962031.120000005</v>
      </c>
      <c r="Q519" s="9">
        <v>-72179399.599999994</v>
      </c>
      <c r="R519" s="9">
        <f t="shared" si="87"/>
        <v>-68670829.525833324</v>
      </c>
      <c r="S519" s="9"/>
      <c r="V519" s="9">
        <f t="shared" si="85"/>
        <v>-68670829.525833324</v>
      </c>
      <c r="X519" s="200"/>
      <c r="Z519" s="9">
        <f>V519-AA519</f>
        <v>-74001754.996666655</v>
      </c>
      <c r="AA519" s="9">
        <f>'Reg Assets include NUTIL'!F118*1000</f>
        <v>5330925.4708333304</v>
      </c>
      <c r="AB519" s="202"/>
      <c r="AC519" s="157">
        <v>0</v>
      </c>
    </row>
    <row r="520" spans="1:29" s="8" customFormat="1" outlineLevel="3" x14ac:dyDescent="0.25">
      <c r="A520" s="8" t="s">
        <v>1094</v>
      </c>
      <c r="B520" s="8" t="s">
        <v>1095</v>
      </c>
      <c r="C520" s="8" t="s">
        <v>1114</v>
      </c>
      <c r="D520" s="8" t="s">
        <v>1115</v>
      </c>
      <c r="E520" s="9">
        <v>8721548.3399999999</v>
      </c>
      <c r="F520" s="9">
        <v>8531667.3399999999</v>
      </c>
      <c r="G520" s="9">
        <v>8554089.3399999999</v>
      </c>
      <c r="H520" s="9">
        <v>8576511.3399999999</v>
      </c>
      <c r="I520" s="9">
        <v>8598933.3399999999</v>
      </c>
      <c r="J520" s="9">
        <v>8621355.3399999999</v>
      </c>
      <c r="K520" s="9">
        <v>7997438.3399999999</v>
      </c>
      <c r="L520" s="9">
        <v>8019214.3399999999</v>
      </c>
      <c r="M520" s="9">
        <v>8040990.3399999999</v>
      </c>
      <c r="N520" s="9">
        <v>6014806.3399999999</v>
      </c>
      <c r="O520" s="9">
        <v>6031153.3399999999</v>
      </c>
      <c r="P520" s="9">
        <v>6047500.3399999999</v>
      </c>
      <c r="Q520" s="9">
        <v>6063847.3399999999</v>
      </c>
      <c r="R520" s="9">
        <f t="shared" si="87"/>
        <v>7702196.4650000026</v>
      </c>
      <c r="S520" s="9"/>
      <c r="V520" s="9">
        <f t="shared" si="85"/>
        <v>7702196.4650000026</v>
      </c>
      <c r="X520" s="200"/>
      <c r="Z520" s="9">
        <f t="shared" ref="Z520:Z532" si="89">V520</f>
        <v>7702196.4650000026</v>
      </c>
      <c r="AB520" s="200"/>
      <c r="AC520" s="157">
        <v>0</v>
      </c>
    </row>
    <row r="521" spans="1:29" s="8" customFormat="1" outlineLevel="3" x14ac:dyDescent="0.25">
      <c r="A521" s="8" t="s">
        <v>1094</v>
      </c>
      <c r="B521" s="8" t="s">
        <v>1095</v>
      </c>
      <c r="C521" s="8" t="s">
        <v>1116</v>
      </c>
      <c r="D521" s="8" t="s">
        <v>1117</v>
      </c>
      <c r="E521" s="9">
        <v>4492192.24</v>
      </c>
      <c r="F521" s="9">
        <v>4492192.24</v>
      </c>
      <c r="G521" s="9">
        <v>4492192.24</v>
      </c>
      <c r="H521" s="9">
        <v>4492192.24</v>
      </c>
      <c r="I521" s="9">
        <v>4492192.24</v>
      </c>
      <c r="J521" s="9">
        <v>4492192.24</v>
      </c>
      <c r="K521" s="9">
        <v>4492192.24</v>
      </c>
      <c r="L521" s="9">
        <v>4492192.24</v>
      </c>
      <c r="M521" s="9">
        <v>4492192.24</v>
      </c>
      <c r="N521" s="9">
        <v>4492192.24</v>
      </c>
      <c r="O521" s="9">
        <v>4492192.24</v>
      </c>
      <c r="P521" s="9">
        <v>4492192.24</v>
      </c>
      <c r="Q521" s="9">
        <v>4492192.24</v>
      </c>
      <c r="R521" s="9">
        <f t="shared" si="87"/>
        <v>4492192.2400000012</v>
      </c>
      <c r="S521" s="9"/>
      <c r="V521" s="9">
        <f t="shared" si="85"/>
        <v>4492192.2400000012</v>
      </c>
      <c r="X521" s="200"/>
      <c r="Z521" s="9">
        <f t="shared" si="89"/>
        <v>4492192.2400000012</v>
      </c>
      <c r="AB521" s="200"/>
      <c r="AC521" s="157">
        <v>0</v>
      </c>
    </row>
    <row r="522" spans="1:29" s="8" customFormat="1" outlineLevel="3" x14ac:dyDescent="0.25">
      <c r="A522" s="8" t="s">
        <v>1094</v>
      </c>
      <c r="B522" s="8" t="s">
        <v>1095</v>
      </c>
      <c r="C522" s="8" t="s">
        <v>1118</v>
      </c>
      <c r="D522" s="8" t="s">
        <v>1119</v>
      </c>
      <c r="E522" s="9">
        <v>842957.2</v>
      </c>
      <c r="F522" s="9">
        <v>842957.2</v>
      </c>
      <c r="G522" s="9">
        <v>842957.2</v>
      </c>
      <c r="H522" s="9">
        <v>842957.2</v>
      </c>
      <c r="I522" s="9">
        <v>842957.2</v>
      </c>
      <c r="J522" s="9">
        <v>842957.2</v>
      </c>
      <c r="K522" s="9">
        <v>842957.2</v>
      </c>
      <c r="L522" s="9">
        <v>842957.2</v>
      </c>
      <c r="M522" s="9">
        <v>842957.2</v>
      </c>
      <c r="N522" s="9">
        <v>842957.2</v>
      </c>
      <c r="O522" s="9">
        <v>842957.2</v>
      </c>
      <c r="P522" s="9">
        <v>842957.2</v>
      </c>
      <c r="Q522" s="9">
        <v>842957.2</v>
      </c>
      <c r="R522" s="9">
        <f t="shared" si="87"/>
        <v>842957.19999999984</v>
      </c>
      <c r="S522" s="9"/>
      <c r="V522" s="9">
        <f t="shared" si="85"/>
        <v>842957.19999999984</v>
      </c>
      <c r="X522" s="200"/>
      <c r="Z522" s="9">
        <f t="shared" si="89"/>
        <v>842957.19999999984</v>
      </c>
      <c r="AB522" s="200"/>
      <c r="AC522" s="157">
        <v>0</v>
      </c>
    </row>
    <row r="523" spans="1:29" s="8" customFormat="1" outlineLevel="3" x14ac:dyDescent="0.25">
      <c r="A523" s="8" t="s">
        <v>1094</v>
      </c>
      <c r="B523" s="8" t="s">
        <v>1095</v>
      </c>
      <c r="C523" s="8" t="s">
        <v>1120</v>
      </c>
      <c r="D523" s="8" t="s">
        <v>1121</v>
      </c>
      <c r="E523" s="9">
        <v>6424161.0099999998</v>
      </c>
      <c r="F523" s="9">
        <v>6578567.9400000004</v>
      </c>
      <c r="G523" s="9">
        <v>6736094.2400000002</v>
      </c>
      <c r="H523" s="9">
        <v>6874362.1399999997</v>
      </c>
      <c r="I523" s="9">
        <v>7019043.6900000004</v>
      </c>
      <c r="J523" s="9">
        <v>7101989.3200000003</v>
      </c>
      <c r="K523" s="9">
        <v>7182957.29</v>
      </c>
      <c r="L523" s="9">
        <v>7274616.29</v>
      </c>
      <c r="M523" s="9">
        <v>7362805.9100000001</v>
      </c>
      <c r="N523" s="9">
        <v>7441002.2199999997</v>
      </c>
      <c r="O523" s="9">
        <v>7491468.5599999996</v>
      </c>
      <c r="P523" s="9">
        <v>7519382.7699999996</v>
      </c>
      <c r="Q523" s="9">
        <v>7538284.3799999999</v>
      </c>
      <c r="R523" s="9">
        <f t="shared" si="87"/>
        <v>7130292.7554166652</v>
      </c>
      <c r="S523" s="9"/>
      <c r="V523" s="9">
        <f t="shared" si="85"/>
        <v>7130292.7554166652</v>
      </c>
      <c r="X523" s="200"/>
      <c r="Z523" s="9">
        <f t="shared" si="89"/>
        <v>7130292.7554166652</v>
      </c>
      <c r="AB523" s="200"/>
      <c r="AC523" s="157">
        <v>0</v>
      </c>
    </row>
    <row r="524" spans="1:29" s="8" customFormat="1" outlineLevel="3" x14ac:dyDescent="0.25">
      <c r="A524" s="8" t="s">
        <v>1094</v>
      </c>
      <c r="B524" s="8" t="s">
        <v>1095</v>
      </c>
      <c r="C524" s="8" t="s">
        <v>1122</v>
      </c>
      <c r="D524" s="8" t="s">
        <v>1123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-217753.69</v>
      </c>
      <c r="Q524" s="9">
        <v>-487214.38</v>
      </c>
      <c r="R524" s="9">
        <f t="shared" si="87"/>
        <v>-38446.74</v>
      </c>
      <c r="S524" s="9"/>
      <c r="V524" s="9">
        <f t="shared" si="85"/>
        <v>-38446.74</v>
      </c>
      <c r="X524" s="200"/>
      <c r="Z524" s="9">
        <f t="shared" si="89"/>
        <v>-38446.74</v>
      </c>
      <c r="AB524" s="200"/>
      <c r="AC524" s="157">
        <v>0</v>
      </c>
    </row>
    <row r="525" spans="1:29" s="8" customFormat="1" outlineLevel="3" x14ac:dyDescent="0.25">
      <c r="A525" s="8" t="s">
        <v>1094</v>
      </c>
      <c r="B525" s="8" t="s">
        <v>1095</v>
      </c>
      <c r="C525" s="8" t="s">
        <v>1124</v>
      </c>
      <c r="D525" s="8" t="s">
        <v>1125</v>
      </c>
      <c r="E525" s="9">
        <v>1611812.47</v>
      </c>
      <c r="F525" s="9">
        <v>1611812.47</v>
      </c>
      <c r="G525" s="9">
        <v>1611812.47</v>
      </c>
      <c r="H525" s="9">
        <v>1611812.47</v>
      </c>
      <c r="I525" s="9">
        <v>1611812.47</v>
      </c>
      <c r="J525" s="9">
        <v>1611812.47</v>
      </c>
      <c r="K525" s="9">
        <v>1611812.47</v>
      </c>
      <c r="L525" s="9">
        <v>1611812.47</v>
      </c>
      <c r="M525" s="9">
        <v>1611812.47</v>
      </c>
      <c r="N525" s="9">
        <v>1611812.47</v>
      </c>
      <c r="O525" s="9">
        <v>1611812.47</v>
      </c>
      <c r="P525" s="9">
        <v>1611812.47</v>
      </c>
      <c r="Q525" s="9">
        <v>1611812.47</v>
      </c>
      <c r="R525" s="9">
        <f t="shared" si="87"/>
        <v>1611812.47</v>
      </c>
      <c r="S525" s="9"/>
      <c r="V525" s="9">
        <f t="shared" si="85"/>
        <v>1611812.47</v>
      </c>
      <c r="X525" s="200"/>
      <c r="Z525" s="9">
        <f t="shared" si="89"/>
        <v>1611812.47</v>
      </c>
      <c r="AB525" s="200"/>
      <c r="AC525" s="157">
        <v>0</v>
      </c>
    </row>
    <row r="526" spans="1:29" s="8" customFormat="1" outlineLevel="3" x14ac:dyDescent="0.25">
      <c r="A526" s="8" t="s">
        <v>1094</v>
      </c>
      <c r="B526" s="8" t="s">
        <v>1095</v>
      </c>
      <c r="C526" s="8" t="s">
        <v>1126</v>
      </c>
      <c r="D526" s="8" t="s">
        <v>1127</v>
      </c>
      <c r="E526" s="9">
        <v>2500001.02</v>
      </c>
      <c r="F526" s="9">
        <v>2500001.02</v>
      </c>
      <c r="G526" s="9">
        <v>2500001.02</v>
      </c>
      <c r="H526" s="9">
        <v>2500001.02</v>
      </c>
      <c r="I526" s="9">
        <v>2500001.02</v>
      </c>
      <c r="J526" s="9">
        <v>2500001.02</v>
      </c>
      <c r="K526" s="9">
        <v>2500001.02</v>
      </c>
      <c r="L526" s="9">
        <v>2500001.02</v>
      </c>
      <c r="M526" s="9">
        <v>2500001.02</v>
      </c>
      <c r="N526" s="9">
        <v>2500001.02</v>
      </c>
      <c r="O526" s="9">
        <v>2500001.02</v>
      </c>
      <c r="P526" s="9">
        <v>2500001.02</v>
      </c>
      <c r="Q526" s="9">
        <v>2500001.02</v>
      </c>
      <c r="R526" s="9">
        <f t="shared" si="87"/>
        <v>2500001.02</v>
      </c>
      <c r="S526" s="9"/>
      <c r="V526" s="9">
        <f t="shared" si="85"/>
        <v>2500001.02</v>
      </c>
      <c r="X526" s="200"/>
      <c r="Z526" s="9">
        <f t="shared" si="89"/>
        <v>2500001.02</v>
      </c>
      <c r="AB526" s="200"/>
      <c r="AC526" s="157">
        <v>0</v>
      </c>
    </row>
    <row r="527" spans="1:29" s="8" customFormat="1" outlineLevel="3" x14ac:dyDescent="0.25">
      <c r="A527" s="8" t="s">
        <v>1094</v>
      </c>
      <c r="B527" s="8" t="s">
        <v>1095</v>
      </c>
      <c r="C527" s="8" t="s">
        <v>1128</v>
      </c>
      <c r="D527" s="8" t="s">
        <v>1129</v>
      </c>
      <c r="E527" s="9">
        <v>44298477.390000001</v>
      </c>
      <c r="F527" s="9">
        <v>44390117.670000002</v>
      </c>
      <c r="G527" s="9">
        <v>44471525.259999998</v>
      </c>
      <c r="H527" s="9">
        <v>44538421.43</v>
      </c>
      <c r="I527" s="9">
        <v>44617587.07</v>
      </c>
      <c r="J527" s="9">
        <v>44802519.5</v>
      </c>
      <c r="K527" s="9">
        <v>44826284.270000003</v>
      </c>
      <c r="L527" s="9">
        <v>44841128.740000002</v>
      </c>
      <c r="M527" s="9">
        <v>44839984.159999996</v>
      </c>
      <c r="N527" s="9">
        <v>44782041.899999999</v>
      </c>
      <c r="O527" s="9">
        <v>44802551.68</v>
      </c>
      <c r="P527" s="9">
        <v>44851426.149999999</v>
      </c>
      <c r="Q527" s="9">
        <v>44847950.18</v>
      </c>
      <c r="R527" s="9">
        <f t="shared" si="87"/>
        <v>44694733.46791666</v>
      </c>
      <c r="S527" s="9"/>
      <c r="V527" s="9">
        <f t="shared" si="85"/>
        <v>44694733.46791666</v>
      </c>
      <c r="X527" s="200"/>
      <c r="Z527" s="9">
        <f t="shared" si="89"/>
        <v>44694733.46791666</v>
      </c>
      <c r="AB527" s="200"/>
      <c r="AC527" s="157">
        <v>0</v>
      </c>
    </row>
    <row r="528" spans="1:29" s="8" customFormat="1" outlineLevel="3" x14ac:dyDescent="0.25">
      <c r="A528" s="8" t="s">
        <v>1094</v>
      </c>
      <c r="B528" s="8" t="s">
        <v>1095</v>
      </c>
      <c r="C528" s="8" t="s">
        <v>1130</v>
      </c>
      <c r="D528" s="8" t="s">
        <v>1131</v>
      </c>
      <c r="E528" s="9">
        <v>-2683888.35</v>
      </c>
      <c r="F528" s="9">
        <v>-2685985.81</v>
      </c>
      <c r="G528" s="9">
        <v>-2695745.82</v>
      </c>
      <c r="H528" s="9">
        <v>-2990553.53</v>
      </c>
      <c r="I528" s="9">
        <v>-2999733.89</v>
      </c>
      <c r="J528" s="9">
        <v>-2888747.1</v>
      </c>
      <c r="K528" s="9">
        <v>-2867313.18</v>
      </c>
      <c r="L528" s="9">
        <v>-2872609.05</v>
      </c>
      <c r="M528" s="9">
        <v>-2877101.6</v>
      </c>
      <c r="N528" s="9">
        <v>-2794289.1</v>
      </c>
      <c r="O528" s="9">
        <v>-2797894.13</v>
      </c>
      <c r="P528" s="9">
        <v>-2801739.13</v>
      </c>
      <c r="Q528" s="9">
        <v>-2803050.83</v>
      </c>
      <c r="R528" s="9">
        <f t="shared" si="87"/>
        <v>-2834598.4941666671</v>
      </c>
      <c r="S528" s="9"/>
      <c r="V528" s="9">
        <f t="shared" si="85"/>
        <v>-2834598.4941666671</v>
      </c>
      <c r="X528" s="200"/>
      <c r="Z528" s="9">
        <f t="shared" si="89"/>
        <v>-2834598.4941666671</v>
      </c>
      <c r="AB528" s="200"/>
      <c r="AC528" s="157">
        <v>0</v>
      </c>
    </row>
    <row r="529" spans="1:29" s="8" customFormat="1" outlineLevel="3" x14ac:dyDescent="0.25">
      <c r="A529" s="8" t="s">
        <v>1094</v>
      </c>
      <c r="B529" s="8" t="s">
        <v>1095</v>
      </c>
      <c r="C529" s="8" t="s">
        <v>1132</v>
      </c>
      <c r="D529" s="8" t="s">
        <v>1133</v>
      </c>
      <c r="E529" s="9">
        <v>-4231211.01</v>
      </c>
      <c r="F529" s="9">
        <v>-4374838.0599999996</v>
      </c>
      <c r="G529" s="9">
        <v>-4518366.7699999996</v>
      </c>
      <c r="H529" s="9">
        <v>-4661437.88</v>
      </c>
      <c r="I529" s="9">
        <v>-4804631.25</v>
      </c>
      <c r="J529" s="9">
        <v>-4947393.41</v>
      </c>
      <c r="K529" s="9">
        <v>-5089425.72</v>
      </c>
      <c r="L529" s="9">
        <v>-5232363.33</v>
      </c>
      <c r="M529" s="9">
        <v>-5375077.2599999998</v>
      </c>
      <c r="N529" s="9">
        <v>-5517601.4400000004</v>
      </c>
      <c r="O529" s="9">
        <v>-5663623.3399999999</v>
      </c>
      <c r="P529" s="9">
        <v>-5591739.2800000003</v>
      </c>
      <c r="Q529" s="9">
        <v>-5467985.8200000003</v>
      </c>
      <c r="R529" s="9">
        <f t="shared" si="87"/>
        <v>-5052174.6795833334</v>
      </c>
      <c r="S529" s="9"/>
      <c r="V529" s="9">
        <f t="shared" si="85"/>
        <v>-5052174.6795833334</v>
      </c>
      <c r="X529" s="200"/>
      <c r="Z529" s="9">
        <f t="shared" si="89"/>
        <v>-5052174.6795833334</v>
      </c>
      <c r="AB529" s="200"/>
      <c r="AC529" s="157">
        <v>0</v>
      </c>
    </row>
    <row r="530" spans="1:29" s="8" customFormat="1" outlineLevel="3" x14ac:dyDescent="0.25">
      <c r="A530" s="8" t="s">
        <v>1094</v>
      </c>
      <c r="B530" s="8" t="s">
        <v>1095</v>
      </c>
      <c r="C530" s="8" t="s">
        <v>1134</v>
      </c>
      <c r="D530" s="8" t="s">
        <v>1135</v>
      </c>
      <c r="E530" s="9">
        <v>2978683</v>
      </c>
      <c r="F530" s="9">
        <v>2978683</v>
      </c>
      <c r="G530" s="9">
        <v>2978683</v>
      </c>
      <c r="H530" s="9">
        <v>2978683</v>
      </c>
      <c r="I530" s="9">
        <v>2978683</v>
      </c>
      <c r="J530" s="9">
        <v>2978683</v>
      </c>
      <c r="K530" s="9">
        <v>2978683</v>
      </c>
      <c r="L530" s="9">
        <v>2978683</v>
      </c>
      <c r="M530" s="9">
        <v>2978683</v>
      </c>
      <c r="N530" s="9">
        <v>2978683</v>
      </c>
      <c r="O530" s="9">
        <v>2978683</v>
      </c>
      <c r="P530" s="9">
        <v>2978683</v>
      </c>
      <c r="Q530" s="9">
        <v>2978683</v>
      </c>
      <c r="R530" s="9">
        <f t="shared" si="87"/>
        <v>2978683</v>
      </c>
      <c r="S530" s="9"/>
      <c r="V530" s="9">
        <f t="shared" si="85"/>
        <v>2978683</v>
      </c>
      <c r="X530" s="200"/>
      <c r="Z530" s="9">
        <f t="shared" si="89"/>
        <v>2978683</v>
      </c>
      <c r="AB530" s="200"/>
      <c r="AC530" s="157">
        <v>0</v>
      </c>
    </row>
    <row r="531" spans="1:29" s="8" customFormat="1" outlineLevel="3" x14ac:dyDescent="0.25">
      <c r="A531" s="8" t="s">
        <v>1094</v>
      </c>
      <c r="B531" s="8" t="s">
        <v>1095</v>
      </c>
      <c r="C531" s="8" t="s">
        <v>1136</v>
      </c>
      <c r="D531" s="8" t="s">
        <v>1137</v>
      </c>
      <c r="E531" s="9">
        <v>-1331283.9099999999</v>
      </c>
      <c r="F531" s="9">
        <v>-1331128.52</v>
      </c>
      <c r="G531" s="9">
        <v>-1331128.52</v>
      </c>
      <c r="H531" s="9">
        <v>-1326220.74</v>
      </c>
      <c r="I531" s="9">
        <v>-1332226.6200000001</v>
      </c>
      <c r="J531" s="9">
        <v>-1332226.6200000001</v>
      </c>
      <c r="K531" s="9">
        <v>-1332226.6200000001</v>
      </c>
      <c r="L531" s="9">
        <v>-1332226.6200000001</v>
      </c>
      <c r="M531" s="9">
        <v>-1332226.6200000001</v>
      </c>
      <c r="N531" s="9">
        <v>-1332226.6200000001</v>
      </c>
      <c r="O531" s="9">
        <v>-1332226.6200000001</v>
      </c>
      <c r="P531" s="9">
        <v>-1332226.6200000001</v>
      </c>
      <c r="Q531" s="9">
        <v>-1332226.6200000001</v>
      </c>
      <c r="R531" s="9">
        <f t="shared" si="87"/>
        <v>-1331503.8337500005</v>
      </c>
      <c r="S531" s="9"/>
      <c r="V531" s="9">
        <f t="shared" si="85"/>
        <v>-1331503.8337500005</v>
      </c>
      <c r="X531" s="200"/>
      <c r="Z531" s="9">
        <f t="shared" si="89"/>
        <v>-1331503.8337500005</v>
      </c>
      <c r="AB531" s="200"/>
      <c r="AC531" s="157">
        <v>0</v>
      </c>
    </row>
    <row r="532" spans="1:29" s="8" customFormat="1" outlineLevel="3" x14ac:dyDescent="0.25">
      <c r="A532" s="8" t="s">
        <v>1094</v>
      </c>
      <c r="B532" s="8" t="s">
        <v>1095</v>
      </c>
      <c r="C532" s="8" t="s">
        <v>1138</v>
      </c>
      <c r="D532" s="8" t="s">
        <v>1139</v>
      </c>
      <c r="E532" s="9">
        <v>-923617</v>
      </c>
      <c r="F532" s="9">
        <v>-923617</v>
      </c>
      <c r="G532" s="9">
        <v>-923617</v>
      </c>
      <c r="H532" s="9">
        <v>-923617</v>
      </c>
      <c r="I532" s="9">
        <v>-923617</v>
      </c>
      <c r="J532" s="9">
        <v>-923617</v>
      </c>
      <c r="K532" s="9">
        <v>-923617</v>
      </c>
      <c r="L532" s="9">
        <v>-923617</v>
      </c>
      <c r="M532" s="9">
        <v>-923617</v>
      </c>
      <c r="N532" s="9">
        <v>-923617</v>
      </c>
      <c r="O532" s="9">
        <v>-923617</v>
      </c>
      <c r="P532" s="9">
        <v>-923617</v>
      </c>
      <c r="Q532" s="9">
        <v>-923617</v>
      </c>
      <c r="R532" s="9">
        <f t="shared" si="87"/>
        <v>-923617</v>
      </c>
      <c r="S532" s="9"/>
      <c r="V532" s="9">
        <f t="shared" si="85"/>
        <v>-923617</v>
      </c>
      <c r="X532" s="200"/>
      <c r="Z532" s="9">
        <f t="shared" si="89"/>
        <v>-923617</v>
      </c>
      <c r="AB532" s="200"/>
      <c r="AC532" s="157">
        <v>0</v>
      </c>
    </row>
    <row r="533" spans="1:29" s="8" customFormat="1" outlineLevel="3" x14ac:dyDescent="0.25">
      <c r="A533" s="8" t="s">
        <v>1094</v>
      </c>
      <c r="B533" s="8" t="s">
        <v>1095</v>
      </c>
      <c r="C533" s="8" t="s">
        <v>1140</v>
      </c>
      <c r="D533" s="8" t="s">
        <v>1141</v>
      </c>
      <c r="E533" s="9">
        <v>-5971243.8300000001</v>
      </c>
      <c r="F533" s="9">
        <v>-5970546.8600000003</v>
      </c>
      <c r="G533" s="9">
        <v>-5970546.8600000003</v>
      </c>
      <c r="H533" s="9">
        <v>-5948533.8799999999</v>
      </c>
      <c r="I533" s="9">
        <v>-5975471.3600000003</v>
      </c>
      <c r="J533" s="9">
        <v>-5975471.3600000003</v>
      </c>
      <c r="K533" s="9">
        <v>-5975471.3600000003</v>
      </c>
      <c r="L533" s="9">
        <v>-5975471.3600000003</v>
      </c>
      <c r="M533" s="9">
        <v>-5975471.3600000003</v>
      </c>
      <c r="N533" s="9">
        <v>-5975471.3600000003</v>
      </c>
      <c r="O533" s="9">
        <v>-5975471.3600000003</v>
      </c>
      <c r="P533" s="9">
        <v>-5975471.3600000003</v>
      </c>
      <c r="Q533" s="9">
        <v>-5975471.3600000003</v>
      </c>
      <c r="R533" s="9">
        <f t="shared" si="87"/>
        <v>-5972229.6729166666</v>
      </c>
      <c r="S533" s="9"/>
      <c r="V533" s="9">
        <f t="shared" si="85"/>
        <v>-5972229.6729166666</v>
      </c>
      <c r="X533" s="200"/>
      <c r="AA533" s="9">
        <f>V533</f>
        <v>-5972229.6729166666</v>
      </c>
      <c r="AB533" s="202"/>
      <c r="AC533" s="157">
        <v>0</v>
      </c>
    </row>
    <row r="534" spans="1:29" s="8" customFormat="1" outlineLevel="3" x14ac:dyDescent="0.25">
      <c r="A534" s="8" t="s">
        <v>1094</v>
      </c>
      <c r="B534" s="8" t="s">
        <v>1095</v>
      </c>
      <c r="C534" s="8" t="s">
        <v>1142</v>
      </c>
      <c r="D534" s="8" t="s">
        <v>1143</v>
      </c>
      <c r="E534" s="9">
        <v>-375681</v>
      </c>
      <c r="F534" s="9">
        <v>-375681</v>
      </c>
      <c r="G534" s="9">
        <v>-375681</v>
      </c>
      <c r="H534" s="9">
        <v>-375681</v>
      </c>
      <c r="I534" s="9">
        <v>-375681</v>
      </c>
      <c r="J534" s="9">
        <v>-375681</v>
      </c>
      <c r="K534" s="9">
        <v>-375681</v>
      </c>
      <c r="L534" s="9">
        <v>-375681</v>
      </c>
      <c r="M534" s="9">
        <v>-375681</v>
      </c>
      <c r="N534" s="9">
        <v>-375681</v>
      </c>
      <c r="O534" s="9">
        <v>-375681</v>
      </c>
      <c r="P534" s="9">
        <v>-375681</v>
      </c>
      <c r="Q534" s="9">
        <v>-375681</v>
      </c>
      <c r="R534" s="9">
        <f t="shared" si="87"/>
        <v>-375681</v>
      </c>
      <c r="S534" s="9"/>
      <c r="V534" s="9">
        <f t="shared" si="85"/>
        <v>-375681</v>
      </c>
      <c r="X534" s="200"/>
      <c r="Z534" s="9">
        <f>V534</f>
        <v>-375681</v>
      </c>
      <c r="AB534" s="200"/>
      <c r="AC534" s="157">
        <v>0</v>
      </c>
    </row>
    <row r="535" spans="1:29" s="8" customFormat="1" outlineLevel="3" x14ac:dyDescent="0.25">
      <c r="A535" s="8" t="s">
        <v>1094</v>
      </c>
      <c r="B535" s="8" t="s">
        <v>1095</v>
      </c>
      <c r="C535" s="8" t="s">
        <v>1144</v>
      </c>
      <c r="D535" s="8" t="s">
        <v>1145</v>
      </c>
      <c r="E535" s="9">
        <v>-1131605.28</v>
      </c>
      <c r="F535" s="9">
        <v>-1132489.6299999999</v>
      </c>
      <c r="G535" s="9">
        <v>-1136604.73</v>
      </c>
      <c r="H535" s="9">
        <v>-1135896.1200000001</v>
      </c>
      <c r="I535" s="9">
        <v>-1139383.08</v>
      </c>
      <c r="J535" s="9">
        <v>-1145946.53</v>
      </c>
      <c r="K535" s="9">
        <v>-1137805.33</v>
      </c>
      <c r="L535" s="9">
        <v>-1139816.8500000001</v>
      </c>
      <c r="M535" s="9">
        <v>-1141523.25</v>
      </c>
      <c r="N535" s="9">
        <v>-1110068.74</v>
      </c>
      <c r="O535" s="9">
        <v>-1111438.03</v>
      </c>
      <c r="P535" s="9">
        <v>-1112898.47</v>
      </c>
      <c r="Q535" s="9">
        <v>-1113396.69</v>
      </c>
      <c r="R535" s="9">
        <f t="shared" si="87"/>
        <v>-1130530.9787500002</v>
      </c>
      <c r="S535" s="9"/>
      <c r="V535" s="9">
        <f t="shared" si="85"/>
        <v>-1130530.9787500002</v>
      </c>
      <c r="X535" s="200"/>
      <c r="Z535" s="9">
        <f>V535</f>
        <v>-1130530.9787500002</v>
      </c>
      <c r="AB535" s="200"/>
      <c r="AC535" s="157">
        <v>0</v>
      </c>
    </row>
    <row r="536" spans="1:29" s="8" customFormat="1" outlineLevel="3" x14ac:dyDescent="0.25">
      <c r="A536" s="8" t="s">
        <v>1094</v>
      </c>
      <c r="B536" s="8" t="s">
        <v>1095</v>
      </c>
      <c r="C536" s="8" t="s">
        <v>1146</v>
      </c>
      <c r="D536" s="8" t="s">
        <v>1147</v>
      </c>
      <c r="E536" s="9">
        <v>-1336436.24</v>
      </c>
      <c r="F536" s="9">
        <v>-1368256.15</v>
      </c>
      <c r="G536" s="9">
        <v>-1400076.06</v>
      </c>
      <c r="H536" s="9">
        <v>-1431895.97</v>
      </c>
      <c r="I536" s="9">
        <v>-1463715.88</v>
      </c>
      <c r="J536" s="9">
        <v>-1495535.79</v>
      </c>
      <c r="K536" s="9">
        <v>-1527355.7</v>
      </c>
      <c r="L536" s="9">
        <v>-1559175.61</v>
      </c>
      <c r="M536" s="9">
        <v>-1590995.52</v>
      </c>
      <c r="N536" s="9">
        <v>-1622815.43</v>
      </c>
      <c r="O536" s="9">
        <v>-1654635.34</v>
      </c>
      <c r="P536" s="9">
        <v>-1686455.25</v>
      </c>
      <c r="Q536" s="9">
        <v>-1718275.16</v>
      </c>
      <c r="R536" s="9">
        <f t="shared" si="87"/>
        <v>-1527355.6999999995</v>
      </c>
      <c r="S536" s="9"/>
      <c r="V536" s="9">
        <f t="shared" ref="V536:V550" si="90">R536</f>
        <v>-1527355.6999999995</v>
      </c>
      <c r="X536" s="200"/>
      <c r="Z536" s="9">
        <f>V536</f>
        <v>-1527355.6999999995</v>
      </c>
      <c r="AB536" s="200"/>
      <c r="AC536" s="157">
        <v>0</v>
      </c>
    </row>
    <row r="537" spans="1:29" s="8" customFormat="1" outlineLevel="3" x14ac:dyDescent="0.25">
      <c r="A537" s="8" t="s">
        <v>1094</v>
      </c>
      <c r="B537" s="8" t="s">
        <v>1095</v>
      </c>
      <c r="C537" s="8" t="s">
        <v>1148</v>
      </c>
      <c r="D537" s="8" t="s">
        <v>1149</v>
      </c>
      <c r="E537" s="9">
        <v>-6442881.0599999996</v>
      </c>
      <c r="F537" s="9">
        <v>-6596282.9900000002</v>
      </c>
      <c r="G537" s="9">
        <v>-6749684.9199999999</v>
      </c>
      <c r="H537" s="9">
        <v>-6903086.8499999996</v>
      </c>
      <c r="I537" s="9">
        <v>-7056488.7800000003</v>
      </c>
      <c r="J537" s="9">
        <v>-7209890.71</v>
      </c>
      <c r="K537" s="9">
        <v>-7363292.6399999997</v>
      </c>
      <c r="L537" s="9">
        <v>-7516694.5700000003</v>
      </c>
      <c r="M537" s="9">
        <v>-7670096.5</v>
      </c>
      <c r="N537" s="9">
        <v>-7823498.4299999997</v>
      </c>
      <c r="O537" s="9">
        <v>-7976900.3600000003</v>
      </c>
      <c r="P537" s="9">
        <v>-8130302.29</v>
      </c>
      <c r="Q537" s="9">
        <v>-8283704.2199999997</v>
      </c>
      <c r="R537" s="9">
        <f t="shared" si="87"/>
        <v>-7363292.6400000006</v>
      </c>
      <c r="S537" s="9"/>
      <c r="V537" s="9">
        <f t="shared" si="90"/>
        <v>-7363292.6400000006</v>
      </c>
      <c r="X537" s="200"/>
      <c r="Z537" s="9">
        <f>V537</f>
        <v>-7363292.6400000006</v>
      </c>
      <c r="AB537" s="200"/>
      <c r="AC537" s="157">
        <v>0</v>
      </c>
    </row>
    <row r="538" spans="1:29" s="8" customFormat="1" outlineLevel="3" x14ac:dyDescent="0.25">
      <c r="A538" s="8" t="s">
        <v>1094</v>
      </c>
      <c r="B538" s="8" t="s">
        <v>1095</v>
      </c>
      <c r="C538" s="8" t="s">
        <v>1150</v>
      </c>
      <c r="D538" s="8" t="s">
        <v>1151</v>
      </c>
      <c r="E538" s="9">
        <v>-1475253.13</v>
      </c>
      <c r="F538" s="9">
        <v>-1725449.36</v>
      </c>
      <c r="G538" s="9">
        <v>-1976896.57</v>
      </c>
      <c r="H538" s="9">
        <v>-2229601.02</v>
      </c>
      <c r="I538" s="9">
        <v>-2483568.9900000002</v>
      </c>
      <c r="J538" s="9">
        <v>-2738806.8</v>
      </c>
      <c r="K538" s="9">
        <v>-2995320.8</v>
      </c>
      <c r="L538" s="9">
        <v>-3253117.37</v>
      </c>
      <c r="M538" s="9">
        <v>-3512202.92</v>
      </c>
      <c r="N538" s="9">
        <v>-3772583.9</v>
      </c>
      <c r="O538" s="9">
        <v>-4055119.61</v>
      </c>
      <c r="P538" s="9">
        <v>-1232640.25</v>
      </c>
      <c r="Q538" s="9">
        <v>-1482878.54</v>
      </c>
      <c r="R538" s="9">
        <f t="shared" si="87"/>
        <v>-2621197.7854166669</v>
      </c>
      <c r="S538" s="9"/>
      <c r="V538" s="9">
        <f t="shared" si="90"/>
        <v>-2621197.7854166669</v>
      </c>
      <c r="X538" s="200"/>
      <c r="Z538" s="9">
        <f>V538</f>
        <v>-2621197.7854166669</v>
      </c>
      <c r="AB538" s="200"/>
      <c r="AC538" s="157">
        <v>0</v>
      </c>
    </row>
    <row r="539" spans="1:29" s="8" customFormat="1" outlineLevel="3" x14ac:dyDescent="0.25">
      <c r="A539" s="8" t="s">
        <v>1094</v>
      </c>
      <c r="B539" s="8" t="s">
        <v>1095</v>
      </c>
      <c r="C539" s="8" t="s">
        <v>1152</v>
      </c>
      <c r="D539" s="8" t="s">
        <v>1153</v>
      </c>
      <c r="E539" s="9">
        <v>-5075619.24</v>
      </c>
      <c r="F539" s="9">
        <v>-5079585.83</v>
      </c>
      <c r="G539" s="9">
        <v>-5098043.41</v>
      </c>
      <c r="H539" s="9">
        <v>-5094865.07</v>
      </c>
      <c r="I539" s="9">
        <v>-5110505.21</v>
      </c>
      <c r="J539" s="9">
        <v>-5139944.41</v>
      </c>
      <c r="K539" s="9">
        <v>-5103428.45</v>
      </c>
      <c r="L539" s="9">
        <v>-5112450.7699999996</v>
      </c>
      <c r="M539" s="9">
        <v>-5120104.5199999996</v>
      </c>
      <c r="N539" s="9">
        <v>-4979020.78</v>
      </c>
      <c r="O539" s="9">
        <v>-4985162.51</v>
      </c>
      <c r="P539" s="9">
        <v>-4991713.05</v>
      </c>
      <c r="Q539" s="9">
        <v>-4993947.7300000004</v>
      </c>
      <c r="R539" s="9">
        <f t="shared" si="87"/>
        <v>-5070800.6245833328</v>
      </c>
      <c r="S539" s="9"/>
      <c r="V539" s="9">
        <f t="shared" si="90"/>
        <v>-5070800.6245833328</v>
      </c>
      <c r="X539" s="200"/>
      <c r="AA539" s="9">
        <f>V539</f>
        <v>-5070800.6245833328</v>
      </c>
      <c r="AB539" s="202"/>
      <c r="AC539" s="157">
        <v>0</v>
      </c>
    </row>
    <row r="540" spans="1:29" s="8" customFormat="1" outlineLevel="3" x14ac:dyDescent="0.25">
      <c r="A540" s="8" t="s">
        <v>1094</v>
      </c>
      <c r="B540" s="8" t="s">
        <v>1095</v>
      </c>
      <c r="C540" s="8" t="s">
        <v>1154</v>
      </c>
      <c r="D540" s="8" t="s">
        <v>1155</v>
      </c>
      <c r="E540" s="9">
        <v>-1454839</v>
      </c>
      <c r="F540" s="9">
        <v>-1487052</v>
      </c>
      <c r="G540" s="9">
        <v>-1519265</v>
      </c>
      <c r="H540" s="9">
        <v>-1551478</v>
      </c>
      <c r="I540" s="9">
        <v>-1583691</v>
      </c>
      <c r="J540" s="9">
        <v>-1615904</v>
      </c>
      <c r="K540" s="9">
        <v>-1648117</v>
      </c>
      <c r="L540" s="9">
        <v>-1680330</v>
      </c>
      <c r="M540" s="9">
        <v>-1712543</v>
      </c>
      <c r="N540" s="9">
        <v>-1744756</v>
      </c>
      <c r="O540" s="9">
        <v>-1776969</v>
      </c>
      <c r="P540" s="9">
        <v>-1809182</v>
      </c>
      <c r="Q540" s="9">
        <v>-1841395</v>
      </c>
      <c r="R540" s="9">
        <f t="shared" si="87"/>
        <v>-1648117</v>
      </c>
      <c r="S540" s="9"/>
      <c r="V540" s="9">
        <f t="shared" si="90"/>
        <v>-1648117</v>
      </c>
      <c r="X540" s="200"/>
      <c r="Z540" s="9">
        <f t="shared" ref="Z540:Z549" si="91">V540</f>
        <v>-1648117</v>
      </c>
      <c r="AB540" s="200"/>
      <c r="AC540" s="157">
        <v>0</v>
      </c>
    </row>
    <row r="541" spans="1:29" s="8" customFormat="1" outlineLevel="3" x14ac:dyDescent="0.25">
      <c r="A541" s="8" t="s">
        <v>1094</v>
      </c>
      <c r="B541" s="8" t="s">
        <v>1095</v>
      </c>
      <c r="C541" s="8" t="s">
        <v>1156</v>
      </c>
      <c r="D541" s="8" t="s">
        <v>1157</v>
      </c>
      <c r="E541" s="9">
        <v>-5391190</v>
      </c>
      <c r="F541" s="9">
        <v>-5553961</v>
      </c>
      <c r="G541" s="9">
        <v>-5716795</v>
      </c>
      <c r="H541" s="9">
        <v>-5878025</v>
      </c>
      <c r="I541" s="9">
        <v>-6040551</v>
      </c>
      <c r="J541" s="9">
        <v>-6213235</v>
      </c>
      <c r="K541" s="9">
        <v>-6397341</v>
      </c>
      <c r="L541" s="9">
        <v>-6588553</v>
      </c>
      <c r="M541" s="9">
        <v>-6792886</v>
      </c>
      <c r="N541" s="9">
        <v>-7005595</v>
      </c>
      <c r="O541" s="9">
        <v>-7214596</v>
      </c>
      <c r="P541" s="9">
        <v>-7417813</v>
      </c>
      <c r="Q541" s="9">
        <v>-7617564</v>
      </c>
      <c r="R541" s="9">
        <f t="shared" si="87"/>
        <v>-6443644</v>
      </c>
      <c r="S541" s="9"/>
      <c r="V541" s="9">
        <f t="shared" si="90"/>
        <v>-6443644</v>
      </c>
      <c r="X541" s="200"/>
      <c r="Z541" s="9">
        <f t="shared" si="91"/>
        <v>-6443644</v>
      </c>
      <c r="AB541" s="200"/>
      <c r="AC541" s="157">
        <v>0</v>
      </c>
    </row>
    <row r="542" spans="1:29" s="8" customFormat="1" outlineLevel="3" x14ac:dyDescent="0.25">
      <c r="A542" s="8" t="s">
        <v>1094</v>
      </c>
      <c r="B542" s="8" t="s">
        <v>1095</v>
      </c>
      <c r="C542" s="8" t="s">
        <v>1158</v>
      </c>
      <c r="D542" s="8" t="s">
        <v>1159</v>
      </c>
      <c r="E542" s="9">
        <v>-4657182</v>
      </c>
      <c r="F542" s="9">
        <v>-4760285</v>
      </c>
      <c r="G542" s="9">
        <v>-4863388</v>
      </c>
      <c r="H542" s="9">
        <v>-4966491</v>
      </c>
      <c r="I542" s="9">
        <v>-5069594</v>
      </c>
      <c r="J542" s="9">
        <v>-5172697</v>
      </c>
      <c r="K542" s="9">
        <v>-5275800</v>
      </c>
      <c r="L542" s="9">
        <v>-5378903</v>
      </c>
      <c r="M542" s="9">
        <v>-5482006</v>
      </c>
      <c r="N542" s="9">
        <v>-5585109</v>
      </c>
      <c r="O542" s="9">
        <v>-5688212</v>
      </c>
      <c r="P542" s="9">
        <v>-5791315</v>
      </c>
      <c r="Q542" s="9">
        <v>-5894418</v>
      </c>
      <c r="R542" s="9">
        <f t="shared" si="87"/>
        <v>-5275800</v>
      </c>
      <c r="S542" s="9"/>
      <c r="V542" s="9">
        <f t="shared" si="90"/>
        <v>-5275800</v>
      </c>
      <c r="X542" s="200"/>
      <c r="Z542" s="9">
        <f t="shared" si="91"/>
        <v>-5275800</v>
      </c>
      <c r="AB542" s="200"/>
      <c r="AC542" s="157">
        <v>0</v>
      </c>
    </row>
    <row r="543" spans="1:29" s="8" customFormat="1" outlineLevel="3" x14ac:dyDescent="0.25">
      <c r="A543" s="8" t="s">
        <v>1094</v>
      </c>
      <c r="B543" s="8" t="s">
        <v>1095</v>
      </c>
      <c r="C543" s="8" t="s">
        <v>1160</v>
      </c>
      <c r="D543" s="8" t="s">
        <v>1161</v>
      </c>
      <c r="E543" s="9">
        <v>-146413.29999999999</v>
      </c>
      <c r="F543" s="9">
        <v>-149716.73000000001</v>
      </c>
      <c r="G543" s="9">
        <v>-153020.16</v>
      </c>
      <c r="H543" s="9">
        <v>-156323.59</v>
      </c>
      <c r="I543" s="9">
        <v>-159279.29</v>
      </c>
      <c r="J543" s="9">
        <v>-162234.99</v>
      </c>
      <c r="K543" s="9">
        <v>-165190.69</v>
      </c>
      <c r="L543" s="9">
        <v>-167798.66</v>
      </c>
      <c r="M543" s="9">
        <v>-170406.63</v>
      </c>
      <c r="N543" s="9">
        <v>-173014.6</v>
      </c>
      <c r="O543" s="9">
        <v>-175274.84</v>
      </c>
      <c r="P543" s="9">
        <v>-177535.08</v>
      </c>
      <c r="Q543" s="9">
        <v>-179795.32</v>
      </c>
      <c r="R543" s="9">
        <f t="shared" si="87"/>
        <v>-164408.29749999999</v>
      </c>
      <c r="S543" s="9"/>
      <c r="V543" s="9">
        <f t="shared" si="90"/>
        <v>-164408.29749999999</v>
      </c>
      <c r="X543" s="200"/>
      <c r="Z543" s="9">
        <f t="shared" si="91"/>
        <v>-164408.29749999999</v>
      </c>
      <c r="AB543" s="200"/>
      <c r="AC543" s="157">
        <v>0</v>
      </c>
    </row>
    <row r="544" spans="1:29" s="8" customFormat="1" outlineLevel="3" x14ac:dyDescent="0.25">
      <c r="A544" s="8" t="s">
        <v>1094</v>
      </c>
      <c r="B544" s="8" t="s">
        <v>1095</v>
      </c>
      <c r="C544" s="8" t="s">
        <v>1162</v>
      </c>
      <c r="D544" s="8" t="s">
        <v>1163</v>
      </c>
      <c r="E544" s="9">
        <v>91360.2</v>
      </c>
      <c r="F544" s="9">
        <v>94405.54</v>
      </c>
      <c r="G544" s="9">
        <v>97450.880000000005</v>
      </c>
      <c r="H544" s="9">
        <v>100496.22</v>
      </c>
      <c r="I544" s="9">
        <v>103541.56</v>
      </c>
      <c r="J544" s="9">
        <v>106586.9</v>
      </c>
      <c r="K544" s="9">
        <v>106904</v>
      </c>
      <c r="L544" s="9">
        <v>106904</v>
      </c>
      <c r="M544" s="9">
        <v>106904</v>
      </c>
      <c r="N544" s="9">
        <v>106904</v>
      </c>
      <c r="O544" s="9">
        <v>106904</v>
      </c>
      <c r="P544" s="9">
        <v>106904</v>
      </c>
      <c r="Q544" s="9">
        <v>106904</v>
      </c>
      <c r="R544" s="9">
        <f t="shared" si="87"/>
        <v>103586.43333333335</v>
      </c>
      <c r="S544" s="9"/>
      <c r="V544" s="9">
        <f t="shared" si="90"/>
        <v>103586.43333333335</v>
      </c>
      <c r="X544" s="200"/>
      <c r="Z544" s="9">
        <f t="shared" si="91"/>
        <v>103586.43333333335</v>
      </c>
      <c r="AB544" s="200"/>
      <c r="AC544" s="157">
        <v>0</v>
      </c>
    </row>
    <row r="545" spans="1:29" s="8" customFormat="1" outlineLevel="3" x14ac:dyDescent="0.25">
      <c r="A545" s="8" t="s">
        <v>1094</v>
      </c>
      <c r="B545" s="8" t="s">
        <v>1095</v>
      </c>
      <c r="C545" s="8" t="s">
        <v>1164</v>
      </c>
      <c r="D545" s="8" t="s">
        <v>1165</v>
      </c>
      <c r="E545" s="9">
        <v>258273.78</v>
      </c>
      <c r="F545" s="9">
        <v>267185.40999999997</v>
      </c>
      <c r="G545" s="9">
        <v>276097.03999999998</v>
      </c>
      <c r="H545" s="9">
        <v>285008.67</v>
      </c>
      <c r="I545" s="9">
        <v>293920.3</v>
      </c>
      <c r="J545" s="9">
        <v>302831.93</v>
      </c>
      <c r="K545" s="9">
        <v>311743.56</v>
      </c>
      <c r="L545" s="9">
        <v>320655.19</v>
      </c>
      <c r="M545" s="9">
        <v>329566.82</v>
      </c>
      <c r="N545" s="9">
        <v>338478.45</v>
      </c>
      <c r="O545" s="9">
        <v>347390.08</v>
      </c>
      <c r="P545" s="9">
        <v>356301.71</v>
      </c>
      <c r="Q545" s="9">
        <v>365213.34</v>
      </c>
      <c r="R545" s="9">
        <f t="shared" si="87"/>
        <v>311743.56</v>
      </c>
      <c r="S545" s="9"/>
      <c r="V545" s="9">
        <f t="shared" si="90"/>
        <v>311743.56</v>
      </c>
      <c r="X545" s="200"/>
      <c r="Z545" s="9">
        <f t="shared" si="91"/>
        <v>311743.56</v>
      </c>
      <c r="AB545" s="200"/>
      <c r="AC545" s="157">
        <v>0</v>
      </c>
    </row>
    <row r="546" spans="1:29" s="8" customFormat="1" outlineLevel="3" x14ac:dyDescent="0.25">
      <c r="A546" s="8" t="s">
        <v>1094</v>
      </c>
      <c r="B546" s="8" t="s">
        <v>1095</v>
      </c>
      <c r="C546" s="8" t="s">
        <v>1166</v>
      </c>
      <c r="D546" s="8" t="s">
        <v>1167</v>
      </c>
      <c r="E546" s="9">
        <v>213983.4</v>
      </c>
      <c r="F546" s="9">
        <v>221116.18</v>
      </c>
      <c r="G546" s="9">
        <v>228248.95999999999</v>
      </c>
      <c r="H546" s="9">
        <v>235381.74</v>
      </c>
      <c r="I546" s="9">
        <v>242514.52</v>
      </c>
      <c r="J546" s="9">
        <v>249647.3</v>
      </c>
      <c r="K546" s="9">
        <v>256780.08</v>
      </c>
      <c r="L546" s="9">
        <v>263912.86</v>
      </c>
      <c r="M546" s="9">
        <v>271045.64</v>
      </c>
      <c r="N546" s="9">
        <v>278178.42</v>
      </c>
      <c r="O546" s="9">
        <v>285311.2</v>
      </c>
      <c r="P546" s="9">
        <v>292443.98</v>
      </c>
      <c r="Q546" s="9">
        <v>299576.76</v>
      </c>
      <c r="R546" s="9">
        <f t="shared" si="87"/>
        <v>256780.08000000005</v>
      </c>
      <c r="S546" s="9"/>
      <c r="V546" s="9">
        <f t="shared" si="90"/>
        <v>256780.08000000005</v>
      </c>
      <c r="X546" s="200"/>
      <c r="Z546" s="9">
        <f t="shared" si="91"/>
        <v>256780.08000000005</v>
      </c>
      <c r="AB546" s="200"/>
      <c r="AC546" s="157">
        <v>0</v>
      </c>
    </row>
    <row r="547" spans="1:29" s="8" customFormat="1" outlineLevel="3" x14ac:dyDescent="0.25">
      <c r="A547" s="8" t="s">
        <v>1094</v>
      </c>
      <c r="B547" s="8" t="s">
        <v>1095</v>
      </c>
      <c r="C547" s="8" t="s">
        <v>1168</v>
      </c>
      <c r="D547" s="8" t="s">
        <v>1169</v>
      </c>
      <c r="E547" s="9">
        <v>115119099.34</v>
      </c>
      <c r="F547" s="9">
        <v>115119099.34</v>
      </c>
      <c r="G547" s="9">
        <v>115119099.34</v>
      </c>
      <c r="H547" s="9">
        <v>115119099.34</v>
      </c>
      <c r="I547" s="9">
        <v>115119099.34</v>
      </c>
      <c r="J547" s="9">
        <v>115119099.34</v>
      </c>
      <c r="K547" s="9">
        <v>115119099.34</v>
      </c>
      <c r="L547" s="9">
        <v>115119099.34</v>
      </c>
      <c r="M547" s="9">
        <v>115119099.34</v>
      </c>
      <c r="N547" s="9">
        <v>115119099.34</v>
      </c>
      <c r="O547" s="9">
        <v>115119099.34</v>
      </c>
      <c r="P547" s="9">
        <v>115119099.34</v>
      </c>
      <c r="Q547" s="9">
        <v>115119099.34</v>
      </c>
      <c r="R547" s="9">
        <f t="shared" si="87"/>
        <v>115119099.34000002</v>
      </c>
      <c r="S547" s="9"/>
      <c r="V547" s="9">
        <f t="shared" si="90"/>
        <v>115119099.34000002</v>
      </c>
      <c r="X547" s="200"/>
      <c r="Z547" s="9">
        <f t="shared" si="91"/>
        <v>115119099.34000002</v>
      </c>
      <c r="AB547" s="200"/>
      <c r="AC547" s="157">
        <v>0</v>
      </c>
    </row>
    <row r="548" spans="1:29" s="8" customFormat="1" outlineLevel="3" x14ac:dyDescent="0.25">
      <c r="A548" s="8" t="s">
        <v>1094</v>
      </c>
      <c r="B548" s="8" t="s">
        <v>1095</v>
      </c>
      <c r="C548" s="8" t="s">
        <v>1170</v>
      </c>
      <c r="D548" s="8" t="s">
        <v>1171</v>
      </c>
      <c r="E548" s="9">
        <v>-4298977.7300000004</v>
      </c>
      <c r="F548" s="9">
        <v>-4298977.7300000004</v>
      </c>
      <c r="G548" s="9">
        <v>-4298977.7300000004</v>
      </c>
      <c r="H548" s="9">
        <v>-4752558.6500000004</v>
      </c>
      <c r="I548" s="9">
        <v>-4752558.6500000004</v>
      </c>
      <c r="J548" s="9">
        <v>-4752558.6500000004</v>
      </c>
      <c r="K548" s="9">
        <v>-4752558.6500000004</v>
      </c>
      <c r="L548" s="9">
        <v>-4752558.6500000004</v>
      </c>
      <c r="M548" s="9">
        <v>-4752558.6500000004</v>
      </c>
      <c r="N548" s="9">
        <v>-4752558.6500000004</v>
      </c>
      <c r="O548" s="9">
        <v>-4752558.6500000004</v>
      </c>
      <c r="P548" s="9">
        <v>-4752558.6500000004</v>
      </c>
      <c r="Q548" s="9">
        <v>-4752558.6500000004</v>
      </c>
      <c r="R548" s="9">
        <f t="shared" si="87"/>
        <v>-4658062.625</v>
      </c>
      <c r="S548" s="9"/>
      <c r="V548" s="9">
        <f t="shared" si="90"/>
        <v>-4658062.625</v>
      </c>
      <c r="X548" s="200"/>
      <c r="Z548" s="9">
        <f t="shared" si="91"/>
        <v>-4658062.625</v>
      </c>
      <c r="AB548" s="200"/>
      <c r="AC548" s="157">
        <v>0</v>
      </c>
    </row>
    <row r="549" spans="1:29" s="8" customFormat="1" outlineLevel="3" x14ac:dyDescent="0.25">
      <c r="A549" s="8" t="s">
        <v>1094</v>
      </c>
      <c r="B549" s="8" t="s">
        <v>1095</v>
      </c>
      <c r="C549" s="8" t="s">
        <v>1172</v>
      </c>
      <c r="D549" s="8" t="s">
        <v>1173</v>
      </c>
      <c r="E549" s="9">
        <v>-1812574</v>
      </c>
      <c r="F549" s="9">
        <v>-1812574</v>
      </c>
      <c r="G549" s="9">
        <v>-1812574</v>
      </c>
      <c r="H549" s="9">
        <v>-1805155.23</v>
      </c>
      <c r="I549" s="9">
        <v>-1805155.23</v>
      </c>
      <c r="J549" s="9">
        <v>-1805155.23</v>
      </c>
      <c r="K549" s="9">
        <v>-1805155.23</v>
      </c>
      <c r="L549" s="9">
        <v>-1805155.23</v>
      </c>
      <c r="M549" s="9">
        <v>-1805155.23</v>
      </c>
      <c r="N549" s="9">
        <v>-1805155.23</v>
      </c>
      <c r="O549" s="9">
        <v>-1805155.23</v>
      </c>
      <c r="P549" s="9">
        <v>-1805155.23</v>
      </c>
      <c r="Q549" s="9">
        <v>-1805155.23</v>
      </c>
      <c r="R549" s="9">
        <f t="shared" si="87"/>
        <v>-1806700.8070833336</v>
      </c>
      <c r="S549" s="9"/>
      <c r="V549" s="9">
        <f t="shared" si="90"/>
        <v>-1806700.8070833336</v>
      </c>
      <c r="X549" s="200"/>
      <c r="Z549" s="9">
        <f t="shared" si="91"/>
        <v>-1806700.8070833336</v>
      </c>
      <c r="AB549" s="200"/>
      <c r="AC549" s="157">
        <v>0</v>
      </c>
    </row>
    <row r="550" spans="1:29" s="8" customFormat="1" outlineLevel="3" x14ac:dyDescent="0.25">
      <c r="A550" s="8" t="s">
        <v>1094</v>
      </c>
      <c r="B550" s="8" t="s">
        <v>1095</v>
      </c>
      <c r="C550" s="8" t="s">
        <v>1174</v>
      </c>
      <c r="D550" s="8" t="s">
        <v>1175</v>
      </c>
      <c r="E550" s="9">
        <v>-8129986</v>
      </c>
      <c r="F550" s="9">
        <v>-8129986</v>
      </c>
      <c r="G550" s="9">
        <v>-8129986</v>
      </c>
      <c r="H550" s="9">
        <v>-8096710.4000000004</v>
      </c>
      <c r="I550" s="9">
        <v>-8096710.4000000004</v>
      </c>
      <c r="J550" s="9">
        <v>-8096710.4000000004</v>
      </c>
      <c r="K550" s="9">
        <v>-8096710.4000000004</v>
      </c>
      <c r="L550" s="9">
        <v>-8096710.4000000004</v>
      </c>
      <c r="M550" s="9">
        <v>-8096710.4000000004</v>
      </c>
      <c r="N550" s="9">
        <v>-8096710.4000000004</v>
      </c>
      <c r="O550" s="9">
        <v>-8096710.4000000004</v>
      </c>
      <c r="P550" s="9">
        <v>-8096710.4000000004</v>
      </c>
      <c r="Q550" s="9">
        <v>-8096710.4000000004</v>
      </c>
      <c r="R550" s="9">
        <f t="shared" si="87"/>
        <v>-8103642.8166666673</v>
      </c>
      <c r="S550" s="9"/>
      <c r="V550" s="9">
        <f t="shared" si="90"/>
        <v>-8103642.8166666673</v>
      </c>
      <c r="X550" s="200"/>
      <c r="AA550" s="9">
        <f>V550</f>
        <v>-8103642.8166666673</v>
      </c>
      <c r="AB550" s="202"/>
      <c r="AC550" s="157">
        <v>0</v>
      </c>
    </row>
    <row r="551" spans="1:29" s="8" customFormat="1" outlineLevel="3" x14ac:dyDescent="0.25">
      <c r="A551" s="8" t="s">
        <v>1176</v>
      </c>
      <c r="B551" s="8" t="s">
        <v>1177</v>
      </c>
      <c r="C551" s="8" t="s">
        <v>1178</v>
      </c>
      <c r="D551" s="8" t="s">
        <v>1179</v>
      </c>
      <c r="E551" s="9">
        <v>414393489.04000002</v>
      </c>
      <c r="F551" s="9">
        <v>413105586.38</v>
      </c>
      <c r="G551" s="9">
        <v>411817683.72000003</v>
      </c>
      <c r="H551" s="9">
        <v>410529781.06</v>
      </c>
      <c r="I551" s="9">
        <v>409241878.39999998</v>
      </c>
      <c r="J551" s="9">
        <v>407953975.74000001</v>
      </c>
      <c r="K551" s="9">
        <v>466312209.04000002</v>
      </c>
      <c r="L551" s="9">
        <v>465215967.94999999</v>
      </c>
      <c r="M551" s="9">
        <v>464119726.86000001</v>
      </c>
      <c r="N551" s="9">
        <v>463023485.76999998</v>
      </c>
      <c r="O551" s="9">
        <v>461927244.68000001</v>
      </c>
      <c r="P551" s="9">
        <v>460831003.58999997</v>
      </c>
      <c r="Q551" s="9">
        <v>459734762.5</v>
      </c>
      <c r="R551" s="9">
        <f t="shared" si="87"/>
        <v>439261889.0800001</v>
      </c>
      <c r="S551" s="9"/>
      <c r="T551" s="9">
        <f>R551</f>
        <v>439261889.0800001</v>
      </c>
      <c r="X551" s="200"/>
      <c r="AA551" s="9"/>
      <c r="AB551" s="202"/>
      <c r="AC551" s="157">
        <v>0</v>
      </c>
    </row>
    <row r="552" spans="1:29" s="8" customFormat="1" outlineLevel="3" x14ac:dyDescent="0.25">
      <c r="A552" s="8" t="s">
        <v>1176</v>
      </c>
      <c r="B552" s="8" t="s">
        <v>1177</v>
      </c>
      <c r="C552" s="8" t="s">
        <v>1180</v>
      </c>
      <c r="D552" s="8" t="s">
        <v>1181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-22200000</v>
      </c>
      <c r="L552" s="9">
        <v>-22066883</v>
      </c>
      <c r="M552" s="9">
        <v>-22066883</v>
      </c>
      <c r="N552" s="9">
        <v>-22066883</v>
      </c>
      <c r="O552" s="9">
        <v>-22066883</v>
      </c>
      <c r="P552" s="9">
        <v>-22066883</v>
      </c>
      <c r="Q552" s="9">
        <v>-22066883</v>
      </c>
      <c r="R552" s="9">
        <f t="shared" si="87"/>
        <v>-11963988.041666666</v>
      </c>
      <c r="S552" s="9"/>
      <c r="T552" s="9">
        <f t="shared" ref="T552:T559" si="92">R552</f>
        <v>-11963988.041666666</v>
      </c>
      <c r="X552" s="200"/>
      <c r="AA552" s="9"/>
      <c r="AB552" s="202"/>
      <c r="AC552" s="157">
        <v>0</v>
      </c>
    </row>
    <row r="553" spans="1:29" s="8" customFormat="1" outlineLevel="3" x14ac:dyDescent="0.25">
      <c r="A553" s="8" t="s">
        <v>1176</v>
      </c>
      <c r="B553" s="8" t="s">
        <v>1177</v>
      </c>
      <c r="C553" s="8" t="s">
        <v>1182</v>
      </c>
      <c r="D553" s="8" t="s">
        <v>1183</v>
      </c>
      <c r="E553" s="9">
        <v>-503752.98</v>
      </c>
      <c r="F553" s="9">
        <v>-419794.15</v>
      </c>
      <c r="G553" s="9">
        <v>-335835.32</v>
      </c>
      <c r="H553" s="9">
        <v>-251876.49</v>
      </c>
      <c r="I553" s="9">
        <v>-167917.66</v>
      </c>
      <c r="J553" s="9">
        <v>-83958.83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f t="shared" si="87"/>
        <v>-125938.245</v>
      </c>
      <c r="S553" s="9"/>
      <c r="T553" s="9">
        <f t="shared" si="92"/>
        <v>-125938.245</v>
      </c>
      <c r="X553" s="200"/>
      <c r="AA553" s="9"/>
      <c r="AB553" s="202"/>
      <c r="AC553" s="157">
        <v>0</v>
      </c>
    </row>
    <row r="554" spans="1:29" s="8" customFormat="1" outlineLevel="3" x14ac:dyDescent="0.25">
      <c r="A554" s="8" t="s">
        <v>1176</v>
      </c>
      <c r="B554" s="8" t="s">
        <v>1177</v>
      </c>
      <c r="C554" s="8" t="s">
        <v>1184</v>
      </c>
      <c r="D554" s="8" t="s">
        <v>1185</v>
      </c>
      <c r="E554" s="9">
        <v>-45016.49</v>
      </c>
      <c r="F554" s="9">
        <v>-37513.74</v>
      </c>
      <c r="G554" s="9">
        <v>-30010.99</v>
      </c>
      <c r="H554" s="9">
        <v>-22508.240000000002</v>
      </c>
      <c r="I554" s="9">
        <v>-15005.49</v>
      </c>
      <c r="J554" s="9">
        <v>-7502.74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f t="shared" si="87"/>
        <v>-11254.120416666667</v>
      </c>
      <c r="S554" s="9"/>
      <c r="T554" s="9">
        <f t="shared" si="92"/>
        <v>-11254.120416666667</v>
      </c>
      <c r="X554" s="200"/>
      <c r="AA554" s="9"/>
      <c r="AB554" s="202"/>
      <c r="AC554" s="157">
        <v>0</v>
      </c>
    </row>
    <row r="555" spans="1:29" s="8" customFormat="1" outlineLevel="3" x14ac:dyDescent="0.25">
      <c r="A555" s="8" t="s">
        <v>1176</v>
      </c>
      <c r="B555" s="8" t="s">
        <v>1177</v>
      </c>
      <c r="C555" s="8" t="s">
        <v>1186</v>
      </c>
      <c r="D555" s="8" t="s">
        <v>1187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1467765.53</v>
      </c>
      <c r="P555" s="9">
        <v>1461677.29</v>
      </c>
      <c r="Q555" s="9">
        <v>1455589.05</v>
      </c>
      <c r="R555" s="9">
        <f t="shared" si="87"/>
        <v>304769.77875</v>
      </c>
      <c r="S555" s="9"/>
      <c r="T555" s="9">
        <f t="shared" si="92"/>
        <v>304769.77875</v>
      </c>
      <c r="X555" s="200"/>
      <c r="AA555" s="9"/>
      <c r="AB555" s="202"/>
      <c r="AC555" s="157">
        <v>0</v>
      </c>
    </row>
    <row r="556" spans="1:29" s="8" customFormat="1" outlineLevel="3" x14ac:dyDescent="0.25">
      <c r="A556" s="8" t="s">
        <v>1176</v>
      </c>
      <c r="B556" s="8" t="s">
        <v>1177</v>
      </c>
      <c r="C556" s="8" t="s">
        <v>1188</v>
      </c>
      <c r="D556" s="8" t="s">
        <v>1189</v>
      </c>
      <c r="E556" s="9">
        <v>-2461474.9</v>
      </c>
      <c r="F556" s="9">
        <v>-2324726.2999999998</v>
      </c>
      <c r="G556" s="9">
        <v>-2187977.7000000002</v>
      </c>
      <c r="H556" s="9">
        <v>-2051229.1</v>
      </c>
      <c r="I556" s="9">
        <v>-1914480.5</v>
      </c>
      <c r="J556" s="9">
        <v>-1777731.9</v>
      </c>
      <c r="K556" s="9">
        <v>-1640983.3</v>
      </c>
      <c r="L556" s="9">
        <v>-1504234.7</v>
      </c>
      <c r="M556" s="9">
        <v>-1367486.1</v>
      </c>
      <c r="N556" s="9">
        <v>-1230737.5</v>
      </c>
      <c r="O556" s="9">
        <v>-1093988.8999999999</v>
      </c>
      <c r="P556" s="9">
        <v>-957240.3</v>
      </c>
      <c r="Q556" s="9">
        <v>-820491.7</v>
      </c>
      <c r="R556" s="9">
        <f t="shared" si="87"/>
        <v>-1640983.3</v>
      </c>
      <c r="S556" s="9"/>
      <c r="T556" s="9">
        <f t="shared" si="92"/>
        <v>-1640983.3</v>
      </c>
      <c r="X556" s="200"/>
      <c r="AA556" s="9"/>
      <c r="AB556" s="202"/>
      <c r="AC556" s="157">
        <v>0</v>
      </c>
    </row>
    <row r="557" spans="1:29" s="8" customFormat="1" outlineLevel="3" x14ac:dyDescent="0.25">
      <c r="A557" s="8" t="s">
        <v>1176</v>
      </c>
      <c r="B557" s="8" t="s">
        <v>1177</v>
      </c>
      <c r="C557" s="8" t="s">
        <v>1190</v>
      </c>
      <c r="D557" s="8" t="s">
        <v>1191</v>
      </c>
      <c r="E557" s="9">
        <v>-15358040.98</v>
      </c>
      <c r="F557" s="9">
        <v>-14845874.33</v>
      </c>
      <c r="G557" s="9">
        <v>-14333707.66</v>
      </c>
      <c r="H557" s="9">
        <v>-13821540.99</v>
      </c>
      <c r="I557" s="9">
        <v>-13309374.32</v>
      </c>
      <c r="J557" s="9">
        <v>-12797207.65</v>
      </c>
      <c r="K557" s="9">
        <v>-2037906.14</v>
      </c>
      <c r="L557" s="9">
        <v>-2037906.14</v>
      </c>
      <c r="M557" s="9">
        <v>-2037906.14</v>
      </c>
      <c r="N557" s="9">
        <v>-2037906.14</v>
      </c>
      <c r="O557" s="9">
        <v>-2037906.14</v>
      </c>
      <c r="P557" s="9">
        <v>-2037906.14</v>
      </c>
      <c r="Q557" s="9">
        <v>-2037906.14</v>
      </c>
      <c r="R557" s="9">
        <f t="shared" si="87"/>
        <v>-7502759.6124999998</v>
      </c>
      <c r="S557" s="9"/>
      <c r="T557" s="9">
        <f t="shared" si="92"/>
        <v>-7502759.6124999998</v>
      </c>
      <c r="X557" s="200"/>
      <c r="AA557" s="9"/>
      <c r="AB557" s="202"/>
      <c r="AC557" s="157">
        <v>0</v>
      </c>
    </row>
    <row r="558" spans="1:29" s="8" customFormat="1" outlineLevel="3" x14ac:dyDescent="0.25">
      <c r="A558" s="8" t="s">
        <v>1176</v>
      </c>
      <c r="B558" s="8" t="s">
        <v>1177</v>
      </c>
      <c r="C558" s="8" t="s">
        <v>1192</v>
      </c>
      <c r="D558" s="8" t="s">
        <v>1193</v>
      </c>
      <c r="E558" s="9">
        <v>96517.37</v>
      </c>
      <c r="F558" s="9">
        <v>80431.14</v>
      </c>
      <c r="G558" s="9">
        <v>64344.91</v>
      </c>
      <c r="H558" s="9">
        <v>48258.68</v>
      </c>
      <c r="I558" s="9">
        <v>32172.45</v>
      </c>
      <c r="J558" s="9">
        <v>16086.22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f t="shared" ref="R558:R621" si="93">(E558+2*SUM(F558:P558)+Q558)/24</f>
        <v>24129.340416666662</v>
      </c>
      <c r="S558" s="9"/>
      <c r="T558" s="9">
        <f t="shared" si="92"/>
        <v>24129.340416666662</v>
      </c>
      <c r="X558" s="200"/>
      <c r="AA558" s="9"/>
      <c r="AB558" s="202"/>
      <c r="AC558" s="157">
        <v>0</v>
      </c>
    </row>
    <row r="559" spans="1:29" s="8" customFormat="1" outlineLevel="3" x14ac:dyDescent="0.25">
      <c r="A559" s="8" t="s">
        <v>1176</v>
      </c>
      <c r="B559" s="8" t="s">
        <v>1177</v>
      </c>
      <c r="C559" s="8" t="s">
        <v>1194</v>
      </c>
      <c r="D559" s="8" t="s">
        <v>1195</v>
      </c>
      <c r="E559" s="9">
        <v>8743.77</v>
      </c>
      <c r="F559" s="9">
        <v>7286.44</v>
      </c>
      <c r="G559" s="9">
        <v>5829.11</v>
      </c>
      <c r="H559" s="9">
        <v>4371.78</v>
      </c>
      <c r="I559" s="9">
        <v>2914.45</v>
      </c>
      <c r="J559" s="9">
        <v>1457.12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f t="shared" si="93"/>
        <v>2185.8987499999998</v>
      </c>
      <c r="S559" s="9"/>
      <c r="T559" s="9">
        <f t="shared" si="92"/>
        <v>2185.8987499999998</v>
      </c>
      <c r="X559" s="200"/>
      <c r="AA559" s="9"/>
      <c r="AB559" s="202"/>
      <c r="AC559" s="157">
        <v>0</v>
      </c>
    </row>
    <row r="560" spans="1:29" s="8" customFormat="1" outlineLevel="3" x14ac:dyDescent="0.25">
      <c r="A560" s="8" t="s">
        <v>1176</v>
      </c>
      <c r="B560" s="8" t="s">
        <v>1177</v>
      </c>
      <c r="C560" s="8" t="s">
        <v>1196</v>
      </c>
      <c r="D560" s="8" t="s">
        <v>1197</v>
      </c>
      <c r="E560" s="9">
        <v>6653171.2000000002</v>
      </c>
      <c r="F560" s="9">
        <v>6623748.1399999997</v>
      </c>
      <c r="G560" s="9">
        <v>6594325.0800000001</v>
      </c>
      <c r="H560" s="9">
        <v>6564902.0199999996</v>
      </c>
      <c r="I560" s="9">
        <v>6535478.96</v>
      </c>
      <c r="J560" s="9">
        <v>6506055.9000000004</v>
      </c>
      <c r="K560" s="9">
        <v>6476632.8399999999</v>
      </c>
      <c r="L560" s="9">
        <v>6447209.7800000003</v>
      </c>
      <c r="M560" s="9">
        <v>6417786.7199999997</v>
      </c>
      <c r="N560" s="9">
        <v>6388363.6600000001</v>
      </c>
      <c r="O560" s="9">
        <v>6358940.5999999996</v>
      </c>
      <c r="P560" s="9">
        <v>6329517.54</v>
      </c>
      <c r="Q560" s="9">
        <v>6300094.4800000004</v>
      </c>
      <c r="R560" s="9">
        <f t="shared" si="93"/>
        <v>6476632.8399999989</v>
      </c>
      <c r="S560" s="9"/>
      <c r="V560" s="9">
        <f t="shared" ref="V560:V623" si="94">R560</f>
        <v>6476632.8399999989</v>
      </c>
      <c r="X560" s="200"/>
      <c r="AA560" s="9">
        <f>V560</f>
        <v>6476632.8399999989</v>
      </c>
      <c r="AB560" s="202"/>
      <c r="AC560" s="157">
        <v>0</v>
      </c>
    </row>
    <row r="561" spans="1:29" s="8" customFormat="1" outlineLevel="3" x14ac:dyDescent="0.25">
      <c r="A561" s="8" t="s">
        <v>1176</v>
      </c>
      <c r="B561" s="8" t="s">
        <v>1177</v>
      </c>
      <c r="C561" s="8" t="s">
        <v>1198</v>
      </c>
      <c r="D561" s="8" t="s">
        <v>1197</v>
      </c>
      <c r="E561" s="9">
        <v>1106681</v>
      </c>
      <c r="F561" s="9">
        <v>1130956</v>
      </c>
      <c r="G561" s="9">
        <v>1155231</v>
      </c>
      <c r="H561" s="9">
        <v>1179506</v>
      </c>
      <c r="I561" s="9">
        <v>1203781</v>
      </c>
      <c r="J561" s="9">
        <v>1228056</v>
      </c>
      <c r="K561" s="9">
        <v>1252331</v>
      </c>
      <c r="L561" s="9">
        <v>1276606</v>
      </c>
      <c r="M561" s="9">
        <v>1300881</v>
      </c>
      <c r="N561" s="9">
        <v>1325156</v>
      </c>
      <c r="O561" s="9">
        <v>1349431</v>
      </c>
      <c r="P561" s="9">
        <v>1373706</v>
      </c>
      <c r="Q561" s="9">
        <v>1397981</v>
      </c>
      <c r="R561" s="9">
        <f t="shared" si="93"/>
        <v>1252331</v>
      </c>
      <c r="S561" s="9"/>
      <c r="V561" s="9">
        <f t="shared" si="94"/>
        <v>1252331</v>
      </c>
      <c r="X561" s="200"/>
      <c r="Z561" s="9">
        <f>V561</f>
        <v>1252331</v>
      </c>
      <c r="AB561" s="200"/>
      <c r="AC561" s="157">
        <v>0</v>
      </c>
    </row>
    <row r="562" spans="1:29" s="8" customFormat="1" outlineLevel="3" x14ac:dyDescent="0.25">
      <c r="A562" s="8" t="s">
        <v>1176</v>
      </c>
      <c r="B562" s="8" t="s">
        <v>1177</v>
      </c>
      <c r="C562" s="8" t="s">
        <v>1199</v>
      </c>
      <c r="D562" s="8" t="s">
        <v>1197</v>
      </c>
      <c r="E562" s="9">
        <v>33366.300000000003</v>
      </c>
      <c r="F562" s="9">
        <v>31512.61</v>
      </c>
      <c r="G562" s="9">
        <v>29658.92</v>
      </c>
      <c r="H562" s="9">
        <v>27805.23</v>
      </c>
      <c r="I562" s="9">
        <v>25951.54</v>
      </c>
      <c r="J562" s="9">
        <v>24097.85</v>
      </c>
      <c r="K562" s="9">
        <v>22244.16</v>
      </c>
      <c r="L562" s="9">
        <v>20390.47</v>
      </c>
      <c r="M562" s="9">
        <v>18536.78</v>
      </c>
      <c r="N562" s="9">
        <v>16683.09</v>
      </c>
      <c r="O562" s="9">
        <v>14829.4</v>
      </c>
      <c r="P562" s="9">
        <v>12975.71</v>
      </c>
      <c r="Q562" s="9">
        <v>11122.02</v>
      </c>
      <c r="R562" s="9">
        <f t="shared" si="93"/>
        <v>22244.16</v>
      </c>
      <c r="S562" s="9"/>
      <c r="T562" s="9"/>
      <c r="V562" s="9">
        <f t="shared" si="94"/>
        <v>22244.16</v>
      </c>
      <c r="X562" s="200"/>
      <c r="Z562" s="9">
        <f>V562</f>
        <v>22244.16</v>
      </c>
      <c r="AB562" s="200"/>
      <c r="AC562" s="157">
        <v>0</v>
      </c>
    </row>
    <row r="563" spans="1:29" s="8" customFormat="1" outlineLevel="3" x14ac:dyDescent="0.25">
      <c r="A563" s="8" t="s">
        <v>1176</v>
      </c>
      <c r="B563" s="8" t="s">
        <v>1177</v>
      </c>
      <c r="C563" s="8" t="s">
        <v>1200</v>
      </c>
      <c r="D563" s="8" t="s">
        <v>1201</v>
      </c>
      <c r="E563" s="9">
        <v>7459561.3399999999</v>
      </c>
      <c r="F563" s="9">
        <v>6971940</v>
      </c>
      <c r="G563" s="9">
        <v>6484318.6399999997</v>
      </c>
      <c r="H563" s="9">
        <v>5996697.2800000003</v>
      </c>
      <c r="I563" s="9">
        <v>5509075.9199999999</v>
      </c>
      <c r="J563" s="9">
        <v>5021454.5599999996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f t="shared" si="93"/>
        <v>2809438.9224999999</v>
      </c>
      <c r="S563" s="9"/>
      <c r="V563" s="9">
        <f t="shared" si="94"/>
        <v>2809438.9224999999</v>
      </c>
      <c r="X563" s="200"/>
      <c r="AA563" s="9">
        <f>V563</f>
        <v>2809438.9224999999</v>
      </c>
      <c r="AB563" s="202"/>
      <c r="AC563" s="157">
        <v>0</v>
      </c>
    </row>
    <row r="564" spans="1:29" s="8" customFormat="1" outlineLevel="3" x14ac:dyDescent="0.25">
      <c r="A564" s="8" t="s">
        <v>1202</v>
      </c>
      <c r="B564" s="8" t="s">
        <v>1203</v>
      </c>
      <c r="C564" s="8" t="s">
        <v>1204</v>
      </c>
      <c r="D564" s="8" t="s">
        <v>1205</v>
      </c>
      <c r="E564" s="9">
        <v>28004009.039999999</v>
      </c>
      <c r="F564" s="9">
        <v>28048048.039999999</v>
      </c>
      <c r="G564" s="9">
        <v>28227532.82</v>
      </c>
      <c r="H564" s="9">
        <v>28303903.02</v>
      </c>
      <c r="I564" s="9">
        <v>28315791.059999999</v>
      </c>
      <c r="J564" s="9">
        <v>28298148.960000001</v>
      </c>
      <c r="K564" s="9">
        <v>29238909.190000001</v>
      </c>
      <c r="L564" s="9">
        <v>28990513.719999999</v>
      </c>
      <c r="M564" s="9">
        <v>29003062.030000001</v>
      </c>
      <c r="N564" s="9">
        <v>28896743.399999999</v>
      </c>
      <c r="O564" s="9">
        <v>28891758.460000001</v>
      </c>
      <c r="P564" s="9">
        <v>29424954.609999999</v>
      </c>
      <c r="Q564" s="9">
        <v>29432436.030000001</v>
      </c>
      <c r="R564" s="9">
        <f t="shared" si="93"/>
        <v>28696465.653749999</v>
      </c>
      <c r="S564" s="9"/>
      <c r="V564" s="9">
        <f t="shared" si="94"/>
        <v>28696465.653749999</v>
      </c>
      <c r="X564" s="200"/>
      <c r="AA564" s="9">
        <f>V564</f>
        <v>28696465.653749999</v>
      </c>
      <c r="AB564" s="202"/>
      <c r="AC564" s="157">
        <v>0</v>
      </c>
    </row>
    <row r="565" spans="1:29" s="8" customFormat="1" outlineLevel="3" x14ac:dyDescent="0.25">
      <c r="A565" s="8" t="s">
        <v>1202</v>
      </c>
      <c r="B565" s="8" t="s">
        <v>1203</v>
      </c>
      <c r="C565" s="8" t="s">
        <v>1206</v>
      </c>
      <c r="D565" s="8" t="s">
        <v>1207</v>
      </c>
      <c r="E565" s="9">
        <v>-1962441.49</v>
      </c>
      <c r="F565" s="9">
        <v>-1965965.55</v>
      </c>
      <c r="G565" s="9">
        <v>-1979672.98</v>
      </c>
      <c r="H565" s="9">
        <v>-1986181.45</v>
      </c>
      <c r="I565" s="9">
        <v>-1988038.69</v>
      </c>
      <c r="J565" s="9">
        <v>-1988342.07</v>
      </c>
      <c r="K565" s="9">
        <v>-2044380.03</v>
      </c>
      <c r="L565" s="9">
        <v>-2026510.55</v>
      </c>
      <c r="M565" s="9">
        <v>-2026358.35</v>
      </c>
      <c r="N565" s="9">
        <v>-2033222.75</v>
      </c>
      <c r="O565" s="9">
        <v>-2031495.06</v>
      </c>
      <c r="P565" s="9">
        <v>-2066505.77</v>
      </c>
      <c r="Q565" s="9">
        <v>-2066206.06</v>
      </c>
      <c r="R565" s="9">
        <f t="shared" si="93"/>
        <v>-2012583.0854166669</v>
      </c>
      <c r="S565" s="9"/>
      <c r="V565" s="9">
        <f t="shared" si="94"/>
        <v>-2012583.0854166669</v>
      </c>
      <c r="X565" s="200"/>
      <c r="AA565" s="9">
        <f>V565</f>
        <v>-2012583.0854166669</v>
      </c>
      <c r="AB565" s="202"/>
      <c r="AC565" s="157">
        <v>0</v>
      </c>
    </row>
    <row r="566" spans="1:29" s="8" customFormat="1" outlineLevel="3" x14ac:dyDescent="0.25">
      <c r="A566" s="183" t="s">
        <v>1208</v>
      </c>
      <c r="B566" s="183" t="s">
        <v>1209</v>
      </c>
      <c r="C566" s="183" t="s">
        <v>1011</v>
      </c>
      <c r="D566" s="183" t="s">
        <v>1012</v>
      </c>
      <c r="E566" s="184">
        <v>-38064471.060000002</v>
      </c>
      <c r="F566" s="184">
        <v>-38064471.060000002</v>
      </c>
      <c r="G566" s="184">
        <v>-38064471.060000002</v>
      </c>
      <c r="H566" s="184">
        <v>-38064471.060000002</v>
      </c>
      <c r="I566" s="184">
        <v>-38064471.060000002</v>
      </c>
      <c r="J566" s="184">
        <v>-38064471.060000002</v>
      </c>
      <c r="K566" s="184">
        <v>-38064471.060000002</v>
      </c>
      <c r="L566" s="184">
        <v>-38064471.060000002</v>
      </c>
      <c r="M566" s="184">
        <v>-38064471.060000002</v>
      </c>
      <c r="N566" s="184">
        <v>-38064471.060000002</v>
      </c>
      <c r="O566" s="184">
        <v>-38064471.060000002</v>
      </c>
      <c r="P566" s="184">
        <v>-38064471.060000002</v>
      </c>
      <c r="Q566" s="184">
        <v>-38064471.060000002</v>
      </c>
      <c r="R566" s="184">
        <f t="shared" si="93"/>
        <v>-38064471.060000002</v>
      </c>
      <c r="S566" s="9"/>
      <c r="V566" s="9">
        <f t="shared" si="94"/>
        <v>-38064471.060000002</v>
      </c>
      <c r="X566" s="200"/>
      <c r="Z566" s="9"/>
      <c r="AA566" s="9">
        <f>R566</f>
        <v>-38064471.060000002</v>
      </c>
      <c r="AB566" s="202"/>
      <c r="AC566" s="157">
        <v>0</v>
      </c>
    </row>
    <row r="567" spans="1:29" s="8" customFormat="1" outlineLevel="3" x14ac:dyDescent="0.25">
      <c r="A567" s="183" t="s">
        <v>1208</v>
      </c>
      <c r="B567" s="183" t="s">
        <v>1209</v>
      </c>
      <c r="C567" s="183" t="s">
        <v>1013</v>
      </c>
      <c r="D567" s="183" t="s">
        <v>1014</v>
      </c>
      <c r="E567" s="184">
        <v>68339.789999999994</v>
      </c>
      <c r="F567" s="184">
        <v>68339.789999999994</v>
      </c>
      <c r="G567" s="184">
        <v>68339.789999999994</v>
      </c>
      <c r="H567" s="184">
        <v>68339.789999999994</v>
      </c>
      <c r="I567" s="184">
        <v>68339.789999999994</v>
      </c>
      <c r="J567" s="184">
        <v>68339.789999999994</v>
      </c>
      <c r="K567" s="184">
        <v>68339.789999999994</v>
      </c>
      <c r="L567" s="184">
        <v>68339.789999999994</v>
      </c>
      <c r="M567" s="184">
        <v>68339.789999999994</v>
      </c>
      <c r="N567" s="184">
        <v>68339.789999999994</v>
      </c>
      <c r="O567" s="184">
        <v>68339.789999999994</v>
      </c>
      <c r="P567" s="184">
        <v>68339.789999999994</v>
      </c>
      <c r="Q567" s="184">
        <v>68339.789999999994</v>
      </c>
      <c r="R567" s="184">
        <f t="shared" si="93"/>
        <v>68339.790000000008</v>
      </c>
      <c r="S567" s="9"/>
      <c r="V567" s="9">
        <f t="shared" si="94"/>
        <v>68339.790000000008</v>
      </c>
      <c r="X567" s="200"/>
      <c r="Z567" s="9">
        <f>V567</f>
        <v>68339.790000000008</v>
      </c>
      <c r="AB567" s="200"/>
      <c r="AC567" s="157">
        <v>0</v>
      </c>
    </row>
    <row r="568" spans="1:29" s="8" customFormat="1" outlineLevel="3" x14ac:dyDescent="0.25">
      <c r="A568" s="183" t="s">
        <v>1208</v>
      </c>
      <c r="B568" s="183" t="s">
        <v>1209</v>
      </c>
      <c r="C568" s="183" t="s">
        <v>1015</v>
      </c>
      <c r="D568" s="183" t="s">
        <v>1016</v>
      </c>
      <c r="E568" s="184">
        <v>75884831.219999999</v>
      </c>
      <c r="F568" s="184">
        <v>80907716.079999998</v>
      </c>
      <c r="G568" s="184">
        <v>85072225.790000007</v>
      </c>
      <c r="H568" s="184">
        <v>87744150.930000007</v>
      </c>
      <c r="I568" s="184">
        <v>92502088.849999994</v>
      </c>
      <c r="J568" s="184">
        <v>99271974.980000004</v>
      </c>
      <c r="K568" s="184">
        <v>104790109.23999999</v>
      </c>
      <c r="L568" s="184">
        <v>107097057.54000001</v>
      </c>
      <c r="M568" s="184">
        <v>110226981.12</v>
      </c>
      <c r="N568" s="184">
        <v>113592835.92</v>
      </c>
      <c r="O568" s="184">
        <v>117734766.58</v>
      </c>
      <c r="P568" s="184">
        <v>121468215.36</v>
      </c>
      <c r="Q568" s="184">
        <v>124591728.55</v>
      </c>
      <c r="R568" s="184">
        <f t="shared" si="93"/>
        <v>101720533.52291666</v>
      </c>
      <c r="S568" s="9"/>
      <c r="V568" s="9">
        <f t="shared" si="94"/>
        <v>101720533.52291666</v>
      </c>
      <c r="W568" s="169"/>
      <c r="X568" s="201"/>
      <c r="Z568" s="9">
        <f>V568</f>
        <v>101720533.52291666</v>
      </c>
      <c r="AB568" s="200"/>
      <c r="AC568" s="157">
        <v>0</v>
      </c>
    </row>
    <row r="569" spans="1:29" s="8" customFormat="1" outlineLevel="3" x14ac:dyDescent="0.25">
      <c r="A569" s="183" t="s">
        <v>1208</v>
      </c>
      <c r="B569" s="183" t="s">
        <v>1209</v>
      </c>
      <c r="C569" s="183" t="s">
        <v>1017</v>
      </c>
      <c r="D569" s="183" t="s">
        <v>1018</v>
      </c>
      <c r="E569" s="184">
        <v>8662.16</v>
      </c>
      <c r="F569" s="184">
        <v>7376114.54</v>
      </c>
      <c r="G569" s="184">
        <v>7827824.3200000003</v>
      </c>
      <c r="H569" s="184">
        <v>8315568.6100000003</v>
      </c>
      <c r="I569" s="184">
        <v>8773899.2899999991</v>
      </c>
      <c r="J569" s="184">
        <v>9178012.2200000007</v>
      </c>
      <c r="K569" s="184">
        <v>9907987.5899999999</v>
      </c>
      <c r="L569" s="184">
        <v>10111210.58</v>
      </c>
      <c r="M569" s="184">
        <v>10446140.35</v>
      </c>
      <c r="N569" s="184">
        <v>9556812.6600000001</v>
      </c>
      <c r="O569" s="184">
        <v>10146280.310000001</v>
      </c>
      <c r="P569" s="184">
        <v>10546438.09</v>
      </c>
      <c r="Q569" s="184">
        <v>10823217.960000001</v>
      </c>
      <c r="R569" s="184">
        <f t="shared" si="93"/>
        <v>8966852.3849999998</v>
      </c>
      <c r="S569" s="9"/>
      <c r="V569" s="9">
        <f t="shared" si="94"/>
        <v>8966852.3849999998</v>
      </c>
      <c r="X569" s="200"/>
      <c r="Z569" s="9">
        <f>V569</f>
        <v>8966852.3849999998</v>
      </c>
      <c r="AB569" s="200"/>
      <c r="AC569" s="157">
        <v>0</v>
      </c>
    </row>
    <row r="570" spans="1:29" s="8" customFormat="1" outlineLevel="3" x14ac:dyDescent="0.25">
      <c r="A570" s="183" t="s">
        <v>1210</v>
      </c>
      <c r="B570" s="183" t="s">
        <v>1211</v>
      </c>
      <c r="C570" s="183" t="s">
        <v>1011</v>
      </c>
      <c r="D570" s="183" t="s">
        <v>1012</v>
      </c>
      <c r="E570" s="184">
        <v>43436119.520000003</v>
      </c>
      <c r="F570" s="184">
        <v>43436119.520000003</v>
      </c>
      <c r="G570" s="184">
        <v>43436119.520000003</v>
      </c>
      <c r="H570" s="184">
        <v>43436119.520000003</v>
      </c>
      <c r="I570" s="184">
        <v>43436119.520000003</v>
      </c>
      <c r="J570" s="184">
        <v>43436119.520000003</v>
      </c>
      <c r="K570" s="184">
        <v>43436119.520000003</v>
      </c>
      <c r="L570" s="184">
        <v>43436119.520000003</v>
      </c>
      <c r="M570" s="184">
        <v>43436119.520000003</v>
      </c>
      <c r="N570" s="184">
        <v>43436119.520000003</v>
      </c>
      <c r="O570" s="184">
        <v>43436119.520000003</v>
      </c>
      <c r="P570" s="184">
        <v>43436119.520000003</v>
      </c>
      <c r="Q570" s="184">
        <v>43436119.520000003</v>
      </c>
      <c r="R570" s="184">
        <f t="shared" si="93"/>
        <v>43436119.519999996</v>
      </c>
      <c r="S570" s="9"/>
      <c r="V570" s="9">
        <f t="shared" si="94"/>
        <v>43436119.519999996</v>
      </c>
      <c r="X570" s="200"/>
      <c r="Z570" s="9"/>
      <c r="AA570" s="9">
        <f>V570</f>
        <v>43436119.519999996</v>
      </c>
      <c r="AB570" s="202"/>
      <c r="AC570" s="157">
        <v>0</v>
      </c>
    </row>
    <row r="571" spans="1:29" s="8" customFormat="1" outlineLevel="3" x14ac:dyDescent="0.25">
      <c r="A571" s="183" t="s">
        <v>1212</v>
      </c>
      <c r="B571" s="183" t="s">
        <v>1213</v>
      </c>
      <c r="C571" s="183" t="s">
        <v>1011</v>
      </c>
      <c r="D571" s="183" t="s">
        <v>1012</v>
      </c>
      <c r="E571" s="184">
        <v>4076949.03</v>
      </c>
      <c r="F571" s="184">
        <v>4076949.03</v>
      </c>
      <c r="G571" s="184">
        <v>4076949.03</v>
      </c>
      <c r="H571" s="184">
        <v>4076949.03</v>
      </c>
      <c r="I571" s="184">
        <v>4076949.03</v>
      </c>
      <c r="J571" s="184">
        <v>4076949.03</v>
      </c>
      <c r="K571" s="184">
        <v>4076949.03</v>
      </c>
      <c r="L571" s="184">
        <v>4076949.03</v>
      </c>
      <c r="M571" s="184">
        <v>4076949.03</v>
      </c>
      <c r="N571" s="184">
        <v>4076949.03</v>
      </c>
      <c r="O571" s="184">
        <v>4076949.03</v>
      </c>
      <c r="P571" s="184">
        <v>4076949.03</v>
      </c>
      <c r="Q571" s="184">
        <v>4076949.03</v>
      </c>
      <c r="R571" s="184">
        <f t="shared" si="93"/>
        <v>4076949.0300000007</v>
      </c>
      <c r="S571" s="9"/>
      <c r="V571" s="9">
        <f t="shared" si="94"/>
        <v>4076949.0300000007</v>
      </c>
      <c r="X571" s="200"/>
      <c r="Z571" s="9"/>
      <c r="AA571" s="9">
        <f>V571</f>
        <v>4076949.0300000007</v>
      </c>
      <c r="AB571" s="202"/>
      <c r="AC571" s="157">
        <v>0</v>
      </c>
    </row>
    <row r="572" spans="1:29" s="8" customFormat="1" outlineLevel="3" x14ac:dyDescent="0.25">
      <c r="A572" s="183" t="s">
        <v>1214</v>
      </c>
      <c r="B572" s="183" t="s">
        <v>1215</v>
      </c>
      <c r="C572" s="183" t="s">
        <v>1011</v>
      </c>
      <c r="D572" s="183" t="s">
        <v>1012</v>
      </c>
      <c r="E572" s="184">
        <v>928204.88</v>
      </c>
      <c r="F572" s="184">
        <v>928204.88</v>
      </c>
      <c r="G572" s="184">
        <v>928204.88</v>
      </c>
      <c r="H572" s="184">
        <v>928204.88</v>
      </c>
      <c r="I572" s="184">
        <v>928204.88</v>
      </c>
      <c r="J572" s="184">
        <v>928204.88</v>
      </c>
      <c r="K572" s="184">
        <v>928204.88</v>
      </c>
      <c r="L572" s="184">
        <v>928204.88</v>
      </c>
      <c r="M572" s="184">
        <v>928204.88</v>
      </c>
      <c r="N572" s="184">
        <v>928204.88</v>
      </c>
      <c r="O572" s="184">
        <v>928204.88</v>
      </c>
      <c r="P572" s="184">
        <v>928204.88</v>
      </c>
      <c r="Q572" s="184">
        <v>928204.88</v>
      </c>
      <c r="R572" s="184">
        <f t="shared" si="93"/>
        <v>928204.88</v>
      </c>
      <c r="S572" s="9"/>
      <c r="V572" s="9">
        <f t="shared" si="94"/>
        <v>928204.88</v>
      </c>
      <c r="X572" s="200"/>
      <c r="AA572" s="9">
        <f>V572</f>
        <v>928204.88</v>
      </c>
      <c r="AB572" s="202"/>
      <c r="AC572" s="157">
        <v>0</v>
      </c>
    </row>
    <row r="573" spans="1:29" s="8" customFormat="1" outlineLevel="3" x14ac:dyDescent="0.25">
      <c r="A573" s="8" t="s">
        <v>1216</v>
      </c>
      <c r="B573" s="8" t="s">
        <v>1217</v>
      </c>
      <c r="C573" s="8" t="s">
        <v>1218</v>
      </c>
      <c r="D573" s="8" t="s">
        <v>1219</v>
      </c>
      <c r="E573" s="9">
        <v>4866789.29</v>
      </c>
      <c r="F573" s="9">
        <v>4866789.29</v>
      </c>
      <c r="G573" s="9">
        <v>4866789.29</v>
      </c>
      <c r="H573" s="9">
        <v>3554074</v>
      </c>
      <c r="I573" s="9">
        <v>3554074</v>
      </c>
      <c r="J573" s="9">
        <v>3554074</v>
      </c>
      <c r="K573" s="9">
        <v>1502036.89</v>
      </c>
      <c r="L573" s="9">
        <v>1502036.89</v>
      </c>
      <c r="M573" s="9">
        <v>1502036.89</v>
      </c>
      <c r="N573" s="9">
        <v>0</v>
      </c>
      <c r="O573" s="9">
        <v>0</v>
      </c>
      <c r="P573" s="9">
        <v>0</v>
      </c>
      <c r="Q573" s="9">
        <v>0</v>
      </c>
      <c r="R573" s="9">
        <f t="shared" si="93"/>
        <v>2277942.1579166665</v>
      </c>
      <c r="S573" s="9"/>
      <c r="V573" s="9">
        <f t="shared" si="94"/>
        <v>2277942.1579166665</v>
      </c>
      <c r="X573" s="200"/>
      <c r="Z573" s="9">
        <f t="shared" ref="Z573:Z592" si="95">V573</f>
        <v>2277942.1579166665</v>
      </c>
      <c r="AB573" s="200"/>
      <c r="AC573" s="157">
        <v>0</v>
      </c>
    </row>
    <row r="574" spans="1:29" s="8" customFormat="1" outlineLevel="3" x14ac:dyDescent="0.25">
      <c r="A574" s="183" t="s">
        <v>1216</v>
      </c>
      <c r="B574" s="183" t="s">
        <v>1217</v>
      </c>
      <c r="C574" s="183" t="s">
        <v>1220</v>
      </c>
      <c r="D574" s="183" t="s">
        <v>1221</v>
      </c>
      <c r="E574" s="184">
        <v>6648401.2199999997</v>
      </c>
      <c r="F574" s="184">
        <v>6648401.2199999997</v>
      </c>
      <c r="G574" s="184">
        <v>6648401.2199999997</v>
      </c>
      <c r="H574" s="184">
        <v>127228.84</v>
      </c>
      <c r="I574" s="184">
        <v>127228.84</v>
      </c>
      <c r="J574" s="184">
        <v>127228.84</v>
      </c>
      <c r="K574" s="184">
        <v>96832.56</v>
      </c>
      <c r="L574" s="184">
        <v>96832.56</v>
      </c>
      <c r="M574" s="184">
        <v>11070764.710000001</v>
      </c>
      <c r="N574" s="184">
        <v>11491072.4</v>
      </c>
      <c r="O574" s="184">
        <v>11491072.4</v>
      </c>
      <c r="P574" s="184">
        <v>11491072.4</v>
      </c>
      <c r="Q574" s="184">
        <v>12650535.720000001</v>
      </c>
      <c r="R574" s="184">
        <f t="shared" si="93"/>
        <v>5755467.0383333331</v>
      </c>
      <c r="S574" s="9"/>
      <c r="V574" s="9">
        <f t="shared" si="94"/>
        <v>5755467.0383333331</v>
      </c>
      <c r="X574" s="200"/>
      <c r="Z574" s="9">
        <f t="shared" si="95"/>
        <v>5755467.0383333331</v>
      </c>
      <c r="AB574" s="200"/>
      <c r="AC574" s="157">
        <v>0</v>
      </c>
    </row>
    <row r="575" spans="1:29" s="8" customFormat="1" outlineLevel="3" x14ac:dyDescent="0.25">
      <c r="A575" s="8" t="s">
        <v>1216</v>
      </c>
      <c r="B575" s="8" t="s">
        <v>1217</v>
      </c>
      <c r="C575" s="8" t="s">
        <v>1222</v>
      </c>
      <c r="D575" s="8" t="s">
        <v>1223</v>
      </c>
      <c r="E575" s="9">
        <v>0</v>
      </c>
      <c r="F575" s="9">
        <v>0</v>
      </c>
      <c r="G575" s="9">
        <v>0</v>
      </c>
      <c r="H575" s="9">
        <v>0</v>
      </c>
      <c r="I575" s="9">
        <v>822274.42</v>
      </c>
      <c r="J575" s="9">
        <v>822274.42</v>
      </c>
      <c r="K575" s="9">
        <v>0</v>
      </c>
      <c r="L575" s="9">
        <v>0</v>
      </c>
      <c r="M575" s="9">
        <v>0</v>
      </c>
      <c r="N575" s="9">
        <v>0</v>
      </c>
      <c r="O575" s="9">
        <v>833164.1</v>
      </c>
      <c r="P575" s="9">
        <v>833164.1</v>
      </c>
      <c r="Q575" s="9">
        <v>0</v>
      </c>
      <c r="R575" s="9">
        <f t="shared" si="93"/>
        <v>275906.42</v>
      </c>
      <c r="S575" s="9"/>
      <c r="V575" s="9">
        <f t="shared" si="94"/>
        <v>275906.42</v>
      </c>
      <c r="X575" s="200"/>
      <c r="Z575" s="9">
        <f t="shared" si="95"/>
        <v>275906.42</v>
      </c>
      <c r="AB575" s="200"/>
      <c r="AC575" s="157">
        <v>0</v>
      </c>
    </row>
    <row r="576" spans="1:29" s="8" customFormat="1" outlineLevel="3" x14ac:dyDescent="0.25">
      <c r="A576" s="187" t="s">
        <v>1216</v>
      </c>
      <c r="B576" s="187" t="s">
        <v>1217</v>
      </c>
      <c r="C576" s="187" t="s">
        <v>1224</v>
      </c>
      <c r="D576" s="187" t="s">
        <v>1225</v>
      </c>
      <c r="E576" s="170">
        <v>10232409.130000001</v>
      </c>
      <c r="F576" s="170">
        <v>10232409.130000001</v>
      </c>
      <c r="G576" s="170">
        <v>11947328.73</v>
      </c>
      <c r="H576" s="170">
        <v>9889746.1600000001</v>
      </c>
      <c r="I576" s="170">
        <v>9889746.1600000001</v>
      </c>
      <c r="J576" s="170">
        <v>9889746.1600000001</v>
      </c>
      <c r="K576" s="170">
        <v>19297754.850000001</v>
      </c>
      <c r="L576" s="170">
        <v>19297754.850000001</v>
      </c>
      <c r="M576" s="170">
        <v>19297754.850000001</v>
      </c>
      <c r="N576" s="170">
        <v>28722368.41</v>
      </c>
      <c r="O576" s="170">
        <v>28722368.41</v>
      </c>
      <c r="P576" s="170">
        <v>28722368.41</v>
      </c>
      <c r="Q576" s="170">
        <v>35192119.380000003</v>
      </c>
      <c r="R576" s="170">
        <f t="shared" si="93"/>
        <v>18218467.531249996</v>
      </c>
      <c r="S576" s="9"/>
      <c r="V576" s="9">
        <f t="shared" si="94"/>
        <v>18218467.531249996</v>
      </c>
      <c r="X576" s="200"/>
      <c r="Z576" s="9">
        <f t="shared" si="95"/>
        <v>18218467.531249996</v>
      </c>
      <c r="AB576" s="200"/>
      <c r="AC576" s="157">
        <v>0</v>
      </c>
    </row>
    <row r="577" spans="1:29" s="8" customFormat="1" outlineLevel="3" x14ac:dyDescent="0.25">
      <c r="A577" s="8" t="s">
        <v>1216</v>
      </c>
      <c r="B577" s="8" t="s">
        <v>1217</v>
      </c>
      <c r="C577" s="8" t="s">
        <v>1226</v>
      </c>
      <c r="D577" s="8" t="s">
        <v>1227</v>
      </c>
      <c r="E577" s="9">
        <v>941974.92</v>
      </c>
      <c r="F577" s="9">
        <v>941974.92</v>
      </c>
      <c r="G577" s="9">
        <v>941974.92</v>
      </c>
      <c r="H577" s="9">
        <v>1305989.42</v>
      </c>
      <c r="I577" s="9">
        <v>1305989.42</v>
      </c>
      <c r="J577" s="9">
        <v>1305989.42</v>
      </c>
      <c r="K577" s="9">
        <v>1354077.52</v>
      </c>
      <c r="L577" s="9">
        <v>1354077.52</v>
      </c>
      <c r="M577" s="9">
        <v>1354077.52</v>
      </c>
      <c r="N577" s="9">
        <v>1403911.26</v>
      </c>
      <c r="O577" s="9">
        <v>1403911.26</v>
      </c>
      <c r="P577" s="9">
        <v>1403911.26</v>
      </c>
      <c r="Q577" s="9">
        <v>1373120.28</v>
      </c>
      <c r="R577" s="9">
        <f t="shared" si="93"/>
        <v>1269452.67</v>
      </c>
      <c r="S577" s="9"/>
      <c r="V577" s="9">
        <f t="shared" si="94"/>
        <v>1269452.67</v>
      </c>
      <c r="X577" s="200"/>
      <c r="Z577" s="9">
        <f t="shared" si="95"/>
        <v>1269452.67</v>
      </c>
      <c r="AB577" s="200"/>
      <c r="AC577" s="157">
        <v>0</v>
      </c>
    </row>
    <row r="578" spans="1:29" s="8" customFormat="1" outlineLevel="3" x14ac:dyDescent="0.25">
      <c r="A578" s="8" t="s">
        <v>1216</v>
      </c>
      <c r="B578" s="8" t="s">
        <v>1217</v>
      </c>
      <c r="C578" s="8" t="s">
        <v>1228</v>
      </c>
      <c r="D578" s="8" t="s">
        <v>1229</v>
      </c>
      <c r="E578" s="9">
        <v>6415412.6900000004</v>
      </c>
      <c r="F578" s="9">
        <v>6415412.6900000004</v>
      </c>
      <c r="G578" s="9">
        <v>6415412.6900000004</v>
      </c>
      <c r="H578" s="9">
        <v>7125545.1900000004</v>
      </c>
      <c r="I578" s="9">
        <v>7125545.1900000004</v>
      </c>
      <c r="J578" s="9">
        <v>7125545.1900000004</v>
      </c>
      <c r="K578" s="9">
        <v>7129334.2599999998</v>
      </c>
      <c r="L578" s="9">
        <v>7129334.2599999998</v>
      </c>
      <c r="M578" s="9">
        <v>7129334.2599999998</v>
      </c>
      <c r="N578" s="9">
        <v>7019184.9199999999</v>
      </c>
      <c r="O578" s="9">
        <v>7019184.9199999999</v>
      </c>
      <c r="P578" s="9">
        <v>7019184.9199999999</v>
      </c>
      <c r="Q578" s="9">
        <v>7812312.79</v>
      </c>
      <c r="R578" s="9">
        <f t="shared" si="93"/>
        <v>6980573.4358333321</v>
      </c>
      <c r="S578" s="9"/>
      <c r="V578" s="9">
        <f t="shared" si="94"/>
        <v>6980573.4358333321</v>
      </c>
      <c r="X578" s="200"/>
      <c r="Z578" s="9">
        <f t="shared" si="95"/>
        <v>6980573.4358333321</v>
      </c>
      <c r="AB578" s="200"/>
      <c r="AC578" s="157">
        <v>0</v>
      </c>
    </row>
    <row r="579" spans="1:29" s="8" customFormat="1" outlineLevel="3" x14ac:dyDescent="0.25">
      <c r="A579" s="8" t="s">
        <v>1216</v>
      </c>
      <c r="B579" s="8" t="s">
        <v>1217</v>
      </c>
      <c r="C579" s="8" t="s">
        <v>1230</v>
      </c>
      <c r="D579" s="8" t="s">
        <v>1231</v>
      </c>
      <c r="E579" s="9">
        <v>3531489.15</v>
      </c>
      <c r="F579" s="9">
        <v>3531489.15</v>
      </c>
      <c r="G579" s="9">
        <v>3531489.15</v>
      </c>
      <c r="H579" s="9">
        <v>4125955.34</v>
      </c>
      <c r="I579" s="9">
        <v>4125955.34</v>
      </c>
      <c r="J579" s="9">
        <v>4125955.34</v>
      </c>
      <c r="K579" s="9">
        <v>4644611.49</v>
      </c>
      <c r="L579" s="9">
        <v>4644611.49</v>
      </c>
      <c r="M579" s="9">
        <v>4644611.49</v>
      </c>
      <c r="N579" s="9">
        <v>3211296.33</v>
      </c>
      <c r="O579" s="9">
        <v>3211296.33</v>
      </c>
      <c r="P579" s="9">
        <v>3211296.33</v>
      </c>
      <c r="Q579" s="9">
        <v>3506855.43</v>
      </c>
      <c r="R579" s="9">
        <f t="shared" si="93"/>
        <v>3877311.6725000008</v>
      </c>
      <c r="S579" s="9"/>
      <c r="V579" s="9">
        <f t="shared" si="94"/>
        <v>3877311.6725000008</v>
      </c>
      <c r="X579" s="200"/>
      <c r="Z579" s="9">
        <f t="shared" si="95"/>
        <v>3877311.6725000008</v>
      </c>
      <c r="AB579" s="200"/>
      <c r="AC579" s="157">
        <v>0</v>
      </c>
    </row>
    <row r="580" spans="1:29" s="8" customFormat="1" outlineLevel="3" x14ac:dyDescent="0.25">
      <c r="A580" s="8" t="s">
        <v>1216</v>
      </c>
      <c r="B580" s="8" t="s">
        <v>1217</v>
      </c>
      <c r="C580" s="8" t="s">
        <v>1232</v>
      </c>
      <c r="D580" s="8" t="s">
        <v>1233</v>
      </c>
      <c r="E580" s="9">
        <v>2505826.65</v>
      </c>
      <c r="F580" s="9">
        <v>2505826.65</v>
      </c>
      <c r="G580" s="9">
        <v>2505826.65</v>
      </c>
      <c r="H580" s="9">
        <v>1927185.97</v>
      </c>
      <c r="I580" s="9">
        <v>1927185.97</v>
      </c>
      <c r="J580" s="9">
        <v>1927185.97</v>
      </c>
      <c r="K580" s="9">
        <v>2031799.92</v>
      </c>
      <c r="L580" s="9">
        <v>2031799.92</v>
      </c>
      <c r="M580" s="9">
        <v>2031799.92</v>
      </c>
      <c r="N580" s="9">
        <v>2836619.96</v>
      </c>
      <c r="O580" s="9">
        <v>2836619.96</v>
      </c>
      <c r="P580" s="9">
        <v>2836619.96</v>
      </c>
      <c r="Q580" s="9">
        <v>2435680.5</v>
      </c>
      <c r="R580" s="9">
        <f t="shared" si="93"/>
        <v>2322435.3687499999</v>
      </c>
      <c r="S580" s="9"/>
      <c r="V580" s="9">
        <f t="shared" si="94"/>
        <v>2322435.3687499999</v>
      </c>
      <c r="X580" s="200"/>
      <c r="Z580" s="9">
        <f t="shared" si="95"/>
        <v>2322435.3687499999</v>
      </c>
      <c r="AB580" s="200"/>
      <c r="AC580" s="157">
        <v>0</v>
      </c>
    </row>
    <row r="581" spans="1:29" s="8" customFormat="1" outlineLevel="3" x14ac:dyDescent="0.25">
      <c r="A581" s="8" t="s">
        <v>1216</v>
      </c>
      <c r="B581" s="8" t="s">
        <v>1217</v>
      </c>
      <c r="C581" s="8" t="s">
        <v>1234</v>
      </c>
      <c r="D581" s="8" t="s">
        <v>1235</v>
      </c>
      <c r="E581" s="9">
        <v>649601.56999999995</v>
      </c>
      <c r="F581" s="9">
        <v>504030.9</v>
      </c>
      <c r="G581" s="9">
        <v>347364.09</v>
      </c>
      <c r="H581" s="9">
        <v>236418.81</v>
      </c>
      <c r="I581" s="9">
        <v>216744.47</v>
      </c>
      <c r="J581" s="9">
        <v>236831.06</v>
      </c>
      <c r="K581" s="9">
        <v>281623.34000000003</v>
      </c>
      <c r="L581" s="9">
        <v>373840.54</v>
      </c>
      <c r="M581" s="9">
        <v>430025.99</v>
      </c>
      <c r="N581" s="9">
        <v>486366.75</v>
      </c>
      <c r="O581" s="9">
        <v>498356.8</v>
      </c>
      <c r="P581" s="9">
        <v>480000.93</v>
      </c>
      <c r="Q581" s="9">
        <v>395898.87</v>
      </c>
      <c r="R581" s="9">
        <f t="shared" si="93"/>
        <v>384529.49166666664</v>
      </c>
      <c r="S581" s="9"/>
      <c r="V581" s="9">
        <f t="shared" si="94"/>
        <v>384529.49166666664</v>
      </c>
      <c r="X581" s="200"/>
      <c r="Z581" s="9">
        <f t="shared" si="95"/>
        <v>384529.49166666664</v>
      </c>
      <c r="AB581" s="200"/>
      <c r="AC581" s="157">
        <v>0</v>
      </c>
    </row>
    <row r="582" spans="1:29" s="8" customFormat="1" outlineLevel="3" x14ac:dyDescent="0.25">
      <c r="A582" s="183" t="s">
        <v>1216</v>
      </c>
      <c r="B582" s="183" t="s">
        <v>1217</v>
      </c>
      <c r="C582" s="183" t="s">
        <v>1236</v>
      </c>
      <c r="D582" s="183" t="s">
        <v>1237</v>
      </c>
      <c r="E582" s="184">
        <v>2137670.31</v>
      </c>
      <c r="F582" s="184">
        <v>2424719.79</v>
      </c>
      <c r="G582" s="184">
        <v>2558563.4300000002</v>
      </c>
      <c r="H582" s="184">
        <v>2738965.48</v>
      </c>
      <c r="I582" s="184">
        <v>2900768.67</v>
      </c>
      <c r="J582" s="184">
        <v>2851947.54</v>
      </c>
      <c r="K582" s="184">
        <v>2922816.88</v>
      </c>
      <c r="L582" s="184">
        <v>3049847</v>
      </c>
      <c r="M582" s="184">
        <v>3000347.1</v>
      </c>
      <c r="N582" s="184">
        <v>2641016.67</v>
      </c>
      <c r="O582" s="184">
        <v>2587884.64</v>
      </c>
      <c r="P582" s="184">
        <v>2500548.0299999998</v>
      </c>
      <c r="Q582" s="184">
        <v>2452620.39</v>
      </c>
      <c r="R582" s="184">
        <f t="shared" si="93"/>
        <v>2706047.5483333338</v>
      </c>
      <c r="S582" s="9"/>
      <c r="V582" s="9">
        <f t="shared" si="94"/>
        <v>2706047.5483333338</v>
      </c>
      <c r="X582" s="200"/>
      <c r="Z582" s="9">
        <f t="shared" si="95"/>
        <v>2706047.5483333338</v>
      </c>
      <c r="AB582" s="200"/>
      <c r="AC582" s="157">
        <v>0</v>
      </c>
    </row>
    <row r="583" spans="1:29" s="8" customFormat="1" outlineLevel="3" x14ac:dyDescent="0.25">
      <c r="A583" s="183" t="s">
        <v>1216</v>
      </c>
      <c r="B583" s="183" t="s">
        <v>1217</v>
      </c>
      <c r="C583" s="183" t="s">
        <v>1238</v>
      </c>
      <c r="D583" s="183" t="s">
        <v>1239</v>
      </c>
      <c r="E583" s="184">
        <v>1328096.6499999999</v>
      </c>
      <c r="F583" s="184">
        <v>1685740.18</v>
      </c>
      <c r="G583" s="184">
        <v>1903565.86</v>
      </c>
      <c r="H583" s="184">
        <v>2125014.44</v>
      </c>
      <c r="I583" s="184">
        <v>2191834.58</v>
      </c>
      <c r="J583" s="184">
        <v>1808599.82</v>
      </c>
      <c r="K583" s="184">
        <v>1541064.26</v>
      </c>
      <c r="L583" s="184">
        <v>1489498.7</v>
      </c>
      <c r="M583" s="184">
        <v>1541064.26</v>
      </c>
      <c r="N583" s="184">
        <v>1089706.27</v>
      </c>
      <c r="O583" s="184">
        <v>988151.07</v>
      </c>
      <c r="P583" s="184">
        <v>961580.15</v>
      </c>
      <c r="Q583" s="184">
        <v>879913.72</v>
      </c>
      <c r="R583" s="184">
        <f t="shared" si="93"/>
        <v>1535818.73125</v>
      </c>
      <c r="S583" s="9"/>
      <c r="V583" s="9">
        <f t="shared" si="94"/>
        <v>1535818.73125</v>
      </c>
      <c r="X583" s="200"/>
      <c r="Z583" s="9">
        <f t="shared" si="95"/>
        <v>1535818.73125</v>
      </c>
      <c r="AB583" s="200"/>
      <c r="AC583" s="157">
        <v>0</v>
      </c>
    </row>
    <row r="584" spans="1:29" s="8" customFormat="1" outlineLevel="3" x14ac:dyDescent="0.25">
      <c r="A584" s="183" t="s">
        <v>1216</v>
      </c>
      <c r="B584" s="183" t="s">
        <v>1217</v>
      </c>
      <c r="C584" s="183" t="s">
        <v>1240</v>
      </c>
      <c r="D584" s="183" t="s">
        <v>1241</v>
      </c>
      <c r="E584" s="184">
        <v>-115240.97</v>
      </c>
      <c r="F584" s="184">
        <v>-115240.97</v>
      </c>
      <c r="G584" s="184">
        <v>-115240.97</v>
      </c>
      <c r="H584" s="184">
        <v>-127228.84</v>
      </c>
      <c r="I584" s="184">
        <v>-127228.84</v>
      </c>
      <c r="J584" s="184">
        <v>-127228.84</v>
      </c>
      <c r="K584" s="184">
        <v>-96832.56</v>
      </c>
      <c r="L584" s="184">
        <v>-96832.56</v>
      </c>
      <c r="M584" s="184">
        <v>-96832.56</v>
      </c>
      <c r="N584" s="184">
        <v>-131788.79</v>
      </c>
      <c r="O584" s="184">
        <v>-131788.79</v>
      </c>
      <c r="P584" s="184">
        <v>-131788.79</v>
      </c>
      <c r="Q584" s="184">
        <v>-191362.94</v>
      </c>
      <c r="R584" s="184">
        <f t="shared" si="93"/>
        <v>-120944.53875000002</v>
      </c>
      <c r="S584" s="9"/>
      <c r="V584" s="9">
        <f t="shared" si="94"/>
        <v>-120944.53875000002</v>
      </c>
      <c r="X584" s="200"/>
      <c r="Z584" s="9">
        <f t="shared" si="95"/>
        <v>-120944.53875000002</v>
      </c>
      <c r="AB584" s="200"/>
      <c r="AC584" s="157">
        <v>0</v>
      </c>
    </row>
    <row r="585" spans="1:29" s="8" customFormat="1" outlineLevel="3" x14ac:dyDescent="0.25">
      <c r="A585" s="183" t="s">
        <v>1216</v>
      </c>
      <c r="B585" s="183" t="s">
        <v>1217</v>
      </c>
      <c r="C585" s="183" t="s">
        <v>1242</v>
      </c>
      <c r="D585" s="183" t="s">
        <v>1243</v>
      </c>
      <c r="E585" s="184">
        <v>0</v>
      </c>
      <c r="F585" s="184">
        <v>0</v>
      </c>
      <c r="G585" s="184">
        <v>0</v>
      </c>
      <c r="H585" s="184">
        <v>0</v>
      </c>
      <c r="I585" s="184">
        <v>0</v>
      </c>
      <c r="J585" s="184">
        <v>0</v>
      </c>
      <c r="K585" s="184">
        <v>0</v>
      </c>
      <c r="L585" s="184">
        <v>0</v>
      </c>
      <c r="M585" s="184">
        <v>0</v>
      </c>
      <c r="N585" s="184">
        <v>0</v>
      </c>
      <c r="O585" s="184">
        <v>0</v>
      </c>
      <c r="P585" s="184">
        <v>0</v>
      </c>
      <c r="Q585" s="184">
        <v>0</v>
      </c>
      <c r="R585" s="184">
        <f t="shared" si="93"/>
        <v>0</v>
      </c>
      <c r="S585" s="9"/>
      <c r="V585" s="9">
        <f t="shared" si="94"/>
        <v>0</v>
      </c>
      <c r="X585" s="200"/>
      <c r="Z585" s="9">
        <f t="shared" si="95"/>
        <v>0</v>
      </c>
      <c r="AB585" s="200"/>
      <c r="AC585" s="157">
        <v>0</v>
      </c>
    </row>
    <row r="586" spans="1:29" s="8" customFormat="1" outlineLevel="3" x14ac:dyDescent="0.25">
      <c r="A586" s="183" t="s">
        <v>1216</v>
      </c>
      <c r="B586" s="183" t="s">
        <v>1217</v>
      </c>
      <c r="C586" s="183" t="s">
        <v>1244</v>
      </c>
      <c r="D586" s="183" t="s">
        <v>1245</v>
      </c>
      <c r="E586" s="184">
        <v>0</v>
      </c>
      <c r="F586" s="184">
        <v>0</v>
      </c>
      <c r="G586" s="184">
        <v>0</v>
      </c>
      <c r="H586" s="184">
        <v>0</v>
      </c>
      <c r="I586" s="184">
        <v>0</v>
      </c>
      <c r="J586" s="184">
        <v>0</v>
      </c>
      <c r="K586" s="184">
        <v>0</v>
      </c>
      <c r="L586" s="184">
        <v>0</v>
      </c>
      <c r="M586" s="184">
        <v>-10973932.15</v>
      </c>
      <c r="N586" s="184">
        <v>-11359283.609999999</v>
      </c>
      <c r="O586" s="184">
        <v>-11359283.609999999</v>
      </c>
      <c r="P586" s="184">
        <v>-11359283.609999999</v>
      </c>
      <c r="Q586" s="184">
        <v>-12459172.779999999</v>
      </c>
      <c r="R586" s="184">
        <f t="shared" si="93"/>
        <v>-4273447.4474999998</v>
      </c>
      <c r="S586" s="9"/>
      <c r="V586" s="9">
        <f t="shared" si="94"/>
        <v>-4273447.4474999998</v>
      </c>
      <c r="X586" s="200"/>
      <c r="Z586" s="9">
        <f t="shared" si="95"/>
        <v>-4273447.4474999998</v>
      </c>
      <c r="AB586" s="200"/>
      <c r="AC586" s="157">
        <v>0</v>
      </c>
    </row>
    <row r="587" spans="1:29" s="8" customFormat="1" outlineLevel="3" x14ac:dyDescent="0.25">
      <c r="A587" s="183" t="s">
        <v>1216</v>
      </c>
      <c r="B587" s="183" t="s">
        <v>1217</v>
      </c>
      <c r="C587" s="183" t="s">
        <v>1019</v>
      </c>
      <c r="D587" s="183" t="s">
        <v>1020</v>
      </c>
      <c r="E587" s="184">
        <v>776039.89</v>
      </c>
      <c r="F587" s="184">
        <v>3420692.01</v>
      </c>
      <c r="G587" s="184">
        <v>6795876.0300000003</v>
      </c>
      <c r="H587" s="184">
        <v>11166812.460000001</v>
      </c>
      <c r="I587" s="184">
        <v>12274518.220000001</v>
      </c>
      <c r="J587" s="184">
        <v>12895687.74</v>
      </c>
      <c r="K587" s="184">
        <v>13057310.050000001</v>
      </c>
      <c r="L587" s="184">
        <v>16024600.970000001</v>
      </c>
      <c r="M587" s="184">
        <v>15994915.439999999</v>
      </c>
      <c r="N587" s="184">
        <v>17073531.18</v>
      </c>
      <c r="O587" s="184">
        <v>17826845.870000001</v>
      </c>
      <c r="P587" s="184">
        <v>19110195.16</v>
      </c>
      <c r="Q587" s="184">
        <v>9180776.6799999997</v>
      </c>
      <c r="R587" s="184">
        <f t="shared" si="93"/>
        <v>12551616.117916666</v>
      </c>
      <c r="S587" s="9"/>
      <c r="V587" s="9">
        <f t="shared" si="94"/>
        <v>12551616.117916666</v>
      </c>
      <c r="X587" s="200"/>
      <c r="Z587" s="9">
        <f t="shared" si="95"/>
        <v>12551616.117916666</v>
      </c>
      <c r="AB587" s="200"/>
      <c r="AC587" s="157">
        <v>0</v>
      </c>
    </row>
    <row r="588" spans="1:29" s="8" customFormat="1" outlineLevel="3" x14ac:dyDescent="0.25">
      <c r="A588" s="183" t="s">
        <v>1216</v>
      </c>
      <c r="B588" s="183" t="s">
        <v>1217</v>
      </c>
      <c r="C588" s="183" t="s">
        <v>1246</v>
      </c>
      <c r="D588" s="183" t="s">
        <v>1247</v>
      </c>
      <c r="E588" s="184">
        <v>1923062.38</v>
      </c>
      <c r="F588" s="184">
        <v>2199431.88</v>
      </c>
      <c r="G588" s="184">
        <v>2509913.96</v>
      </c>
      <c r="H588" s="184">
        <v>2711557.99</v>
      </c>
      <c r="I588" s="184">
        <v>2716869.14</v>
      </c>
      <c r="J588" s="184">
        <v>2478317.87</v>
      </c>
      <c r="K588" s="184">
        <v>1757028.65</v>
      </c>
      <c r="L588" s="184">
        <v>2750291.48</v>
      </c>
      <c r="M588" s="184">
        <v>3281107.26</v>
      </c>
      <c r="N588" s="184">
        <v>3496538.32</v>
      </c>
      <c r="O588" s="184">
        <v>4091055.91</v>
      </c>
      <c r="P588" s="184">
        <v>4055105.99</v>
      </c>
      <c r="Q588" s="184">
        <v>3933062.71</v>
      </c>
      <c r="R588" s="184">
        <f t="shared" si="93"/>
        <v>2914606.7495833333</v>
      </c>
      <c r="S588" s="9"/>
      <c r="V588" s="9">
        <f t="shared" si="94"/>
        <v>2914606.7495833333</v>
      </c>
      <c r="X588" s="200"/>
      <c r="Z588" s="9">
        <f t="shared" si="95"/>
        <v>2914606.7495833333</v>
      </c>
      <c r="AB588" s="200"/>
      <c r="AC588" s="157">
        <v>0</v>
      </c>
    </row>
    <row r="589" spans="1:29" s="8" customFormat="1" outlineLevel="3" x14ac:dyDescent="0.25">
      <c r="A589" s="183" t="s">
        <v>1216</v>
      </c>
      <c r="B589" s="183" t="s">
        <v>1217</v>
      </c>
      <c r="C589" s="183" t="s">
        <v>1248</v>
      </c>
      <c r="D589" s="183" t="s">
        <v>1249</v>
      </c>
      <c r="E589" s="184">
        <v>-6533160.25</v>
      </c>
      <c r="F589" s="184">
        <v>-6533160.25</v>
      </c>
      <c r="G589" s="184">
        <v>-6533160.25</v>
      </c>
      <c r="H589" s="184">
        <v>0</v>
      </c>
      <c r="I589" s="184">
        <v>0</v>
      </c>
      <c r="J589" s="184">
        <v>0</v>
      </c>
      <c r="K589" s="184">
        <v>0</v>
      </c>
      <c r="L589" s="184">
        <v>0</v>
      </c>
      <c r="M589" s="184">
        <v>0</v>
      </c>
      <c r="N589" s="184">
        <v>0</v>
      </c>
      <c r="O589" s="184">
        <v>0</v>
      </c>
      <c r="P589" s="184">
        <v>0</v>
      </c>
      <c r="Q589" s="184">
        <v>0</v>
      </c>
      <c r="R589" s="184">
        <f t="shared" si="93"/>
        <v>-1361075.0520833333</v>
      </c>
      <c r="S589" s="9"/>
      <c r="V589" s="9">
        <f t="shared" si="94"/>
        <v>-1361075.0520833333</v>
      </c>
      <c r="X589" s="200"/>
      <c r="Z589" s="9">
        <f t="shared" si="95"/>
        <v>-1361075.0520833333</v>
      </c>
      <c r="AB589" s="200"/>
      <c r="AC589" s="157">
        <v>0</v>
      </c>
    </row>
    <row r="590" spans="1:29" s="8" customFormat="1" outlineLevel="3" x14ac:dyDescent="0.25">
      <c r="A590" s="183" t="s">
        <v>1216</v>
      </c>
      <c r="B590" s="183" t="s">
        <v>1217</v>
      </c>
      <c r="C590" s="183" t="s">
        <v>1250</v>
      </c>
      <c r="D590" s="183" t="s">
        <v>1251</v>
      </c>
      <c r="E590" s="184">
        <v>0</v>
      </c>
      <c r="F590" s="184">
        <v>0</v>
      </c>
      <c r="G590" s="184">
        <v>0</v>
      </c>
      <c r="H590" s="184">
        <v>849206.56</v>
      </c>
      <c r="I590" s="184">
        <v>849206.56</v>
      </c>
      <c r="J590" s="184">
        <v>849206.56</v>
      </c>
      <c r="K590" s="184">
        <v>1594640.99</v>
      </c>
      <c r="L590" s="184">
        <v>1594640.99</v>
      </c>
      <c r="M590" s="184">
        <v>1594640.99</v>
      </c>
      <c r="N590" s="184">
        <v>112228.65</v>
      </c>
      <c r="O590" s="184">
        <v>112228.65</v>
      </c>
      <c r="P590" s="184">
        <v>112228.65</v>
      </c>
      <c r="Q590" s="184">
        <v>406469.57</v>
      </c>
      <c r="R590" s="184">
        <f t="shared" si="93"/>
        <v>655955.28208333347</v>
      </c>
      <c r="S590" s="9"/>
      <c r="V590" s="9">
        <f t="shared" si="94"/>
        <v>655955.28208333347</v>
      </c>
      <c r="X590" s="200"/>
      <c r="Z590" s="9">
        <f t="shared" si="95"/>
        <v>655955.28208333347</v>
      </c>
      <c r="AB590" s="200"/>
      <c r="AC590" s="157">
        <v>0</v>
      </c>
    </row>
    <row r="591" spans="1:29" s="8" customFormat="1" outlineLevel="3" x14ac:dyDescent="0.25">
      <c r="A591" s="8" t="s">
        <v>1216</v>
      </c>
      <c r="B591" s="8" t="s">
        <v>1217</v>
      </c>
      <c r="C591" s="8" t="s">
        <v>1252</v>
      </c>
      <c r="D591" s="8" t="s">
        <v>1253</v>
      </c>
      <c r="E591" s="9">
        <v>64720.5</v>
      </c>
      <c r="F591" s="9">
        <v>62555.09</v>
      </c>
      <c r="G591" s="9">
        <v>60389.68</v>
      </c>
      <c r="H591" s="9">
        <v>58224.27</v>
      </c>
      <c r="I591" s="9">
        <v>56058.86</v>
      </c>
      <c r="J591" s="9">
        <v>53893.45</v>
      </c>
      <c r="K591" s="9">
        <v>51727.93</v>
      </c>
      <c r="L591" s="9">
        <v>49744.45</v>
      </c>
      <c r="M591" s="9">
        <v>47760.97</v>
      </c>
      <c r="N591" s="9">
        <v>45777.49</v>
      </c>
      <c r="O591" s="9">
        <v>43794.01</v>
      </c>
      <c r="P591" s="9">
        <v>41810.53</v>
      </c>
      <c r="Q591" s="9">
        <v>39827.050000000003</v>
      </c>
      <c r="R591" s="9">
        <f t="shared" si="93"/>
        <v>52000.875416666669</v>
      </c>
      <c r="S591" s="9"/>
      <c r="V591" s="9">
        <f t="shared" si="94"/>
        <v>52000.875416666669</v>
      </c>
      <c r="X591" s="200"/>
      <c r="Z591" s="9">
        <f t="shared" si="95"/>
        <v>52000.875416666669</v>
      </c>
      <c r="AB591" s="200"/>
      <c r="AC591" s="157">
        <v>0</v>
      </c>
    </row>
    <row r="592" spans="1:29" s="8" customFormat="1" outlineLevel="3" x14ac:dyDescent="0.25">
      <c r="A592" s="8" t="s">
        <v>1216</v>
      </c>
      <c r="B592" s="8" t="s">
        <v>1217</v>
      </c>
      <c r="C592" s="8" t="s">
        <v>1254</v>
      </c>
      <c r="D592" s="8" t="s">
        <v>1255</v>
      </c>
      <c r="E592" s="9">
        <v>-4866789.29</v>
      </c>
      <c r="F592" s="9">
        <v>-4866789.29</v>
      </c>
      <c r="G592" s="9">
        <v>-4866789.29</v>
      </c>
      <c r="H592" s="9">
        <v>-3554074</v>
      </c>
      <c r="I592" s="9">
        <v>-3554074</v>
      </c>
      <c r="J592" s="9">
        <v>-3554074</v>
      </c>
      <c r="K592" s="9">
        <v>-1502036.89</v>
      </c>
      <c r="L592" s="9">
        <v>-1502036.89</v>
      </c>
      <c r="M592" s="9">
        <v>-1502036.89</v>
      </c>
      <c r="N592" s="9">
        <v>0</v>
      </c>
      <c r="O592" s="9">
        <v>0</v>
      </c>
      <c r="P592" s="9">
        <v>0</v>
      </c>
      <c r="Q592" s="9">
        <v>0</v>
      </c>
      <c r="R592" s="9">
        <f t="shared" si="93"/>
        <v>-2277942.1579166665</v>
      </c>
      <c r="S592" s="9"/>
      <c r="V592" s="9">
        <f t="shared" si="94"/>
        <v>-2277942.1579166665</v>
      </c>
      <c r="X592" s="200"/>
      <c r="Z592" s="9">
        <f t="shared" si="95"/>
        <v>-2277942.1579166665</v>
      </c>
      <c r="AB592" s="200"/>
      <c r="AC592" s="157">
        <v>0</v>
      </c>
    </row>
    <row r="593" spans="1:29" s="8" customFormat="1" outlineLevel="3" x14ac:dyDescent="0.25">
      <c r="A593" s="8" t="s">
        <v>1216</v>
      </c>
      <c r="B593" s="8" t="s">
        <v>1217</v>
      </c>
      <c r="C593" s="8" t="s">
        <v>1256</v>
      </c>
      <c r="D593" s="8" t="s">
        <v>1257</v>
      </c>
      <c r="E593" s="9">
        <v>116002309</v>
      </c>
      <c r="F593" s="9">
        <v>135777812</v>
      </c>
      <c r="G593" s="9">
        <v>100793689</v>
      </c>
      <c r="H593" s="9">
        <v>102284782</v>
      </c>
      <c r="I593" s="9">
        <v>59554950</v>
      </c>
      <c r="J593" s="9">
        <v>47309599</v>
      </c>
      <c r="K593" s="9">
        <v>95777883</v>
      </c>
      <c r="L593" s="9">
        <v>74551356</v>
      </c>
      <c r="M593" s="9">
        <v>46651214</v>
      </c>
      <c r="N593" s="9">
        <v>77592007</v>
      </c>
      <c r="O593" s="9">
        <v>85482351</v>
      </c>
      <c r="P593" s="9">
        <v>96907654</v>
      </c>
      <c r="Q593" s="9">
        <v>100775063</v>
      </c>
      <c r="R593" s="9">
        <f t="shared" si="93"/>
        <v>85922665.25</v>
      </c>
      <c r="S593" s="9"/>
      <c r="V593" s="9">
        <f t="shared" si="94"/>
        <v>85922665.25</v>
      </c>
      <c r="X593" s="200"/>
      <c r="AA593" s="9">
        <f>V593</f>
        <v>85922665.25</v>
      </c>
      <c r="AB593" s="202"/>
      <c r="AC593" s="157">
        <v>0</v>
      </c>
    </row>
    <row r="594" spans="1:29" s="8" customFormat="1" outlineLevel="3" x14ac:dyDescent="0.25">
      <c r="A594" s="8" t="s">
        <v>1216</v>
      </c>
      <c r="B594" s="8" t="s">
        <v>1217</v>
      </c>
      <c r="C594" s="8" t="s">
        <v>1258</v>
      </c>
      <c r="D594" s="8" t="s">
        <v>1259</v>
      </c>
      <c r="E594" s="9">
        <v>-1320460.5</v>
      </c>
      <c r="F594" s="9">
        <v>-1052406.76</v>
      </c>
      <c r="G594" s="9">
        <v>-928050.25</v>
      </c>
      <c r="H594" s="9">
        <v>-838669.95</v>
      </c>
      <c r="I594" s="9">
        <v>-702022.88</v>
      </c>
      <c r="J594" s="9">
        <v>-607251.93999999994</v>
      </c>
      <c r="K594" s="9">
        <v>-486084.93</v>
      </c>
      <c r="L594" s="9">
        <v>-628738.05000000005</v>
      </c>
      <c r="M594" s="9">
        <v>-605275.74</v>
      </c>
      <c r="N594" s="9">
        <v>-871523.3</v>
      </c>
      <c r="O594" s="9">
        <v>-1257751.83</v>
      </c>
      <c r="P594" s="9">
        <v>-1506176.47</v>
      </c>
      <c r="Q594" s="9">
        <v>-1686288.18</v>
      </c>
      <c r="R594" s="9">
        <f t="shared" si="93"/>
        <v>-915610.53666666662</v>
      </c>
      <c r="S594" s="9"/>
      <c r="V594" s="9">
        <f t="shared" si="94"/>
        <v>-915610.53666666662</v>
      </c>
      <c r="X594" s="200"/>
      <c r="Z594" s="9">
        <f>V594</f>
        <v>-915610.53666666662</v>
      </c>
      <c r="AB594" s="200"/>
      <c r="AC594" s="157">
        <v>0</v>
      </c>
    </row>
    <row r="595" spans="1:29" s="8" customFormat="1" outlineLevel="3" x14ac:dyDescent="0.25">
      <c r="A595" s="8" t="s">
        <v>1216</v>
      </c>
      <c r="B595" s="8" t="s">
        <v>1217</v>
      </c>
      <c r="C595" s="8" t="s">
        <v>1260</v>
      </c>
      <c r="D595" s="8" t="s">
        <v>1261</v>
      </c>
      <c r="E595" s="9">
        <v>0</v>
      </c>
      <c r="F595" s="9">
        <v>0</v>
      </c>
      <c r="G595" s="9">
        <v>0</v>
      </c>
      <c r="H595" s="9">
        <v>0</v>
      </c>
      <c r="I595" s="9">
        <v>-822274.42</v>
      </c>
      <c r="J595" s="9">
        <v>-822274.42</v>
      </c>
      <c r="K595" s="9">
        <v>0</v>
      </c>
      <c r="L595" s="9">
        <v>0</v>
      </c>
      <c r="M595" s="9">
        <v>0</v>
      </c>
      <c r="N595" s="9">
        <v>0</v>
      </c>
      <c r="O595" s="9">
        <v>-833164.1</v>
      </c>
      <c r="P595" s="9">
        <v>-833164.1</v>
      </c>
      <c r="Q595" s="9">
        <v>0</v>
      </c>
      <c r="R595" s="9">
        <f t="shared" si="93"/>
        <v>-275906.42</v>
      </c>
      <c r="S595" s="9"/>
      <c r="V595" s="9">
        <f t="shared" si="94"/>
        <v>-275906.42</v>
      </c>
      <c r="X595" s="200"/>
      <c r="Z595" s="9">
        <f>V595</f>
        <v>-275906.42</v>
      </c>
      <c r="AB595" s="200"/>
      <c r="AC595" s="157">
        <v>0</v>
      </c>
    </row>
    <row r="596" spans="1:29" s="8" customFormat="1" outlineLevel="3" x14ac:dyDescent="0.25">
      <c r="A596" s="8" t="s">
        <v>1216</v>
      </c>
      <c r="B596" s="8" t="s">
        <v>1217</v>
      </c>
      <c r="C596" s="8" t="s">
        <v>1262</v>
      </c>
      <c r="D596" s="8" t="s">
        <v>1261</v>
      </c>
      <c r="E596" s="9">
        <v>1320460.5</v>
      </c>
      <c r="F596" s="9">
        <v>1052406.76</v>
      </c>
      <c r="G596" s="9">
        <v>928050.25</v>
      </c>
      <c r="H596" s="9">
        <v>838669.95</v>
      </c>
      <c r="I596" s="9">
        <v>1524297.3</v>
      </c>
      <c r="J596" s="9">
        <v>1429526.36</v>
      </c>
      <c r="K596" s="9">
        <v>486084.93</v>
      </c>
      <c r="L596" s="9">
        <v>628738.05000000005</v>
      </c>
      <c r="M596" s="9">
        <v>605275.74</v>
      </c>
      <c r="N596" s="9">
        <v>871523.3</v>
      </c>
      <c r="O596" s="9">
        <v>2090915.93</v>
      </c>
      <c r="P596" s="9">
        <v>2339340.5699999998</v>
      </c>
      <c r="Q596" s="9">
        <v>1686288.18</v>
      </c>
      <c r="R596" s="9">
        <f t="shared" si="93"/>
        <v>1191516.9566666668</v>
      </c>
      <c r="S596" s="9"/>
      <c r="V596" s="9">
        <f t="shared" si="94"/>
        <v>1191516.9566666668</v>
      </c>
      <c r="X596" s="200"/>
      <c r="Z596" s="9">
        <f>V596</f>
        <v>1191516.9566666668</v>
      </c>
      <c r="AB596" s="200"/>
      <c r="AC596" s="157">
        <v>0</v>
      </c>
    </row>
    <row r="597" spans="1:29" s="8" customFormat="1" outlineLevel="3" x14ac:dyDescent="0.25">
      <c r="A597" s="8" t="s">
        <v>1216</v>
      </c>
      <c r="B597" s="8" t="s">
        <v>1217</v>
      </c>
      <c r="C597" s="8" t="s">
        <v>1263</v>
      </c>
      <c r="D597" s="8" t="s">
        <v>1264</v>
      </c>
      <c r="E597" s="9">
        <v>134848.74</v>
      </c>
      <c r="F597" s="9">
        <v>130499.74</v>
      </c>
      <c r="G597" s="9">
        <v>126150.74</v>
      </c>
      <c r="H597" s="9">
        <v>121801.74</v>
      </c>
      <c r="I597" s="9">
        <v>117452.74</v>
      </c>
      <c r="J597" s="9">
        <v>113103.74</v>
      </c>
      <c r="K597" s="9">
        <v>108754.74</v>
      </c>
      <c r="L597" s="9">
        <v>104405.74</v>
      </c>
      <c r="M597" s="9">
        <v>100056.74</v>
      </c>
      <c r="N597" s="9">
        <v>95707.74</v>
      </c>
      <c r="O597" s="9">
        <v>91358.74</v>
      </c>
      <c r="P597" s="9">
        <v>87009.74</v>
      </c>
      <c r="Q597" s="9">
        <v>82660.740000000005</v>
      </c>
      <c r="R597" s="9">
        <f t="shared" si="93"/>
        <v>108754.74000000003</v>
      </c>
      <c r="S597" s="9"/>
      <c r="V597" s="9">
        <f t="shared" si="94"/>
        <v>108754.74000000003</v>
      </c>
      <c r="X597" s="200"/>
      <c r="Y597" s="9">
        <f>V597</f>
        <v>108754.74000000003</v>
      </c>
      <c r="AB597" s="200"/>
      <c r="AC597" s="157">
        <v>1</v>
      </c>
    </row>
    <row r="598" spans="1:29" s="8" customFormat="1" outlineLevel="3" x14ac:dyDescent="0.25">
      <c r="A598" s="8" t="s">
        <v>1216</v>
      </c>
      <c r="B598" s="8" t="s">
        <v>1217</v>
      </c>
      <c r="C598" s="8" t="s">
        <v>1265</v>
      </c>
      <c r="D598" s="8" t="s">
        <v>1266</v>
      </c>
      <c r="E598" s="9">
        <v>61877.36</v>
      </c>
      <c r="F598" s="9">
        <v>66798.570000000007</v>
      </c>
      <c r="G598" s="9">
        <v>57901.26</v>
      </c>
      <c r="H598" s="9">
        <v>48708.75</v>
      </c>
      <c r="I598" s="9">
        <v>71409.509999999995</v>
      </c>
      <c r="J598" s="9">
        <v>61425.82</v>
      </c>
      <c r="K598" s="9">
        <v>47828.98</v>
      </c>
      <c r="L598" s="9">
        <v>68553.77</v>
      </c>
      <c r="M598" s="9">
        <v>55589.58</v>
      </c>
      <c r="N598" s="9">
        <v>43504.53</v>
      </c>
      <c r="O598" s="9">
        <v>54927.27</v>
      </c>
      <c r="P598" s="9">
        <v>47646.37</v>
      </c>
      <c r="Q598" s="9">
        <v>40732.42</v>
      </c>
      <c r="R598" s="9">
        <f t="shared" si="93"/>
        <v>56299.941666666673</v>
      </c>
      <c r="S598" s="9"/>
      <c r="V598" s="9">
        <f t="shared" si="94"/>
        <v>56299.941666666673</v>
      </c>
      <c r="X598" s="200"/>
      <c r="Z598" s="9">
        <f>V598</f>
        <v>56299.941666666673</v>
      </c>
      <c r="AB598" s="200"/>
      <c r="AC598" s="157">
        <v>0</v>
      </c>
    </row>
    <row r="599" spans="1:29" s="8" customFormat="1" outlineLevel="3" x14ac:dyDescent="0.25">
      <c r="A599" s="8" t="s">
        <v>1216</v>
      </c>
      <c r="B599" s="8" t="s">
        <v>1217</v>
      </c>
      <c r="C599" s="8" t="s">
        <v>1267</v>
      </c>
      <c r="D599" s="8" t="s">
        <v>1268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257814.67</v>
      </c>
      <c r="O599" s="9">
        <v>330957.88</v>
      </c>
      <c r="P599" s="9">
        <v>261870.63</v>
      </c>
      <c r="Q599" s="9">
        <v>190561.02</v>
      </c>
      <c r="R599" s="9">
        <f t="shared" si="93"/>
        <v>78826.974166666667</v>
      </c>
      <c r="S599" s="9"/>
      <c r="V599" s="9">
        <f t="shared" si="94"/>
        <v>78826.974166666667</v>
      </c>
      <c r="X599" s="200"/>
      <c r="AA599" s="9">
        <f>V599</f>
        <v>78826.974166666667</v>
      </c>
      <c r="AB599" s="202"/>
      <c r="AC599" s="157">
        <v>0</v>
      </c>
    </row>
    <row r="600" spans="1:29" s="8" customFormat="1" outlineLevel="3" x14ac:dyDescent="0.25">
      <c r="A600" s="8" t="s">
        <v>1216</v>
      </c>
      <c r="B600" s="8" t="s">
        <v>1217</v>
      </c>
      <c r="C600" s="8" t="s">
        <v>1269</v>
      </c>
      <c r="D600" s="8" t="s">
        <v>1270</v>
      </c>
      <c r="E600" s="9">
        <v>6415412.6900000004</v>
      </c>
      <c r="F600" s="9">
        <v>6495236.3700000001</v>
      </c>
      <c r="G600" s="9">
        <v>6871742.4199999999</v>
      </c>
      <c r="H600" s="9">
        <v>7125545.1900000004</v>
      </c>
      <c r="I600" s="9">
        <v>7456462.9400000004</v>
      </c>
      <c r="J600" s="9">
        <v>7652968.4100000001</v>
      </c>
      <c r="K600" s="9">
        <v>7129334.2599999998</v>
      </c>
      <c r="L600" s="9">
        <v>6380729.0300000003</v>
      </c>
      <c r="M600" s="9">
        <v>6395797.0499999998</v>
      </c>
      <c r="N600" s="9">
        <v>6761370.25</v>
      </c>
      <c r="O600" s="9">
        <v>7048434.8399999999</v>
      </c>
      <c r="P600" s="9">
        <v>7362904.29</v>
      </c>
      <c r="Q600" s="9">
        <v>7621751.7699999996</v>
      </c>
      <c r="R600" s="9">
        <f t="shared" si="93"/>
        <v>6974925.6066666665</v>
      </c>
      <c r="S600" s="9"/>
      <c r="V600" s="9">
        <f t="shared" si="94"/>
        <v>6974925.6066666665</v>
      </c>
      <c r="X600" s="200"/>
      <c r="AA600" s="9">
        <f>V600</f>
        <v>6974925.6066666665</v>
      </c>
      <c r="AB600" s="202"/>
      <c r="AC600" s="157">
        <v>0</v>
      </c>
    </row>
    <row r="601" spans="1:29" s="8" customFormat="1" outlineLevel="3" x14ac:dyDescent="0.25">
      <c r="A601" s="8" t="s">
        <v>1216</v>
      </c>
      <c r="B601" s="8" t="s">
        <v>1217</v>
      </c>
      <c r="C601" s="8" t="s">
        <v>1271</v>
      </c>
      <c r="D601" s="8" t="s">
        <v>1272</v>
      </c>
      <c r="E601" s="9">
        <v>-6415412.6900000004</v>
      </c>
      <c r="F601" s="9">
        <v>-6415412.6900000004</v>
      </c>
      <c r="G601" s="9">
        <v>-6415412.6900000004</v>
      </c>
      <c r="H601" s="9">
        <v>-7125545.1900000004</v>
      </c>
      <c r="I601" s="9">
        <v>-7125545.1900000004</v>
      </c>
      <c r="J601" s="9">
        <v>-7125545.1900000004</v>
      </c>
      <c r="K601" s="9">
        <v>-7129334.2599999998</v>
      </c>
      <c r="L601" s="9">
        <v>-7129334.2599999998</v>
      </c>
      <c r="M601" s="9">
        <v>-7129334.2599999998</v>
      </c>
      <c r="N601" s="9">
        <v>-7019184.9199999999</v>
      </c>
      <c r="O601" s="9">
        <v>-7019184.9199999999</v>
      </c>
      <c r="P601" s="9">
        <v>-7019184.9199999999</v>
      </c>
      <c r="Q601" s="9">
        <v>-7812312.79</v>
      </c>
      <c r="R601" s="9">
        <f t="shared" si="93"/>
        <v>-6980573.4358333321</v>
      </c>
      <c r="S601" s="9"/>
      <c r="V601" s="9">
        <f t="shared" si="94"/>
        <v>-6980573.4358333321</v>
      </c>
      <c r="X601" s="200"/>
      <c r="Z601" s="9">
        <f>V601</f>
        <v>-6980573.4358333321</v>
      </c>
      <c r="AB601" s="200"/>
      <c r="AC601" s="157">
        <v>0</v>
      </c>
    </row>
    <row r="602" spans="1:29" s="8" customFormat="1" outlineLevel="3" x14ac:dyDescent="0.25">
      <c r="A602" s="8" t="s">
        <v>1216</v>
      </c>
      <c r="B602" s="8" t="s">
        <v>1217</v>
      </c>
      <c r="C602" s="8" t="s">
        <v>1273</v>
      </c>
      <c r="D602" s="8" t="s">
        <v>1274</v>
      </c>
      <c r="E602" s="9">
        <v>2913846.16</v>
      </c>
      <c r="F602" s="9">
        <v>2785175.51</v>
      </c>
      <c r="G602" s="9">
        <v>2646392.13</v>
      </c>
      <c r="H602" s="9">
        <v>2526178.7400000002</v>
      </c>
      <c r="I602" s="9">
        <v>2425115.5499999998</v>
      </c>
      <c r="J602" s="9">
        <v>2317272.9</v>
      </c>
      <c r="K602" s="9">
        <v>2179410.73</v>
      </c>
      <c r="L602" s="9">
        <v>2038086.62</v>
      </c>
      <c r="M602" s="9">
        <v>1907552.11</v>
      </c>
      <c r="N602" s="9">
        <v>1773967.59</v>
      </c>
      <c r="O602" s="9">
        <v>1661447.33</v>
      </c>
      <c r="P602" s="9">
        <v>1559704.65</v>
      </c>
      <c r="Q602" s="9">
        <v>1445496.26</v>
      </c>
      <c r="R602" s="9">
        <f t="shared" si="93"/>
        <v>2166664.5891666664</v>
      </c>
      <c r="S602" s="9"/>
      <c r="V602" s="9">
        <f t="shared" si="94"/>
        <v>2166664.5891666664</v>
      </c>
      <c r="X602" s="200"/>
      <c r="Z602" s="9">
        <f>V602</f>
        <v>2166664.5891666664</v>
      </c>
      <c r="AB602" s="200"/>
      <c r="AC602" s="157">
        <v>0</v>
      </c>
    </row>
    <row r="603" spans="1:29" s="8" customFormat="1" outlineLevel="3" x14ac:dyDescent="0.25">
      <c r="A603" s="8" t="s">
        <v>1216</v>
      </c>
      <c r="B603" s="8" t="s">
        <v>1217</v>
      </c>
      <c r="C603" s="8" t="s">
        <v>1275</v>
      </c>
      <c r="D603" s="8" t="s">
        <v>1276</v>
      </c>
      <c r="E603" s="9">
        <v>75000</v>
      </c>
      <c r="F603" s="9">
        <v>87500</v>
      </c>
      <c r="G603" s="9">
        <v>100000</v>
      </c>
      <c r="H603" s="9">
        <v>112500</v>
      </c>
      <c r="I603" s="9">
        <v>125000</v>
      </c>
      <c r="J603" s="9">
        <v>137500</v>
      </c>
      <c r="K603" s="9">
        <v>150000</v>
      </c>
      <c r="L603" s="9">
        <v>162500</v>
      </c>
      <c r="M603" s="9">
        <v>175000</v>
      </c>
      <c r="N603" s="9">
        <v>187500</v>
      </c>
      <c r="O603" s="9">
        <v>200000</v>
      </c>
      <c r="P603" s="9">
        <v>212500</v>
      </c>
      <c r="Q603" s="9">
        <v>225000</v>
      </c>
      <c r="R603" s="9">
        <f t="shared" si="93"/>
        <v>150000</v>
      </c>
      <c r="S603" s="9"/>
      <c r="V603" s="9">
        <f t="shared" si="94"/>
        <v>150000</v>
      </c>
      <c r="X603" s="200"/>
      <c r="Z603" s="9">
        <f>V603</f>
        <v>150000</v>
      </c>
      <c r="AB603" s="200"/>
      <c r="AC603" s="157">
        <v>0</v>
      </c>
    </row>
    <row r="604" spans="1:29" s="8" customFormat="1" outlineLevel="3" x14ac:dyDescent="0.25">
      <c r="A604" s="8" t="s">
        <v>1216</v>
      </c>
      <c r="B604" s="8" t="s">
        <v>1217</v>
      </c>
      <c r="C604" s="8" t="s">
        <v>1277</v>
      </c>
      <c r="D604" s="8" t="s">
        <v>1278</v>
      </c>
      <c r="E604" s="9">
        <v>6600002</v>
      </c>
      <c r="F604" s="9">
        <v>6966669</v>
      </c>
      <c r="G604" s="9">
        <v>7333336</v>
      </c>
      <c r="H604" s="9">
        <v>7700003</v>
      </c>
      <c r="I604" s="9">
        <v>8066670</v>
      </c>
      <c r="J604" s="9">
        <v>8433337</v>
      </c>
      <c r="K604" s="9">
        <v>8800000</v>
      </c>
      <c r="L604" s="9">
        <v>9166667</v>
      </c>
      <c r="M604" s="9">
        <v>9533334</v>
      </c>
      <c r="N604" s="9">
        <v>9900001</v>
      </c>
      <c r="O604" s="9">
        <v>10266668</v>
      </c>
      <c r="P604" s="9">
        <v>10633335</v>
      </c>
      <c r="Q604" s="9">
        <v>11000002</v>
      </c>
      <c r="R604" s="9">
        <f t="shared" si="93"/>
        <v>8800001.833333334</v>
      </c>
      <c r="S604" s="9"/>
      <c r="V604" s="9">
        <f t="shared" si="94"/>
        <v>8800001.833333334</v>
      </c>
      <c r="X604" s="200"/>
      <c r="Z604" s="9">
        <f>V604</f>
        <v>8800001.833333334</v>
      </c>
      <c r="AB604" s="200"/>
      <c r="AC604" s="157">
        <v>0</v>
      </c>
    </row>
    <row r="605" spans="1:29" s="8" customFormat="1" outlineLevel="3" x14ac:dyDescent="0.25">
      <c r="A605" s="8" t="s">
        <v>1216</v>
      </c>
      <c r="B605" s="8" t="s">
        <v>1217</v>
      </c>
      <c r="C605" s="8" t="s">
        <v>1279</v>
      </c>
      <c r="D605" s="8" t="s">
        <v>1280</v>
      </c>
      <c r="E605" s="9">
        <v>1600000</v>
      </c>
      <c r="F605" s="9">
        <v>1733333</v>
      </c>
      <c r="G605" s="9">
        <v>1866666</v>
      </c>
      <c r="H605" s="9">
        <v>1999999</v>
      </c>
      <c r="I605" s="9">
        <v>2133332</v>
      </c>
      <c r="J605" s="9">
        <v>2266665</v>
      </c>
      <c r="K605" s="9">
        <v>2399998</v>
      </c>
      <c r="L605" s="9">
        <v>2533331</v>
      </c>
      <c r="M605" s="9">
        <v>2666664</v>
      </c>
      <c r="N605" s="9">
        <v>2799997</v>
      </c>
      <c r="O605" s="9">
        <v>2933330</v>
      </c>
      <c r="P605" s="9">
        <v>3066663</v>
      </c>
      <c r="Q605" s="9">
        <v>3199996</v>
      </c>
      <c r="R605" s="9">
        <f t="shared" si="93"/>
        <v>2399998</v>
      </c>
      <c r="S605" s="9"/>
      <c r="V605" s="9">
        <f t="shared" si="94"/>
        <v>2399998</v>
      </c>
      <c r="X605" s="200"/>
      <c r="Z605" s="9">
        <f>V605</f>
        <v>2399998</v>
      </c>
      <c r="AB605" s="200"/>
      <c r="AC605" s="157">
        <v>0</v>
      </c>
    </row>
    <row r="606" spans="1:29" s="8" customFormat="1" outlineLevel="3" x14ac:dyDescent="0.25">
      <c r="A606" s="8" t="s">
        <v>1216</v>
      </c>
      <c r="B606" s="8" t="s">
        <v>1217</v>
      </c>
      <c r="C606" s="8" t="s">
        <v>1281</v>
      </c>
      <c r="D606" s="8" t="s">
        <v>1282</v>
      </c>
      <c r="E606" s="9">
        <v>-277798.26</v>
      </c>
      <c r="F606" s="9">
        <v>-277798.26</v>
      </c>
      <c r="G606" s="9">
        <v>-277798.26</v>
      </c>
      <c r="H606" s="9">
        <v>-277798.26</v>
      </c>
      <c r="I606" s="9">
        <v>-277798.26</v>
      </c>
      <c r="J606" s="9">
        <v>-277798.26</v>
      </c>
      <c r="K606" s="9">
        <v>-277798.26</v>
      </c>
      <c r="L606" s="9">
        <v>-277798.26</v>
      </c>
      <c r="M606" s="9">
        <v>-277798.26</v>
      </c>
      <c r="N606" s="9">
        <v>-277798.26</v>
      </c>
      <c r="O606" s="9">
        <v>-277798.26</v>
      </c>
      <c r="P606" s="9">
        <v>-277798.26</v>
      </c>
      <c r="Q606" s="9">
        <v>-277798.26</v>
      </c>
      <c r="R606" s="9">
        <f t="shared" si="93"/>
        <v>-277798.25999999995</v>
      </c>
      <c r="S606" s="9"/>
      <c r="V606" s="9">
        <f t="shared" si="94"/>
        <v>-277798.25999999995</v>
      </c>
      <c r="X606" s="200"/>
      <c r="AA606" s="9">
        <f>V606</f>
        <v>-277798.25999999995</v>
      </c>
      <c r="AB606" s="202"/>
      <c r="AC606" s="157">
        <v>0</v>
      </c>
    </row>
    <row r="607" spans="1:29" s="8" customFormat="1" outlineLevel="3" x14ac:dyDescent="0.25">
      <c r="A607" s="8" t="s">
        <v>1216</v>
      </c>
      <c r="B607" s="8" t="s">
        <v>1217</v>
      </c>
      <c r="C607" s="8" t="s">
        <v>1283</v>
      </c>
      <c r="D607" s="8" t="s">
        <v>1284</v>
      </c>
      <c r="E607" s="9">
        <v>-52047.51</v>
      </c>
      <c r="F607" s="9">
        <v>-52047.51</v>
      </c>
      <c r="G607" s="9">
        <v>-52047.51</v>
      </c>
      <c r="H607" s="9">
        <v>-52047.51</v>
      </c>
      <c r="I607" s="9">
        <v>-52047.51</v>
      </c>
      <c r="J607" s="9">
        <v>-52047.51</v>
      </c>
      <c r="K607" s="9">
        <v>-52047.51</v>
      </c>
      <c r="L607" s="9">
        <v>-52047.51</v>
      </c>
      <c r="M607" s="9">
        <v>-52047.51</v>
      </c>
      <c r="N607" s="9">
        <v>-52047.51</v>
      </c>
      <c r="O607" s="9">
        <v>-52047.51</v>
      </c>
      <c r="P607" s="9">
        <v>-52047.51</v>
      </c>
      <c r="Q607" s="9">
        <v>-52047.51</v>
      </c>
      <c r="R607" s="9">
        <f t="shared" si="93"/>
        <v>-52047.51</v>
      </c>
      <c r="S607" s="9"/>
      <c r="V607" s="9">
        <f t="shared" si="94"/>
        <v>-52047.51</v>
      </c>
      <c r="X607" s="200"/>
      <c r="Z607" s="9">
        <f t="shared" ref="Z607:Z619" si="96">V607</f>
        <v>-52047.51</v>
      </c>
      <c r="AB607" s="200"/>
      <c r="AC607" s="157">
        <v>0</v>
      </c>
    </row>
    <row r="608" spans="1:29" s="8" customFormat="1" outlineLevel="3" x14ac:dyDescent="0.25">
      <c r="A608" s="8" t="s">
        <v>1216</v>
      </c>
      <c r="B608" s="8" t="s">
        <v>1217</v>
      </c>
      <c r="C608" s="8" t="s">
        <v>1285</v>
      </c>
      <c r="D608" s="8" t="s">
        <v>1286</v>
      </c>
      <c r="E608" s="9">
        <v>-38514.86</v>
      </c>
      <c r="F608" s="9">
        <v>-107055.7</v>
      </c>
      <c r="G608" s="9">
        <v>-141794.85999999999</v>
      </c>
      <c r="H608" s="9">
        <v>-150234.85999999999</v>
      </c>
      <c r="I608" s="9">
        <v>-129471.27</v>
      </c>
      <c r="J608" s="9">
        <v>-100690.19</v>
      </c>
      <c r="K608" s="9">
        <v>-86905.24</v>
      </c>
      <c r="L608" s="9">
        <v>-67517.34</v>
      </c>
      <c r="M608" s="9">
        <v>-45250.51</v>
      </c>
      <c r="N608" s="9">
        <v>-12038.39</v>
      </c>
      <c r="O608" s="9">
        <v>33839.03</v>
      </c>
      <c r="P608" s="9">
        <v>54278.15</v>
      </c>
      <c r="Q608" s="9">
        <v>34870.370000000003</v>
      </c>
      <c r="R608" s="9">
        <f t="shared" si="93"/>
        <v>-62888.618749999987</v>
      </c>
      <c r="S608" s="9"/>
      <c r="V608" s="9">
        <f t="shared" si="94"/>
        <v>-62888.618749999987</v>
      </c>
      <c r="X608" s="200"/>
      <c r="Z608" s="9">
        <f t="shared" si="96"/>
        <v>-62888.618749999987</v>
      </c>
      <c r="AB608" s="200"/>
      <c r="AC608" s="157">
        <v>0</v>
      </c>
    </row>
    <row r="609" spans="1:29" s="8" customFormat="1" outlineLevel="3" x14ac:dyDescent="0.25">
      <c r="A609" s="8" t="s">
        <v>1216</v>
      </c>
      <c r="B609" s="8" t="s">
        <v>1217</v>
      </c>
      <c r="C609" s="8" t="s">
        <v>1287</v>
      </c>
      <c r="D609" s="8" t="s">
        <v>1288</v>
      </c>
      <c r="E609" s="9">
        <v>1664561.29</v>
      </c>
      <c r="F609" s="9">
        <v>1653891.03</v>
      </c>
      <c r="G609" s="9">
        <v>1643220.77</v>
      </c>
      <c r="H609" s="9">
        <v>1632550.51</v>
      </c>
      <c r="I609" s="9">
        <v>1621880.25</v>
      </c>
      <c r="J609" s="9">
        <v>1611209.99</v>
      </c>
      <c r="K609" s="9">
        <v>1600539.73</v>
      </c>
      <c r="L609" s="9">
        <v>1589869.47</v>
      </c>
      <c r="M609" s="9">
        <v>1579199.21</v>
      </c>
      <c r="N609" s="9">
        <v>1568528.95</v>
      </c>
      <c r="O609" s="9">
        <v>1557858.69</v>
      </c>
      <c r="P609" s="9">
        <v>1547188.43</v>
      </c>
      <c r="Q609" s="9">
        <v>1536518.17</v>
      </c>
      <c r="R609" s="9">
        <f t="shared" si="93"/>
        <v>1600539.7300000002</v>
      </c>
      <c r="S609" s="9"/>
      <c r="V609" s="9">
        <f t="shared" si="94"/>
        <v>1600539.7300000002</v>
      </c>
      <c r="X609" s="200"/>
      <c r="Z609" s="9">
        <f t="shared" si="96"/>
        <v>1600539.7300000002</v>
      </c>
      <c r="AB609" s="200"/>
      <c r="AC609" s="157">
        <v>0</v>
      </c>
    </row>
    <row r="610" spans="1:29" s="8" customFormat="1" outlineLevel="3" x14ac:dyDescent="0.25">
      <c r="A610" s="8" t="s">
        <v>1216</v>
      </c>
      <c r="B610" s="8" t="s">
        <v>1217</v>
      </c>
      <c r="C610" s="8" t="s">
        <v>1289</v>
      </c>
      <c r="D610" s="8" t="s">
        <v>1290</v>
      </c>
      <c r="E610" s="9">
        <v>5748482.21</v>
      </c>
      <c r="F610" s="9">
        <v>5711632.9699999997</v>
      </c>
      <c r="G610" s="9">
        <v>5674783.7300000004</v>
      </c>
      <c r="H610" s="9">
        <v>5637934.4900000002</v>
      </c>
      <c r="I610" s="9">
        <v>5601085.25</v>
      </c>
      <c r="J610" s="9">
        <v>5564236.0099999998</v>
      </c>
      <c r="K610" s="9">
        <v>5527386.7699999996</v>
      </c>
      <c r="L610" s="9">
        <v>5490537.5300000003</v>
      </c>
      <c r="M610" s="9">
        <v>5453688.29</v>
      </c>
      <c r="N610" s="9">
        <v>5416839.0499999998</v>
      </c>
      <c r="O610" s="9">
        <v>5379989.8099999996</v>
      </c>
      <c r="P610" s="9">
        <v>5343140.57</v>
      </c>
      <c r="Q610" s="9">
        <v>5306291.33</v>
      </c>
      <c r="R610" s="9">
        <f t="shared" si="93"/>
        <v>5527386.7699999996</v>
      </c>
      <c r="S610" s="9"/>
      <c r="V610" s="9">
        <f t="shared" si="94"/>
        <v>5527386.7699999996</v>
      </c>
      <c r="X610" s="200"/>
      <c r="Z610" s="9">
        <f t="shared" si="96"/>
        <v>5527386.7699999996</v>
      </c>
      <c r="AB610" s="200"/>
      <c r="AC610" s="157">
        <v>0</v>
      </c>
    </row>
    <row r="611" spans="1:29" s="8" customFormat="1" outlineLevel="3" x14ac:dyDescent="0.25">
      <c r="A611" s="8" t="s">
        <v>1216</v>
      </c>
      <c r="B611" s="8" t="s">
        <v>1217</v>
      </c>
      <c r="C611" s="8" t="s">
        <v>1291</v>
      </c>
      <c r="D611" s="8" t="s">
        <v>1292</v>
      </c>
      <c r="E611" s="9">
        <v>1196596.6399999999</v>
      </c>
      <c r="F611" s="9">
        <v>1156710.0900000001</v>
      </c>
      <c r="G611" s="9">
        <v>1116823.54</v>
      </c>
      <c r="H611" s="9">
        <v>1076936.99</v>
      </c>
      <c r="I611" s="9">
        <v>1037050.44</v>
      </c>
      <c r="J611" s="9">
        <v>997163.89</v>
      </c>
      <c r="K611" s="9">
        <v>957277.34</v>
      </c>
      <c r="L611" s="9">
        <v>917390.79</v>
      </c>
      <c r="M611" s="9">
        <v>877504.24</v>
      </c>
      <c r="N611" s="9">
        <v>837617.69</v>
      </c>
      <c r="O611" s="9">
        <v>797731.14</v>
      </c>
      <c r="P611" s="9">
        <v>757844.59</v>
      </c>
      <c r="Q611" s="9">
        <v>717958.04</v>
      </c>
      <c r="R611" s="9">
        <f t="shared" si="93"/>
        <v>957277.34</v>
      </c>
      <c r="S611" s="9"/>
      <c r="V611" s="9">
        <f t="shared" si="94"/>
        <v>957277.34</v>
      </c>
      <c r="X611" s="200"/>
      <c r="Z611" s="9">
        <f t="shared" si="96"/>
        <v>957277.34</v>
      </c>
      <c r="AB611" s="200"/>
      <c r="AC611" s="157">
        <v>0</v>
      </c>
    </row>
    <row r="612" spans="1:29" s="8" customFormat="1" outlineLevel="3" x14ac:dyDescent="0.25">
      <c r="A612" s="8" t="s">
        <v>1216</v>
      </c>
      <c r="B612" s="8" t="s">
        <v>1217</v>
      </c>
      <c r="C612" s="8" t="s">
        <v>1293</v>
      </c>
      <c r="D612" s="8" t="s">
        <v>1294</v>
      </c>
      <c r="E612" s="9">
        <v>8611602.5999999996</v>
      </c>
      <c r="F612" s="9">
        <v>8324549.1699999999</v>
      </c>
      <c r="G612" s="9">
        <v>8037495.7400000002</v>
      </c>
      <c r="H612" s="9">
        <v>7750442.3099999996</v>
      </c>
      <c r="I612" s="9">
        <v>7463388.8799999999</v>
      </c>
      <c r="J612" s="9">
        <v>7176335.4500000002</v>
      </c>
      <c r="K612" s="9">
        <v>6889282.0199999996</v>
      </c>
      <c r="L612" s="9">
        <v>6602228.5899999999</v>
      </c>
      <c r="M612" s="9">
        <v>6315175.1600000001</v>
      </c>
      <c r="N612" s="9">
        <v>6028121.7300000004</v>
      </c>
      <c r="O612" s="9">
        <v>5741068.2999999998</v>
      </c>
      <c r="P612" s="9">
        <v>5454014.8700000001</v>
      </c>
      <c r="Q612" s="9">
        <v>5166961.4400000004</v>
      </c>
      <c r="R612" s="9">
        <f t="shared" si="93"/>
        <v>6889282.0199999996</v>
      </c>
      <c r="S612" s="9"/>
      <c r="V612" s="9">
        <f t="shared" si="94"/>
        <v>6889282.0199999996</v>
      </c>
      <c r="X612" s="200"/>
      <c r="Z612" s="9">
        <f t="shared" si="96"/>
        <v>6889282.0199999996</v>
      </c>
      <c r="AB612" s="200"/>
      <c r="AC612" s="157">
        <v>0</v>
      </c>
    </row>
    <row r="613" spans="1:29" s="8" customFormat="1" outlineLevel="3" x14ac:dyDescent="0.25">
      <c r="A613" s="8" t="s">
        <v>1216</v>
      </c>
      <c r="B613" s="8" t="s">
        <v>1217</v>
      </c>
      <c r="C613" s="8" t="s">
        <v>1295</v>
      </c>
      <c r="D613" s="8" t="s">
        <v>1296</v>
      </c>
      <c r="E613" s="9">
        <v>2895469.44</v>
      </c>
      <c r="F613" s="9">
        <v>2798953.79</v>
      </c>
      <c r="G613" s="9">
        <v>2702438.14</v>
      </c>
      <c r="H613" s="9">
        <v>2605922.4900000002</v>
      </c>
      <c r="I613" s="9">
        <v>2509406.84</v>
      </c>
      <c r="J613" s="9">
        <v>2412891.19</v>
      </c>
      <c r="K613" s="9">
        <v>2316375.54</v>
      </c>
      <c r="L613" s="9">
        <v>2219859.89</v>
      </c>
      <c r="M613" s="9">
        <v>2123344.2400000002</v>
      </c>
      <c r="N613" s="9">
        <v>2026828.59</v>
      </c>
      <c r="O613" s="9">
        <v>1930312.94</v>
      </c>
      <c r="P613" s="9">
        <v>1833797.29</v>
      </c>
      <c r="Q613" s="9">
        <v>1737281.64</v>
      </c>
      <c r="R613" s="9">
        <f t="shared" si="93"/>
        <v>2316375.5399999996</v>
      </c>
      <c r="S613" s="9"/>
      <c r="V613" s="9">
        <f t="shared" si="94"/>
        <v>2316375.5399999996</v>
      </c>
      <c r="X613" s="200"/>
      <c r="Z613" s="9">
        <f t="shared" si="96"/>
        <v>2316375.5399999996</v>
      </c>
      <c r="AB613" s="200"/>
      <c r="AC613" s="157">
        <v>0</v>
      </c>
    </row>
    <row r="614" spans="1:29" s="8" customFormat="1" outlineLevel="3" x14ac:dyDescent="0.25">
      <c r="A614" s="8" t="s">
        <v>1216</v>
      </c>
      <c r="B614" s="8" t="s">
        <v>1217</v>
      </c>
      <c r="C614" s="8" t="s">
        <v>1297</v>
      </c>
      <c r="D614" s="8" t="s">
        <v>1298</v>
      </c>
      <c r="E614" s="9">
        <v>3448669.39</v>
      </c>
      <c r="F614" s="9">
        <v>3448669.39</v>
      </c>
      <c r="G614" s="9">
        <v>3448669.39</v>
      </c>
      <c r="H614" s="9">
        <v>3448669.39</v>
      </c>
      <c r="I614" s="9">
        <v>3448669.39</v>
      </c>
      <c r="J614" s="9">
        <v>3448669.39</v>
      </c>
      <c r="K614" s="9">
        <v>3448669.39</v>
      </c>
      <c r="L614" s="9">
        <v>3448669.39</v>
      </c>
      <c r="M614" s="9">
        <v>3448669.39</v>
      </c>
      <c r="N614" s="9">
        <v>3448669.39</v>
      </c>
      <c r="O614" s="9">
        <v>3448669.39</v>
      </c>
      <c r="P614" s="9">
        <v>3448669.39</v>
      </c>
      <c r="Q614" s="9">
        <v>3448669.39</v>
      </c>
      <c r="R614" s="9">
        <f t="shared" si="93"/>
        <v>3448669.39</v>
      </c>
      <c r="S614" s="9"/>
      <c r="V614" s="9">
        <f t="shared" si="94"/>
        <v>3448669.39</v>
      </c>
      <c r="X614" s="200"/>
      <c r="Z614" s="9">
        <f t="shared" si="96"/>
        <v>3448669.39</v>
      </c>
      <c r="AB614" s="200"/>
      <c r="AC614" s="157">
        <v>0</v>
      </c>
    </row>
    <row r="615" spans="1:29" s="8" customFormat="1" outlineLevel="3" x14ac:dyDescent="0.25">
      <c r="A615" s="8" t="s">
        <v>1216</v>
      </c>
      <c r="B615" s="8" t="s">
        <v>1217</v>
      </c>
      <c r="C615" s="8" t="s">
        <v>1299</v>
      </c>
      <c r="D615" s="8" t="s">
        <v>1300</v>
      </c>
      <c r="E615" s="9">
        <v>471112.96000000002</v>
      </c>
      <c r="F615" s="9">
        <v>464235.4</v>
      </c>
      <c r="G615" s="9">
        <v>457357.84</v>
      </c>
      <c r="H615" s="9">
        <v>450480.28</v>
      </c>
      <c r="I615" s="9">
        <v>443602.72</v>
      </c>
      <c r="J615" s="9">
        <v>436725.16</v>
      </c>
      <c r="K615" s="9">
        <v>429847.6</v>
      </c>
      <c r="L615" s="9">
        <v>422970.04</v>
      </c>
      <c r="M615" s="9">
        <v>416092.48</v>
      </c>
      <c r="N615" s="9">
        <v>409214.92</v>
      </c>
      <c r="O615" s="9">
        <v>402337.36</v>
      </c>
      <c r="P615" s="9">
        <v>395459.8</v>
      </c>
      <c r="Q615" s="9">
        <v>388582.24</v>
      </c>
      <c r="R615" s="9">
        <f t="shared" si="93"/>
        <v>429847.60000000003</v>
      </c>
      <c r="S615" s="9"/>
      <c r="V615" s="9">
        <f t="shared" si="94"/>
        <v>429847.60000000003</v>
      </c>
      <c r="X615" s="200"/>
      <c r="Z615" s="9">
        <f t="shared" si="96"/>
        <v>429847.60000000003</v>
      </c>
      <c r="AB615" s="200"/>
      <c r="AC615" s="157">
        <v>0</v>
      </c>
    </row>
    <row r="616" spans="1:29" s="8" customFormat="1" outlineLevel="3" x14ac:dyDescent="0.25">
      <c r="A616" s="8" t="s">
        <v>1216</v>
      </c>
      <c r="B616" s="8" t="s">
        <v>1217</v>
      </c>
      <c r="C616" s="8" t="s">
        <v>1301</v>
      </c>
      <c r="D616" s="8" t="s">
        <v>1302</v>
      </c>
      <c r="E616" s="9">
        <v>162355.04</v>
      </c>
      <c r="F616" s="9">
        <v>159984.89000000001</v>
      </c>
      <c r="G616" s="9">
        <v>157614.74</v>
      </c>
      <c r="H616" s="9">
        <v>155244.59</v>
      </c>
      <c r="I616" s="9">
        <v>152874.44</v>
      </c>
      <c r="J616" s="9">
        <v>150504.29</v>
      </c>
      <c r="K616" s="9">
        <v>148134.14000000001</v>
      </c>
      <c r="L616" s="9">
        <v>145763.99</v>
      </c>
      <c r="M616" s="9">
        <v>143393.84</v>
      </c>
      <c r="N616" s="9">
        <v>141023.69</v>
      </c>
      <c r="O616" s="9">
        <v>138653.54</v>
      </c>
      <c r="P616" s="9">
        <v>136283.39000000001</v>
      </c>
      <c r="Q616" s="9">
        <v>133913.24</v>
      </c>
      <c r="R616" s="9">
        <f t="shared" si="93"/>
        <v>148134.14000000001</v>
      </c>
      <c r="S616" s="9"/>
      <c r="V616" s="9">
        <f t="shared" si="94"/>
        <v>148134.14000000001</v>
      </c>
      <c r="X616" s="200"/>
      <c r="Z616" s="9">
        <f t="shared" si="96"/>
        <v>148134.14000000001</v>
      </c>
      <c r="AB616" s="200"/>
      <c r="AC616" s="157">
        <v>0</v>
      </c>
    </row>
    <row r="617" spans="1:29" s="8" customFormat="1" outlineLevel="3" x14ac:dyDescent="0.25">
      <c r="A617" s="8" t="s">
        <v>1216</v>
      </c>
      <c r="B617" s="8" t="s">
        <v>1217</v>
      </c>
      <c r="C617" s="8" t="s">
        <v>1303</v>
      </c>
      <c r="D617" s="8" t="s">
        <v>1304</v>
      </c>
      <c r="E617" s="9">
        <v>75467.039999999994</v>
      </c>
      <c r="F617" s="9">
        <v>74357.23</v>
      </c>
      <c r="G617" s="9">
        <v>73247.42</v>
      </c>
      <c r="H617" s="9">
        <v>72137.61</v>
      </c>
      <c r="I617" s="9">
        <v>71027.8</v>
      </c>
      <c r="J617" s="9">
        <v>69917.990000000005</v>
      </c>
      <c r="K617" s="9">
        <v>68808.179999999993</v>
      </c>
      <c r="L617" s="9">
        <v>67698.37</v>
      </c>
      <c r="M617" s="9">
        <v>66588.56</v>
      </c>
      <c r="N617" s="9">
        <v>65478.75</v>
      </c>
      <c r="O617" s="9">
        <v>64368.94</v>
      </c>
      <c r="P617" s="9">
        <v>63259.13</v>
      </c>
      <c r="Q617" s="9">
        <v>62149.32</v>
      </c>
      <c r="R617" s="9">
        <f t="shared" si="93"/>
        <v>68808.179999999993</v>
      </c>
      <c r="S617" s="9"/>
      <c r="V617" s="9">
        <f t="shared" si="94"/>
        <v>68808.179999999993</v>
      </c>
      <c r="X617" s="200"/>
      <c r="Z617" s="9">
        <f t="shared" si="96"/>
        <v>68808.179999999993</v>
      </c>
      <c r="AB617" s="200"/>
      <c r="AC617" s="157">
        <v>0</v>
      </c>
    </row>
    <row r="618" spans="1:29" s="8" customFormat="1" outlineLevel="3" x14ac:dyDescent="0.25">
      <c r="A618" s="8" t="s">
        <v>1216</v>
      </c>
      <c r="B618" s="8" t="s">
        <v>1217</v>
      </c>
      <c r="C618" s="8" t="s">
        <v>1305</v>
      </c>
      <c r="D618" s="8" t="s">
        <v>1306</v>
      </c>
      <c r="E618" s="9">
        <v>562715.44999999995</v>
      </c>
      <c r="F618" s="9">
        <v>510328.28</v>
      </c>
      <c r="G618" s="9">
        <v>504378.1</v>
      </c>
      <c r="H618" s="9">
        <v>491017.52</v>
      </c>
      <c r="I618" s="9">
        <v>461107.86</v>
      </c>
      <c r="J618" s="9">
        <v>474006.21</v>
      </c>
      <c r="K618" s="9">
        <v>493493.92</v>
      </c>
      <c r="L618" s="9">
        <v>487983.41</v>
      </c>
      <c r="M618" s="9">
        <v>429919.53</v>
      </c>
      <c r="N618" s="9">
        <v>376847.07</v>
      </c>
      <c r="O618" s="9">
        <v>401316.63</v>
      </c>
      <c r="P618" s="9">
        <v>457274.9</v>
      </c>
      <c r="Q618" s="9">
        <v>458327.29</v>
      </c>
      <c r="R618" s="9">
        <f t="shared" si="93"/>
        <v>466516.23333333334</v>
      </c>
      <c r="S618" s="9"/>
      <c r="V618" s="9">
        <f t="shared" si="94"/>
        <v>466516.23333333334</v>
      </c>
      <c r="X618" s="200"/>
      <c r="Z618" s="9">
        <f t="shared" si="96"/>
        <v>466516.23333333334</v>
      </c>
      <c r="AB618" s="200"/>
      <c r="AC618" s="157">
        <v>0</v>
      </c>
    </row>
    <row r="619" spans="1:29" s="8" customFormat="1" outlineLevel="3" x14ac:dyDescent="0.25">
      <c r="A619" s="8" t="s">
        <v>1216</v>
      </c>
      <c r="B619" s="8" t="s">
        <v>1217</v>
      </c>
      <c r="C619" s="8" t="s">
        <v>1307</v>
      </c>
      <c r="D619" s="8" t="s">
        <v>1308</v>
      </c>
      <c r="E619" s="9">
        <v>1583335.47</v>
      </c>
      <c r="F619" s="9">
        <v>1435931.78</v>
      </c>
      <c r="G619" s="9">
        <v>1419189.8</v>
      </c>
      <c r="H619" s="9">
        <v>1381596.77</v>
      </c>
      <c r="I619" s="9">
        <v>1297438.8400000001</v>
      </c>
      <c r="J619" s="9">
        <v>1333731.6200000001</v>
      </c>
      <c r="K619" s="9">
        <v>1388565.19</v>
      </c>
      <c r="L619" s="9">
        <v>1373060.15</v>
      </c>
      <c r="M619" s="9">
        <v>1209683.33</v>
      </c>
      <c r="N619" s="9">
        <v>1060351.08</v>
      </c>
      <c r="O619" s="9">
        <v>1129202.2</v>
      </c>
      <c r="P619" s="9">
        <v>1286654.49</v>
      </c>
      <c r="Q619" s="9">
        <v>1289615.67</v>
      </c>
      <c r="R619" s="9">
        <f t="shared" si="93"/>
        <v>1312656.7350000001</v>
      </c>
      <c r="S619" s="9"/>
      <c r="V619" s="9">
        <f t="shared" si="94"/>
        <v>1312656.7350000001</v>
      </c>
      <c r="X619" s="200"/>
      <c r="Z619" s="9">
        <f t="shared" si="96"/>
        <v>1312656.7350000001</v>
      </c>
      <c r="AB619" s="200"/>
      <c r="AC619" s="157">
        <v>0</v>
      </c>
    </row>
    <row r="620" spans="1:29" s="8" customFormat="1" outlineLevel="3" x14ac:dyDescent="0.25">
      <c r="A620" s="8" t="s">
        <v>1216</v>
      </c>
      <c r="B620" s="8" t="s">
        <v>1217</v>
      </c>
      <c r="C620" s="8" t="s">
        <v>1309</v>
      </c>
      <c r="D620" s="8" t="s">
        <v>1310</v>
      </c>
      <c r="E620" s="9">
        <v>1203743.52</v>
      </c>
      <c r="F620" s="9">
        <v>1181236.94</v>
      </c>
      <c r="G620" s="9">
        <v>1158730.3600000001</v>
      </c>
      <c r="H620" s="9">
        <v>1136223.78</v>
      </c>
      <c r="I620" s="9">
        <v>1113717.2</v>
      </c>
      <c r="J620" s="9">
        <v>1091210.6200000001</v>
      </c>
      <c r="K620" s="9">
        <v>862273.14</v>
      </c>
      <c r="L620" s="9">
        <v>847901.89</v>
      </c>
      <c r="M620" s="9">
        <v>833530.64</v>
      </c>
      <c r="N620" s="9">
        <v>819159.39</v>
      </c>
      <c r="O620" s="9">
        <v>804788.14</v>
      </c>
      <c r="P620" s="9">
        <v>790416.89</v>
      </c>
      <c r="Q620" s="9">
        <v>776045.64</v>
      </c>
      <c r="R620" s="9">
        <f t="shared" si="93"/>
        <v>969090.29749999999</v>
      </c>
      <c r="S620" s="9"/>
      <c r="V620" s="9">
        <f t="shared" si="94"/>
        <v>969090.29749999999</v>
      </c>
      <c r="X620" s="200"/>
      <c r="AA620" s="9">
        <f>V620</f>
        <v>969090.29749999999</v>
      </c>
      <c r="AB620" s="202"/>
      <c r="AC620" s="157">
        <v>0</v>
      </c>
    </row>
    <row r="621" spans="1:29" s="8" customFormat="1" outlineLevel="3" x14ac:dyDescent="0.25">
      <c r="A621" s="8" t="s">
        <v>1216</v>
      </c>
      <c r="B621" s="8" t="s">
        <v>1217</v>
      </c>
      <c r="C621" s="8" t="s">
        <v>1311</v>
      </c>
      <c r="D621" s="8" t="s">
        <v>1312</v>
      </c>
      <c r="E621" s="9">
        <v>-3432</v>
      </c>
      <c r="F621" s="9">
        <v>-3432</v>
      </c>
      <c r="G621" s="9">
        <v>-3432</v>
      </c>
      <c r="H621" s="9">
        <v>-3432</v>
      </c>
      <c r="I621" s="9">
        <v>-3432</v>
      </c>
      <c r="J621" s="9">
        <v>-3432</v>
      </c>
      <c r="K621" s="9">
        <v>-3432</v>
      </c>
      <c r="L621" s="9">
        <v>-3432</v>
      </c>
      <c r="M621" s="9">
        <v>-3432</v>
      </c>
      <c r="N621" s="9">
        <v>-3432</v>
      </c>
      <c r="O621" s="9">
        <v>-3432</v>
      </c>
      <c r="P621" s="9">
        <v>-3432</v>
      </c>
      <c r="Q621" s="9">
        <v>-3432</v>
      </c>
      <c r="R621" s="9">
        <f t="shared" si="93"/>
        <v>-3432</v>
      </c>
      <c r="S621" s="9"/>
      <c r="V621" s="9">
        <f t="shared" si="94"/>
        <v>-3432</v>
      </c>
      <c r="X621" s="200"/>
      <c r="Z621" s="9">
        <f t="shared" ref="Z621:Z647" si="97">V621</f>
        <v>-3432</v>
      </c>
      <c r="AB621" s="200"/>
      <c r="AC621" s="157">
        <v>0</v>
      </c>
    </row>
    <row r="622" spans="1:29" s="8" customFormat="1" outlineLevel="3" x14ac:dyDescent="0.25">
      <c r="A622" s="8" t="s">
        <v>1216</v>
      </c>
      <c r="B622" s="8" t="s">
        <v>1217</v>
      </c>
      <c r="C622" s="8" t="s">
        <v>1313</v>
      </c>
      <c r="D622" s="8" t="s">
        <v>1314</v>
      </c>
      <c r="E622" s="9">
        <v>194602.13</v>
      </c>
      <c r="F622" s="9">
        <v>194602.13</v>
      </c>
      <c r="G622" s="9">
        <v>194602.13</v>
      </c>
      <c r="H622" s="9">
        <v>194602.13</v>
      </c>
      <c r="I622" s="9">
        <v>197923.92</v>
      </c>
      <c r="J622" s="9">
        <v>198304.92</v>
      </c>
      <c r="K622" s="9">
        <v>198709.79</v>
      </c>
      <c r="L622" s="9">
        <v>199127.08</v>
      </c>
      <c r="M622" s="9">
        <v>199550.23</v>
      </c>
      <c r="N622" s="9">
        <v>199964.3</v>
      </c>
      <c r="O622" s="9">
        <v>200379.23</v>
      </c>
      <c r="P622" s="9">
        <v>200791.67999999999</v>
      </c>
      <c r="Q622" s="9">
        <v>201199.96</v>
      </c>
      <c r="R622" s="9">
        <f t="shared" ref="R622:R685" si="98">(E622+2*SUM(F622:P622)+Q622)/24</f>
        <v>198038.21541666667</v>
      </c>
      <c r="S622" s="9"/>
      <c r="V622" s="9">
        <f t="shared" si="94"/>
        <v>198038.21541666667</v>
      </c>
      <c r="X622" s="200"/>
      <c r="Z622" s="9">
        <f t="shared" si="97"/>
        <v>198038.21541666667</v>
      </c>
      <c r="AB622" s="200"/>
      <c r="AC622" s="157">
        <v>0</v>
      </c>
    </row>
    <row r="623" spans="1:29" s="8" customFormat="1" outlineLevel="3" x14ac:dyDescent="0.25">
      <c r="A623" s="8" t="s">
        <v>1216</v>
      </c>
      <c r="B623" s="8" t="s">
        <v>1217</v>
      </c>
      <c r="C623" s="8" t="s">
        <v>1315</v>
      </c>
      <c r="D623" s="8" t="s">
        <v>1316</v>
      </c>
      <c r="E623" s="9">
        <v>-1069730.9099999999</v>
      </c>
      <c r="F623" s="9">
        <v>-1069730.9099999999</v>
      </c>
      <c r="G623" s="9">
        <v>-1069730.9099999999</v>
      </c>
      <c r="H623" s="9">
        <v>-1069730.9099999999</v>
      </c>
      <c r="I623" s="9">
        <v>-1069730.9099999999</v>
      </c>
      <c r="J623" s="9">
        <v>-1080829.57</v>
      </c>
      <c r="K623" s="9">
        <v>-623229.56999999995</v>
      </c>
      <c r="L623" s="9">
        <v>-623229.56999999995</v>
      </c>
      <c r="M623" s="9">
        <v>-623229.56999999995</v>
      </c>
      <c r="N623" s="9">
        <v>-623229.56999999995</v>
      </c>
      <c r="O623" s="9">
        <v>-623229.56999999995</v>
      </c>
      <c r="P623" s="9">
        <v>-623229.56999999995</v>
      </c>
      <c r="Q623" s="9">
        <v>-623229.56999999995</v>
      </c>
      <c r="R623" s="9">
        <f t="shared" si="98"/>
        <v>-828800.90583333338</v>
      </c>
      <c r="S623" s="9"/>
      <c r="V623" s="9">
        <f t="shared" si="94"/>
        <v>-828800.90583333338</v>
      </c>
      <c r="X623" s="200"/>
      <c r="Z623" s="9">
        <f t="shared" si="97"/>
        <v>-828800.90583333338</v>
      </c>
      <c r="AB623" s="200"/>
      <c r="AC623" s="157">
        <v>0</v>
      </c>
    </row>
    <row r="624" spans="1:29" s="8" customFormat="1" outlineLevel="3" x14ac:dyDescent="0.25">
      <c r="A624" s="8" t="s">
        <v>1216</v>
      </c>
      <c r="B624" s="8" t="s">
        <v>1217</v>
      </c>
      <c r="C624" s="8" t="s">
        <v>1317</v>
      </c>
      <c r="D624" s="8" t="s">
        <v>1318</v>
      </c>
      <c r="E624" s="9">
        <v>1902394.2</v>
      </c>
      <c r="F624" s="9">
        <v>1518649.41</v>
      </c>
      <c r="G624" s="9">
        <v>1102927.1200000001</v>
      </c>
      <c r="H624" s="9">
        <v>646051.46</v>
      </c>
      <c r="I624" s="9">
        <v>261936.84</v>
      </c>
      <c r="J624" s="9">
        <v>-69531.350000000006</v>
      </c>
      <c r="K624" s="9">
        <v>-474586.56</v>
      </c>
      <c r="L624" s="9">
        <v>-400000.03</v>
      </c>
      <c r="M624" s="9">
        <v>-422148.41</v>
      </c>
      <c r="N624" s="9">
        <v>0</v>
      </c>
      <c r="O624" s="9">
        <v>0</v>
      </c>
      <c r="P624" s="9">
        <v>0</v>
      </c>
      <c r="Q624" s="9">
        <v>0</v>
      </c>
      <c r="R624" s="9">
        <f t="shared" si="98"/>
        <v>259541.29833333331</v>
      </c>
      <c r="S624" s="9"/>
      <c r="V624" s="9">
        <f t="shared" ref="V624:V687" si="99">R624</f>
        <v>259541.29833333331</v>
      </c>
      <c r="X624" s="200"/>
      <c r="Z624" s="9">
        <f t="shared" si="97"/>
        <v>259541.29833333331</v>
      </c>
      <c r="AB624" s="200"/>
      <c r="AC624" s="157">
        <v>0</v>
      </c>
    </row>
    <row r="625" spans="1:29" s="8" customFormat="1" outlineLevel="3" x14ac:dyDescent="0.25">
      <c r="A625" s="8" t="s">
        <v>1216</v>
      </c>
      <c r="B625" s="8" t="s">
        <v>1217</v>
      </c>
      <c r="C625" s="8" t="s">
        <v>1319</v>
      </c>
      <c r="D625" s="8" t="s">
        <v>1320</v>
      </c>
      <c r="E625" s="9">
        <v>3101989.3</v>
      </c>
      <c r="F625" s="9">
        <v>3781783.08</v>
      </c>
      <c r="G625" s="9">
        <v>4320156.43</v>
      </c>
      <c r="H625" s="9">
        <v>4520347.26</v>
      </c>
      <c r="I625" s="9">
        <v>4494930.24</v>
      </c>
      <c r="J625" s="9">
        <v>4523476.79</v>
      </c>
      <c r="K625" s="9">
        <v>4552204.6399999997</v>
      </c>
      <c r="L625" s="9">
        <v>3989371.02</v>
      </c>
      <c r="M625" s="9">
        <v>3588747.66</v>
      </c>
      <c r="N625" s="9">
        <v>2809642.85</v>
      </c>
      <c r="O625" s="9">
        <v>2439328.5099999998</v>
      </c>
      <c r="P625" s="9">
        <v>2123161.52</v>
      </c>
      <c r="Q625" s="9">
        <v>1883559.69</v>
      </c>
      <c r="R625" s="9">
        <f t="shared" si="98"/>
        <v>3636327.0412499998</v>
      </c>
      <c r="S625" s="9"/>
      <c r="V625" s="9">
        <f t="shared" si="99"/>
        <v>3636327.0412499998</v>
      </c>
      <c r="X625" s="200"/>
      <c r="Z625" s="9">
        <f t="shared" si="97"/>
        <v>3636327.0412499998</v>
      </c>
      <c r="AB625" s="200"/>
      <c r="AC625" s="157">
        <v>0</v>
      </c>
    </row>
    <row r="626" spans="1:29" s="8" customFormat="1" outlineLevel="3" x14ac:dyDescent="0.25">
      <c r="A626" s="8" t="s">
        <v>1216</v>
      </c>
      <c r="B626" s="8" t="s">
        <v>1217</v>
      </c>
      <c r="C626" s="8" t="s">
        <v>1321</v>
      </c>
      <c r="D626" s="8" t="s">
        <v>1322</v>
      </c>
      <c r="E626" s="9">
        <v>0</v>
      </c>
      <c r="F626" s="9">
        <v>0</v>
      </c>
      <c r="G626" s="9">
        <v>0</v>
      </c>
      <c r="H626" s="9">
        <v>0</v>
      </c>
      <c r="I626" s="9">
        <v>532185.30000000005</v>
      </c>
      <c r="J626" s="9">
        <v>838062.23</v>
      </c>
      <c r="K626" s="9">
        <v>1048177.13</v>
      </c>
      <c r="L626" s="9">
        <v>1243054.1499999999</v>
      </c>
      <c r="M626" s="9">
        <v>1438385.67</v>
      </c>
      <c r="N626" s="9">
        <v>1606613.92</v>
      </c>
      <c r="O626" s="9">
        <v>1918296.78</v>
      </c>
      <c r="P626" s="9">
        <v>2520205.9900000002</v>
      </c>
      <c r="Q626" s="9">
        <v>3050993.72</v>
      </c>
      <c r="R626" s="9">
        <f t="shared" si="98"/>
        <v>1055873.1691666667</v>
      </c>
      <c r="S626" s="9"/>
      <c r="V626" s="9">
        <f t="shared" si="99"/>
        <v>1055873.1691666667</v>
      </c>
      <c r="X626" s="200"/>
      <c r="Z626" s="9">
        <f t="shared" si="97"/>
        <v>1055873.1691666667</v>
      </c>
      <c r="AB626" s="200"/>
      <c r="AC626" s="157">
        <v>0</v>
      </c>
    </row>
    <row r="627" spans="1:29" s="8" customFormat="1" outlineLevel="3" x14ac:dyDescent="0.25">
      <c r="A627" s="8" t="s">
        <v>1216</v>
      </c>
      <c r="B627" s="8" t="s">
        <v>1217</v>
      </c>
      <c r="C627" s="8" t="s">
        <v>1323</v>
      </c>
      <c r="D627" s="8" t="s">
        <v>1324</v>
      </c>
      <c r="E627" s="9">
        <v>-13635211.060000001</v>
      </c>
      <c r="F627" s="9">
        <v>-13839099.99</v>
      </c>
      <c r="G627" s="9">
        <v>-14051573.439999999</v>
      </c>
      <c r="H627" s="9">
        <v>-14112409.08</v>
      </c>
      <c r="I627" s="9">
        <v>-14268024.779999999</v>
      </c>
      <c r="J627" s="9">
        <v>-14228017.880000001</v>
      </c>
      <c r="K627" s="9">
        <v>-14258174.73</v>
      </c>
      <c r="L627" s="9">
        <v>-14292184.59</v>
      </c>
      <c r="M627" s="9">
        <v>-14543057.27</v>
      </c>
      <c r="N627" s="9">
        <v>-14282097.07</v>
      </c>
      <c r="O627" s="9">
        <v>-14253500.050000001</v>
      </c>
      <c r="P627" s="9">
        <v>-14486520.369999999</v>
      </c>
      <c r="Q627" s="9">
        <v>-7992022.1200000001</v>
      </c>
      <c r="R627" s="9">
        <f t="shared" si="98"/>
        <v>-13952356.320000002</v>
      </c>
      <c r="S627" s="9"/>
      <c r="V627" s="9">
        <f t="shared" si="99"/>
        <v>-13952356.320000002</v>
      </c>
      <c r="X627" s="200"/>
      <c r="Z627" s="9">
        <f t="shared" si="97"/>
        <v>-13952356.320000002</v>
      </c>
      <c r="AB627" s="200"/>
      <c r="AC627" s="157">
        <v>0</v>
      </c>
    </row>
    <row r="628" spans="1:29" s="8" customFormat="1" outlineLevel="3" x14ac:dyDescent="0.25">
      <c r="A628" s="8" t="s">
        <v>1216</v>
      </c>
      <c r="B628" s="8" t="s">
        <v>1217</v>
      </c>
      <c r="C628" s="8" t="s">
        <v>1325</v>
      </c>
      <c r="D628" s="8" t="s">
        <v>1318</v>
      </c>
      <c r="E628" s="9">
        <v>-3444772.21</v>
      </c>
      <c r="F628" s="9">
        <v>-3444772.21</v>
      </c>
      <c r="G628" s="9">
        <v>-3444772.21</v>
      </c>
      <c r="H628" s="9">
        <v>-4036311.91</v>
      </c>
      <c r="I628" s="9">
        <v>-4036311.91</v>
      </c>
      <c r="J628" s="9">
        <v>-4036311.91</v>
      </c>
      <c r="K628" s="9">
        <v>-4552204.6399999997</v>
      </c>
      <c r="L628" s="9">
        <v>-4552204.6399999997</v>
      </c>
      <c r="M628" s="9">
        <v>-4552204.6399999997</v>
      </c>
      <c r="N628" s="9">
        <v>-3211296.33</v>
      </c>
      <c r="O628" s="9">
        <v>-3211296.33</v>
      </c>
      <c r="P628" s="9">
        <v>-3211296.33</v>
      </c>
      <c r="Q628" s="9">
        <v>-3409056.55</v>
      </c>
      <c r="R628" s="9">
        <f t="shared" si="98"/>
        <v>-3809658.1199999992</v>
      </c>
      <c r="S628" s="9"/>
      <c r="V628" s="9">
        <f t="shared" si="99"/>
        <v>-3809658.1199999992</v>
      </c>
      <c r="X628" s="200"/>
      <c r="Z628" s="9">
        <f t="shared" si="97"/>
        <v>-3809658.1199999992</v>
      </c>
      <c r="AB628" s="200"/>
      <c r="AC628" s="157">
        <v>0</v>
      </c>
    </row>
    <row r="629" spans="1:29" s="8" customFormat="1" outlineLevel="3" x14ac:dyDescent="0.25">
      <c r="A629" s="8" t="s">
        <v>1216</v>
      </c>
      <c r="B629" s="8" t="s">
        <v>1217</v>
      </c>
      <c r="C629" s="8" t="s">
        <v>1326</v>
      </c>
      <c r="D629" s="8" t="s">
        <v>1327</v>
      </c>
      <c r="E629" s="9">
        <v>-86716.94</v>
      </c>
      <c r="F629" s="9">
        <v>-86716.94</v>
      </c>
      <c r="G629" s="9">
        <v>-86716.94</v>
      </c>
      <c r="H629" s="9">
        <v>-89643.43</v>
      </c>
      <c r="I629" s="9">
        <v>-89643.43</v>
      </c>
      <c r="J629" s="9">
        <v>-89643.43</v>
      </c>
      <c r="K629" s="9">
        <v>-92406.85</v>
      </c>
      <c r="L629" s="9">
        <v>-92406.85</v>
      </c>
      <c r="M629" s="9">
        <v>-92406.85</v>
      </c>
      <c r="N629" s="9">
        <v>0</v>
      </c>
      <c r="O629" s="9">
        <v>0</v>
      </c>
      <c r="P629" s="9">
        <v>0</v>
      </c>
      <c r="Q629" s="9">
        <v>-97798.88</v>
      </c>
      <c r="R629" s="9">
        <f t="shared" si="98"/>
        <v>-67653.552499999991</v>
      </c>
      <c r="S629" s="9"/>
      <c r="V629" s="9">
        <f t="shared" si="99"/>
        <v>-67653.552499999991</v>
      </c>
      <c r="X629" s="200"/>
      <c r="Z629" s="9">
        <f t="shared" si="97"/>
        <v>-67653.552499999991</v>
      </c>
      <c r="AB629" s="200"/>
      <c r="AC629" s="157">
        <v>0</v>
      </c>
    </row>
    <row r="630" spans="1:29" s="8" customFormat="1" outlineLevel="3" x14ac:dyDescent="0.25">
      <c r="A630" s="8" t="s">
        <v>1216</v>
      </c>
      <c r="B630" s="8" t="s">
        <v>1217</v>
      </c>
      <c r="C630" s="8" t="s">
        <v>1328</v>
      </c>
      <c r="D630" s="8" t="s">
        <v>1329</v>
      </c>
      <c r="E630" s="9">
        <v>-7135197.1299999999</v>
      </c>
      <c r="F630" s="9">
        <v>-7517533.7400000002</v>
      </c>
      <c r="G630" s="9">
        <v>-8041583.3700000001</v>
      </c>
      <c r="H630" s="9">
        <v>-8532527.3300000001</v>
      </c>
      <c r="I630" s="9">
        <v>-8978283.8000000007</v>
      </c>
      <c r="J630" s="9">
        <v>-9298267.0199999996</v>
      </c>
      <c r="K630" s="9">
        <v>-9734546.4399999995</v>
      </c>
      <c r="L630" s="9">
        <v>-10270712.34</v>
      </c>
      <c r="M630" s="9">
        <v>-10717588.189999999</v>
      </c>
      <c r="N630" s="9">
        <v>-10162514.970000001</v>
      </c>
      <c r="O630" s="9">
        <v>-9912483.0299999993</v>
      </c>
      <c r="P630" s="9">
        <v>-9385557.3399999999</v>
      </c>
      <c r="Q630" s="9">
        <v>-16005698.83</v>
      </c>
      <c r="R630" s="9">
        <f t="shared" si="98"/>
        <v>-9510170.4625000004</v>
      </c>
      <c r="S630" s="9"/>
      <c r="V630" s="9">
        <f t="shared" si="99"/>
        <v>-9510170.4625000004</v>
      </c>
      <c r="X630" s="200"/>
      <c r="Z630" s="9">
        <f t="shared" si="97"/>
        <v>-9510170.4625000004</v>
      </c>
      <c r="AB630" s="200"/>
      <c r="AC630" s="157">
        <v>0</v>
      </c>
    </row>
    <row r="631" spans="1:29" s="8" customFormat="1" outlineLevel="3" x14ac:dyDescent="0.25">
      <c r="A631" s="8" t="s">
        <v>1216</v>
      </c>
      <c r="B631" s="8" t="s">
        <v>1217</v>
      </c>
      <c r="C631" s="8" t="s">
        <v>1330</v>
      </c>
      <c r="D631" s="8" t="s">
        <v>1331</v>
      </c>
      <c r="E631" s="9">
        <v>17457474.91</v>
      </c>
      <c r="F631" s="9">
        <v>17162477.629999999</v>
      </c>
      <c r="G631" s="9">
        <v>16866474.899999999</v>
      </c>
      <c r="H631" s="9">
        <v>16569463.289999999</v>
      </c>
      <c r="I631" s="9">
        <v>16271439.369999999</v>
      </c>
      <c r="J631" s="9">
        <v>15972399.68</v>
      </c>
      <c r="K631" s="9">
        <v>15672340.77</v>
      </c>
      <c r="L631" s="9">
        <v>15371259.16</v>
      </c>
      <c r="M631" s="9">
        <v>15069151.359999999</v>
      </c>
      <c r="N631" s="9">
        <v>14766013.869999999</v>
      </c>
      <c r="O631" s="9">
        <v>14463436.890000001</v>
      </c>
      <c r="P631" s="9">
        <v>14159758.02</v>
      </c>
      <c r="Q631" s="9">
        <v>13854973.25</v>
      </c>
      <c r="R631" s="9">
        <f t="shared" si="98"/>
        <v>15666703.251666671</v>
      </c>
      <c r="S631" s="9"/>
      <c r="V631" s="9">
        <f t="shared" si="99"/>
        <v>15666703.251666671</v>
      </c>
      <c r="X631" s="200"/>
      <c r="Z631" s="9">
        <f t="shared" si="97"/>
        <v>15666703.251666671</v>
      </c>
      <c r="AB631" s="200"/>
      <c r="AC631" s="157">
        <v>0</v>
      </c>
    </row>
    <row r="632" spans="1:29" s="8" customFormat="1" outlineLevel="3" x14ac:dyDescent="0.25">
      <c r="A632" s="8" t="s">
        <v>1216</v>
      </c>
      <c r="B632" s="8" t="s">
        <v>1217</v>
      </c>
      <c r="C632" s="8" t="s">
        <v>1332</v>
      </c>
      <c r="D632" s="8" t="s">
        <v>1333</v>
      </c>
      <c r="E632" s="9">
        <v>1069730.9099999999</v>
      </c>
      <c r="F632" s="9">
        <v>1069730.9099999999</v>
      </c>
      <c r="G632" s="9">
        <v>1069730.9099999999</v>
      </c>
      <c r="H632" s="9">
        <v>1069730.9099999999</v>
      </c>
      <c r="I632" s="9">
        <v>1069730.9099999999</v>
      </c>
      <c r="J632" s="9">
        <v>1080829.57</v>
      </c>
      <c r="K632" s="9">
        <v>623229.56999999995</v>
      </c>
      <c r="L632" s="9">
        <v>623229.56999999995</v>
      </c>
      <c r="M632" s="9">
        <v>623229.56999999995</v>
      </c>
      <c r="N632" s="9">
        <v>623229.56999999995</v>
      </c>
      <c r="O632" s="9">
        <v>623229.56999999995</v>
      </c>
      <c r="P632" s="9">
        <v>623229.56999999995</v>
      </c>
      <c r="Q632" s="9">
        <v>623229.56999999995</v>
      </c>
      <c r="R632" s="9">
        <f t="shared" si="98"/>
        <v>828800.90583333338</v>
      </c>
      <c r="S632" s="9"/>
      <c r="V632" s="9">
        <f t="shared" si="99"/>
        <v>828800.90583333338</v>
      </c>
      <c r="X632" s="200"/>
      <c r="Z632" s="9">
        <f t="shared" si="97"/>
        <v>828800.90583333338</v>
      </c>
      <c r="AB632" s="200"/>
      <c r="AC632" s="157">
        <v>0</v>
      </c>
    </row>
    <row r="633" spans="1:29" s="8" customFormat="1" outlineLevel="3" x14ac:dyDescent="0.25">
      <c r="A633" s="8" t="s">
        <v>1216</v>
      </c>
      <c r="B633" s="8" t="s">
        <v>1217</v>
      </c>
      <c r="C633" s="8" t="s">
        <v>1334</v>
      </c>
      <c r="D633" s="8" t="s">
        <v>1327</v>
      </c>
      <c r="E633" s="9">
        <v>20770408.190000001</v>
      </c>
      <c r="F633" s="9">
        <v>21356633.73</v>
      </c>
      <c r="G633" s="9">
        <v>22093156.809999999</v>
      </c>
      <c r="H633" s="9">
        <v>22644936.41</v>
      </c>
      <c r="I633" s="9">
        <v>23246308.579999998</v>
      </c>
      <c r="J633" s="9">
        <v>23526284.899999999</v>
      </c>
      <c r="K633" s="9">
        <v>23992721.170000002</v>
      </c>
      <c r="L633" s="9">
        <v>24562896.93</v>
      </c>
      <c r="M633" s="9">
        <v>25260645.460000001</v>
      </c>
      <c r="N633" s="9">
        <v>24444612.039999999</v>
      </c>
      <c r="O633" s="9">
        <v>24165983.079999998</v>
      </c>
      <c r="P633" s="9">
        <v>23872077.710000001</v>
      </c>
      <c r="Q633" s="9">
        <v>23997720.949999999</v>
      </c>
      <c r="R633" s="9">
        <f t="shared" si="98"/>
        <v>23462526.782500003</v>
      </c>
      <c r="S633" s="9"/>
      <c r="V633" s="9">
        <f t="shared" si="99"/>
        <v>23462526.782500003</v>
      </c>
      <c r="X633" s="200"/>
      <c r="Z633" s="9">
        <f t="shared" si="97"/>
        <v>23462526.782500003</v>
      </c>
      <c r="AB633" s="200"/>
      <c r="AC633" s="157">
        <v>0</v>
      </c>
    </row>
    <row r="634" spans="1:29" s="8" customFormat="1" outlineLevel="3" x14ac:dyDescent="0.25">
      <c r="A634" s="8" t="s">
        <v>1216</v>
      </c>
      <c r="B634" s="8" t="s">
        <v>1217</v>
      </c>
      <c r="C634" s="8" t="s">
        <v>1335</v>
      </c>
      <c r="D634" s="8" t="s">
        <v>1336</v>
      </c>
      <c r="E634" s="9">
        <v>1604263.41</v>
      </c>
      <c r="F634" s="9">
        <v>1616954.69</v>
      </c>
      <c r="G634" s="9">
        <v>1629760.97</v>
      </c>
      <c r="H634" s="9">
        <v>1635992.66</v>
      </c>
      <c r="I634" s="9">
        <v>1651430.32</v>
      </c>
      <c r="J634" s="9">
        <v>1652150.75</v>
      </c>
      <c r="K634" s="9">
        <v>1663323.29</v>
      </c>
      <c r="L634" s="9">
        <v>1662050.87</v>
      </c>
      <c r="M634" s="9">
        <v>1661612.4</v>
      </c>
      <c r="N634" s="9">
        <v>1669832.66</v>
      </c>
      <c r="O634" s="9">
        <v>1669426.77</v>
      </c>
      <c r="P634" s="9">
        <v>1676181.18</v>
      </c>
      <c r="Q634" s="9">
        <v>1711480.47</v>
      </c>
      <c r="R634" s="9">
        <f t="shared" si="98"/>
        <v>1653882.375</v>
      </c>
      <c r="S634" s="9"/>
      <c r="V634" s="9">
        <f t="shared" si="99"/>
        <v>1653882.375</v>
      </c>
      <c r="X634" s="200"/>
      <c r="Z634" s="9">
        <f t="shared" si="97"/>
        <v>1653882.375</v>
      </c>
      <c r="AB634" s="200"/>
      <c r="AC634" s="157">
        <v>0</v>
      </c>
    </row>
    <row r="635" spans="1:29" s="8" customFormat="1" outlineLevel="3" x14ac:dyDescent="0.25">
      <c r="A635" s="8" t="s">
        <v>1216</v>
      </c>
      <c r="B635" s="8" t="s">
        <v>1217</v>
      </c>
      <c r="C635" s="8" t="s">
        <v>1337</v>
      </c>
      <c r="D635" s="8" t="s">
        <v>1338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636.37</v>
      </c>
      <c r="M635" s="9">
        <v>5538.29</v>
      </c>
      <c r="N635" s="9">
        <v>9570.19</v>
      </c>
      <c r="O635" s="9">
        <v>10631.38</v>
      </c>
      <c r="P635" s="9">
        <v>57531.31</v>
      </c>
      <c r="Q635" s="9">
        <v>160052.62</v>
      </c>
      <c r="R635" s="9">
        <f t="shared" si="98"/>
        <v>13661.154166666665</v>
      </c>
      <c r="S635" s="9"/>
      <c r="V635" s="9">
        <f t="shared" si="99"/>
        <v>13661.154166666665</v>
      </c>
      <c r="X635" s="200"/>
      <c r="Z635" s="9">
        <f t="shared" si="97"/>
        <v>13661.154166666665</v>
      </c>
      <c r="AB635" s="200"/>
      <c r="AC635" s="157">
        <v>0</v>
      </c>
    </row>
    <row r="636" spans="1:29" s="8" customFormat="1" outlineLevel="3" x14ac:dyDescent="0.25">
      <c r="A636" s="181" t="s">
        <v>1216</v>
      </c>
      <c r="B636" s="181" t="s">
        <v>1217</v>
      </c>
      <c r="C636" s="181" t="s">
        <v>1339</v>
      </c>
      <c r="D636" s="181" t="s">
        <v>1340</v>
      </c>
      <c r="E636" s="182">
        <v>-2663064.2599999998</v>
      </c>
      <c r="F636" s="182">
        <v>-2972509.14</v>
      </c>
      <c r="G636" s="182">
        <v>-2672824.4700000002</v>
      </c>
      <c r="H636" s="182">
        <v>-2558836.35</v>
      </c>
      <c r="I636" s="182">
        <v>-2438816.4300000002</v>
      </c>
      <c r="J636" s="182">
        <v>-2209142.25</v>
      </c>
      <c r="K636" s="182">
        <v>-1827217.84</v>
      </c>
      <c r="L636" s="182">
        <v>0</v>
      </c>
      <c r="M636" s="182">
        <v>0</v>
      </c>
      <c r="N636" s="182">
        <v>0</v>
      </c>
      <c r="O636" s="182">
        <v>0</v>
      </c>
      <c r="P636" s="182">
        <v>0</v>
      </c>
      <c r="Q636" s="182">
        <v>0</v>
      </c>
      <c r="R636" s="182">
        <f t="shared" si="98"/>
        <v>-1334239.8841666665</v>
      </c>
      <c r="S636" s="9"/>
      <c r="V636" s="9">
        <f t="shared" si="99"/>
        <v>-1334239.8841666665</v>
      </c>
      <c r="X636" s="200"/>
      <c r="Z636" s="9">
        <f t="shared" si="97"/>
        <v>-1334239.8841666665</v>
      </c>
      <c r="AB636" s="200"/>
      <c r="AC636" s="157">
        <v>0</v>
      </c>
    </row>
    <row r="637" spans="1:29" s="8" customFormat="1" outlineLevel="3" x14ac:dyDescent="0.25">
      <c r="A637" s="181" t="s">
        <v>1216</v>
      </c>
      <c r="B637" s="181" t="s">
        <v>1217</v>
      </c>
      <c r="C637" s="181" t="s">
        <v>1341</v>
      </c>
      <c r="D637" s="181" t="s">
        <v>1340</v>
      </c>
      <c r="E637" s="182">
        <v>1949636.67</v>
      </c>
      <c r="F637" s="182">
        <v>1977076.08</v>
      </c>
      <c r="G637" s="182">
        <v>1984989.82</v>
      </c>
      <c r="H637" s="182">
        <v>1992961.3</v>
      </c>
      <c r="I637" s="182">
        <v>2001101.72</v>
      </c>
      <c r="J637" s="182">
        <v>2009306.23</v>
      </c>
      <c r="K637" s="182">
        <v>-1494883.26</v>
      </c>
      <c r="L637" s="182">
        <v>-2921433.66</v>
      </c>
      <c r="M637" s="182">
        <v>-2943571.85</v>
      </c>
      <c r="N637" s="182">
        <v>-2459281</v>
      </c>
      <c r="O637" s="182">
        <v>-2239272.2200000002</v>
      </c>
      <c r="P637" s="182">
        <v>-2015894.64</v>
      </c>
      <c r="Q637" s="182">
        <v>-1754985.07</v>
      </c>
      <c r="R637" s="182">
        <f t="shared" si="98"/>
        <v>-334297.97333333333</v>
      </c>
      <c r="S637" s="9"/>
      <c r="V637" s="9">
        <f t="shared" si="99"/>
        <v>-334297.97333333333</v>
      </c>
      <c r="X637" s="200"/>
      <c r="Z637" s="9">
        <f t="shared" si="97"/>
        <v>-334297.97333333333</v>
      </c>
      <c r="AB637" s="200"/>
      <c r="AC637" s="157">
        <v>0</v>
      </c>
    </row>
    <row r="638" spans="1:29" s="8" customFormat="1" outlineLevel="3" x14ac:dyDescent="0.25">
      <c r="A638" s="181" t="s">
        <v>1216</v>
      </c>
      <c r="B638" s="181" t="s">
        <v>1217</v>
      </c>
      <c r="C638" s="181" t="s">
        <v>1342</v>
      </c>
      <c r="D638" s="181" t="s">
        <v>1340</v>
      </c>
      <c r="E638" s="182">
        <v>0</v>
      </c>
      <c r="F638" s="182">
        <v>-1688819.12</v>
      </c>
      <c r="G638" s="182">
        <v>-2695591.36</v>
      </c>
      <c r="H638" s="182">
        <v>-2323636.4500000002</v>
      </c>
      <c r="I638" s="182">
        <v>-1002636.39</v>
      </c>
      <c r="J638" s="182">
        <v>-1067802.1499999999</v>
      </c>
      <c r="K638" s="182">
        <v>1119171.3500000001</v>
      </c>
      <c r="L638" s="182">
        <v>3060449.4</v>
      </c>
      <c r="M638" s="182">
        <v>2627545.85</v>
      </c>
      <c r="N638" s="182">
        <v>72420.12</v>
      </c>
      <c r="O638" s="182">
        <v>436677.4</v>
      </c>
      <c r="P638" s="182">
        <v>719516.86</v>
      </c>
      <c r="Q638" s="182">
        <v>-455861.66</v>
      </c>
      <c r="R638" s="182">
        <f t="shared" si="98"/>
        <v>-80886.276666666716</v>
      </c>
      <c r="S638" s="9"/>
      <c r="V638" s="9">
        <f t="shared" si="99"/>
        <v>-80886.276666666716</v>
      </c>
      <c r="X638" s="200"/>
      <c r="Z638" s="9">
        <f t="shared" si="97"/>
        <v>-80886.276666666716</v>
      </c>
      <c r="AB638" s="200"/>
      <c r="AC638" s="157">
        <v>0</v>
      </c>
    </row>
    <row r="639" spans="1:29" s="8" customFormat="1" outlineLevel="3" x14ac:dyDescent="0.25">
      <c r="A639" s="181" t="s">
        <v>1216</v>
      </c>
      <c r="B639" s="181" t="s">
        <v>1217</v>
      </c>
      <c r="C639" s="181" t="s">
        <v>1343</v>
      </c>
      <c r="D639" s="181" t="s">
        <v>1344</v>
      </c>
      <c r="E639" s="182">
        <v>-1949636.66</v>
      </c>
      <c r="F639" s="182">
        <v>-1977076.08</v>
      </c>
      <c r="G639" s="182">
        <v>-1984989.82</v>
      </c>
      <c r="H639" s="182">
        <v>-1992961.3</v>
      </c>
      <c r="I639" s="182">
        <v>-2001101.72</v>
      </c>
      <c r="J639" s="182">
        <v>-2009306.23</v>
      </c>
      <c r="K639" s="182">
        <v>0</v>
      </c>
      <c r="L639" s="182">
        <v>0</v>
      </c>
      <c r="M639" s="182">
        <v>0</v>
      </c>
      <c r="N639" s="182">
        <v>0</v>
      </c>
      <c r="O639" s="182">
        <v>0</v>
      </c>
      <c r="P639" s="182">
        <v>0</v>
      </c>
      <c r="Q639" s="182">
        <v>0</v>
      </c>
      <c r="R639" s="182">
        <f t="shared" si="98"/>
        <v>-911687.79</v>
      </c>
      <c r="S639" s="9"/>
      <c r="V639" s="9">
        <f t="shared" si="99"/>
        <v>-911687.79</v>
      </c>
      <c r="X639" s="200"/>
      <c r="Z639" s="9">
        <f t="shared" si="97"/>
        <v>-911687.79</v>
      </c>
      <c r="AB639" s="200"/>
      <c r="AC639" s="157">
        <v>0</v>
      </c>
    </row>
    <row r="640" spans="1:29" s="8" customFormat="1" outlineLevel="3" x14ac:dyDescent="0.25">
      <c r="A640" s="181" t="s">
        <v>1216</v>
      </c>
      <c r="B640" s="181" t="s">
        <v>1217</v>
      </c>
      <c r="C640" s="181" t="s">
        <v>1345</v>
      </c>
      <c r="D640" s="181" t="s">
        <v>1344</v>
      </c>
      <c r="E640" s="182">
        <v>0</v>
      </c>
      <c r="F640" s="182">
        <v>0</v>
      </c>
      <c r="G640" s="182">
        <v>0</v>
      </c>
      <c r="H640" s="182">
        <v>0</v>
      </c>
      <c r="I640" s="182">
        <v>0</v>
      </c>
      <c r="J640" s="182">
        <v>0</v>
      </c>
      <c r="K640" s="182">
        <v>-1119171.3500000001</v>
      </c>
      <c r="L640" s="182">
        <v>-3060449.4</v>
      </c>
      <c r="M640" s="182">
        <v>-2627545.85</v>
      </c>
      <c r="N640" s="182">
        <v>-72420.12</v>
      </c>
      <c r="O640" s="182">
        <v>-436677.4</v>
      </c>
      <c r="P640" s="182">
        <v>-719516.86</v>
      </c>
      <c r="Q640" s="182">
        <v>0</v>
      </c>
      <c r="R640" s="182">
        <f t="shared" si="98"/>
        <v>-669648.41500000004</v>
      </c>
      <c r="S640" s="9"/>
      <c r="V640" s="9">
        <f t="shared" si="99"/>
        <v>-669648.41500000004</v>
      </c>
      <c r="X640" s="200"/>
      <c r="Z640" s="9">
        <f t="shared" si="97"/>
        <v>-669648.41500000004</v>
      </c>
      <c r="AB640" s="200"/>
      <c r="AC640" s="157">
        <v>0</v>
      </c>
    </row>
    <row r="641" spans="1:29" s="8" customFormat="1" outlineLevel="3" x14ac:dyDescent="0.25">
      <c r="A641" s="181" t="s">
        <v>1216</v>
      </c>
      <c r="B641" s="181" t="s">
        <v>1217</v>
      </c>
      <c r="C641" s="181" t="s">
        <v>1346</v>
      </c>
      <c r="D641" s="181" t="s">
        <v>1347</v>
      </c>
      <c r="E641" s="182">
        <v>2663064.25</v>
      </c>
      <c r="F641" s="182">
        <v>4661328.26</v>
      </c>
      <c r="G641" s="182">
        <v>5368415.83</v>
      </c>
      <c r="H641" s="182">
        <v>4882472.8</v>
      </c>
      <c r="I641" s="182">
        <v>3441452.82</v>
      </c>
      <c r="J641" s="182">
        <v>3276944.4</v>
      </c>
      <c r="K641" s="182">
        <v>3322101.1</v>
      </c>
      <c r="L641" s="182">
        <v>2921433.66</v>
      </c>
      <c r="M641" s="182">
        <v>2943571.85</v>
      </c>
      <c r="N641" s="182">
        <v>2459281</v>
      </c>
      <c r="O641" s="182">
        <v>2239272.2200000002</v>
      </c>
      <c r="P641" s="182">
        <v>2015894.64</v>
      </c>
      <c r="Q641" s="182">
        <v>2210846.73</v>
      </c>
      <c r="R641" s="182">
        <f t="shared" si="98"/>
        <v>3330760.3391666673</v>
      </c>
      <c r="S641" s="9"/>
      <c r="V641" s="9">
        <f t="shared" si="99"/>
        <v>3330760.3391666673</v>
      </c>
      <c r="X641" s="200"/>
      <c r="Z641" s="9">
        <f t="shared" si="97"/>
        <v>3330760.3391666673</v>
      </c>
      <c r="AB641" s="200"/>
      <c r="AC641" s="157">
        <v>0</v>
      </c>
    </row>
    <row r="642" spans="1:29" s="8" customFormat="1" outlineLevel="3" x14ac:dyDescent="0.25">
      <c r="A642" s="8" t="s">
        <v>1216</v>
      </c>
      <c r="B642" s="8" t="s">
        <v>1217</v>
      </c>
      <c r="C642" s="8" t="s">
        <v>1348</v>
      </c>
      <c r="D642" s="8" t="s">
        <v>1349</v>
      </c>
      <c r="E642" s="9">
        <v>-2505826.65</v>
      </c>
      <c r="F642" s="9">
        <v>-2505826.65</v>
      </c>
      <c r="G642" s="9">
        <v>-2505826.65</v>
      </c>
      <c r="H642" s="9">
        <v>-1927185.97</v>
      </c>
      <c r="I642" s="9">
        <v>-1927185.97</v>
      </c>
      <c r="J642" s="9">
        <v>-1927185.97</v>
      </c>
      <c r="K642" s="9">
        <v>-2031799.91</v>
      </c>
      <c r="L642" s="9">
        <v>-2031799.91</v>
      </c>
      <c r="M642" s="9">
        <v>-2031799.91</v>
      </c>
      <c r="N642" s="9">
        <v>-2836619.95</v>
      </c>
      <c r="O642" s="9">
        <v>-2836619.95</v>
      </c>
      <c r="P642" s="9">
        <v>-2836619.95</v>
      </c>
      <c r="Q642" s="9">
        <v>-2435680.5</v>
      </c>
      <c r="R642" s="9">
        <f t="shared" si="98"/>
        <v>-2322435.36375</v>
      </c>
      <c r="S642" s="9"/>
      <c r="V642" s="9">
        <f t="shared" si="99"/>
        <v>-2322435.36375</v>
      </c>
      <c r="X642" s="200"/>
      <c r="Z642" s="9">
        <f t="shared" si="97"/>
        <v>-2322435.36375</v>
      </c>
      <c r="AB642" s="200"/>
      <c r="AC642" s="157">
        <v>0</v>
      </c>
    </row>
    <row r="643" spans="1:29" s="8" customFormat="1" outlineLevel="3" x14ac:dyDescent="0.25">
      <c r="A643" s="8" t="s">
        <v>1216</v>
      </c>
      <c r="B643" s="8" t="s">
        <v>1217</v>
      </c>
      <c r="C643" s="8" t="s">
        <v>1350</v>
      </c>
      <c r="D643" s="8" t="s">
        <v>1351</v>
      </c>
      <c r="E643" s="9">
        <v>7318199.8799999999</v>
      </c>
      <c r="F643" s="9">
        <v>7434429.8600000003</v>
      </c>
      <c r="G643" s="9">
        <v>7547835.4299999997</v>
      </c>
      <c r="H643" s="9">
        <v>7714074.5099999998</v>
      </c>
      <c r="I643" s="9">
        <v>7831164.1900000004</v>
      </c>
      <c r="J643" s="9">
        <v>7920338.2000000002</v>
      </c>
      <c r="K643" s="9">
        <v>8024822.2000000002</v>
      </c>
      <c r="L643" s="9">
        <v>8129698.8700000001</v>
      </c>
      <c r="M643" s="9">
        <v>8237235.3099999996</v>
      </c>
      <c r="N643" s="9">
        <v>8334220.2699999996</v>
      </c>
      <c r="O643" s="9">
        <v>8447980.2100000009</v>
      </c>
      <c r="P643" s="9">
        <v>8554399.5099999998</v>
      </c>
      <c r="Q643" s="9">
        <v>8656932.3900000006</v>
      </c>
      <c r="R643" s="9">
        <f t="shared" si="98"/>
        <v>8013647.0579166682</v>
      </c>
      <c r="S643" s="9"/>
      <c r="V643" s="9">
        <f t="shared" si="99"/>
        <v>8013647.0579166682</v>
      </c>
      <c r="X643" s="200"/>
      <c r="Z643" s="9">
        <f t="shared" si="97"/>
        <v>8013647.0579166682</v>
      </c>
      <c r="AB643" s="200"/>
      <c r="AC643" s="157">
        <v>0</v>
      </c>
    </row>
    <row r="644" spans="1:29" s="8" customFormat="1" outlineLevel="3" x14ac:dyDescent="0.25">
      <c r="A644" s="8" t="s">
        <v>1216</v>
      </c>
      <c r="B644" s="8" t="s">
        <v>1217</v>
      </c>
      <c r="C644" s="8" t="s">
        <v>1352</v>
      </c>
      <c r="D644" s="8" t="s">
        <v>1353</v>
      </c>
      <c r="E644" s="9">
        <v>-7318199.8799999999</v>
      </c>
      <c r="F644" s="9">
        <v>-7434429.8600000003</v>
      </c>
      <c r="G644" s="9">
        <v>-7547835.4299999997</v>
      </c>
      <c r="H644" s="9">
        <v>-7714074.5099999998</v>
      </c>
      <c r="I644" s="9">
        <v>-7831164.1900000004</v>
      </c>
      <c r="J644" s="9">
        <v>-7920338.2000000002</v>
      </c>
      <c r="K644" s="9">
        <v>-8024822.2000000002</v>
      </c>
      <c r="L644" s="9">
        <v>-8129698.8700000001</v>
      </c>
      <c r="M644" s="9">
        <v>-8237235.3099999996</v>
      </c>
      <c r="N644" s="9">
        <v>-8334220.2699999996</v>
      </c>
      <c r="O644" s="9">
        <v>-8447980.2100000009</v>
      </c>
      <c r="P644" s="9">
        <v>-8554399.5099999998</v>
      </c>
      <c r="Q644" s="9">
        <v>-8656932.3900000006</v>
      </c>
      <c r="R644" s="9">
        <f t="shared" si="98"/>
        <v>-8013647.0579166682</v>
      </c>
      <c r="S644" s="9"/>
      <c r="V644" s="9">
        <f t="shared" si="99"/>
        <v>-8013647.0579166682</v>
      </c>
      <c r="X644" s="200"/>
      <c r="Z644" s="9">
        <f t="shared" si="97"/>
        <v>-8013647.0579166682</v>
      </c>
      <c r="AB644" s="200"/>
      <c r="AC644" s="157">
        <v>0</v>
      </c>
    </row>
    <row r="645" spans="1:29" s="8" customFormat="1" outlineLevel="3" x14ac:dyDescent="0.25">
      <c r="A645" s="8" t="s">
        <v>1216</v>
      </c>
      <c r="B645" s="8" t="s">
        <v>1217</v>
      </c>
      <c r="C645" s="8" t="s">
        <v>1354</v>
      </c>
      <c r="D645" s="8" t="s">
        <v>1355</v>
      </c>
      <c r="E645" s="9">
        <v>0</v>
      </c>
      <c r="F645" s="9">
        <v>2075.3200000000002</v>
      </c>
      <c r="G645" s="9">
        <v>9465.89</v>
      </c>
      <c r="H645" s="9">
        <v>17800.97</v>
      </c>
      <c r="I645" s="9">
        <v>24289.66</v>
      </c>
      <c r="J645" s="9">
        <v>34942.379999999997</v>
      </c>
      <c r="K645" s="9">
        <v>48792.4</v>
      </c>
      <c r="L645" s="9">
        <v>71175.789999999994</v>
      </c>
      <c r="M645" s="9">
        <v>142915.16</v>
      </c>
      <c r="N645" s="9">
        <v>303411.07</v>
      </c>
      <c r="O645" s="9">
        <v>315020.84999999998</v>
      </c>
      <c r="P645" s="9">
        <v>344615.05</v>
      </c>
      <c r="Q645" s="9">
        <v>389879.12</v>
      </c>
      <c r="R645" s="9">
        <f t="shared" si="98"/>
        <v>125787.00833333332</v>
      </c>
      <c r="S645" s="9"/>
      <c r="V645" s="9">
        <f t="shared" si="99"/>
        <v>125787.00833333332</v>
      </c>
      <c r="X645" s="200"/>
      <c r="Z645" s="9">
        <f t="shared" si="97"/>
        <v>125787.00833333332</v>
      </c>
      <c r="AB645" s="200"/>
      <c r="AC645" s="157">
        <v>0</v>
      </c>
    </row>
    <row r="646" spans="1:29" s="8" customFormat="1" outlineLevel="3" x14ac:dyDescent="0.25">
      <c r="A646" s="8" t="s">
        <v>1216</v>
      </c>
      <c r="B646" s="8" t="s">
        <v>1217</v>
      </c>
      <c r="C646" s="8" t="s">
        <v>1356</v>
      </c>
      <c r="D646" s="8" t="s">
        <v>1357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-457600</v>
      </c>
      <c r="L646" s="9">
        <v>-458560.96</v>
      </c>
      <c r="M646" s="9">
        <v>-458490.61</v>
      </c>
      <c r="N646" s="9">
        <v>-456585.77</v>
      </c>
      <c r="O646" s="9">
        <v>-447753.25</v>
      </c>
      <c r="P646" s="9">
        <v>-446654.52</v>
      </c>
      <c r="Q646" s="9">
        <v>-444891.35</v>
      </c>
      <c r="R646" s="9">
        <f t="shared" si="98"/>
        <v>-245674.23208333331</v>
      </c>
      <c r="S646" s="9"/>
      <c r="V646" s="9">
        <f t="shared" si="99"/>
        <v>-245674.23208333331</v>
      </c>
      <c r="X646" s="200"/>
      <c r="Z646" s="9">
        <f t="shared" si="97"/>
        <v>-245674.23208333331</v>
      </c>
      <c r="AB646" s="200"/>
      <c r="AC646" s="157">
        <v>0</v>
      </c>
    </row>
    <row r="647" spans="1:29" s="8" customFormat="1" outlineLevel="3" x14ac:dyDescent="0.25">
      <c r="A647" s="8" t="s">
        <v>1216</v>
      </c>
      <c r="B647" s="8" t="s">
        <v>1217</v>
      </c>
      <c r="C647" s="8" t="s">
        <v>1358</v>
      </c>
      <c r="D647" s="8" t="s">
        <v>1359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2269.63</v>
      </c>
      <c r="N647" s="9">
        <v>6987.16</v>
      </c>
      <c r="O647" s="9">
        <v>31984.02</v>
      </c>
      <c r="P647" s="9">
        <v>34204.339999999997</v>
      </c>
      <c r="Q647" s="9">
        <v>39464.339999999997</v>
      </c>
      <c r="R647" s="9">
        <f t="shared" si="98"/>
        <v>7931.4433333333327</v>
      </c>
      <c r="S647" s="9"/>
      <c r="V647" s="9">
        <f t="shared" si="99"/>
        <v>7931.4433333333327</v>
      </c>
      <c r="X647" s="200"/>
      <c r="Z647" s="9">
        <f t="shared" si="97"/>
        <v>7931.4433333333327</v>
      </c>
      <c r="AB647" s="200"/>
      <c r="AC647" s="157">
        <v>0</v>
      </c>
    </row>
    <row r="648" spans="1:29" s="8" customFormat="1" outlineLevel="3" x14ac:dyDescent="0.25">
      <c r="A648" s="8" t="s">
        <v>1216</v>
      </c>
      <c r="B648" s="8" t="s">
        <v>1217</v>
      </c>
      <c r="C648" s="8" t="s">
        <v>1360</v>
      </c>
      <c r="D648" s="8" t="s">
        <v>1361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457600</v>
      </c>
      <c r="L648" s="9">
        <v>458560.96</v>
      </c>
      <c r="M648" s="9">
        <v>458490.61</v>
      </c>
      <c r="N648" s="9">
        <v>456585.77</v>
      </c>
      <c r="O648" s="9">
        <v>447753.25</v>
      </c>
      <c r="P648" s="9">
        <v>446654.52</v>
      </c>
      <c r="Q648" s="9">
        <v>444891.35</v>
      </c>
      <c r="R648" s="9">
        <f t="shared" si="98"/>
        <v>245674.23208333331</v>
      </c>
      <c r="S648" s="9"/>
      <c r="V648" s="9">
        <f t="shared" si="99"/>
        <v>245674.23208333331</v>
      </c>
      <c r="X648" s="200"/>
      <c r="AA648" s="9">
        <f>V648</f>
        <v>245674.23208333331</v>
      </c>
      <c r="AB648" s="202"/>
      <c r="AC648" s="157">
        <v>0</v>
      </c>
    </row>
    <row r="649" spans="1:29" s="8" customFormat="1" outlineLevel="3" x14ac:dyDescent="0.25">
      <c r="A649" s="187" t="s">
        <v>1216</v>
      </c>
      <c r="B649" s="187" t="s">
        <v>1217</v>
      </c>
      <c r="C649" s="187" t="s">
        <v>1362</v>
      </c>
      <c r="D649" s="187" t="s">
        <v>1363</v>
      </c>
      <c r="E649" s="170">
        <v>0</v>
      </c>
      <c r="F649" s="170">
        <v>0</v>
      </c>
      <c r="G649" s="170">
        <v>0</v>
      </c>
      <c r="H649" s="170">
        <v>0</v>
      </c>
      <c r="I649" s="170">
        <v>0</v>
      </c>
      <c r="J649" s="170">
        <v>0</v>
      </c>
      <c r="K649" s="170">
        <v>0</v>
      </c>
      <c r="L649" s="170">
        <v>0</v>
      </c>
      <c r="M649" s="170">
        <v>0</v>
      </c>
      <c r="N649" s="170">
        <v>0</v>
      </c>
      <c r="O649" s="170">
        <v>0</v>
      </c>
      <c r="P649" s="170">
        <v>0</v>
      </c>
      <c r="Q649" s="170">
        <v>0</v>
      </c>
      <c r="R649" s="170">
        <f t="shared" si="98"/>
        <v>0</v>
      </c>
      <c r="S649" s="9"/>
      <c r="V649" s="9">
        <f t="shared" si="99"/>
        <v>0</v>
      </c>
      <c r="X649" s="200"/>
      <c r="Z649" s="9">
        <f t="shared" ref="Z649:Z678" si="100">V649</f>
        <v>0</v>
      </c>
      <c r="AB649" s="200"/>
      <c r="AC649" s="157">
        <v>0</v>
      </c>
    </row>
    <row r="650" spans="1:29" s="8" customFormat="1" outlineLevel="3" x14ac:dyDescent="0.25">
      <c r="A650" s="187" t="s">
        <v>1216</v>
      </c>
      <c r="B650" s="187" t="s">
        <v>1217</v>
      </c>
      <c r="C650" s="187" t="s">
        <v>1364</v>
      </c>
      <c r="D650" s="187" t="s">
        <v>1365</v>
      </c>
      <c r="E650" s="170">
        <v>0</v>
      </c>
      <c r="F650" s="170">
        <v>0</v>
      </c>
      <c r="G650" s="170">
        <v>0</v>
      </c>
      <c r="H650" s="170">
        <v>0</v>
      </c>
      <c r="I650" s="170">
        <v>0</v>
      </c>
      <c r="J650" s="170">
        <v>0</v>
      </c>
      <c r="K650" s="170">
        <v>0</v>
      </c>
      <c r="L650" s="170">
        <v>0</v>
      </c>
      <c r="M650" s="170">
        <v>0</v>
      </c>
      <c r="N650" s="170">
        <v>0</v>
      </c>
      <c r="O650" s="170">
        <v>0</v>
      </c>
      <c r="P650" s="170">
        <v>0</v>
      </c>
      <c r="Q650" s="170">
        <v>0</v>
      </c>
      <c r="R650" s="170">
        <f t="shared" si="98"/>
        <v>0</v>
      </c>
      <c r="S650" s="9"/>
      <c r="V650" s="9">
        <f t="shared" si="99"/>
        <v>0</v>
      </c>
      <c r="X650" s="200"/>
      <c r="Z650" s="9">
        <f t="shared" si="100"/>
        <v>0</v>
      </c>
      <c r="AB650" s="200"/>
      <c r="AC650" s="157">
        <v>0</v>
      </c>
    </row>
    <row r="651" spans="1:29" s="8" customFormat="1" outlineLevel="3" x14ac:dyDescent="0.25">
      <c r="A651" s="187" t="s">
        <v>1216</v>
      </c>
      <c r="B651" s="187" t="s">
        <v>1217</v>
      </c>
      <c r="C651" s="187" t="s">
        <v>1366</v>
      </c>
      <c r="D651" s="187" t="s">
        <v>1367</v>
      </c>
      <c r="E651" s="170">
        <v>1848648.54</v>
      </c>
      <c r="F651" s="170">
        <v>1532539.04</v>
      </c>
      <c r="G651" s="170">
        <v>1210923.5</v>
      </c>
      <c r="H651" s="170">
        <v>911199.45</v>
      </c>
      <c r="I651" s="170">
        <v>690117.05</v>
      </c>
      <c r="J651" s="170">
        <v>482280.52</v>
      </c>
      <c r="K651" s="170">
        <v>249060.39</v>
      </c>
      <c r="L651" s="170">
        <v>22845.91</v>
      </c>
      <c r="M651" s="170">
        <v>-194599.43</v>
      </c>
      <c r="N651" s="170">
        <v>-405000.79</v>
      </c>
      <c r="O651" s="170">
        <v>-605756.6</v>
      </c>
      <c r="P651" s="170">
        <v>0</v>
      </c>
      <c r="Q651" s="170">
        <v>0</v>
      </c>
      <c r="R651" s="170">
        <f t="shared" si="98"/>
        <v>401494.44250000006</v>
      </c>
      <c r="S651" s="9"/>
      <c r="V651" s="9">
        <f t="shared" si="99"/>
        <v>401494.44250000006</v>
      </c>
      <c r="X651" s="200"/>
      <c r="Z651" s="9">
        <f t="shared" si="100"/>
        <v>401494.44250000006</v>
      </c>
      <c r="AB651" s="200"/>
      <c r="AC651" s="157">
        <v>0</v>
      </c>
    </row>
    <row r="652" spans="1:29" s="8" customFormat="1" outlineLevel="3" x14ac:dyDescent="0.25">
      <c r="A652" s="8" t="s">
        <v>1216</v>
      </c>
      <c r="B652" s="8" t="s">
        <v>1217</v>
      </c>
      <c r="C652" s="8" t="s">
        <v>1368</v>
      </c>
      <c r="D652" s="8" t="s">
        <v>1369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f t="shared" si="98"/>
        <v>0</v>
      </c>
      <c r="S652" s="9"/>
      <c r="V652" s="9">
        <f t="shared" si="99"/>
        <v>0</v>
      </c>
      <c r="X652" s="200"/>
      <c r="Z652" s="9">
        <f t="shared" si="100"/>
        <v>0</v>
      </c>
      <c r="AB652" s="200"/>
      <c r="AC652" s="157">
        <v>0</v>
      </c>
    </row>
    <row r="653" spans="1:29" s="8" customFormat="1" outlineLevel="3" x14ac:dyDescent="0.25">
      <c r="A653" s="8" t="s">
        <v>1216</v>
      </c>
      <c r="B653" s="8" t="s">
        <v>1217</v>
      </c>
      <c r="C653" s="8" t="s">
        <v>1370</v>
      </c>
      <c r="D653" s="8" t="s">
        <v>1371</v>
      </c>
      <c r="E653" s="9">
        <v>419553.92</v>
      </c>
      <c r="F653" s="9">
        <v>363146.42</v>
      </c>
      <c r="G653" s="9">
        <v>352427.67</v>
      </c>
      <c r="H653" s="9">
        <v>298175.82</v>
      </c>
      <c r="I653" s="9">
        <v>259253.3</v>
      </c>
      <c r="J653" s="9">
        <v>223098</v>
      </c>
      <c r="K653" s="9">
        <v>181645.25</v>
      </c>
      <c r="L653" s="9">
        <v>141036.45000000001</v>
      </c>
      <c r="M653" s="9">
        <v>102614.34</v>
      </c>
      <c r="N653" s="9">
        <v>65787.58</v>
      </c>
      <c r="O653" s="9">
        <v>31403.38</v>
      </c>
      <c r="P653" s="9">
        <v>-2877.71</v>
      </c>
      <c r="Q653" s="9">
        <v>0</v>
      </c>
      <c r="R653" s="9">
        <f t="shared" si="98"/>
        <v>185457.28833333333</v>
      </c>
      <c r="S653" s="9"/>
      <c r="V653" s="9">
        <f t="shared" si="99"/>
        <v>185457.28833333333</v>
      </c>
      <c r="X653" s="200"/>
      <c r="Z653" s="9">
        <f t="shared" si="100"/>
        <v>185457.28833333333</v>
      </c>
      <c r="AB653" s="200"/>
      <c r="AC653" s="157">
        <v>0</v>
      </c>
    </row>
    <row r="654" spans="1:29" s="8" customFormat="1" outlineLevel="3" x14ac:dyDescent="0.25">
      <c r="A654" s="8" t="s">
        <v>1216</v>
      </c>
      <c r="B654" s="8" t="s">
        <v>1217</v>
      </c>
      <c r="C654" s="8" t="s">
        <v>1372</v>
      </c>
      <c r="D654" s="8" t="s">
        <v>1373</v>
      </c>
      <c r="E654" s="9">
        <v>583719.38</v>
      </c>
      <c r="F654" s="9">
        <v>646101.28</v>
      </c>
      <c r="G654" s="9">
        <v>814125.98</v>
      </c>
      <c r="H654" s="9">
        <v>983980.84</v>
      </c>
      <c r="I654" s="9">
        <v>790581.09</v>
      </c>
      <c r="J654" s="9">
        <v>696617.35</v>
      </c>
      <c r="K654" s="9">
        <v>856896.12</v>
      </c>
      <c r="L654" s="9">
        <v>774489.81</v>
      </c>
      <c r="M654" s="9">
        <v>774338.77</v>
      </c>
      <c r="N654" s="9">
        <v>874213.62</v>
      </c>
      <c r="O654" s="9">
        <v>877397.21</v>
      </c>
      <c r="P654" s="9">
        <v>880592.4</v>
      </c>
      <c r="Q654" s="9">
        <v>827399.13</v>
      </c>
      <c r="R654" s="9">
        <f t="shared" si="98"/>
        <v>806241.14374999993</v>
      </c>
      <c r="S654" s="9"/>
      <c r="V654" s="9">
        <f t="shared" si="99"/>
        <v>806241.14374999993</v>
      </c>
      <c r="X654" s="200"/>
      <c r="Z654" s="9">
        <f t="shared" si="100"/>
        <v>806241.14374999993</v>
      </c>
      <c r="AB654" s="200"/>
      <c r="AC654" s="157">
        <v>0</v>
      </c>
    </row>
    <row r="655" spans="1:29" s="8" customFormat="1" outlineLevel="3" x14ac:dyDescent="0.25">
      <c r="A655" s="187" t="s">
        <v>1216</v>
      </c>
      <c r="B655" s="187" t="s">
        <v>1217</v>
      </c>
      <c r="C655" s="187" t="s">
        <v>1374</v>
      </c>
      <c r="D655" s="187" t="s">
        <v>1375</v>
      </c>
      <c r="E655" s="170">
        <v>-754275.03</v>
      </c>
      <c r="F655" s="170">
        <v>-758046.41</v>
      </c>
      <c r="G655" s="170">
        <v>-761836.64</v>
      </c>
      <c r="H655" s="170">
        <v>-765645.82</v>
      </c>
      <c r="I655" s="170">
        <v>-769474.05</v>
      </c>
      <c r="J655" s="170">
        <v>-773321.42</v>
      </c>
      <c r="K655" s="170">
        <v>-777188.03</v>
      </c>
      <c r="L655" s="170">
        <v>-781073.97</v>
      </c>
      <c r="M655" s="170">
        <v>-784979.34</v>
      </c>
      <c r="N655" s="170">
        <v>0</v>
      </c>
      <c r="O655" s="170">
        <v>0</v>
      </c>
      <c r="P655" s="170">
        <v>0</v>
      </c>
      <c r="Q655" s="170">
        <v>0</v>
      </c>
      <c r="R655" s="170">
        <f t="shared" si="98"/>
        <v>-545725.26624999999</v>
      </c>
      <c r="S655" s="9"/>
      <c r="V655" s="9">
        <f t="shared" si="99"/>
        <v>-545725.26624999999</v>
      </c>
      <c r="X655" s="200"/>
      <c r="Z655" s="9">
        <f t="shared" si="100"/>
        <v>-545725.26624999999</v>
      </c>
      <c r="AB655" s="200"/>
      <c r="AC655" s="157">
        <v>0</v>
      </c>
    </row>
    <row r="656" spans="1:29" s="8" customFormat="1" outlineLevel="3" x14ac:dyDescent="0.25">
      <c r="A656" s="187" t="s">
        <v>1216</v>
      </c>
      <c r="B656" s="187" t="s">
        <v>1217</v>
      </c>
      <c r="C656" s="187" t="s">
        <v>1376</v>
      </c>
      <c r="D656" s="187" t="s">
        <v>1377</v>
      </c>
      <c r="E656" s="170">
        <v>-260264.79</v>
      </c>
      <c r="F656" s="170">
        <v>0</v>
      </c>
      <c r="G656" s="170">
        <v>0</v>
      </c>
      <c r="H656" s="170">
        <v>0</v>
      </c>
      <c r="I656" s="170">
        <v>-55969.04</v>
      </c>
      <c r="J656" s="170">
        <v>-56091.71</v>
      </c>
      <c r="K656" s="170">
        <v>-56214.64</v>
      </c>
      <c r="L656" s="170">
        <v>-56380</v>
      </c>
      <c r="M656" s="170">
        <v>-56545.85</v>
      </c>
      <c r="N656" s="170">
        <v>-56712.19</v>
      </c>
      <c r="O656" s="170">
        <v>-56879.02</v>
      </c>
      <c r="P656" s="170">
        <v>-57046.34</v>
      </c>
      <c r="Q656" s="170">
        <v>-57214.15</v>
      </c>
      <c r="R656" s="170">
        <f t="shared" si="98"/>
        <v>-50881.521666666667</v>
      </c>
      <c r="S656" s="9"/>
      <c r="V656" s="9">
        <f t="shared" si="99"/>
        <v>-50881.521666666667</v>
      </c>
      <c r="X656" s="200"/>
      <c r="Z656" s="9">
        <f t="shared" si="100"/>
        <v>-50881.521666666667</v>
      </c>
      <c r="AB656" s="200"/>
      <c r="AC656" s="157">
        <v>0</v>
      </c>
    </row>
    <row r="657" spans="1:29" s="8" customFormat="1" outlineLevel="3" x14ac:dyDescent="0.25">
      <c r="A657" s="187" t="s">
        <v>1216</v>
      </c>
      <c r="B657" s="187" t="s">
        <v>1217</v>
      </c>
      <c r="C657" s="187" t="s">
        <v>1378</v>
      </c>
      <c r="D657" s="187" t="s">
        <v>1379</v>
      </c>
      <c r="E657" s="170">
        <v>-3545346.64</v>
      </c>
      <c r="F657" s="170">
        <v>-3258569.06</v>
      </c>
      <c r="G657" s="170">
        <v>-2890827.71</v>
      </c>
      <c r="H657" s="170">
        <v>-2534316.58</v>
      </c>
      <c r="I657" s="170">
        <v>-1915531.78</v>
      </c>
      <c r="J657" s="170">
        <v>-1902291.35</v>
      </c>
      <c r="K657" s="170">
        <v>-1529072.67</v>
      </c>
      <c r="L657" s="170">
        <v>-1207979.8600000001</v>
      </c>
      <c r="M657" s="170">
        <v>-952015.15</v>
      </c>
      <c r="N657" s="170">
        <v>-652607.27</v>
      </c>
      <c r="O657" s="170">
        <v>-343340.65</v>
      </c>
      <c r="P657" s="170">
        <v>-79767.5</v>
      </c>
      <c r="Q657" s="170">
        <v>131194.31</v>
      </c>
      <c r="R657" s="170">
        <f t="shared" si="98"/>
        <v>-1581116.312083333</v>
      </c>
      <c r="S657" s="9"/>
      <c r="V657" s="9">
        <f t="shared" si="99"/>
        <v>-1581116.312083333</v>
      </c>
      <c r="X657" s="200"/>
      <c r="Z657" s="9">
        <f t="shared" si="100"/>
        <v>-1581116.312083333</v>
      </c>
      <c r="AB657" s="200"/>
      <c r="AC657" s="157">
        <v>0</v>
      </c>
    </row>
    <row r="658" spans="1:29" s="8" customFormat="1" outlineLevel="3" x14ac:dyDescent="0.25">
      <c r="A658" s="187" t="s">
        <v>1216</v>
      </c>
      <c r="B658" s="187" t="s">
        <v>1217</v>
      </c>
      <c r="C658" s="187" t="s">
        <v>1380</v>
      </c>
      <c r="D658" s="187" t="s">
        <v>1381</v>
      </c>
      <c r="E658" s="170">
        <v>-4387043.3</v>
      </c>
      <c r="F658" s="170">
        <v>2449851.5099999998</v>
      </c>
      <c r="G658" s="170">
        <v>10039589.4</v>
      </c>
      <c r="H658" s="170">
        <v>7301128.5899999999</v>
      </c>
      <c r="I658" s="170">
        <v>8140114.2699999996</v>
      </c>
      <c r="J658" s="170">
        <v>7171307.6200000001</v>
      </c>
      <c r="K658" s="170">
        <v>7526545.4699999997</v>
      </c>
      <c r="L658" s="170">
        <v>6014641.29</v>
      </c>
      <c r="M658" s="170">
        <v>6036013.6799999997</v>
      </c>
      <c r="N658" s="170">
        <v>6293495.04</v>
      </c>
      <c r="O658" s="170">
        <v>6312008.4000000004</v>
      </c>
      <c r="P658" s="170">
        <v>6330576.2199999997</v>
      </c>
      <c r="Q658" s="170">
        <v>6339887.4500000002</v>
      </c>
      <c r="R658" s="170">
        <f t="shared" si="98"/>
        <v>6215974.4637499982</v>
      </c>
      <c r="S658" s="9"/>
      <c r="V658" s="9">
        <f t="shared" si="99"/>
        <v>6215974.4637499982</v>
      </c>
      <c r="X658" s="200"/>
      <c r="Z658" s="9">
        <f t="shared" si="100"/>
        <v>6215974.4637499982</v>
      </c>
      <c r="AB658" s="200"/>
      <c r="AC658" s="157">
        <v>0</v>
      </c>
    </row>
    <row r="659" spans="1:29" s="8" customFormat="1" outlineLevel="3" x14ac:dyDescent="0.25">
      <c r="A659" s="187" t="s">
        <v>1216</v>
      </c>
      <c r="B659" s="187" t="s">
        <v>1217</v>
      </c>
      <c r="C659" s="187" t="s">
        <v>1382</v>
      </c>
      <c r="D659" s="187" t="s">
        <v>1383</v>
      </c>
      <c r="E659" s="170">
        <v>0</v>
      </c>
      <c r="F659" s="170">
        <v>0</v>
      </c>
      <c r="G659" s="170">
        <v>0</v>
      </c>
      <c r="H659" s="170">
        <v>0</v>
      </c>
      <c r="I659" s="170">
        <v>0</v>
      </c>
      <c r="J659" s="170">
        <v>0</v>
      </c>
      <c r="K659" s="170">
        <v>315460.63</v>
      </c>
      <c r="L659" s="170">
        <v>938247.71</v>
      </c>
      <c r="M659" s="170">
        <v>5214875.8899999997</v>
      </c>
      <c r="N659" s="170">
        <v>4952078.37</v>
      </c>
      <c r="O659" s="170">
        <v>2721360.8</v>
      </c>
      <c r="P659" s="170">
        <v>2076534.28</v>
      </c>
      <c r="Q659" s="170">
        <v>460887.09</v>
      </c>
      <c r="R659" s="170">
        <f t="shared" si="98"/>
        <v>1370750.1020833331</v>
      </c>
      <c r="S659" s="9"/>
      <c r="V659" s="9">
        <f t="shared" si="99"/>
        <v>1370750.1020833331</v>
      </c>
      <c r="X659" s="200"/>
      <c r="Z659" s="9">
        <f t="shared" si="100"/>
        <v>1370750.1020833331</v>
      </c>
      <c r="AB659" s="200"/>
      <c r="AC659" s="157">
        <v>0</v>
      </c>
    </row>
    <row r="660" spans="1:29" s="8" customFormat="1" outlineLevel="3" x14ac:dyDescent="0.25">
      <c r="A660" s="8" t="s">
        <v>1216</v>
      </c>
      <c r="B660" s="8" t="s">
        <v>1217</v>
      </c>
      <c r="C660" s="8" t="s">
        <v>1384</v>
      </c>
      <c r="D660" s="8" t="s">
        <v>1385</v>
      </c>
      <c r="E660" s="9">
        <v>-67180.83</v>
      </c>
      <c r="F660" s="9">
        <v>-53627.39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f t="shared" si="98"/>
        <v>-7268.1504166666664</v>
      </c>
      <c r="S660" s="9"/>
      <c r="V660" s="9">
        <f t="shared" si="99"/>
        <v>-7268.1504166666664</v>
      </c>
      <c r="X660" s="200"/>
      <c r="Z660" s="9">
        <f t="shared" si="100"/>
        <v>-7268.1504166666664</v>
      </c>
      <c r="AB660" s="200"/>
      <c r="AC660" s="157">
        <v>0</v>
      </c>
    </row>
    <row r="661" spans="1:29" s="8" customFormat="1" outlineLevel="3" x14ac:dyDescent="0.25">
      <c r="A661" s="8" t="s">
        <v>1216</v>
      </c>
      <c r="B661" s="8" t="s">
        <v>1217</v>
      </c>
      <c r="C661" s="8" t="s">
        <v>1386</v>
      </c>
      <c r="D661" s="8" t="s">
        <v>1387</v>
      </c>
      <c r="E661" s="9">
        <v>525849.47</v>
      </c>
      <c r="F661" s="9">
        <v>457578.45</v>
      </c>
      <c r="G661" s="9">
        <v>376439.89</v>
      </c>
      <c r="H661" s="9">
        <v>347581.67</v>
      </c>
      <c r="I661" s="9">
        <v>316471.86</v>
      </c>
      <c r="J661" s="9">
        <v>285990.8</v>
      </c>
      <c r="K661" s="9">
        <v>255072.13</v>
      </c>
      <c r="L661" s="9">
        <v>225204.31</v>
      </c>
      <c r="M661" s="9">
        <v>174073.11</v>
      </c>
      <c r="N661" s="9">
        <v>139926.91</v>
      </c>
      <c r="O661" s="9">
        <v>104224.8</v>
      </c>
      <c r="P661" s="9">
        <v>66537.009999999995</v>
      </c>
      <c r="Q661" s="9">
        <v>20947.98</v>
      </c>
      <c r="R661" s="9">
        <f t="shared" si="98"/>
        <v>251874.97208333333</v>
      </c>
      <c r="S661" s="9"/>
      <c r="V661" s="9">
        <f t="shared" si="99"/>
        <v>251874.97208333333</v>
      </c>
      <c r="X661" s="200"/>
      <c r="Z661" s="9">
        <f t="shared" si="100"/>
        <v>251874.97208333333</v>
      </c>
      <c r="AB661" s="200"/>
      <c r="AC661" s="157">
        <v>0</v>
      </c>
    </row>
    <row r="662" spans="1:29" s="8" customFormat="1" outlineLevel="3" x14ac:dyDescent="0.25">
      <c r="A662" s="8" t="s">
        <v>1216</v>
      </c>
      <c r="B662" s="8" t="s">
        <v>1217</v>
      </c>
      <c r="C662" s="8" t="s">
        <v>1388</v>
      </c>
      <c r="D662" s="8" t="s">
        <v>1389</v>
      </c>
      <c r="E662" s="9">
        <v>400417.17</v>
      </c>
      <c r="F662" s="9">
        <v>450932.36</v>
      </c>
      <c r="G662" s="9">
        <v>508972.27</v>
      </c>
      <c r="H662" s="9">
        <v>569073.30000000005</v>
      </c>
      <c r="I662" s="9">
        <v>494033.33</v>
      </c>
      <c r="J662" s="9">
        <v>460515.02</v>
      </c>
      <c r="K662" s="9">
        <v>509152.13</v>
      </c>
      <c r="L662" s="9">
        <v>476044.03</v>
      </c>
      <c r="M662" s="9">
        <v>477374.71</v>
      </c>
      <c r="N662" s="9">
        <v>478817.36</v>
      </c>
      <c r="O662" s="9">
        <v>495639.91</v>
      </c>
      <c r="P662" s="9">
        <v>497097.92</v>
      </c>
      <c r="Q662" s="9">
        <v>498546.07</v>
      </c>
      <c r="R662" s="9">
        <f t="shared" si="98"/>
        <v>488927.83000000007</v>
      </c>
      <c r="S662" s="9"/>
      <c r="V662" s="9">
        <f t="shared" si="99"/>
        <v>488927.83000000007</v>
      </c>
      <c r="X662" s="200"/>
      <c r="Z662" s="9">
        <f t="shared" si="100"/>
        <v>488927.83000000007</v>
      </c>
      <c r="AB662" s="200"/>
      <c r="AC662" s="157">
        <v>0</v>
      </c>
    </row>
    <row r="663" spans="1:29" s="8" customFormat="1" outlineLevel="3" x14ac:dyDescent="0.25">
      <c r="A663" s="8" t="s">
        <v>1216</v>
      </c>
      <c r="B663" s="8" t="s">
        <v>1217</v>
      </c>
      <c r="C663" s="8" t="s">
        <v>1390</v>
      </c>
      <c r="D663" s="8" t="s">
        <v>1391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57282.45</v>
      </c>
      <c r="M663" s="9">
        <v>-80003.850000000006</v>
      </c>
      <c r="N663" s="9">
        <v>-111177.44</v>
      </c>
      <c r="O663" s="9">
        <v>-103894.88</v>
      </c>
      <c r="P663" s="9">
        <v>-89553.01</v>
      </c>
      <c r="Q663" s="9">
        <v>-86266.75</v>
      </c>
      <c r="R663" s="9">
        <f t="shared" si="98"/>
        <v>-30873.342083333337</v>
      </c>
      <c r="S663" s="9"/>
      <c r="V663" s="9">
        <f t="shared" si="99"/>
        <v>-30873.342083333337</v>
      </c>
      <c r="X663" s="200"/>
      <c r="Z663" s="9">
        <f t="shared" si="100"/>
        <v>-30873.342083333337</v>
      </c>
      <c r="AB663" s="200"/>
      <c r="AC663" s="157">
        <v>0</v>
      </c>
    </row>
    <row r="664" spans="1:29" s="8" customFormat="1" outlineLevel="3" x14ac:dyDescent="0.25">
      <c r="A664" s="187" t="s">
        <v>1216</v>
      </c>
      <c r="B664" s="187" t="s">
        <v>1217</v>
      </c>
      <c r="C664" s="187" t="s">
        <v>1392</v>
      </c>
      <c r="D664" s="187" t="s">
        <v>1393</v>
      </c>
      <c r="E664" s="170">
        <v>-378267.82</v>
      </c>
      <c r="F664" s="170">
        <v>-249221.88</v>
      </c>
      <c r="G664" s="170">
        <v>-512258.29</v>
      </c>
      <c r="H664" s="170">
        <v>-454129.45</v>
      </c>
      <c r="I664" s="170">
        <v>-539142.22</v>
      </c>
      <c r="J664" s="170">
        <v>-398363.24</v>
      </c>
      <c r="K664" s="170">
        <v>-728173.74</v>
      </c>
      <c r="L664" s="170">
        <v>-653643.02</v>
      </c>
      <c r="M664" s="170">
        <v>-655760.80000000005</v>
      </c>
      <c r="N664" s="170">
        <v>-667720.28</v>
      </c>
      <c r="O664" s="170">
        <v>-669684.49</v>
      </c>
      <c r="P664" s="170">
        <v>-671654.48</v>
      </c>
      <c r="Q664" s="170">
        <v>-673630.26</v>
      </c>
      <c r="R664" s="170">
        <f t="shared" si="98"/>
        <v>-560475.07750000001</v>
      </c>
      <c r="S664" s="9"/>
      <c r="V664" s="9">
        <f t="shared" si="99"/>
        <v>-560475.07750000001</v>
      </c>
      <c r="X664" s="200"/>
      <c r="Z664" s="9">
        <f t="shared" si="100"/>
        <v>-560475.07750000001</v>
      </c>
      <c r="AB664" s="200"/>
      <c r="AC664" s="157">
        <v>0</v>
      </c>
    </row>
    <row r="665" spans="1:29" s="8" customFormat="1" outlineLevel="3" x14ac:dyDescent="0.25">
      <c r="A665" s="187" t="s">
        <v>1216</v>
      </c>
      <c r="B665" s="187" t="s">
        <v>1217</v>
      </c>
      <c r="C665" s="187" t="s">
        <v>1394</v>
      </c>
      <c r="D665" s="187" t="s">
        <v>1393</v>
      </c>
      <c r="E665" s="170">
        <v>-308439.96999999997</v>
      </c>
      <c r="F665" s="170">
        <v>-309115.96999999997</v>
      </c>
      <c r="G665" s="170">
        <v>-309793.45</v>
      </c>
      <c r="H665" s="170">
        <v>-310472.40999999997</v>
      </c>
      <c r="I665" s="170">
        <v>-311152.86</v>
      </c>
      <c r="J665" s="170">
        <v>-311834.8</v>
      </c>
      <c r="K665" s="170">
        <v>0</v>
      </c>
      <c r="L665" s="170">
        <v>0</v>
      </c>
      <c r="M665" s="170">
        <v>0</v>
      </c>
      <c r="N665" s="170">
        <v>0</v>
      </c>
      <c r="O665" s="170">
        <v>0</v>
      </c>
      <c r="P665" s="170">
        <v>0</v>
      </c>
      <c r="Q665" s="170">
        <v>0</v>
      </c>
      <c r="R665" s="170">
        <f t="shared" si="98"/>
        <v>-142215.78958333333</v>
      </c>
      <c r="S665" s="9"/>
      <c r="V665" s="9">
        <f t="shared" si="99"/>
        <v>-142215.78958333333</v>
      </c>
      <c r="X665" s="200"/>
      <c r="Z665" s="9">
        <f t="shared" si="100"/>
        <v>-142215.78958333333</v>
      </c>
      <c r="AB665" s="200"/>
      <c r="AC665" s="157">
        <v>0</v>
      </c>
    </row>
    <row r="666" spans="1:29" s="8" customFormat="1" outlineLevel="3" x14ac:dyDescent="0.25">
      <c r="A666" s="187" t="s">
        <v>1216</v>
      </c>
      <c r="B666" s="187" t="s">
        <v>1217</v>
      </c>
      <c r="C666" s="187" t="s">
        <v>1395</v>
      </c>
      <c r="D666" s="187" t="s">
        <v>1393</v>
      </c>
      <c r="E666" s="170">
        <v>0</v>
      </c>
      <c r="F666" s="170">
        <v>0</v>
      </c>
      <c r="G666" s="170">
        <v>0</v>
      </c>
      <c r="H666" s="170">
        <v>0</v>
      </c>
      <c r="I666" s="170">
        <v>0</v>
      </c>
      <c r="J666" s="170">
        <v>0</v>
      </c>
      <c r="K666" s="170">
        <v>-15773.03</v>
      </c>
      <c r="L666" s="170">
        <v>-54978.96</v>
      </c>
      <c r="M666" s="170">
        <v>-247823.71</v>
      </c>
      <c r="N666" s="170">
        <v>-231689.16</v>
      </c>
      <c r="O666" s="170">
        <v>-114315.24</v>
      </c>
      <c r="P666" s="170">
        <v>-29330.51</v>
      </c>
      <c r="Q666" s="170">
        <v>-83808.490000000005</v>
      </c>
      <c r="R666" s="170">
        <f t="shared" si="98"/>
        <v>-61317.904583333329</v>
      </c>
      <c r="S666" s="9"/>
      <c r="V666" s="9">
        <f t="shared" si="99"/>
        <v>-61317.904583333329</v>
      </c>
      <c r="X666" s="200"/>
      <c r="Z666" s="9">
        <f t="shared" si="100"/>
        <v>-61317.904583333329</v>
      </c>
      <c r="AB666" s="200"/>
      <c r="AC666" s="157">
        <v>0</v>
      </c>
    </row>
    <row r="667" spans="1:29" s="8" customFormat="1" outlineLevel="3" x14ac:dyDescent="0.25">
      <c r="A667" s="8" t="s">
        <v>1216</v>
      </c>
      <c r="B667" s="8" t="s">
        <v>1217</v>
      </c>
      <c r="C667" s="8" t="s">
        <v>1396</v>
      </c>
      <c r="D667" s="8" t="s">
        <v>1397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166842.81</v>
      </c>
      <c r="M667" s="9">
        <v>-182367.72</v>
      </c>
      <c r="N667" s="9">
        <v>-250227.82</v>
      </c>
      <c r="O667" s="9">
        <v>-295997.78000000003</v>
      </c>
      <c r="P667" s="9">
        <v>-291824.21000000002</v>
      </c>
      <c r="Q667" s="9">
        <v>-330423.12</v>
      </c>
      <c r="R667" s="9">
        <f t="shared" si="98"/>
        <v>-84898.856666666674</v>
      </c>
      <c r="S667" s="9"/>
      <c r="V667" s="9">
        <f t="shared" si="99"/>
        <v>-84898.856666666674</v>
      </c>
      <c r="X667" s="200"/>
      <c r="Z667" s="9">
        <f t="shared" si="100"/>
        <v>-84898.856666666674</v>
      </c>
      <c r="AB667" s="200"/>
      <c r="AC667" s="157">
        <v>0</v>
      </c>
    </row>
    <row r="668" spans="1:29" s="8" customFormat="1" outlineLevel="3" x14ac:dyDescent="0.25">
      <c r="A668" s="8" t="s">
        <v>1216</v>
      </c>
      <c r="B668" s="8" t="s">
        <v>1217</v>
      </c>
      <c r="C668" s="8" t="s">
        <v>1398</v>
      </c>
      <c r="D668" s="8" t="s">
        <v>1399</v>
      </c>
      <c r="E668" s="9">
        <v>192045.65</v>
      </c>
      <c r="F668" s="9">
        <v>227845.7</v>
      </c>
      <c r="G668" s="9">
        <v>187766.01</v>
      </c>
      <c r="H668" s="9">
        <v>141261.24</v>
      </c>
      <c r="I668" s="9">
        <v>201142.48</v>
      </c>
      <c r="J668" s="9">
        <v>162026.79999999999</v>
      </c>
      <c r="K668" s="9">
        <v>115099.02</v>
      </c>
      <c r="L668" s="9">
        <v>168206.51</v>
      </c>
      <c r="M668" s="9">
        <v>116706.65</v>
      </c>
      <c r="N668" s="9">
        <v>67067.87</v>
      </c>
      <c r="O668" s="9">
        <v>84044.42</v>
      </c>
      <c r="P668" s="9">
        <v>43852.34</v>
      </c>
      <c r="Q668" s="9">
        <v>13029.94</v>
      </c>
      <c r="R668" s="9">
        <f t="shared" si="98"/>
        <v>134796.40291666664</v>
      </c>
      <c r="S668" s="9"/>
      <c r="V668" s="9">
        <f t="shared" si="99"/>
        <v>134796.40291666664</v>
      </c>
      <c r="X668" s="200"/>
      <c r="Z668" s="9">
        <f t="shared" si="100"/>
        <v>134796.40291666664</v>
      </c>
      <c r="AB668" s="200"/>
      <c r="AC668" s="157">
        <v>0</v>
      </c>
    </row>
    <row r="669" spans="1:29" s="8" customFormat="1" outlineLevel="3" x14ac:dyDescent="0.25">
      <c r="A669" s="8" t="s">
        <v>1216</v>
      </c>
      <c r="B669" s="8" t="s">
        <v>1217</v>
      </c>
      <c r="C669" s="8" t="s">
        <v>1400</v>
      </c>
      <c r="D669" s="8" t="s">
        <v>1401</v>
      </c>
      <c r="E669" s="9">
        <v>0</v>
      </c>
      <c r="F669" s="9">
        <v>0</v>
      </c>
      <c r="G669" s="9">
        <v>0</v>
      </c>
      <c r="H669" s="9">
        <v>-48708.75</v>
      </c>
      <c r="I669" s="9">
        <v>-48708.75</v>
      </c>
      <c r="J669" s="9">
        <v>-48708.75</v>
      </c>
      <c r="K669" s="9">
        <v>-47828.98</v>
      </c>
      <c r="L669" s="9">
        <v>-47828.98</v>
      </c>
      <c r="M669" s="9">
        <v>-47828.98</v>
      </c>
      <c r="N669" s="9">
        <v>-43504.53</v>
      </c>
      <c r="O669" s="9">
        <v>-43504.53</v>
      </c>
      <c r="P669" s="9">
        <v>-43504.53</v>
      </c>
      <c r="Q669" s="9">
        <v>-40732.42</v>
      </c>
      <c r="R669" s="9">
        <f t="shared" si="98"/>
        <v>-36707.749166666668</v>
      </c>
      <c r="S669" s="9"/>
      <c r="V669" s="9">
        <f t="shared" si="99"/>
        <v>-36707.749166666668</v>
      </c>
      <c r="X669" s="200"/>
      <c r="Z669" s="9">
        <f t="shared" si="100"/>
        <v>-36707.749166666668</v>
      </c>
      <c r="AB669" s="200"/>
      <c r="AC669" s="157">
        <v>0</v>
      </c>
    </row>
    <row r="670" spans="1:29" s="8" customFormat="1" outlineLevel="3" x14ac:dyDescent="0.25">
      <c r="A670" s="8" t="s">
        <v>1216</v>
      </c>
      <c r="B670" s="8" t="s">
        <v>1217</v>
      </c>
      <c r="C670" s="8" t="s">
        <v>1402</v>
      </c>
      <c r="D670" s="8" t="s">
        <v>1403</v>
      </c>
      <c r="E670" s="9">
        <v>0</v>
      </c>
      <c r="F670" s="9">
        <v>0</v>
      </c>
      <c r="G670" s="9">
        <v>0</v>
      </c>
      <c r="H670" s="9">
        <v>-141261.24</v>
      </c>
      <c r="I670" s="9">
        <v>-141261.24</v>
      </c>
      <c r="J670" s="9">
        <v>-141261.24</v>
      </c>
      <c r="K670" s="9">
        <v>-115099.02</v>
      </c>
      <c r="L670" s="9">
        <v>-115099.02</v>
      </c>
      <c r="M670" s="9">
        <v>-115099.02</v>
      </c>
      <c r="N670" s="9">
        <v>-67067.87</v>
      </c>
      <c r="O670" s="9">
        <v>-67067.87</v>
      </c>
      <c r="P670" s="9">
        <v>-67067.87</v>
      </c>
      <c r="Q670" s="9">
        <v>-13029.94</v>
      </c>
      <c r="R670" s="9">
        <f t="shared" si="98"/>
        <v>-81399.94666666667</v>
      </c>
      <c r="S670" s="9"/>
      <c r="V670" s="9">
        <f t="shared" si="99"/>
        <v>-81399.94666666667</v>
      </c>
      <c r="X670" s="200"/>
      <c r="Z670" s="9">
        <f t="shared" si="100"/>
        <v>-81399.94666666667</v>
      </c>
      <c r="AB670" s="200"/>
      <c r="AC670" s="157">
        <v>0</v>
      </c>
    </row>
    <row r="671" spans="1:29" s="8" customFormat="1" outlineLevel="3" x14ac:dyDescent="0.25">
      <c r="A671" s="8" t="s">
        <v>1216</v>
      </c>
      <c r="B671" s="8" t="s">
        <v>1217</v>
      </c>
      <c r="C671" s="8" t="s">
        <v>1404</v>
      </c>
      <c r="D671" s="8" t="s">
        <v>1022</v>
      </c>
      <c r="E671" s="9">
        <v>-466575.76</v>
      </c>
      <c r="F671" s="9">
        <v>-466575.76</v>
      </c>
      <c r="G671" s="9">
        <v>-466575.76</v>
      </c>
      <c r="H671" s="9">
        <v>-626169.43000000005</v>
      </c>
      <c r="I671" s="9">
        <v>-626169.43000000005</v>
      </c>
      <c r="J671" s="9">
        <v>-626169.43000000005</v>
      </c>
      <c r="K671" s="9">
        <v>-681501.32</v>
      </c>
      <c r="L671" s="9">
        <v>-681501.32</v>
      </c>
      <c r="M671" s="9">
        <v>-681501.32</v>
      </c>
      <c r="N671" s="9">
        <v>-794298.93</v>
      </c>
      <c r="O671" s="9">
        <v>-794298.93</v>
      </c>
      <c r="P671" s="9">
        <v>-794298.93</v>
      </c>
      <c r="Q671" s="9">
        <v>-799863.87</v>
      </c>
      <c r="R671" s="9">
        <f t="shared" si="98"/>
        <v>-656023.36458333326</v>
      </c>
      <c r="S671" s="9"/>
      <c r="V671" s="9">
        <f t="shared" si="99"/>
        <v>-656023.36458333326</v>
      </c>
      <c r="X671" s="200"/>
      <c r="Z671" s="9">
        <f t="shared" si="100"/>
        <v>-656023.36458333326</v>
      </c>
      <c r="AB671" s="200"/>
      <c r="AC671" s="157">
        <v>0</v>
      </c>
    </row>
    <row r="672" spans="1:29" s="8" customFormat="1" outlineLevel="3" x14ac:dyDescent="0.25">
      <c r="A672" s="8" t="s">
        <v>1216</v>
      </c>
      <c r="B672" s="8" t="s">
        <v>1217</v>
      </c>
      <c r="C672" s="8" t="s">
        <v>1021</v>
      </c>
      <c r="D672" s="8" t="s">
        <v>1022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104525.55</v>
      </c>
      <c r="O672" s="9">
        <v>181496.12</v>
      </c>
      <c r="P672" s="9">
        <v>0</v>
      </c>
      <c r="Q672" s="9">
        <v>302887.86</v>
      </c>
      <c r="R672" s="9">
        <f t="shared" si="98"/>
        <v>36455.466666666667</v>
      </c>
      <c r="S672" s="9"/>
      <c r="V672" s="9">
        <f t="shared" si="99"/>
        <v>36455.466666666667</v>
      </c>
      <c r="X672" s="200"/>
      <c r="Z672" s="9">
        <f t="shared" si="100"/>
        <v>36455.466666666667</v>
      </c>
      <c r="AB672" s="200"/>
      <c r="AC672" s="157">
        <v>0</v>
      </c>
    </row>
    <row r="673" spans="1:29" s="8" customFormat="1" outlineLevel="3" x14ac:dyDescent="0.25">
      <c r="A673" s="8" t="s">
        <v>1216</v>
      </c>
      <c r="B673" s="8" t="s">
        <v>1217</v>
      </c>
      <c r="C673" s="8" t="s">
        <v>1405</v>
      </c>
      <c r="D673" s="8" t="s">
        <v>1406</v>
      </c>
      <c r="E673" s="9">
        <v>-475399.16</v>
      </c>
      <c r="F673" s="9">
        <v>-475399.16</v>
      </c>
      <c r="G673" s="9">
        <v>-475399.16</v>
      </c>
      <c r="H673" s="9">
        <v>-489850</v>
      </c>
      <c r="I673" s="9">
        <v>-489850</v>
      </c>
      <c r="J673" s="9">
        <v>-489850</v>
      </c>
      <c r="K673" s="9">
        <v>-509648.2</v>
      </c>
      <c r="L673" s="9">
        <v>-509648.2</v>
      </c>
      <c r="M673" s="9">
        <v>-509648.2</v>
      </c>
      <c r="N673" s="9">
        <v>-499039.93</v>
      </c>
      <c r="O673" s="9">
        <v>-499039.93</v>
      </c>
      <c r="P673" s="9">
        <v>-499039.93</v>
      </c>
      <c r="Q673" s="9">
        <v>-519494.05</v>
      </c>
      <c r="R673" s="9">
        <f t="shared" si="98"/>
        <v>-495321.60958333337</v>
      </c>
      <c r="S673" s="9"/>
      <c r="V673" s="9">
        <f t="shared" si="99"/>
        <v>-495321.60958333337</v>
      </c>
      <c r="X673" s="200"/>
      <c r="Z673" s="9">
        <f t="shared" si="100"/>
        <v>-495321.60958333337</v>
      </c>
      <c r="AB673" s="200"/>
      <c r="AC673" s="157">
        <v>0</v>
      </c>
    </row>
    <row r="674" spans="1:29" s="8" customFormat="1" outlineLevel="3" x14ac:dyDescent="0.25">
      <c r="A674" s="8" t="s">
        <v>1216</v>
      </c>
      <c r="B674" s="8" t="s">
        <v>1217</v>
      </c>
      <c r="C674" s="8" t="s">
        <v>1407</v>
      </c>
      <c r="D674" s="8" t="s">
        <v>1406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0</v>
      </c>
      <c r="P674" s="9">
        <v>0</v>
      </c>
      <c r="Q674" s="9">
        <v>86266.75</v>
      </c>
      <c r="R674" s="9">
        <f t="shared" si="98"/>
        <v>3594.4479166666665</v>
      </c>
      <c r="S674" s="9"/>
      <c r="V674" s="9">
        <f t="shared" si="99"/>
        <v>3594.4479166666665</v>
      </c>
      <c r="X674" s="200"/>
      <c r="Z674" s="9">
        <f t="shared" si="100"/>
        <v>3594.4479166666665</v>
      </c>
      <c r="AB674" s="200"/>
      <c r="AC674" s="157">
        <v>0</v>
      </c>
    </row>
    <row r="675" spans="1:29" s="8" customFormat="1" outlineLevel="3" x14ac:dyDescent="0.25">
      <c r="A675" s="8" t="s">
        <v>1216</v>
      </c>
      <c r="B675" s="8" t="s">
        <v>1217</v>
      </c>
      <c r="C675" s="8" t="s">
        <v>1408</v>
      </c>
      <c r="D675" s="8" t="s">
        <v>1409</v>
      </c>
      <c r="E675" s="9">
        <v>799427.39</v>
      </c>
      <c r="F675" s="9">
        <v>797149.82</v>
      </c>
      <c r="G675" s="9">
        <v>794872.25</v>
      </c>
      <c r="H675" s="9">
        <v>792594.68</v>
      </c>
      <c r="I675" s="9">
        <v>790317.11</v>
      </c>
      <c r="J675" s="9">
        <v>788039.54</v>
      </c>
      <c r="K675" s="9">
        <v>785761.97</v>
      </c>
      <c r="L675" s="9">
        <v>783484.4</v>
      </c>
      <c r="M675" s="9">
        <v>781206.83</v>
      </c>
      <c r="N675" s="9">
        <v>778929.26</v>
      </c>
      <c r="O675" s="9">
        <v>776651.69</v>
      </c>
      <c r="P675" s="9">
        <v>774374.12</v>
      </c>
      <c r="Q675" s="9">
        <v>772096.55</v>
      </c>
      <c r="R675" s="9">
        <f t="shared" si="98"/>
        <v>785761.97000000009</v>
      </c>
      <c r="S675" s="9"/>
      <c r="V675" s="9">
        <f t="shared" si="99"/>
        <v>785761.97000000009</v>
      </c>
      <c r="X675" s="200"/>
      <c r="Z675" s="9">
        <f t="shared" si="100"/>
        <v>785761.97000000009</v>
      </c>
      <c r="AB675" s="200"/>
      <c r="AC675" s="157">
        <v>0</v>
      </c>
    </row>
    <row r="676" spans="1:29" s="8" customFormat="1" outlineLevel="3" x14ac:dyDescent="0.25">
      <c r="A676" s="8" t="s">
        <v>1216</v>
      </c>
      <c r="B676" s="8" t="s">
        <v>1217</v>
      </c>
      <c r="C676" s="8" t="s">
        <v>1410</v>
      </c>
      <c r="D676" s="8" t="s">
        <v>1411</v>
      </c>
      <c r="E676" s="9">
        <v>329375</v>
      </c>
      <c r="F676" s="9">
        <v>327604.15999999997</v>
      </c>
      <c r="G676" s="9">
        <v>325833.34000000003</v>
      </c>
      <c r="H676" s="9">
        <v>324062.5</v>
      </c>
      <c r="I676" s="9">
        <v>322291.67</v>
      </c>
      <c r="J676" s="9">
        <v>320520.84000000003</v>
      </c>
      <c r="K676" s="9">
        <v>318750</v>
      </c>
      <c r="L676" s="9">
        <v>316979.17</v>
      </c>
      <c r="M676" s="9">
        <v>315208.34000000003</v>
      </c>
      <c r="N676" s="9">
        <v>313437.5</v>
      </c>
      <c r="O676" s="9">
        <v>311666.67</v>
      </c>
      <c r="P676" s="9">
        <v>309895.84000000003</v>
      </c>
      <c r="Q676" s="9">
        <v>308125</v>
      </c>
      <c r="R676" s="9">
        <f t="shared" si="98"/>
        <v>318750.0025</v>
      </c>
      <c r="S676" s="9"/>
      <c r="V676" s="9">
        <f t="shared" si="99"/>
        <v>318750.0025</v>
      </c>
      <c r="X676" s="200"/>
      <c r="Z676" s="9">
        <f t="shared" si="100"/>
        <v>318750.0025</v>
      </c>
      <c r="AB676" s="200"/>
      <c r="AC676" s="157">
        <v>0</v>
      </c>
    </row>
    <row r="677" spans="1:29" s="8" customFormat="1" outlineLevel="3" x14ac:dyDescent="0.25">
      <c r="A677" s="8" t="s">
        <v>1216</v>
      </c>
      <c r="B677" s="8" t="s">
        <v>1217</v>
      </c>
      <c r="C677" s="8" t="s">
        <v>1412</v>
      </c>
      <c r="D677" s="8" t="s">
        <v>1413</v>
      </c>
      <c r="E677" s="9">
        <v>542499.81999999995</v>
      </c>
      <c r="F677" s="9">
        <v>539583.15</v>
      </c>
      <c r="G677" s="9">
        <v>536666.48</v>
      </c>
      <c r="H677" s="9">
        <v>533749.81000000006</v>
      </c>
      <c r="I677" s="9">
        <v>530833.14</v>
      </c>
      <c r="J677" s="9">
        <v>527916.47</v>
      </c>
      <c r="K677" s="9">
        <v>524999.80000000005</v>
      </c>
      <c r="L677" s="9">
        <v>522083.13</v>
      </c>
      <c r="M677" s="9">
        <v>519166.46</v>
      </c>
      <c r="N677" s="9">
        <v>516249.79</v>
      </c>
      <c r="O677" s="9">
        <v>513333.12</v>
      </c>
      <c r="P677" s="9">
        <v>510416.45</v>
      </c>
      <c r="Q677" s="9">
        <v>507499.78</v>
      </c>
      <c r="R677" s="9">
        <f t="shared" si="98"/>
        <v>524999.79999999993</v>
      </c>
      <c r="S677" s="9"/>
      <c r="V677" s="9">
        <f t="shared" si="99"/>
        <v>524999.79999999993</v>
      </c>
      <c r="X677" s="200"/>
      <c r="Z677" s="9">
        <f t="shared" si="100"/>
        <v>524999.79999999993</v>
      </c>
      <c r="AB677" s="200"/>
      <c r="AC677" s="157">
        <v>0</v>
      </c>
    </row>
    <row r="678" spans="1:29" s="8" customFormat="1" outlineLevel="3" x14ac:dyDescent="0.25">
      <c r="A678" s="8" t="s">
        <v>1216</v>
      </c>
      <c r="B678" s="8" t="s">
        <v>1217</v>
      </c>
      <c r="C678" s="8" t="s">
        <v>1414</v>
      </c>
      <c r="D678" s="8" t="s">
        <v>1415</v>
      </c>
      <c r="E678" s="9">
        <v>88467.98</v>
      </c>
      <c r="F678" s="9">
        <v>87992.35</v>
      </c>
      <c r="G678" s="9">
        <v>87516.72</v>
      </c>
      <c r="H678" s="9">
        <v>87041.09</v>
      </c>
      <c r="I678" s="9">
        <v>86565.46</v>
      </c>
      <c r="J678" s="9">
        <v>86089.83</v>
      </c>
      <c r="K678" s="9">
        <v>85614.2</v>
      </c>
      <c r="L678" s="9">
        <v>85138.57</v>
      </c>
      <c r="M678" s="9">
        <v>84662.94</v>
      </c>
      <c r="N678" s="9">
        <v>84187.31</v>
      </c>
      <c r="O678" s="9">
        <v>83711.679999999993</v>
      </c>
      <c r="P678" s="9">
        <v>83236.05</v>
      </c>
      <c r="Q678" s="9">
        <v>82760.42</v>
      </c>
      <c r="R678" s="9">
        <f t="shared" si="98"/>
        <v>85614.200000000012</v>
      </c>
      <c r="S678" s="9"/>
      <c r="V678" s="9">
        <f t="shared" si="99"/>
        <v>85614.200000000012</v>
      </c>
      <c r="X678" s="200"/>
      <c r="Z678" s="9">
        <f t="shared" si="100"/>
        <v>85614.200000000012</v>
      </c>
      <c r="AB678" s="200"/>
      <c r="AC678" s="157">
        <v>0</v>
      </c>
    </row>
    <row r="679" spans="1:29" s="8" customFormat="1" outlineLevel="3" x14ac:dyDescent="0.25">
      <c r="A679" s="8" t="s">
        <v>1216</v>
      </c>
      <c r="B679" s="8" t="s">
        <v>1217</v>
      </c>
      <c r="C679" s="8" t="s">
        <v>1416</v>
      </c>
      <c r="D679" s="8" t="s">
        <v>1417</v>
      </c>
      <c r="E679" s="9">
        <v>87582351</v>
      </c>
      <c r="F679" s="9">
        <v>76166359</v>
      </c>
      <c r="G679" s="9">
        <v>65554777</v>
      </c>
      <c r="H679" s="9">
        <v>61135949</v>
      </c>
      <c r="I679" s="9">
        <v>64934982</v>
      </c>
      <c r="J679" s="9">
        <v>71798003</v>
      </c>
      <c r="K679" s="9">
        <v>78751716</v>
      </c>
      <c r="L679" s="9">
        <v>85191072</v>
      </c>
      <c r="M679" s="9">
        <v>87908980</v>
      </c>
      <c r="N679" s="9">
        <v>87283558</v>
      </c>
      <c r="O679" s="9">
        <v>86601485</v>
      </c>
      <c r="P679" s="9">
        <v>82184603</v>
      </c>
      <c r="Q679" s="9">
        <v>73492332</v>
      </c>
      <c r="R679" s="9">
        <f t="shared" si="98"/>
        <v>77337402.125</v>
      </c>
      <c r="S679" s="9"/>
      <c r="V679" s="9">
        <f t="shared" si="99"/>
        <v>77337402.125</v>
      </c>
      <c r="X679" s="200"/>
      <c r="AA679" s="9">
        <f>V679</f>
        <v>77337402.125</v>
      </c>
      <c r="AB679" s="202"/>
      <c r="AC679" s="157">
        <v>0</v>
      </c>
    </row>
    <row r="680" spans="1:29" s="8" customFormat="1" outlineLevel="3" x14ac:dyDescent="0.25">
      <c r="A680" s="8" t="s">
        <v>1216</v>
      </c>
      <c r="B680" s="8" t="s">
        <v>1217</v>
      </c>
      <c r="C680" s="8" t="s">
        <v>1418</v>
      </c>
      <c r="D680" s="8" t="s">
        <v>1419</v>
      </c>
      <c r="E680" s="9">
        <v>721051.42</v>
      </c>
      <c r="F680" s="9">
        <v>726297.19</v>
      </c>
      <c r="G680" s="9">
        <v>733583.84</v>
      </c>
      <c r="H680" s="9">
        <v>738911.65</v>
      </c>
      <c r="I680" s="9">
        <v>796945.84</v>
      </c>
      <c r="J680" s="9">
        <v>902741.95</v>
      </c>
      <c r="K680" s="9">
        <v>926951.09</v>
      </c>
      <c r="L680" s="9">
        <v>933511.86</v>
      </c>
      <c r="M680" s="9">
        <v>1000306.05</v>
      </c>
      <c r="N680" s="9">
        <v>1108781.27</v>
      </c>
      <c r="O680" s="9">
        <v>1128238.49</v>
      </c>
      <c r="P680" s="9">
        <v>1136082.55</v>
      </c>
      <c r="Q680" s="9">
        <v>1163943.8700000001</v>
      </c>
      <c r="R680" s="9">
        <f t="shared" si="98"/>
        <v>922904.11875000026</v>
      </c>
      <c r="S680" s="9"/>
      <c r="V680" s="9">
        <f t="shared" si="99"/>
        <v>922904.11875000026</v>
      </c>
      <c r="X680" s="200"/>
      <c r="Z680" s="9">
        <f>'Reg Assets include NUTIL'!F1028*1000</f>
        <v>407</v>
      </c>
      <c r="AA680" s="9">
        <f>V680-Z680</f>
        <v>922497.11875000026</v>
      </c>
      <c r="AB680" s="202"/>
      <c r="AC680" s="157">
        <v>0</v>
      </c>
    </row>
    <row r="681" spans="1:29" s="8" customFormat="1" outlineLevel="3" x14ac:dyDescent="0.25">
      <c r="A681" s="8" t="s">
        <v>1216</v>
      </c>
      <c r="B681" s="8" t="s">
        <v>1217</v>
      </c>
      <c r="C681" s="8" t="s">
        <v>1420</v>
      </c>
      <c r="D681" s="8" t="s">
        <v>1421</v>
      </c>
      <c r="E681" s="9">
        <v>-122855.9</v>
      </c>
      <c r="F681" s="9">
        <v>-107881.96</v>
      </c>
      <c r="G681" s="9">
        <v>-107881.96</v>
      </c>
      <c r="H681" s="9">
        <v>-107881.96</v>
      </c>
      <c r="I681" s="9">
        <v>-107881.96</v>
      </c>
      <c r="J681" s="9">
        <v>-107881.96</v>
      </c>
      <c r="K681" s="9">
        <v>-107881.96</v>
      </c>
      <c r="L681" s="9">
        <v>-107881.96</v>
      </c>
      <c r="M681" s="9">
        <v>-107881.96</v>
      </c>
      <c r="N681" s="9">
        <v>-107881.96</v>
      </c>
      <c r="O681" s="9">
        <v>-107881.96</v>
      </c>
      <c r="P681" s="9">
        <v>-107881.96</v>
      </c>
      <c r="Q681" s="9">
        <v>-107881.96</v>
      </c>
      <c r="R681" s="9">
        <f t="shared" si="98"/>
        <v>-108505.87416666665</v>
      </c>
      <c r="S681" s="9"/>
      <c r="V681" s="9">
        <f t="shared" si="99"/>
        <v>-108505.87416666665</v>
      </c>
      <c r="X681" s="200"/>
      <c r="AA681" s="9">
        <f>V681</f>
        <v>-108505.87416666665</v>
      </c>
      <c r="AB681" s="202"/>
      <c r="AC681" s="157">
        <v>0</v>
      </c>
    </row>
    <row r="682" spans="1:29" s="8" customFormat="1" outlineLevel="3" x14ac:dyDescent="0.25">
      <c r="A682" s="8" t="s">
        <v>1216</v>
      </c>
      <c r="B682" s="8" t="s">
        <v>1217</v>
      </c>
      <c r="C682" s="8" t="s">
        <v>1422</v>
      </c>
      <c r="D682" s="8" t="s">
        <v>1423</v>
      </c>
      <c r="E682" s="9">
        <v>41530.879999999997</v>
      </c>
      <c r="F682" s="9">
        <v>41604.25</v>
      </c>
      <c r="G682" s="9">
        <v>41679.160000000003</v>
      </c>
      <c r="H682" s="9">
        <v>41751.78</v>
      </c>
      <c r="I682" s="9">
        <v>41829.440000000002</v>
      </c>
      <c r="J682" s="9">
        <v>41908.86</v>
      </c>
      <c r="K682" s="9">
        <v>41996.06</v>
      </c>
      <c r="L682" s="9">
        <v>42085.94</v>
      </c>
      <c r="M682" s="9">
        <v>42448.98</v>
      </c>
      <c r="N682" s="9">
        <v>42538.75</v>
      </c>
      <c r="O682" s="9">
        <v>42625.81</v>
      </c>
      <c r="P682" s="9">
        <v>42999.98</v>
      </c>
      <c r="Q682" s="9">
        <v>43086.22</v>
      </c>
      <c r="R682" s="9">
        <f t="shared" si="98"/>
        <v>42148.13</v>
      </c>
      <c r="S682" s="9"/>
      <c r="V682" s="9">
        <f t="shared" si="99"/>
        <v>42148.13</v>
      </c>
      <c r="X682" s="200"/>
      <c r="Z682" s="9">
        <f>V682</f>
        <v>42148.13</v>
      </c>
      <c r="AB682" s="200"/>
      <c r="AC682" s="157">
        <v>0</v>
      </c>
    </row>
    <row r="683" spans="1:29" s="8" customFormat="1" outlineLevel="3" x14ac:dyDescent="0.25">
      <c r="A683" s="8" t="s">
        <v>1216</v>
      </c>
      <c r="B683" s="8" t="s">
        <v>1217</v>
      </c>
      <c r="C683" s="8" t="s">
        <v>1424</v>
      </c>
      <c r="D683" s="8" t="s">
        <v>1425</v>
      </c>
      <c r="E683" s="9">
        <v>26866.47</v>
      </c>
      <c r="F683" s="9">
        <v>26866.47</v>
      </c>
      <c r="G683" s="9">
        <v>66866.47</v>
      </c>
      <c r="H683" s="9">
        <v>66866.47</v>
      </c>
      <c r="I683" s="9">
        <v>66866.47</v>
      </c>
      <c r="J683" s="9">
        <v>66866.47</v>
      </c>
      <c r="K683" s="9">
        <v>66866.47</v>
      </c>
      <c r="L683" s="9">
        <v>66866.47</v>
      </c>
      <c r="M683" s="9">
        <v>66866.47</v>
      </c>
      <c r="N683" s="9">
        <v>66866.47</v>
      </c>
      <c r="O683" s="9">
        <v>66866.47</v>
      </c>
      <c r="P683" s="9">
        <v>66866.47</v>
      </c>
      <c r="Q683" s="9">
        <v>66866.47</v>
      </c>
      <c r="R683" s="9">
        <f t="shared" si="98"/>
        <v>61866.469999999979</v>
      </c>
      <c r="S683" s="9"/>
      <c r="V683" s="9">
        <f t="shared" si="99"/>
        <v>61866.469999999979</v>
      </c>
      <c r="X683" s="200"/>
      <c r="Z683" s="9">
        <f>V683</f>
        <v>61866.469999999979</v>
      </c>
      <c r="AB683" s="200"/>
      <c r="AC683" s="157">
        <v>0</v>
      </c>
    </row>
    <row r="684" spans="1:29" s="8" customFormat="1" outlineLevel="3" x14ac:dyDescent="0.25">
      <c r="A684" s="8" t="s">
        <v>1216</v>
      </c>
      <c r="B684" s="8" t="s">
        <v>1217</v>
      </c>
      <c r="C684" s="8" t="s">
        <v>1426</v>
      </c>
      <c r="D684" s="8" t="s">
        <v>1427</v>
      </c>
      <c r="E684" s="9">
        <v>122855.9</v>
      </c>
      <c r="F684" s="9">
        <v>107881.96</v>
      </c>
      <c r="G684" s="9">
        <v>107881.96</v>
      </c>
      <c r="H684" s="9">
        <v>107881.96</v>
      </c>
      <c r="I684" s="9">
        <v>107881.96</v>
      </c>
      <c r="J684" s="9">
        <v>107881.96</v>
      </c>
      <c r="K684" s="9">
        <v>107881.96</v>
      </c>
      <c r="L684" s="9">
        <v>107881.96</v>
      </c>
      <c r="M684" s="9">
        <v>107881.96</v>
      </c>
      <c r="N684" s="9">
        <v>107881.96</v>
      </c>
      <c r="O684" s="9">
        <v>107881.96</v>
      </c>
      <c r="P684" s="9">
        <v>107881.96</v>
      </c>
      <c r="Q684" s="9">
        <v>107881.96</v>
      </c>
      <c r="R684" s="9">
        <f t="shared" si="98"/>
        <v>108505.87416666665</v>
      </c>
      <c r="S684" s="9"/>
      <c r="V684" s="9">
        <f t="shared" si="99"/>
        <v>108505.87416666665</v>
      </c>
      <c r="X684" s="200"/>
      <c r="Z684" s="9">
        <f>V684</f>
        <v>108505.87416666665</v>
      </c>
      <c r="AB684" s="200"/>
      <c r="AC684" s="157">
        <v>0</v>
      </c>
    </row>
    <row r="685" spans="1:29" s="8" customFormat="1" outlineLevel="3" x14ac:dyDescent="0.25">
      <c r="A685" s="8" t="s">
        <v>1216</v>
      </c>
      <c r="B685" s="8" t="s">
        <v>1217</v>
      </c>
      <c r="C685" s="8" t="s">
        <v>1428</v>
      </c>
      <c r="D685" s="8" t="s">
        <v>1429</v>
      </c>
      <c r="E685" s="9">
        <v>844725.59</v>
      </c>
      <c r="F685" s="9">
        <v>903093.02</v>
      </c>
      <c r="G685" s="9">
        <v>958516.22</v>
      </c>
      <c r="H685" s="9">
        <v>942886.77</v>
      </c>
      <c r="I685" s="9">
        <v>971472.56</v>
      </c>
      <c r="J685" s="9">
        <v>1026305.89</v>
      </c>
      <c r="K685" s="9">
        <v>1084466.06</v>
      </c>
      <c r="L685" s="9">
        <v>1138652.8700000001</v>
      </c>
      <c r="M685" s="9">
        <v>1198281.8899999999</v>
      </c>
      <c r="N685" s="9">
        <v>1284329.92</v>
      </c>
      <c r="O685" s="9">
        <v>1229112.26</v>
      </c>
      <c r="P685" s="9">
        <v>1233486.92</v>
      </c>
      <c r="Q685" s="9">
        <v>702965.37</v>
      </c>
      <c r="R685" s="9">
        <f t="shared" si="98"/>
        <v>1062037.4883333333</v>
      </c>
      <c r="S685" s="9"/>
      <c r="V685" s="9">
        <f t="shared" si="99"/>
        <v>1062037.4883333333</v>
      </c>
      <c r="X685" s="200"/>
      <c r="Z685" s="9">
        <f>V685</f>
        <v>1062037.4883333333</v>
      </c>
      <c r="AB685" s="200"/>
      <c r="AC685" s="157">
        <v>0</v>
      </c>
    </row>
    <row r="686" spans="1:29" s="8" customFormat="1" outlineLevel="3" x14ac:dyDescent="0.25">
      <c r="A686" s="8" t="s">
        <v>1216</v>
      </c>
      <c r="B686" s="8" t="s">
        <v>1217</v>
      </c>
      <c r="C686" s="8" t="s">
        <v>1430</v>
      </c>
      <c r="D686" s="8" t="s">
        <v>1431</v>
      </c>
      <c r="E686" s="9">
        <v>4632403.9800000004</v>
      </c>
      <c r="F686" s="9">
        <v>4195358.07</v>
      </c>
      <c r="G686" s="9">
        <v>3748983.54</v>
      </c>
      <c r="H686" s="9">
        <v>3234577.51</v>
      </c>
      <c r="I686" s="9">
        <v>2700316.17</v>
      </c>
      <c r="J686" s="9">
        <v>2284714.4500000002</v>
      </c>
      <c r="K686" s="9">
        <v>3053228.52</v>
      </c>
      <c r="L686" s="9">
        <v>3324038.85</v>
      </c>
      <c r="M686" s="9">
        <v>7713342.3799999999</v>
      </c>
      <c r="N686" s="9">
        <v>13041455.77</v>
      </c>
      <c r="O686" s="9">
        <v>12154014.529999999</v>
      </c>
      <c r="P686" s="9">
        <v>11727399.630000001</v>
      </c>
      <c r="Q686" s="9">
        <v>11606108.949999999</v>
      </c>
      <c r="R686" s="9">
        <f t="shared" ref="R686:R750" si="101">(E686+2*SUM(F686:P686)+Q686)/24</f>
        <v>6274723.8237499995</v>
      </c>
      <c r="S686" s="9"/>
      <c r="V686" s="9">
        <f t="shared" si="99"/>
        <v>6274723.8237499995</v>
      </c>
      <c r="X686" s="200"/>
      <c r="Z686" s="9">
        <f>V686</f>
        <v>6274723.8237499995</v>
      </c>
      <c r="AB686" s="200"/>
      <c r="AC686" s="157">
        <v>0</v>
      </c>
    </row>
    <row r="687" spans="1:29" s="8" customFormat="1" outlineLevel="3" x14ac:dyDescent="0.25">
      <c r="A687" s="8" t="s">
        <v>1216</v>
      </c>
      <c r="B687" s="8" t="s">
        <v>1217</v>
      </c>
      <c r="C687" s="8" t="s">
        <v>1432</v>
      </c>
      <c r="D687" s="8" t="s">
        <v>1433</v>
      </c>
      <c r="E687" s="9">
        <v>314269.12</v>
      </c>
      <c r="F687" s="9">
        <v>382833.45</v>
      </c>
      <c r="G687" s="9">
        <v>417527.55</v>
      </c>
      <c r="H687" s="9">
        <v>426086.47</v>
      </c>
      <c r="I687" s="9">
        <v>405297</v>
      </c>
      <c r="J687" s="9">
        <v>376512.17</v>
      </c>
      <c r="K687" s="9">
        <v>362749.93</v>
      </c>
      <c r="L687" s="9">
        <v>343404.4</v>
      </c>
      <c r="M687" s="9">
        <v>528951.9</v>
      </c>
      <c r="N687" s="9">
        <v>857664.22</v>
      </c>
      <c r="O687" s="9">
        <v>950672.85</v>
      </c>
      <c r="P687" s="9">
        <v>933371.77</v>
      </c>
      <c r="Q687" s="9">
        <v>863644.57</v>
      </c>
      <c r="R687" s="9">
        <f t="shared" si="101"/>
        <v>547835.71291666653</v>
      </c>
      <c r="S687" s="9"/>
      <c r="V687" s="9">
        <f t="shared" si="99"/>
        <v>547835.71291666653</v>
      </c>
      <c r="X687" s="200"/>
      <c r="AA687" s="9">
        <f>V687</f>
        <v>547835.71291666653</v>
      </c>
      <c r="AB687" s="202"/>
      <c r="AC687" s="157">
        <v>0</v>
      </c>
    </row>
    <row r="688" spans="1:29" s="8" customFormat="1" outlineLevel="3" x14ac:dyDescent="0.25">
      <c r="A688" s="187" t="s">
        <v>1216</v>
      </c>
      <c r="B688" s="187" t="s">
        <v>1217</v>
      </c>
      <c r="C688" s="187" t="s">
        <v>1434</v>
      </c>
      <c r="D688" s="187" t="s">
        <v>1435</v>
      </c>
      <c r="E688" s="170">
        <v>-331438.32</v>
      </c>
      <c r="F688" s="170">
        <v>-332012.81</v>
      </c>
      <c r="G688" s="170">
        <v>-332615.96999999997</v>
      </c>
      <c r="H688" s="170">
        <v>-333203.59000000003</v>
      </c>
      <c r="I688" s="170">
        <v>-333811.69</v>
      </c>
      <c r="J688" s="170">
        <v>-334454.28000000003</v>
      </c>
      <c r="K688" s="170">
        <v>-335137.12</v>
      </c>
      <c r="L688" s="170">
        <v>-335840.91</v>
      </c>
      <c r="M688" s="170">
        <v>-336554.57</v>
      </c>
      <c r="N688" s="170">
        <v>-337252.92</v>
      </c>
      <c r="O688" s="170">
        <v>-337252.92</v>
      </c>
      <c r="P688" s="170">
        <v>-337252.92</v>
      </c>
      <c r="Q688" s="170">
        <v>-337252.92</v>
      </c>
      <c r="R688" s="170">
        <f t="shared" si="101"/>
        <v>-334977.9433333333</v>
      </c>
      <c r="S688" s="9"/>
      <c r="V688" s="9">
        <f t="shared" ref="V688:V748" si="102">R688</f>
        <v>-334977.9433333333</v>
      </c>
      <c r="X688" s="200"/>
      <c r="Z688" s="9">
        <f t="shared" ref="Z688:Z694" si="103">V688</f>
        <v>-334977.9433333333</v>
      </c>
      <c r="AB688" s="200"/>
      <c r="AC688" s="157">
        <v>0</v>
      </c>
    </row>
    <row r="689" spans="1:29" s="8" customFormat="1" outlineLevel="3" x14ac:dyDescent="0.25">
      <c r="A689" s="187" t="s">
        <v>1216</v>
      </c>
      <c r="B689" s="187" t="s">
        <v>1217</v>
      </c>
      <c r="C689" s="187" t="s">
        <v>1436</v>
      </c>
      <c r="D689" s="187" t="s">
        <v>1435</v>
      </c>
      <c r="E689" s="170">
        <v>-167813.04</v>
      </c>
      <c r="F689" s="170">
        <v>-168103.92</v>
      </c>
      <c r="G689" s="170">
        <v>-168409.31</v>
      </c>
      <c r="H689" s="170">
        <v>-168706.83</v>
      </c>
      <c r="I689" s="170">
        <v>-169014.72</v>
      </c>
      <c r="J689" s="170">
        <v>-169340.07</v>
      </c>
      <c r="K689" s="170">
        <v>-169685.81</v>
      </c>
      <c r="L689" s="170">
        <v>-170042.15</v>
      </c>
      <c r="M689" s="170">
        <v>-170403.49</v>
      </c>
      <c r="N689" s="170">
        <v>-170757.08</v>
      </c>
      <c r="O689" s="170">
        <v>-170757.08</v>
      </c>
      <c r="P689" s="170">
        <v>-170757.08</v>
      </c>
      <c r="Q689" s="170">
        <v>-170757.08</v>
      </c>
      <c r="R689" s="170">
        <f t="shared" si="101"/>
        <v>-169605.21666666667</v>
      </c>
      <c r="S689" s="9"/>
      <c r="V689" s="9">
        <f t="shared" si="102"/>
        <v>-169605.21666666667</v>
      </c>
      <c r="X689" s="200"/>
      <c r="Z689" s="9">
        <f t="shared" si="103"/>
        <v>-169605.21666666667</v>
      </c>
      <c r="AB689" s="200"/>
      <c r="AC689" s="157">
        <v>0</v>
      </c>
    </row>
    <row r="690" spans="1:29" s="8" customFormat="1" outlineLevel="3" x14ac:dyDescent="0.25">
      <c r="A690" s="187" t="s">
        <v>1216</v>
      </c>
      <c r="B690" s="187" t="s">
        <v>1217</v>
      </c>
      <c r="C690" s="187" t="s">
        <v>1437</v>
      </c>
      <c r="D690" s="187" t="s">
        <v>1438</v>
      </c>
      <c r="E690" s="170">
        <v>3019548.36</v>
      </c>
      <c r="F690" s="170">
        <v>2849702.64</v>
      </c>
      <c r="G690" s="170">
        <v>2679867.7799999998</v>
      </c>
      <c r="H690" s="170">
        <v>2503264.17</v>
      </c>
      <c r="I690" s="170">
        <v>2361764.46</v>
      </c>
      <c r="J690" s="170">
        <v>2228849.6800000002</v>
      </c>
      <c r="K690" s="170">
        <v>2081115.95</v>
      </c>
      <c r="L690" s="170">
        <v>2500807.6</v>
      </c>
      <c r="M690" s="170">
        <v>2293425.4700000002</v>
      </c>
      <c r="N690" s="170">
        <v>1996909.08</v>
      </c>
      <c r="O690" s="170">
        <v>1773587.92</v>
      </c>
      <c r="P690" s="170">
        <v>1569242.71</v>
      </c>
      <c r="Q690" s="170">
        <v>1401172.57</v>
      </c>
      <c r="R690" s="170">
        <f t="shared" si="101"/>
        <v>2254074.8270833334</v>
      </c>
      <c r="S690" s="9"/>
      <c r="V690" s="9">
        <f t="shared" si="102"/>
        <v>2254074.8270833334</v>
      </c>
      <c r="X690" s="200"/>
      <c r="Z690" s="9">
        <f t="shared" si="103"/>
        <v>2254074.8270833334</v>
      </c>
      <c r="AB690" s="200"/>
      <c r="AC690" s="157">
        <v>0</v>
      </c>
    </row>
    <row r="691" spans="1:29" s="8" customFormat="1" outlineLevel="3" x14ac:dyDescent="0.25">
      <c r="A691" s="187" t="s">
        <v>1216</v>
      </c>
      <c r="B691" s="187" t="s">
        <v>1217</v>
      </c>
      <c r="C691" s="187" t="s">
        <v>1439</v>
      </c>
      <c r="D691" s="187" t="s">
        <v>1440</v>
      </c>
      <c r="E691" s="170">
        <v>108764.19</v>
      </c>
      <c r="F691" s="170">
        <v>116988.16</v>
      </c>
      <c r="G691" s="170">
        <v>117147.14</v>
      </c>
      <c r="H691" s="170">
        <v>117354.1</v>
      </c>
      <c r="I691" s="170">
        <v>117568.27</v>
      </c>
      <c r="J691" s="170">
        <v>117794.59</v>
      </c>
      <c r="K691" s="170">
        <v>118035.09</v>
      </c>
      <c r="L691" s="170">
        <v>689291.36</v>
      </c>
      <c r="M691" s="170">
        <v>0</v>
      </c>
      <c r="N691" s="170">
        <v>0</v>
      </c>
      <c r="O691" s="170">
        <v>0</v>
      </c>
      <c r="P691" s="170">
        <v>0</v>
      </c>
      <c r="Q691" s="170">
        <v>0</v>
      </c>
      <c r="R691" s="170">
        <f t="shared" si="101"/>
        <v>120713.40041666666</v>
      </c>
      <c r="S691" s="9"/>
      <c r="V691" s="9">
        <f t="shared" si="102"/>
        <v>120713.40041666666</v>
      </c>
      <c r="X691" s="200"/>
      <c r="Z691" s="9">
        <f t="shared" si="103"/>
        <v>120713.40041666666</v>
      </c>
      <c r="AB691" s="200"/>
      <c r="AC691" s="157">
        <v>0</v>
      </c>
    </row>
    <row r="692" spans="1:29" s="8" customFormat="1" outlineLevel="3" x14ac:dyDescent="0.25">
      <c r="A692" s="187" t="s">
        <v>1216</v>
      </c>
      <c r="B692" s="187" t="s">
        <v>1217</v>
      </c>
      <c r="C692" s="187" t="s">
        <v>1441</v>
      </c>
      <c r="D692" s="187" t="s">
        <v>1435</v>
      </c>
      <c r="E692" s="170">
        <v>-107027.13</v>
      </c>
      <c r="F692" s="170">
        <v>-107413.51</v>
      </c>
      <c r="G692" s="170">
        <v>-107604.68</v>
      </c>
      <c r="H692" s="170">
        <v>-107794.78</v>
      </c>
      <c r="I692" s="170">
        <v>-107991.51</v>
      </c>
      <c r="J692" s="170">
        <v>-108199.39</v>
      </c>
      <c r="K692" s="170">
        <v>-108420.3</v>
      </c>
      <c r="L692" s="170">
        <v>-106235.15</v>
      </c>
      <c r="M692" s="170">
        <v>-106460.9</v>
      </c>
      <c r="N692" s="170">
        <v>-106681.81</v>
      </c>
      <c r="O692" s="170">
        <v>-106903.17</v>
      </c>
      <c r="P692" s="170">
        <v>-107123.21</v>
      </c>
      <c r="Q692" s="170">
        <v>-107341.03</v>
      </c>
      <c r="R692" s="170">
        <f t="shared" si="101"/>
        <v>-107334.37416666665</v>
      </c>
      <c r="S692" s="9"/>
      <c r="V692" s="9">
        <f t="shared" si="102"/>
        <v>-107334.37416666665</v>
      </c>
      <c r="X692" s="200"/>
      <c r="Z692" s="9">
        <f t="shared" si="103"/>
        <v>-107334.37416666665</v>
      </c>
      <c r="AB692" s="200"/>
      <c r="AC692" s="157">
        <v>0</v>
      </c>
    </row>
    <row r="693" spans="1:29" s="8" customFormat="1" outlineLevel="3" x14ac:dyDescent="0.25">
      <c r="A693" s="187" t="s">
        <v>1216</v>
      </c>
      <c r="B693" s="187" t="s">
        <v>1217</v>
      </c>
      <c r="C693" s="187" t="s">
        <v>1442</v>
      </c>
      <c r="D693" s="187" t="s">
        <v>1443</v>
      </c>
      <c r="E693" s="170">
        <v>1073035.57</v>
      </c>
      <c r="F693" s="170">
        <v>2420616.06</v>
      </c>
      <c r="G693" s="170">
        <v>3469903.62</v>
      </c>
      <c r="H693" s="170">
        <v>3473592.84</v>
      </c>
      <c r="I693" s="170">
        <v>3849142.08</v>
      </c>
      <c r="J693" s="170">
        <v>4166818.21</v>
      </c>
      <c r="K693" s="170">
        <v>4612314.78</v>
      </c>
      <c r="L693" s="170">
        <v>3687062.93</v>
      </c>
      <c r="M693" s="170">
        <v>3694897.94</v>
      </c>
      <c r="N693" s="170">
        <v>3704419.41</v>
      </c>
      <c r="O693" s="170">
        <v>3713091.86</v>
      </c>
      <c r="P693" s="170">
        <v>3720734.64</v>
      </c>
      <c r="Q693" s="170">
        <v>3728300.13</v>
      </c>
      <c r="R693" s="170">
        <f t="shared" si="101"/>
        <v>3576105.1850000001</v>
      </c>
      <c r="S693" s="9"/>
      <c r="V693" s="9">
        <f t="shared" si="102"/>
        <v>3576105.1850000001</v>
      </c>
      <c r="X693" s="200"/>
      <c r="Z693" s="9">
        <f t="shared" si="103"/>
        <v>3576105.1850000001</v>
      </c>
      <c r="AB693" s="200"/>
      <c r="AC693" s="157">
        <v>0</v>
      </c>
    </row>
    <row r="694" spans="1:29" s="8" customFormat="1" outlineLevel="3" x14ac:dyDescent="0.25">
      <c r="A694" s="187" t="s">
        <v>1216</v>
      </c>
      <c r="B694" s="187" t="s">
        <v>1217</v>
      </c>
      <c r="C694" s="187" t="s">
        <v>1444</v>
      </c>
      <c r="D694" s="187" t="s">
        <v>1435</v>
      </c>
      <c r="E694" s="170">
        <v>-53651.78</v>
      </c>
      <c r="F694" s="170">
        <v>-121030.8</v>
      </c>
      <c r="G694" s="170">
        <v>-173495.18</v>
      </c>
      <c r="H694" s="170">
        <v>-173679.65</v>
      </c>
      <c r="I694" s="170">
        <v>-192457.11</v>
      </c>
      <c r="J694" s="170">
        <v>-208340.93</v>
      </c>
      <c r="K694" s="170">
        <v>-230615.73</v>
      </c>
      <c r="L694" s="170">
        <v>-215476.87</v>
      </c>
      <c r="M694" s="170">
        <v>-215934.76</v>
      </c>
      <c r="N694" s="170">
        <v>-216475.56</v>
      </c>
      <c r="O694" s="170">
        <v>-216924.75</v>
      </c>
      <c r="P694" s="170">
        <v>-217371.25</v>
      </c>
      <c r="Q694" s="170">
        <v>-217813.24</v>
      </c>
      <c r="R694" s="170">
        <f t="shared" si="101"/>
        <v>-193127.92500000002</v>
      </c>
      <c r="S694" s="9"/>
      <c r="V694" s="9">
        <f t="shared" si="102"/>
        <v>-193127.92500000002</v>
      </c>
      <c r="X694" s="200"/>
      <c r="Z694" s="9">
        <f t="shared" si="103"/>
        <v>-193127.92500000002</v>
      </c>
      <c r="AB694" s="200"/>
      <c r="AC694" s="157">
        <v>0</v>
      </c>
    </row>
    <row r="695" spans="1:29" s="8" customFormat="1" outlineLevel="3" x14ac:dyDescent="0.25">
      <c r="A695" s="8" t="s">
        <v>1216</v>
      </c>
      <c r="B695" s="8" t="s">
        <v>1217</v>
      </c>
      <c r="C695" s="8" t="s">
        <v>1445</v>
      </c>
      <c r="D695" s="8" t="s">
        <v>1446</v>
      </c>
      <c r="E695" s="9">
        <v>57789808.310000002</v>
      </c>
      <c r="F695" s="9">
        <v>57641542.049999997</v>
      </c>
      <c r="G695" s="9">
        <v>57313183.969999999</v>
      </c>
      <c r="H695" s="9">
        <v>54927856.18</v>
      </c>
      <c r="I695" s="9">
        <v>54760715.270000003</v>
      </c>
      <c r="J695" s="9">
        <v>55039489.079999998</v>
      </c>
      <c r="K695" s="9">
        <v>55361284.909999996</v>
      </c>
      <c r="L695" s="9">
        <v>55617619.700000003</v>
      </c>
      <c r="M695" s="9">
        <v>55407295.859999999</v>
      </c>
      <c r="N695" s="9">
        <v>55449177.719999999</v>
      </c>
      <c r="O695" s="9">
        <v>55179723.759999998</v>
      </c>
      <c r="P695" s="9">
        <v>54566613.420000002</v>
      </c>
      <c r="Q695" s="9">
        <v>58236940.049999997</v>
      </c>
      <c r="R695" s="9">
        <f t="shared" si="101"/>
        <v>55773156.341666661</v>
      </c>
      <c r="S695" s="9"/>
      <c r="V695" s="9">
        <f t="shared" si="102"/>
        <v>55773156.341666661</v>
      </c>
      <c r="X695" s="200"/>
      <c r="AA695" s="9">
        <f>V695</f>
        <v>55773156.341666661</v>
      </c>
      <c r="AB695" s="202"/>
      <c r="AC695" s="157">
        <v>0</v>
      </c>
    </row>
    <row r="696" spans="1:29" s="8" customFormat="1" outlineLevel="3" x14ac:dyDescent="0.25">
      <c r="A696" s="187" t="s">
        <v>1216</v>
      </c>
      <c r="B696" s="187" t="s">
        <v>1217</v>
      </c>
      <c r="C696" s="187" t="s">
        <v>1447</v>
      </c>
      <c r="D696" s="187" t="s">
        <v>1448</v>
      </c>
      <c r="E696" s="170">
        <v>0</v>
      </c>
      <c r="F696" s="170">
        <v>0</v>
      </c>
      <c r="G696" s="170">
        <v>0</v>
      </c>
      <c r="H696" s="170">
        <v>0</v>
      </c>
      <c r="I696" s="170">
        <v>0</v>
      </c>
      <c r="J696" s="170">
        <v>0</v>
      </c>
      <c r="K696" s="170">
        <v>44215.56</v>
      </c>
      <c r="L696" s="170">
        <v>305424.19</v>
      </c>
      <c r="M696" s="170">
        <v>702472.84</v>
      </c>
      <c r="N696" s="170">
        <v>824478.56</v>
      </c>
      <c r="O696" s="170">
        <v>873671.84</v>
      </c>
      <c r="P696" s="170">
        <v>1015856.73</v>
      </c>
      <c r="Q696" s="170">
        <v>1168020.05</v>
      </c>
      <c r="R696" s="170">
        <f t="shared" si="101"/>
        <v>362510.81208333332</v>
      </c>
      <c r="S696" s="9"/>
      <c r="V696" s="9">
        <f t="shared" si="102"/>
        <v>362510.81208333332</v>
      </c>
      <c r="X696" s="200"/>
      <c r="Z696" s="9">
        <f t="shared" ref="Z696:Z732" si="104">V696</f>
        <v>362510.81208333332</v>
      </c>
      <c r="AB696" s="200"/>
      <c r="AC696" s="157">
        <v>0</v>
      </c>
    </row>
    <row r="697" spans="1:29" s="8" customFormat="1" outlineLevel="3" x14ac:dyDescent="0.25">
      <c r="A697" s="187" t="s">
        <v>1216</v>
      </c>
      <c r="B697" s="187" t="s">
        <v>1217</v>
      </c>
      <c r="C697" s="187" t="s">
        <v>1449</v>
      </c>
      <c r="D697" s="187" t="s">
        <v>1435</v>
      </c>
      <c r="E697" s="170">
        <v>0</v>
      </c>
      <c r="F697" s="170">
        <v>0</v>
      </c>
      <c r="G697" s="170">
        <v>0</v>
      </c>
      <c r="H697" s="170">
        <v>0</v>
      </c>
      <c r="I697" s="170">
        <v>0</v>
      </c>
      <c r="J697" s="170">
        <v>0</v>
      </c>
      <c r="K697" s="170">
        <v>-2210.7800000000002</v>
      </c>
      <c r="L697" s="170">
        <v>-15341.07</v>
      </c>
      <c r="M697" s="170">
        <v>-35382.800000000003</v>
      </c>
      <c r="N697" s="170">
        <v>-40841.56</v>
      </c>
      <c r="O697" s="170">
        <v>-43440.54</v>
      </c>
      <c r="P697" s="170">
        <v>-50264.35</v>
      </c>
      <c r="Q697" s="170">
        <v>-57600.61</v>
      </c>
      <c r="R697" s="170">
        <f t="shared" si="101"/>
        <v>-18023.450416666667</v>
      </c>
      <c r="S697" s="9"/>
      <c r="V697" s="9">
        <f t="shared" si="102"/>
        <v>-18023.450416666667</v>
      </c>
      <c r="X697" s="200"/>
      <c r="Z697" s="9">
        <f t="shared" si="104"/>
        <v>-18023.450416666667</v>
      </c>
      <c r="AB697" s="200"/>
      <c r="AC697" s="157">
        <v>0</v>
      </c>
    </row>
    <row r="698" spans="1:29" s="8" customFormat="1" outlineLevel="3" x14ac:dyDescent="0.25">
      <c r="A698" s="187" t="s">
        <v>1216</v>
      </c>
      <c r="B698" s="187" t="s">
        <v>1217</v>
      </c>
      <c r="C698" s="187" t="s">
        <v>1450</v>
      </c>
      <c r="D698" s="187" t="s">
        <v>1451</v>
      </c>
      <c r="E698" s="170">
        <v>0</v>
      </c>
      <c r="F698" s="170">
        <v>0</v>
      </c>
      <c r="G698" s="170">
        <v>0</v>
      </c>
      <c r="H698" s="170">
        <v>0</v>
      </c>
      <c r="I698" s="170">
        <v>0</v>
      </c>
      <c r="J698" s="170">
        <v>0</v>
      </c>
      <c r="K698" s="170">
        <v>0</v>
      </c>
      <c r="L698" s="170">
        <v>0</v>
      </c>
      <c r="M698" s="170">
        <v>0</v>
      </c>
      <c r="N698" s="170">
        <v>43754.38</v>
      </c>
      <c r="O698" s="170">
        <v>43754.38</v>
      </c>
      <c r="P698" s="170">
        <v>43754.38</v>
      </c>
      <c r="Q698" s="170">
        <v>60363.17</v>
      </c>
      <c r="R698" s="170">
        <f t="shared" si="101"/>
        <v>13453.727083333331</v>
      </c>
      <c r="S698" s="9"/>
      <c r="V698" s="9">
        <f t="shared" si="102"/>
        <v>13453.727083333331</v>
      </c>
      <c r="X698" s="200"/>
      <c r="Z698" s="9">
        <f t="shared" si="104"/>
        <v>13453.727083333331</v>
      </c>
      <c r="AB698" s="200"/>
      <c r="AC698" s="157">
        <v>0</v>
      </c>
    </row>
    <row r="699" spans="1:29" s="8" customFormat="1" outlineLevel="3" x14ac:dyDescent="0.25">
      <c r="A699" s="187" t="s">
        <v>1216</v>
      </c>
      <c r="B699" s="187" t="s">
        <v>1217</v>
      </c>
      <c r="C699" s="187" t="s">
        <v>1452</v>
      </c>
      <c r="D699" s="187" t="s">
        <v>1435</v>
      </c>
      <c r="E699" s="170">
        <v>0</v>
      </c>
      <c r="F699" s="170">
        <v>0</v>
      </c>
      <c r="G699" s="170">
        <v>0</v>
      </c>
      <c r="H699" s="170">
        <v>0</v>
      </c>
      <c r="I699" s="170">
        <v>0</v>
      </c>
      <c r="J699" s="170">
        <v>0</v>
      </c>
      <c r="K699" s="170">
        <v>0</v>
      </c>
      <c r="L699" s="170">
        <v>0</v>
      </c>
      <c r="M699" s="170">
        <v>0</v>
      </c>
      <c r="N699" s="170">
        <v>-2187.7199999999998</v>
      </c>
      <c r="O699" s="170">
        <v>-2187.7199999999998</v>
      </c>
      <c r="P699" s="170">
        <v>-2187.7199999999998</v>
      </c>
      <c r="Q699" s="170">
        <v>-3018.16</v>
      </c>
      <c r="R699" s="170">
        <f t="shared" si="101"/>
        <v>-672.68666666666661</v>
      </c>
      <c r="S699" s="9"/>
      <c r="V699" s="9">
        <f t="shared" si="102"/>
        <v>-672.68666666666661</v>
      </c>
      <c r="X699" s="200"/>
      <c r="Z699" s="9">
        <f t="shared" si="104"/>
        <v>-672.68666666666661</v>
      </c>
      <c r="AB699" s="200"/>
      <c r="AC699" s="157">
        <v>0</v>
      </c>
    </row>
    <row r="700" spans="1:29" s="8" customFormat="1" outlineLevel="3" x14ac:dyDescent="0.25">
      <c r="A700" s="187" t="s">
        <v>1216</v>
      </c>
      <c r="B700" s="187" t="s">
        <v>1217</v>
      </c>
      <c r="C700" s="187" t="s">
        <v>1453</v>
      </c>
      <c r="D700" s="187" t="s">
        <v>1454</v>
      </c>
      <c r="E700" s="170">
        <v>0</v>
      </c>
      <c r="F700" s="170">
        <v>0</v>
      </c>
      <c r="G700" s="170">
        <v>0</v>
      </c>
      <c r="H700" s="170">
        <v>0</v>
      </c>
      <c r="I700" s="170">
        <v>0</v>
      </c>
      <c r="J700" s="170">
        <v>0</v>
      </c>
      <c r="K700" s="170">
        <v>0</v>
      </c>
      <c r="L700" s="170">
        <v>0</v>
      </c>
      <c r="M700" s="170">
        <v>0</v>
      </c>
      <c r="N700" s="170">
        <v>44515.63</v>
      </c>
      <c r="O700" s="170">
        <v>44515.63</v>
      </c>
      <c r="P700" s="170">
        <v>44515.63</v>
      </c>
      <c r="Q700" s="170">
        <v>44515.63</v>
      </c>
      <c r="R700" s="170">
        <f t="shared" si="101"/>
        <v>12983.725416666666</v>
      </c>
      <c r="S700" s="9"/>
      <c r="V700" s="9">
        <f t="shared" si="102"/>
        <v>12983.725416666666</v>
      </c>
      <c r="X700" s="200"/>
      <c r="Z700" s="9">
        <f t="shared" si="104"/>
        <v>12983.725416666666</v>
      </c>
      <c r="AB700" s="200"/>
      <c r="AC700" s="157">
        <v>0</v>
      </c>
    </row>
    <row r="701" spans="1:29" s="8" customFormat="1" outlineLevel="3" x14ac:dyDescent="0.25">
      <c r="A701" s="187" t="s">
        <v>1216</v>
      </c>
      <c r="B701" s="187" t="s">
        <v>1217</v>
      </c>
      <c r="C701" s="187" t="s">
        <v>1455</v>
      </c>
      <c r="D701" s="187" t="s">
        <v>1456</v>
      </c>
      <c r="E701" s="170">
        <v>0</v>
      </c>
      <c r="F701" s="170">
        <v>0</v>
      </c>
      <c r="G701" s="170">
        <v>0</v>
      </c>
      <c r="H701" s="170">
        <v>0</v>
      </c>
      <c r="I701" s="170">
        <v>0</v>
      </c>
      <c r="J701" s="170">
        <v>0</v>
      </c>
      <c r="K701" s="170">
        <v>0</v>
      </c>
      <c r="L701" s="170">
        <v>0</v>
      </c>
      <c r="M701" s="170">
        <v>0</v>
      </c>
      <c r="N701" s="170">
        <v>-2225.7800000000002</v>
      </c>
      <c r="O701" s="170">
        <v>-2225.7800000000002</v>
      </c>
      <c r="P701" s="170">
        <v>-2225.7800000000002</v>
      </c>
      <c r="Q701" s="170">
        <v>-2225.7800000000002</v>
      </c>
      <c r="R701" s="170">
        <f t="shared" si="101"/>
        <v>-649.18583333333333</v>
      </c>
      <c r="S701" s="9"/>
      <c r="V701" s="9">
        <f t="shared" si="102"/>
        <v>-649.18583333333333</v>
      </c>
      <c r="X701" s="200"/>
      <c r="Z701" s="9">
        <f t="shared" si="104"/>
        <v>-649.18583333333333</v>
      </c>
      <c r="AB701" s="200"/>
      <c r="AC701" s="157">
        <v>0</v>
      </c>
    </row>
    <row r="702" spans="1:29" s="8" customFormat="1" outlineLevel="3" x14ac:dyDescent="0.25">
      <c r="A702" s="187" t="s">
        <v>1216</v>
      </c>
      <c r="B702" s="187" t="s">
        <v>1217</v>
      </c>
      <c r="C702" s="187" t="s">
        <v>1457</v>
      </c>
      <c r="D702" s="187" t="s">
        <v>1458</v>
      </c>
      <c r="E702" s="170">
        <v>-2521160.7000000002</v>
      </c>
      <c r="F702" s="170">
        <v>-2521160.7000000002</v>
      </c>
      <c r="G702" s="170">
        <v>-2521160.7000000002</v>
      </c>
      <c r="H702" s="170">
        <v>-2008523.24</v>
      </c>
      <c r="I702" s="170">
        <v>-2008523.24</v>
      </c>
      <c r="J702" s="170">
        <v>-2008523.24</v>
      </c>
      <c r="K702" s="170">
        <v>-1585907.81</v>
      </c>
      <c r="L702" s="170">
        <v>-1585907.81</v>
      </c>
      <c r="M702" s="170">
        <v>-1585907.81</v>
      </c>
      <c r="N702" s="170">
        <v>-2254203.23</v>
      </c>
      <c r="O702" s="170">
        <v>-2254203.23</v>
      </c>
      <c r="P702" s="170">
        <v>-2254203.23</v>
      </c>
      <c r="Q702" s="170">
        <v>-2541064.9900000002</v>
      </c>
      <c r="R702" s="170">
        <f t="shared" si="101"/>
        <v>-2093278.0904166671</v>
      </c>
      <c r="S702" s="9"/>
      <c r="V702" s="9">
        <f t="shared" si="102"/>
        <v>-2093278.0904166671</v>
      </c>
      <c r="X702" s="200"/>
      <c r="Z702" s="9">
        <f t="shared" si="104"/>
        <v>-2093278.0904166671</v>
      </c>
      <c r="AB702" s="200"/>
      <c r="AC702" s="157">
        <v>0</v>
      </c>
    </row>
    <row r="703" spans="1:29" s="8" customFormat="1" outlineLevel="3" x14ac:dyDescent="0.25">
      <c r="A703" s="187" t="s">
        <v>1216</v>
      </c>
      <c r="B703" s="187" t="s">
        <v>1217</v>
      </c>
      <c r="C703" s="187" t="s">
        <v>1459</v>
      </c>
      <c r="D703" s="187" t="s">
        <v>1460</v>
      </c>
      <c r="E703" s="170">
        <v>0</v>
      </c>
      <c r="F703" s="170">
        <v>0</v>
      </c>
      <c r="G703" s="170">
        <v>0</v>
      </c>
      <c r="H703" s="170">
        <v>0</v>
      </c>
      <c r="I703" s="170">
        <v>0</v>
      </c>
      <c r="J703" s="170">
        <v>0</v>
      </c>
      <c r="K703" s="170">
        <v>0</v>
      </c>
      <c r="L703" s="170">
        <v>0</v>
      </c>
      <c r="M703" s="170">
        <v>0</v>
      </c>
      <c r="N703" s="170">
        <v>0</v>
      </c>
      <c r="O703" s="170">
        <v>0</v>
      </c>
      <c r="P703" s="170">
        <v>0</v>
      </c>
      <c r="Q703" s="170">
        <v>0</v>
      </c>
      <c r="R703" s="170">
        <f t="shared" si="101"/>
        <v>0</v>
      </c>
      <c r="S703" s="9"/>
      <c r="V703" s="9">
        <f t="shared" si="102"/>
        <v>0</v>
      </c>
      <c r="X703" s="200"/>
      <c r="Z703" s="9">
        <f t="shared" si="104"/>
        <v>0</v>
      </c>
      <c r="AB703" s="200"/>
      <c r="AC703" s="157">
        <v>0</v>
      </c>
    </row>
    <row r="704" spans="1:29" s="8" customFormat="1" outlineLevel="3" x14ac:dyDescent="0.25">
      <c r="A704" s="187" t="s">
        <v>1216</v>
      </c>
      <c r="B704" s="187" t="s">
        <v>1217</v>
      </c>
      <c r="C704" s="187" t="s">
        <v>1461</v>
      </c>
      <c r="D704" s="187" t="s">
        <v>1462</v>
      </c>
      <c r="E704" s="170">
        <v>6550040.25</v>
      </c>
      <c r="F704" s="170">
        <v>5601411.04</v>
      </c>
      <c r="G704" s="170">
        <v>4789742.47</v>
      </c>
      <c r="H704" s="170">
        <v>4085166.8</v>
      </c>
      <c r="I704" s="170">
        <v>3498688.11</v>
      </c>
      <c r="J704" s="170">
        <v>2943903.55</v>
      </c>
      <c r="K704" s="170">
        <v>2326022.88</v>
      </c>
      <c r="L704" s="170">
        <v>1743949.94</v>
      </c>
      <c r="M704" s="170">
        <v>1184398.8</v>
      </c>
      <c r="N704" s="170">
        <v>669064.52</v>
      </c>
      <c r="O704" s="170">
        <v>202834.13</v>
      </c>
      <c r="P704" s="170">
        <v>-370048.52</v>
      </c>
      <c r="Q704" s="170">
        <v>0</v>
      </c>
      <c r="R704" s="170">
        <f t="shared" si="101"/>
        <v>2495846.1537500001</v>
      </c>
      <c r="S704" s="9"/>
      <c r="V704" s="9">
        <f t="shared" si="102"/>
        <v>2495846.1537500001</v>
      </c>
      <c r="X704" s="200"/>
      <c r="Z704" s="9">
        <f t="shared" si="104"/>
        <v>2495846.1537500001</v>
      </c>
      <c r="AB704" s="200"/>
      <c r="AC704" s="157">
        <v>0</v>
      </c>
    </row>
    <row r="705" spans="1:29" s="8" customFormat="1" outlineLevel="3" x14ac:dyDescent="0.25">
      <c r="A705" s="187" t="s">
        <v>1216</v>
      </c>
      <c r="B705" s="187" t="s">
        <v>1217</v>
      </c>
      <c r="C705" s="187" t="s">
        <v>1463</v>
      </c>
      <c r="D705" s="187" t="s">
        <v>1464</v>
      </c>
      <c r="E705" s="170">
        <v>5572482.4900000002</v>
      </c>
      <c r="F705" s="170">
        <v>7519551.8799999999</v>
      </c>
      <c r="G705" s="170">
        <v>11083229.699999999</v>
      </c>
      <c r="H705" s="170">
        <v>11356886.300000001</v>
      </c>
      <c r="I705" s="170">
        <v>14360311.939999999</v>
      </c>
      <c r="J705" s="170">
        <v>15726410.49</v>
      </c>
      <c r="K705" s="170">
        <v>16250455.220000001</v>
      </c>
      <c r="L705" s="170">
        <v>14909180.59</v>
      </c>
      <c r="M705" s="170">
        <v>14918656.060000001</v>
      </c>
      <c r="N705" s="170">
        <v>15279343.01</v>
      </c>
      <c r="O705" s="170">
        <v>15304530.869999999</v>
      </c>
      <c r="P705" s="170">
        <v>15100714</v>
      </c>
      <c r="Q705" s="170">
        <v>13621782.58</v>
      </c>
      <c r="R705" s="170">
        <f t="shared" si="101"/>
        <v>13450533.549583333</v>
      </c>
      <c r="S705" s="9"/>
      <c r="V705" s="9">
        <f t="shared" si="102"/>
        <v>13450533.549583333</v>
      </c>
      <c r="X705" s="200"/>
      <c r="Z705" s="9">
        <f t="shared" si="104"/>
        <v>13450533.549583333</v>
      </c>
      <c r="AB705" s="200"/>
      <c r="AC705" s="157">
        <v>0</v>
      </c>
    </row>
    <row r="706" spans="1:29" s="8" customFormat="1" outlineLevel="3" x14ac:dyDescent="0.25">
      <c r="A706" s="187" t="s">
        <v>1216</v>
      </c>
      <c r="B706" s="187" t="s">
        <v>1217</v>
      </c>
      <c r="C706" s="187" t="s">
        <v>1465</v>
      </c>
      <c r="D706" s="187" t="s">
        <v>1466</v>
      </c>
      <c r="E706" s="170">
        <v>0</v>
      </c>
      <c r="F706" s="170">
        <v>0</v>
      </c>
      <c r="G706" s="170">
        <v>0</v>
      </c>
      <c r="H706" s="170">
        <v>0</v>
      </c>
      <c r="I706" s="170">
        <v>0</v>
      </c>
      <c r="J706" s="170">
        <v>0</v>
      </c>
      <c r="K706" s="170">
        <v>193826.34</v>
      </c>
      <c r="L706" s="170">
        <v>1261252.8</v>
      </c>
      <c r="M706" s="170">
        <v>4371082.49</v>
      </c>
      <c r="N706" s="170">
        <v>7214998.8499999996</v>
      </c>
      <c r="O706" s="170">
        <v>7413827.9000000004</v>
      </c>
      <c r="P706" s="170">
        <v>9028474.8499999996</v>
      </c>
      <c r="Q706" s="170">
        <v>10116388.59</v>
      </c>
      <c r="R706" s="170">
        <f t="shared" si="101"/>
        <v>2878471.4604166672</v>
      </c>
      <c r="S706" s="9"/>
      <c r="V706" s="9">
        <f t="shared" si="102"/>
        <v>2878471.4604166672</v>
      </c>
      <c r="X706" s="200"/>
      <c r="Z706" s="9">
        <f t="shared" si="104"/>
        <v>2878471.4604166672</v>
      </c>
      <c r="AB706" s="200"/>
      <c r="AC706" s="157">
        <v>0</v>
      </c>
    </row>
    <row r="707" spans="1:29" s="8" customFormat="1" outlineLevel="3" x14ac:dyDescent="0.25">
      <c r="A707" s="187" t="s">
        <v>1216</v>
      </c>
      <c r="B707" s="187" t="s">
        <v>1217</v>
      </c>
      <c r="C707" s="187" t="s">
        <v>1467</v>
      </c>
      <c r="D707" s="187" t="s">
        <v>1468</v>
      </c>
      <c r="E707" s="170">
        <v>0</v>
      </c>
      <c r="F707" s="170">
        <v>0</v>
      </c>
      <c r="G707" s="170">
        <v>0</v>
      </c>
      <c r="H707" s="170">
        <v>0</v>
      </c>
      <c r="I707" s="170">
        <v>0</v>
      </c>
      <c r="J707" s="170">
        <v>0</v>
      </c>
      <c r="K707" s="170">
        <v>0</v>
      </c>
      <c r="L707" s="170">
        <v>0</v>
      </c>
      <c r="M707" s="170">
        <v>0</v>
      </c>
      <c r="N707" s="170">
        <v>275652.56</v>
      </c>
      <c r="O707" s="170">
        <v>275652.56</v>
      </c>
      <c r="P707" s="170">
        <v>275652.56</v>
      </c>
      <c r="Q707" s="170">
        <v>380287.96</v>
      </c>
      <c r="R707" s="170">
        <f t="shared" si="101"/>
        <v>84758.471666666665</v>
      </c>
      <c r="S707" s="9"/>
      <c r="V707" s="9">
        <f t="shared" si="102"/>
        <v>84758.471666666665</v>
      </c>
      <c r="X707" s="200"/>
      <c r="Z707" s="9">
        <f t="shared" si="104"/>
        <v>84758.471666666665</v>
      </c>
      <c r="AB707" s="200"/>
      <c r="AC707" s="157">
        <v>0</v>
      </c>
    </row>
    <row r="708" spans="1:29" s="8" customFormat="1" outlineLevel="3" x14ac:dyDescent="0.25">
      <c r="A708" s="187" t="s">
        <v>1216</v>
      </c>
      <c r="B708" s="187" t="s">
        <v>1217</v>
      </c>
      <c r="C708" s="187" t="s">
        <v>1469</v>
      </c>
      <c r="D708" s="187" t="s">
        <v>1470</v>
      </c>
      <c r="E708" s="170">
        <v>0</v>
      </c>
      <c r="F708" s="170">
        <v>0</v>
      </c>
      <c r="G708" s="170">
        <v>0</v>
      </c>
      <c r="H708" s="170">
        <v>0</v>
      </c>
      <c r="I708" s="170">
        <v>0</v>
      </c>
      <c r="J708" s="170">
        <v>0</v>
      </c>
      <c r="K708" s="170">
        <v>0</v>
      </c>
      <c r="L708" s="170">
        <v>0</v>
      </c>
      <c r="M708" s="170">
        <v>0</v>
      </c>
      <c r="N708" s="170">
        <v>280448.44</v>
      </c>
      <c r="O708" s="170">
        <v>280448.44</v>
      </c>
      <c r="P708" s="170">
        <v>280448.44</v>
      </c>
      <c r="Q708" s="170">
        <v>280448.44</v>
      </c>
      <c r="R708" s="170">
        <f t="shared" si="101"/>
        <v>81797.46166666667</v>
      </c>
      <c r="S708" s="9"/>
      <c r="V708" s="9">
        <f t="shared" si="102"/>
        <v>81797.46166666667</v>
      </c>
      <c r="X708" s="200"/>
      <c r="Z708" s="9">
        <f t="shared" si="104"/>
        <v>81797.46166666667</v>
      </c>
      <c r="AB708" s="200"/>
      <c r="AC708" s="157">
        <v>0</v>
      </c>
    </row>
    <row r="709" spans="1:29" s="8" customFormat="1" outlineLevel="3" x14ac:dyDescent="0.25">
      <c r="A709" s="187" t="s">
        <v>1216</v>
      </c>
      <c r="B709" s="187" t="s">
        <v>1217</v>
      </c>
      <c r="C709" s="187" t="s">
        <v>1471</v>
      </c>
      <c r="D709" s="187" t="s">
        <v>1472</v>
      </c>
      <c r="E709" s="170">
        <v>-176631.62</v>
      </c>
      <c r="F709" s="170">
        <v>-229767.12</v>
      </c>
      <c r="G709" s="170">
        <v>-379237.6</v>
      </c>
      <c r="H709" s="170">
        <v>-368990.43</v>
      </c>
      <c r="I709" s="170">
        <v>-505074.6</v>
      </c>
      <c r="J709" s="170">
        <v>-565872.07999999996</v>
      </c>
      <c r="K709" s="170">
        <v>-583630.39</v>
      </c>
      <c r="L709" s="170">
        <v>-514941.91</v>
      </c>
      <c r="M709" s="170">
        <v>-515045.36</v>
      </c>
      <c r="N709" s="170">
        <v>-522312.38</v>
      </c>
      <c r="O709" s="170">
        <v>-523182.9</v>
      </c>
      <c r="P709" s="170">
        <v>0</v>
      </c>
      <c r="Q709" s="170">
        <v>0</v>
      </c>
      <c r="R709" s="170">
        <f t="shared" si="101"/>
        <v>-399697.54833333334</v>
      </c>
      <c r="S709" s="9"/>
      <c r="V709" s="9">
        <f t="shared" si="102"/>
        <v>-399697.54833333334</v>
      </c>
      <c r="X709" s="200"/>
      <c r="Z709" s="9">
        <f t="shared" si="104"/>
        <v>-399697.54833333334</v>
      </c>
      <c r="AB709" s="200"/>
      <c r="AC709" s="157">
        <v>0</v>
      </c>
    </row>
    <row r="710" spans="1:29" s="8" customFormat="1" outlineLevel="3" x14ac:dyDescent="0.25">
      <c r="A710" s="187" t="s">
        <v>1216</v>
      </c>
      <c r="B710" s="187" t="s">
        <v>1217</v>
      </c>
      <c r="C710" s="187" t="s">
        <v>1473</v>
      </c>
      <c r="D710" s="187" t="s">
        <v>1474</v>
      </c>
      <c r="E710" s="170">
        <v>0</v>
      </c>
      <c r="F710" s="170">
        <v>0</v>
      </c>
      <c r="G710" s="170">
        <v>0</v>
      </c>
      <c r="H710" s="170">
        <v>0</v>
      </c>
      <c r="I710" s="170">
        <v>0</v>
      </c>
      <c r="J710" s="170">
        <v>0</v>
      </c>
      <c r="K710" s="170">
        <v>-9691.32</v>
      </c>
      <c r="L710" s="170">
        <v>-46349.56</v>
      </c>
      <c r="M710" s="170">
        <v>-189796.44</v>
      </c>
      <c r="N710" s="170">
        <v>-313458.48</v>
      </c>
      <c r="O710" s="170">
        <v>-309022.55</v>
      </c>
      <c r="P710" s="170">
        <v>-365609.65</v>
      </c>
      <c r="Q710" s="170">
        <v>-386714.68</v>
      </c>
      <c r="R710" s="170">
        <f t="shared" si="101"/>
        <v>-118940.44500000001</v>
      </c>
      <c r="S710" s="9"/>
      <c r="V710" s="9">
        <f t="shared" si="102"/>
        <v>-118940.44500000001</v>
      </c>
      <c r="X710" s="200"/>
      <c r="Z710" s="9">
        <f t="shared" si="104"/>
        <v>-118940.44500000001</v>
      </c>
      <c r="AB710" s="200"/>
      <c r="AC710" s="157">
        <v>0</v>
      </c>
    </row>
    <row r="711" spans="1:29" s="8" customFormat="1" outlineLevel="3" x14ac:dyDescent="0.25">
      <c r="A711" s="187" t="s">
        <v>1216</v>
      </c>
      <c r="B711" s="187" t="s">
        <v>1217</v>
      </c>
      <c r="C711" s="187" t="s">
        <v>1475</v>
      </c>
      <c r="D711" s="187" t="s">
        <v>1476</v>
      </c>
      <c r="E711" s="170">
        <v>0</v>
      </c>
      <c r="F711" s="170">
        <v>0</v>
      </c>
      <c r="G711" s="170">
        <v>0</v>
      </c>
      <c r="H711" s="170">
        <v>0</v>
      </c>
      <c r="I711" s="170">
        <v>0</v>
      </c>
      <c r="J711" s="170">
        <v>0</v>
      </c>
      <c r="K711" s="170">
        <v>0</v>
      </c>
      <c r="L711" s="170">
        <v>0</v>
      </c>
      <c r="M711" s="170">
        <v>0</v>
      </c>
      <c r="N711" s="170">
        <v>-13782.63</v>
      </c>
      <c r="O711" s="170">
        <v>-13782.63</v>
      </c>
      <c r="P711" s="170">
        <v>-13782.63</v>
      </c>
      <c r="Q711" s="170">
        <v>-19014.400000000001</v>
      </c>
      <c r="R711" s="170">
        <f t="shared" si="101"/>
        <v>-4237.9241666666667</v>
      </c>
      <c r="S711" s="9"/>
      <c r="V711" s="9">
        <f t="shared" si="102"/>
        <v>-4237.9241666666667</v>
      </c>
      <c r="X711" s="200"/>
      <c r="Z711" s="9">
        <f t="shared" si="104"/>
        <v>-4237.9241666666667</v>
      </c>
      <c r="AB711" s="200"/>
      <c r="AC711" s="157">
        <v>0</v>
      </c>
    </row>
    <row r="712" spans="1:29" s="8" customFormat="1" outlineLevel="3" x14ac:dyDescent="0.25">
      <c r="A712" s="187" t="s">
        <v>1216</v>
      </c>
      <c r="B712" s="187" t="s">
        <v>1217</v>
      </c>
      <c r="C712" s="187" t="s">
        <v>1477</v>
      </c>
      <c r="D712" s="187" t="s">
        <v>1478</v>
      </c>
      <c r="E712" s="170">
        <v>0</v>
      </c>
      <c r="F712" s="170">
        <v>0</v>
      </c>
      <c r="G712" s="170">
        <v>0</v>
      </c>
      <c r="H712" s="170">
        <v>0</v>
      </c>
      <c r="I712" s="170">
        <v>0</v>
      </c>
      <c r="J712" s="170">
        <v>0</v>
      </c>
      <c r="K712" s="170">
        <v>0</v>
      </c>
      <c r="L712" s="170">
        <v>0</v>
      </c>
      <c r="M712" s="170">
        <v>0</v>
      </c>
      <c r="N712" s="170">
        <v>-14022.42</v>
      </c>
      <c r="O712" s="170">
        <v>-14022.42</v>
      </c>
      <c r="P712" s="170">
        <v>-14022.42</v>
      </c>
      <c r="Q712" s="170">
        <v>-14022.42</v>
      </c>
      <c r="R712" s="170">
        <f t="shared" si="101"/>
        <v>-4089.8724999999999</v>
      </c>
      <c r="S712" s="9"/>
      <c r="V712" s="9">
        <f t="shared" si="102"/>
        <v>-4089.8724999999999</v>
      </c>
      <c r="X712" s="200"/>
      <c r="Z712" s="9">
        <f t="shared" si="104"/>
        <v>-4089.8724999999999</v>
      </c>
      <c r="AB712" s="200"/>
      <c r="AC712" s="157">
        <v>0</v>
      </c>
    </row>
    <row r="713" spans="1:29" s="8" customFormat="1" outlineLevel="3" x14ac:dyDescent="0.25">
      <c r="A713" s="187" t="s">
        <v>1216</v>
      </c>
      <c r="B713" s="187" t="s">
        <v>1217</v>
      </c>
      <c r="C713" s="187" t="s">
        <v>1479</v>
      </c>
      <c r="D713" s="187" t="s">
        <v>1480</v>
      </c>
      <c r="E713" s="170">
        <v>-6984706.0099999998</v>
      </c>
      <c r="F713" s="170">
        <v>-6984706.0099999998</v>
      </c>
      <c r="G713" s="170">
        <v>-6984706.0099999998</v>
      </c>
      <c r="H713" s="170">
        <v>-7747798.7599999998</v>
      </c>
      <c r="I713" s="170">
        <v>-7747798.7599999998</v>
      </c>
      <c r="J713" s="170">
        <v>-7747798.7599999998</v>
      </c>
      <c r="K713" s="170">
        <v>-11465004.029999999</v>
      </c>
      <c r="L713" s="170">
        <v>-11465004.029999999</v>
      </c>
      <c r="M713" s="170">
        <v>-11465004.029999999</v>
      </c>
      <c r="N713" s="170">
        <v>-12966590.050000001</v>
      </c>
      <c r="O713" s="170">
        <v>-12966590.050000001</v>
      </c>
      <c r="P713" s="170">
        <v>-12966590.050000001</v>
      </c>
      <c r="Q713" s="170">
        <v>-14432588.74</v>
      </c>
      <c r="R713" s="170">
        <f t="shared" si="101"/>
        <v>-10101353.159583332</v>
      </c>
      <c r="S713" s="9"/>
      <c r="V713" s="9">
        <f t="shared" si="102"/>
        <v>-10101353.159583332</v>
      </c>
      <c r="X713" s="200"/>
      <c r="Z713" s="9">
        <f t="shared" si="104"/>
        <v>-10101353.159583332</v>
      </c>
      <c r="AB713" s="200"/>
      <c r="AC713" s="157">
        <v>0</v>
      </c>
    </row>
    <row r="714" spans="1:29" s="8" customFormat="1" outlineLevel="3" x14ac:dyDescent="0.25">
      <c r="A714" s="187" t="s">
        <v>1216</v>
      </c>
      <c r="B714" s="187" t="s">
        <v>1217</v>
      </c>
      <c r="C714" s="187" t="s">
        <v>1481</v>
      </c>
      <c r="D714" s="187" t="s">
        <v>1482</v>
      </c>
      <c r="E714" s="170">
        <v>0</v>
      </c>
      <c r="F714" s="170">
        <v>0</v>
      </c>
      <c r="G714" s="170">
        <v>0</v>
      </c>
      <c r="H714" s="170">
        <v>0</v>
      </c>
      <c r="I714" s="170">
        <v>0</v>
      </c>
      <c r="J714" s="170">
        <v>0</v>
      </c>
      <c r="K714" s="170">
        <v>0</v>
      </c>
      <c r="L714" s="170">
        <v>0</v>
      </c>
      <c r="M714" s="170">
        <v>0</v>
      </c>
      <c r="N714" s="170">
        <v>1050105</v>
      </c>
      <c r="O714" s="170">
        <v>1062180</v>
      </c>
      <c r="P714" s="170">
        <v>1062180</v>
      </c>
      <c r="Q714" s="170">
        <v>1460791.03</v>
      </c>
      <c r="R714" s="170">
        <f t="shared" si="101"/>
        <v>325405.04291666666</v>
      </c>
      <c r="S714" s="9"/>
      <c r="V714" s="9">
        <f t="shared" si="102"/>
        <v>325405.04291666666</v>
      </c>
      <c r="X714" s="200"/>
      <c r="Z714" s="9">
        <f t="shared" si="104"/>
        <v>325405.04291666666</v>
      </c>
      <c r="AB714" s="200"/>
      <c r="AC714" s="157">
        <v>0</v>
      </c>
    </row>
    <row r="715" spans="1:29" s="8" customFormat="1" outlineLevel="3" x14ac:dyDescent="0.25">
      <c r="A715" s="187" t="s">
        <v>1216</v>
      </c>
      <c r="B715" s="187" t="s">
        <v>1217</v>
      </c>
      <c r="C715" s="187" t="s">
        <v>1483</v>
      </c>
      <c r="D715" s="187" t="s">
        <v>1484</v>
      </c>
      <c r="E715" s="170">
        <v>0</v>
      </c>
      <c r="F715" s="170">
        <v>0</v>
      </c>
      <c r="G715" s="170">
        <v>0</v>
      </c>
      <c r="H715" s="170">
        <v>0</v>
      </c>
      <c r="I715" s="170">
        <v>0</v>
      </c>
      <c r="J715" s="170">
        <v>0</v>
      </c>
      <c r="K715" s="170">
        <v>0</v>
      </c>
      <c r="L715" s="170">
        <v>0</v>
      </c>
      <c r="M715" s="170">
        <v>0</v>
      </c>
      <c r="N715" s="170">
        <v>1068375</v>
      </c>
      <c r="O715" s="170">
        <v>1599465</v>
      </c>
      <c r="P715" s="170">
        <v>1599465</v>
      </c>
      <c r="Q715" s="170">
        <v>1599465</v>
      </c>
      <c r="R715" s="170">
        <f t="shared" si="101"/>
        <v>422253.125</v>
      </c>
      <c r="S715" s="9"/>
      <c r="V715" s="9">
        <f t="shared" si="102"/>
        <v>422253.125</v>
      </c>
      <c r="X715" s="200"/>
      <c r="Z715" s="9">
        <f t="shared" si="104"/>
        <v>422253.125</v>
      </c>
      <c r="AB715" s="200"/>
      <c r="AC715" s="157">
        <v>0</v>
      </c>
    </row>
    <row r="716" spans="1:29" s="8" customFormat="1" outlineLevel="3" x14ac:dyDescent="0.25">
      <c r="A716" s="187" t="s">
        <v>1216</v>
      </c>
      <c r="B716" s="187" t="s">
        <v>1217</v>
      </c>
      <c r="C716" s="187" t="s">
        <v>1485</v>
      </c>
      <c r="D716" s="187" t="s">
        <v>1486</v>
      </c>
      <c r="E716" s="170">
        <v>0</v>
      </c>
      <c r="F716" s="170">
        <v>0</v>
      </c>
      <c r="G716" s="170">
        <v>0</v>
      </c>
      <c r="H716" s="170">
        <v>0</v>
      </c>
      <c r="I716" s="170">
        <v>0</v>
      </c>
      <c r="J716" s="170">
        <v>0</v>
      </c>
      <c r="K716" s="170">
        <v>0</v>
      </c>
      <c r="L716" s="170">
        <v>0</v>
      </c>
      <c r="M716" s="170">
        <v>0</v>
      </c>
      <c r="N716" s="170">
        <v>-52505.25</v>
      </c>
      <c r="O716" s="170">
        <v>-53109</v>
      </c>
      <c r="P716" s="170">
        <v>-53109</v>
      </c>
      <c r="Q716" s="170">
        <v>-73039.55</v>
      </c>
      <c r="R716" s="170">
        <f t="shared" si="101"/>
        <v>-16270.252083333333</v>
      </c>
      <c r="S716" s="9"/>
      <c r="V716" s="9">
        <f t="shared" si="102"/>
        <v>-16270.252083333333</v>
      </c>
      <c r="X716" s="200"/>
      <c r="Z716" s="9">
        <f t="shared" si="104"/>
        <v>-16270.252083333333</v>
      </c>
      <c r="AB716" s="200"/>
      <c r="AC716" s="157">
        <v>0</v>
      </c>
    </row>
    <row r="717" spans="1:29" s="8" customFormat="1" outlineLevel="3" x14ac:dyDescent="0.25">
      <c r="A717" s="187" t="s">
        <v>1216</v>
      </c>
      <c r="B717" s="187" t="s">
        <v>1217</v>
      </c>
      <c r="C717" s="187" t="s">
        <v>1487</v>
      </c>
      <c r="D717" s="187" t="s">
        <v>1488</v>
      </c>
      <c r="E717" s="170">
        <v>0</v>
      </c>
      <c r="F717" s="170">
        <v>0</v>
      </c>
      <c r="G717" s="170">
        <v>0</v>
      </c>
      <c r="H717" s="170">
        <v>0</v>
      </c>
      <c r="I717" s="170">
        <v>0</v>
      </c>
      <c r="J717" s="170">
        <v>0</v>
      </c>
      <c r="K717" s="170">
        <v>0</v>
      </c>
      <c r="L717" s="170">
        <v>0</v>
      </c>
      <c r="M717" s="170">
        <v>0</v>
      </c>
      <c r="N717" s="170">
        <v>-53418.75</v>
      </c>
      <c r="O717" s="170">
        <v>-79973.25</v>
      </c>
      <c r="P717" s="170">
        <v>-79973.25</v>
      </c>
      <c r="Q717" s="170">
        <v>-79973.25</v>
      </c>
      <c r="R717" s="170">
        <f t="shared" si="101"/>
        <v>-21112.65625</v>
      </c>
      <c r="S717" s="9"/>
      <c r="V717" s="9">
        <f t="shared" si="102"/>
        <v>-21112.65625</v>
      </c>
      <c r="X717" s="200"/>
      <c r="Z717" s="9">
        <f t="shared" si="104"/>
        <v>-21112.65625</v>
      </c>
      <c r="AB717" s="200"/>
      <c r="AC717" s="157">
        <v>0</v>
      </c>
    </row>
    <row r="718" spans="1:29" s="8" customFormat="1" outlineLevel="3" x14ac:dyDescent="0.25">
      <c r="A718" s="187" t="s">
        <v>1216</v>
      </c>
      <c r="B718" s="187" t="s">
        <v>1217</v>
      </c>
      <c r="C718" s="187" t="s">
        <v>1489</v>
      </c>
      <c r="D718" s="187" t="s">
        <v>1490</v>
      </c>
      <c r="E718" s="170">
        <v>2692810.96</v>
      </c>
      <c r="F718" s="170">
        <v>17310124.190000001</v>
      </c>
      <c r="G718" s="170">
        <v>31382503.149999999</v>
      </c>
      <c r="H718" s="170">
        <v>29665441.690000001</v>
      </c>
      <c r="I718" s="170">
        <v>28757092.489999998</v>
      </c>
      <c r="J718" s="170">
        <v>30296722.469999999</v>
      </c>
      <c r="K718" s="170">
        <v>31889572.620000001</v>
      </c>
      <c r="L718" s="170">
        <v>26042829.91</v>
      </c>
      <c r="M718" s="170">
        <v>26211388.059999999</v>
      </c>
      <c r="N718" s="170">
        <v>26857362.800000001</v>
      </c>
      <c r="O718" s="170">
        <v>26976155.600000001</v>
      </c>
      <c r="P718" s="170">
        <v>22728705.34</v>
      </c>
      <c r="Q718" s="170">
        <v>20651678.18</v>
      </c>
      <c r="R718" s="170">
        <f t="shared" si="101"/>
        <v>25815845.240833331</v>
      </c>
      <c r="S718" s="9"/>
      <c r="V718" s="9">
        <f t="shared" si="102"/>
        <v>25815845.240833331</v>
      </c>
      <c r="X718" s="200"/>
      <c r="Z718" s="9">
        <f t="shared" si="104"/>
        <v>25815845.240833331</v>
      </c>
      <c r="AB718" s="200"/>
      <c r="AC718" s="157">
        <v>0</v>
      </c>
    </row>
    <row r="719" spans="1:29" s="8" customFormat="1" outlineLevel="3" x14ac:dyDescent="0.25">
      <c r="A719" s="187" t="s">
        <v>1216</v>
      </c>
      <c r="B719" s="187" t="s">
        <v>1217</v>
      </c>
      <c r="C719" s="187" t="s">
        <v>1491</v>
      </c>
      <c r="D719" s="187" t="s">
        <v>1492</v>
      </c>
      <c r="E719" s="170">
        <v>0</v>
      </c>
      <c r="F719" s="170">
        <v>0</v>
      </c>
      <c r="G719" s="170">
        <v>0</v>
      </c>
      <c r="H719" s="170">
        <v>0</v>
      </c>
      <c r="I719" s="170">
        <v>0</v>
      </c>
      <c r="J719" s="170">
        <v>0</v>
      </c>
      <c r="K719" s="170">
        <v>1193114.53</v>
      </c>
      <c r="L719" s="170">
        <v>6229337.8799999999</v>
      </c>
      <c r="M719" s="170">
        <v>21240755.57</v>
      </c>
      <c r="N719" s="170">
        <v>22093007.300000001</v>
      </c>
      <c r="O719" s="170">
        <v>19423016.420000002</v>
      </c>
      <c r="P719" s="170">
        <v>16325289.890000001</v>
      </c>
      <c r="Q719" s="170">
        <v>14430907.01</v>
      </c>
      <c r="R719" s="170">
        <f t="shared" si="101"/>
        <v>7809997.9245833335</v>
      </c>
      <c r="S719" s="9"/>
      <c r="V719" s="9">
        <f t="shared" si="102"/>
        <v>7809997.9245833335</v>
      </c>
      <c r="X719" s="200"/>
      <c r="Z719" s="9">
        <f t="shared" si="104"/>
        <v>7809997.9245833335</v>
      </c>
      <c r="AB719" s="200"/>
      <c r="AC719" s="157">
        <v>0</v>
      </c>
    </row>
    <row r="720" spans="1:29" s="8" customFormat="1" outlineLevel="3" x14ac:dyDescent="0.25">
      <c r="A720" s="187" t="s">
        <v>1216</v>
      </c>
      <c r="B720" s="187" t="s">
        <v>1217</v>
      </c>
      <c r="C720" s="187" t="s">
        <v>1493</v>
      </c>
      <c r="D720" s="187" t="s">
        <v>1494</v>
      </c>
      <c r="E720" s="170">
        <v>0</v>
      </c>
      <c r="F720" s="170">
        <v>0</v>
      </c>
      <c r="G720" s="170">
        <v>0</v>
      </c>
      <c r="H720" s="170">
        <v>0</v>
      </c>
      <c r="I720" s="170">
        <v>0</v>
      </c>
      <c r="J720" s="170">
        <v>0</v>
      </c>
      <c r="K720" s="170">
        <v>0</v>
      </c>
      <c r="L720" s="170">
        <v>0</v>
      </c>
      <c r="M720" s="170">
        <v>0</v>
      </c>
      <c r="N720" s="170">
        <v>1925192.5</v>
      </c>
      <c r="O720" s="170">
        <v>1925192.5</v>
      </c>
      <c r="P720" s="170">
        <v>1925192.5</v>
      </c>
      <c r="Q720" s="170">
        <v>2655979.39</v>
      </c>
      <c r="R720" s="170">
        <f t="shared" si="101"/>
        <v>591963.93291666673</v>
      </c>
      <c r="S720" s="9"/>
      <c r="V720" s="9">
        <f t="shared" si="102"/>
        <v>591963.93291666673</v>
      </c>
      <c r="X720" s="200"/>
      <c r="Z720" s="9">
        <f t="shared" si="104"/>
        <v>591963.93291666673</v>
      </c>
      <c r="AB720" s="200"/>
      <c r="AC720" s="157">
        <v>0</v>
      </c>
    </row>
    <row r="721" spans="1:29" s="8" customFormat="1" outlineLevel="3" x14ac:dyDescent="0.25">
      <c r="A721" s="187" t="s">
        <v>1216</v>
      </c>
      <c r="B721" s="187" t="s">
        <v>1217</v>
      </c>
      <c r="C721" s="187" t="s">
        <v>1495</v>
      </c>
      <c r="D721" s="187" t="s">
        <v>1496</v>
      </c>
      <c r="E721" s="170">
        <v>0</v>
      </c>
      <c r="F721" s="170">
        <v>0</v>
      </c>
      <c r="G721" s="170">
        <v>0</v>
      </c>
      <c r="H721" s="170">
        <v>0</v>
      </c>
      <c r="I721" s="170">
        <v>0</v>
      </c>
      <c r="J721" s="170">
        <v>0</v>
      </c>
      <c r="K721" s="170">
        <v>0</v>
      </c>
      <c r="L721" s="170">
        <v>0</v>
      </c>
      <c r="M721" s="170">
        <v>0</v>
      </c>
      <c r="N721" s="170">
        <v>1958687.5</v>
      </c>
      <c r="O721" s="170">
        <v>1958687.5</v>
      </c>
      <c r="P721" s="170">
        <v>1958687.5</v>
      </c>
      <c r="Q721" s="170">
        <v>1958687.5</v>
      </c>
      <c r="R721" s="170">
        <f t="shared" si="101"/>
        <v>571283.85416666663</v>
      </c>
      <c r="S721" s="9"/>
      <c r="V721" s="9">
        <f t="shared" si="102"/>
        <v>571283.85416666663</v>
      </c>
      <c r="X721" s="200"/>
      <c r="Z721" s="9">
        <f t="shared" si="104"/>
        <v>571283.85416666663</v>
      </c>
      <c r="AB721" s="200"/>
      <c r="AC721" s="157">
        <v>0</v>
      </c>
    </row>
    <row r="722" spans="1:29" s="8" customFormat="1" outlineLevel="3" x14ac:dyDescent="0.25">
      <c r="A722" s="187" t="s">
        <v>1216</v>
      </c>
      <c r="B722" s="187" t="s">
        <v>1217</v>
      </c>
      <c r="C722" s="187" t="s">
        <v>1497</v>
      </c>
      <c r="D722" s="187" t="s">
        <v>1498</v>
      </c>
      <c r="E722" s="170">
        <v>-520907.3</v>
      </c>
      <c r="F722" s="170">
        <v>-786610.15</v>
      </c>
      <c r="G722" s="170">
        <v>-1265629.25</v>
      </c>
      <c r="H722" s="170">
        <v>-1139338.55</v>
      </c>
      <c r="I722" s="170">
        <v>-1365669.38</v>
      </c>
      <c r="J722" s="170">
        <v>-1278416.24</v>
      </c>
      <c r="K722" s="170">
        <v>-2123140.04</v>
      </c>
      <c r="L722" s="170">
        <v>-1833363.08</v>
      </c>
      <c r="M722" s="170">
        <v>-1844418.07</v>
      </c>
      <c r="N722" s="170">
        <v>-1905608.44</v>
      </c>
      <c r="O722" s="170">
        <v>-1915136.48</v>
      </c>
      <c r="P722" s="170">
        <v>-1924712.16</v>
      </c>
      <c r="Q722" s="170">
        <v>-1934335.72</v>
      </c>
      <c r="R722" s="170">
        <f t="shared" si="101"/>
        <v>-1550805.2791666666</v>
      </c>
      <c r="S722" s="9"/>
      <c r="V722" s="9">
        <f t="shared" si="102"/>
        <v>-1550805.2791666666</v>
      </c>
      <c r="X722" s="200"/>
      <c r="Z722" s="9">
        <f t="shared" si="104"/>
        <v>-1550805.2791666666</v>
      </c>
      <c r="AB722" s="200"/>
      <c r="AC722" s="157">
        <v>0</v>
      </c>
    </row>
    <row r="723" spans="1:29" s="8" customFormat="1" outlineLevel="3" x14ac:dyDescent="0.25">
      <c r="A723" s="187" t="s">
        <v>1216</v>
      </c>
      <c r="B723" s="187" t="s">
        <v>1217</v>
      </c>
      <c r="C723" s="187" t="s">
        <v>1499</v>
      </c>
      <c r="D723" s="187" t="s">
        <v>1500</v>
      </c>
      <c r="E723" s="170">
        <v>0</v>
      </c>
      <c r="F723" s="170">
        <v>0</v>
      </c>
      <c r="G723" s="170">
        <v>0</v>
      </c>
      <c r="H723" s="170">
        <v>0</v>
      </c>
      <c r="I723" s="170">
        <v>0</v>
      </c>
      <c r="J723" s="170">
        <v>0</v>
      </c>
      <c r="K723" s="170">
        <v>-59655.73</v>
      </c>
      <c r="L723" s="170">
        <v>-324102.89</v>
      </c>
      <c r="M723" s="170">
        <v>-1078636</v>
      </c>
      <c r="N723" s="170">
        <v>-1105549.75</v>
      </c>
      <c r="O723" s="170">
        <v>-972353</v>
      </c>
      <c r="P723" s="170">
        <v>-817770.98</v>
      </c>
      <c r="Q723" s="170">
        <v>-1359863.46</v>
      </c>
      <c r="R723" s="170">
        <f t="shared" si="101"/>
        <v>-419833.34</v>
      </c>
      <c r="S723" s="9"/>
      <c r="V723" s="9">
        <f t="shared" si="102"/>
        <v>-419833.34</v>
      </c>
      <c r="X723" s="200"/>
      <c r="Z723" s="9">
        <f t="shared" si="104"/>
        <v>-419833.34</v>
      </c>
      <c r="AB723" s="200"/>
      <c r="AC723" s="157">
        <v>0</v>
      </c>
    </row>
    <row r="724" spans="1:29" s="8" customFormat="1" outlineLevel="3" x14ac:dyDescent="0.25">
      <c r="A724" s="187" t="s">
        <v>1216</v>
      </c>
      <c r="B724" s="187" t="s">
        <v>1217</v>
      </c>
      <c r="C724" s="187" t="s">
        <v>1501</v>
      </c>
      <c r="D724" s="187" t="s">
        <v>1502</v>
      </c>
      <c r="E724" s="170">
        <v>0</v>
      </c>
      <c r="F724" s="170">
        <v>0</v>
      </c>
      <c r="G724" s="170">
        <v>0</v>
      </c>
      <c r="H724" s="170">
        <v>0</v>
      </c>
      <c r="I724" s="170">
        <v>0</v>
      </c>
      <c r="J724" s="170">
        <v>0</v>
      </c>
      <c r="K724" s="170">
        <v>0</v>
      </c>
      <c r="L724" s="170">
        <v>0</v>
      </c>
      <c r="M724" s="170">
        <v>0</v>
      </c>
      <c r="N724" s="170">
        <v>-96259.63</v>
      </c>
      <c r="O724" s="170">
        <v>-96259.63</v>
      </c>
      <c r="P724" s="170">
        <v>-96259.63</v>
      </c>
      <c r="Q724" s="170">
        <v>-132798.97</v>
      </c>
      <c r="R724" s="170">
        <f t="shared" si="101"/>
        <v>-29598.197916666668</v>
      </c>
      <c r="S724" s="9"/>
      <c r="V724" s="9">
        <f t="shared" si="102"/>
        <v>-29598.197916666668</v>
      </c>
      <c r="X724" s="200"/>
      <c r="Z724" s="9">
        <f t="shared" si="104"/>
        <v>-29598.197916666668</v>
      </c>
      <c r="AB724" s="200"/>
      <c r="AC724" s="157">
        <v>0</v>
      </c>
    </row>
    <row r="725" spans="1:29" s="8" customFormat="1" outlineLevel="3" x14ac:dyDescent="0.25">
      <c r="A725" s="187" t="s">
        <v>1216</v>
      </c>
      <c r="B725" s="187" t="s">
        <v>1217</v>
      </c>
      <c r="C725" s="187" t="s">
        <v>1503</v>
      </c>
      <c r="D725" s="187" t="s">
        <v>1504</v>
      </c>
      <c r="E725" s="170">
        <v>0</v>
      </c>
      <c r="F725" s="170">
        <v>0</v>
      </c>
      <c r="G725" s="170">
        <v>0</v>
      </c>
      <c r="H725" s="170">
        <v>0</v>
      </c>
      <c r="I725" s="170">
        <v>0</v>
      </c>
      <c r="J725" s="170">
        <v>0</v>
      </c>
      <c r="K725" s="170">
        <v>0</v>
      </c>
      <c r="L725" s="170">
        <v>0</v>
      </c>
      <c r="M725" s="170">
        <v>0</v>
      </c>
      <c r="N725" s="170">
        <v>-97934.38</v>
      </c>
      <c r="O725" s="170">
        <v>-97934.38</v>
      </c>
      <c r="P725" s="170">
        <v>-97934.38</v>
      </c>
      <c r="Q725" s="170">
        <v>-97934.38</v>
      </c>
      <c r="R725" s="170">
        <f t="shared" si="101"/>
        <v>-28564.194166666668</v>
      </c>
      <c r="S725" s="9"/>
      <c r="V725" s="9">
        <f t="shared" si="102"/>
        <v>-28564.194166666668</v>
      </c>
      <c r="X725" s="200"/>
      <c r="Z725" s="9">
        <f t="shared" si="104"/>
        <v>-28564.194166666668</v>
      </c>
      <c r="AB725" s="200"/>
      <c r="AC725" s="157">
        <v>0</v>
      </c>
    </row>
    <row r="726" spans="1:29" s="8" customFormat="1" outlineLevel="3" x14ac:dyDescent="0.25">
      <c r="A726" s="187" t="s">
        <v>1216</v>
      </c>
      <c r="B726" s="187" t="s">
        <v>1217</v>
      </c>
      <c r="C726" s="187" t="s">
        <v>1505</v>
      </c>
      <c r="D726" s="187" t="s">
        <v>1506</v>
      </c>
      <c r="E726" s="170">
        <v>-726542.41</v>
      </c>
      <c r="F726" s="170">
        <v>-726542.41</v>
      </c>
      <c r="G726" s="170">
        <v>-726542.41</v>
      </c>
      <c r="H726" s="170">
        <v>-133424.16</v>
      </c>
      <c r="I726" s="170">
        <v>-133424.16</v>
      </c>
      <c r="J726" s="170">
        <v>-133424.16</v>
      </c>
      <c r="K726" s="170">
        <v>-4432944.46</v>
      </c>
      <c r="L726" s="170">
        <v>-4432944.46</v>
      </c>
      <c r="M726" s="170">
        <v>-4432944.46</v>
      </c>
      <c r="N726" s="170">
        <v>-9991563.5299999993</v>
      </c>
      <c r="O726" s="170">
        <v>-9991563.5299999993</v>
      </c>
      <c r="P726" s="170">
        <v>-9991563.5299999993</v>
      </c>
      <c r="Q726" s="170">
        <v>-12478228.310000001</v>
      </c>
      <c r="R726" s="170">
        <f t="shared" si="101"/>
        <v>-4310772.2191666672</v>
      </c>
      <c r="S726" s="9"/>
      <c r="V726" s="9">
        <f t="shared" si="102"/>
        <v>-4310772.2191666672</v>
      </c>
      <c r="X726" s="200"/>
      <c r="Z726" s="9">
        <f t="shared" si="104"/>
        <v>-4310772.2191666672</v>
      </c>
      <c r="AB726" s="200"/>
      <c r="AC726" s="157">
        <v>0</v>
      </c>
    </row>
    <row r="727" spans="1:29" s="8" customFormat="1" outlineLevel="3" x14ac:dyDescent="0.25">
      <c r="A727" s="187" t="s">
        <v>1216</v>
      </c>
      <c r="B727" s="187" t="s">
        <v>1217</v>
      </c>
      <c r="C727" s="187" t="s">
        <v>1507</v>
      </c>
      <c r="D727" s="187" t="s">
        <v>1508</v>
      </c>
      <c r="E727" s="170">
        <v>0</v>
      </c>
      <c r="F727" s="170">
        <v>0</v>
      </c>
      <c r="G727" s="170">
        <v>0</v>
      </c>
      <c r="H727" s="170">
        <v>0</v>
      </c>
      <c r="I727" s="170">
        <v>0</v>
      </c>
      <c r="J727" s="170">
        <v>0</v>
      </c>
      <c r="K727" s="170">
        <v>0</v>
      </c>
      <c r="L727" s="170">
        <v>0</v>
      </c>
      <c r="M727" s="170">
        <v>0</v>
      </c>
      <c r="N727" s="170">
        <v>520677.06</v>
      </c>
      <c r="O727" s="170">
        <v>520677.06</v>
      </c>
      <c r="P727" s="170">
        <v>520677.06</v>
      </c>
      <c r="Q727" s="170">
        <v>718321.7</v>
      </c>
      <c r="R727" s="170">
        <f t="shared" si="101"/>
        <v>160099.33583333332</v>
      </c>
      <c r="S727" s="9"/>
      <c r="V727" s="9">
        <f t="shared" si="102"/>
        <v>160099.33583333332</v>
      </c>
      <c r="X727" s="200"/>
      <c r="Z727" s="9">
        <f t="shared" si="104"/>
        <v>160099.33583333332</v>
      </c>
      <c r="AB727" s="200"/>
      <c r="AC727" s="157">
        <v>0</v>
      </c>
    </row>
    <row r="728" spans="1:29" s="8" customFormat="1" outlineLevel="3" x14ac:dyDescent="0.25">
      <c r="A728" s="187" t="s">
        <v>1216</v>
      </c>
      <c r="B728" s="187" t="s">
        <v>1217</v>
      </c>
      <c r="C728" s="187" t="s">
        <v>1509</v>
      </c>
      <c r="D728" s="187" t="s">
        <v>1510</v>
      </c>
      <c r="E728" s="170">
        <v>0</v>
      </c>
      <c r="F728" s="170">
        <v>0</v>
      </c>
      <c r="G728" s="170">
        <v>0</v>
      </c>
      <c r="H728" s="170">
        <v>0</v>
      </c>
      <c r="I728" s="170">
        <v>0</v>
      </c>
      <c r="J728" s="170">
        <v>0</v>
      </c>
      <c r="K728" s="170">
        <v>0</v>
      </c>
      <c r="L728" s="170">
        <v>0</v>
      </c>
      <c r="M728" s="170">
        <v>0</v>
      </c>
      <c r="N728" s="170">
        <v>529735.93999999994</v>
      </c>
      <c r="O728" s="170">
        <v>529735.93999999994</v>
      </c>
      <c r="P728" s="170">
        <v>529735.93999999994</v>
      </c>
      <c r="Q728" s="170">
        <v>529735.93999999994</v>
      </c>
      <c r="R728" s="170">
        <f t="shared" si="101"/>
        <v>154506.31583333333</v>
      </c>
      <c r="S728" s="9"/>
      <c r="V728" s="9">
        <f t="shared" si="102"/>
        <v>154506.31583333333</v>
      </c>
      <c r="X728" s="200"/>
      <c r="Z728" s="9">
        <f t="shared" si="104"/>
        <v>154506.31583333333</v>
      </c>
      <c r="AB728" s="200"/>
      <c r="AC728" s="157">
        <v>0</v>
      </c>
    </row>
    <row r="729" spans="1:29" s="8" customFormat="1" outlineLevel="3" x14ac:dyDescent="0.25">
      <c r="A729" s="187" t="s">
        <v>1216</v>
      </c>
      <c r="B729" s="187" t="s">
        <v>1217</v>
      </c>
      <c r="C729" s="187" t="s">
        <v>1511</v>
      </c>
      <c r="D729" s="187" t="s">
        <v>1393</v>
      </c>
      <c r="E729" s="170">
        <v>0</v>
      </c>
      <c r="F729" s="170">
        <v>0</v>
      </c>
      <c r="G729" s="170">
        <v>0</v>
      </c>
      <c r="H729" s="170">
        <v>0</v>
      </c>
      <c r="I729" s="170">
        <v>0</v>
      </c>
      <c r="J729" s="170">
        <v>0</v>
      </c>
      <c r="K729" s="170">
        <v>0</v>
      </c>
      <c r="L729" s="170">
        <v>0</v>
      </c>
      <c r="M729" s="170">
        <v>0</v>
      </c>
      <c r="N729" s="170">
        <v>-26033.85</v>
      </c>
      <c r="O729" s="170">
        <v>-26033.85</v>
      </c>
      <c r="P729" s="170">
        <v>-26033.85</v>
      </c>
      <c r="Q729" s="170">
        <v>-35916.080000000002</v>
      </c>
      <c r="R729" s="170">
        <f t="shared" si="101"/>
        <v>-8004.9658333333327</v>
      </c>
      <c r="S729" s="9"/>
      <c r="V729" s="9">
        <f t="shared" si="102"/>
        <v>-8004.9658333333327</v>
      </c>
      <c r="X729" s="200"/>
      <c r="Z729" s="9">
        <f t="shared" si="104"/>
        <v>-8004.9658333333327</v>
      </c>
      <c r="AB729" s="200"/>
      <c r="AC729" s="157">
        <v>0</v>
      </c>
    </row>
    <row r="730" spans="1:29" s="8" customFormat="1" outlineLevel="3" x14ac:dyDescent="0.25">
      <c r="A730" s="187" t="s">
        <v>1216</v>
      </c>
      <c r="B730" s="187" t="s">
        <v>1217</v>
      </c>
      <c r="C730" s="187" t="s">
        <v>1512</v>
      </c>
      <c r="D730" s="187" t="s">
        <v>1513</v>
      </c>
      <c r="E730" s="170">
        <v>0</v>
      </c>
      <c r="F730" s="170">
        <v>0</v>
      </c>
      <c r="G730" s="170">
        <v>0</v>
      </c>
      <c r="H730" s="170">
        <v>0</v>
      </c>
      <c r="I730" s="170">
        <v>0</v>
      </c>
      <c r="J730" s="170">
        <v>0</v>
      </c>
      <c r="K730" s="170">
        <v>0</v>
      </c>
      <c r="L730" s="170">
        <v>0</v>
      </c>
      <c r="M730" s="170">
        <v>0</v>
      </c>
      <c r="N730" s="170">
        <v>-26486.799999999999</v>
      </c>
      <c r="O730" s="170">
        <v>-26486.799999999999</v>
      </c>
      <c r="P730" s="170">
        <v>-26486.799999999999</v>
      </c>
      <c r="Q730" s="170">
        <v>-26486.799999999999</v>
      </c>
      <c r="R730" s="170">
        <f t="shared" si="101"/>
        <v>-7725.3166666666657</v>
      </c>
      <c r="S730" s="9"/>
      <c r="V730" s="9">
        <f t="shared" si="102"/>
        <v>-7725.3166666666657</v>
      </c>
      <c r="X730" s="200"/>
      <c r="Z730" s="9">
        <f t="shared" si="104"/>
        <v>-7725.3166666666657</v>
      </c>
      <c r="AB730" s="200"/>
      <c r="AC730" s="157">
        <v>0</v>
      </c>
    </row>
    <row r="731" spans="1:29" s="8" customFormat="1" outlineLevel="3" x14ac:dyDescent="0.25">
      <c r="A731" s="187" t="s">
        <v>1216</v>
      </c>
      <c r="B731" s="187" t="s">
        <v>1217</v>
      </c>
      <c r="C731" s="187" t="s">
        <v>1514</v>
      </c>
      <c r="D731" s="187" t="s">
        <v>1515</v>
      </c>
      <c r="E731" s="170">
        <v>0</v>
      </c>
      <c r="F731" s="170">
        <v>0</v>
      </c>
      <c r="G731" s="170">
        <v>-1714919.6</v>
      </c>
      <c r="H731" s="170">
        <v>0</v>
      </c>
      <c r="I731" s="170">
        <v>0</v>
      </c>
      <c r="J731" s="170">
        <v>0</v>
      </c>
      <c r="K731" s="170">
        <v>-1813898.56</v>
      </c>
      <c r="L731" s="170">
        <v>-1813898.56</v>
      </c>
      <c r="M731" s="170">
        <v>-1813898.56</v>
      </c>
      <c r="N731" s="170">
        <v>-3510011.61</v>
      </c>
      <c r="O731" s="170">
        <v>-3510011.61</v>
      </c>
      <c r="P731" s="170">
        <v>-3510011.61</v>
      </c>
      <c r="Q731" s="170">
        <v>-5740237.3499999996</v>
      </c>
      <c r="R731" s="170">
        <f t="shared" si="101"/>
        <v>-1713064.0654166667</v>
      </c>
      <c r="S731" s="9"/>
      <c r="V731" s="9">
        <f t="shared" si="102"/>
        <v>-1713064.0654166667</v>
      </c>
      <c r="X731" s="200"/>
      <c r="Z731" s="9">
        <f t="shared" si="104"/>
        <v>-1713064.0654166667</v>
      </c>
      <c r="AB731" s="200"/>
      <c r="AC731" s="157">
        <v>0</v>
      </c>
    </row>
    <row r="732" spans="1:29" s="8" customFormat="1" outlineLevel="3" x14ac:dyDescent="0.25">
      <c r="A732" s="187" t="s">
        <v>1216</v>
      </c>
      <c r="B732" s="187" t="s">
        <v>1217</v>
      </c>
      <c r="C732" s="187" t="s">
        <v>1516</v>
      </c>
      <c r="D732" s="187" t="s">
        <v>1515</v>
      </c>
      <c r="E732" s="170">
        <v>8879362.5199999996</v>
      </c>
      <c r="F732" s="170">
        <v>3017527.62</v>
      </c>
      <c r="G732" s="170">
        <v>3200621.16</v>
      </c>
      <c r="H732" s="170">
        <v>1133039.21</v>
      </c>
      <c r="I732" s="170">
        <v>1133039.21</v>
      </c>
      <c r="J732" s="170">
        <v>1133039.21</v>
      </c>
      <c r="K732" s="170">
        <v>0</v>
      </c>
      <c r="L732" s="170">
        <v>0</v>
      </c>
      <c r="M732" s="170">
        <v>0</v>
      </c>
      <c r="N732" s="170">
        <v>0</v>
      </c>
      <c r="O732" s="170">
        <v>0</v>
      </c>
      <c r="P732" s="170">
        <v>0</v>
      </c>
      <c r="Q732" s="170">
        <v>0</v>
      </c>
      <c r="R732" s="170">
        <f t="shared" si="101"/>
        <v>1171412.3058333334</v>
      </c>
      <c r="S732" s="9"/>
      <c r="V732" s="9">
        <f t="shared" si="102"/>
        <v>1171412.3058333334</v>
      </c>
      <c r="X732" s="200"/>
      <c r="Z732" s="9">
        <f t="shared" si="104"/>
        <v>1171412.3058333334</v>
      </c>
      <c r="AB732" s="200"/>
      <c r="AC732" s="157">
        <v>0</v>
      </c>
    </row>
    <row r="733" spans="1:29" s="8" customFormat="1" outlineLevel="3" x14ac:dyDescent="0.25">
      <c r="A733" s="8" t="s">
        <v>1216</v>
      </c>
      <c r="B733" s="8" t="s">
        <v>1217</v>
      </c>
      <c r="C733" s="8" t="s">
        <v>1517</v>
      </c>
      <c r="D733" s="8" t="s">
        <v>1518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v>46</v>
      </c>
      <c r="R733" s="9">
        <f t="shared" si="101"/>
        <v>1.9166666666666667</v>
      </c>
      <c r="S733" s="9"/>
      <c r="V733" s="9">
        <f t="shared" si="102"/>
        <v>1.9166666666666667</v>
      </c>
      <c r="X733" s="200"/>
      <c r="AA733" s="9">
        <f>V733</f>
        <v>1.9166666666666667</v>
      </c>
      <c r="AB733" s="202"/>
      <c r="AC733" s="157">
        <v>0</v>
      </c>
    </row>
    <row r="734" spans="1:29" s="8" customFormat="1" outlineLevel="3" x14ac:dyDescent="0.25">
      <c r="A734" s="183" t="s">
        <v>1519</v>
      </c>
      <c r="B734" s="183" t="s">
        <v>1520</v>
      </c>
      <c r="C734" s="183" t="s">
        <v>1521</v>
      </c>
      <c r="D734" s="183" t="s">
        <v>1522</v>
      </c>
      <c r="E734" s="184">
        <v>277404.19</v>
      </c>
      <c r="F734" s="184">
        <v>160504.06</v>
      </c>
      <c r="G734" s="184">
        <v>202353.08</v>
      </c>
      <c r="H734" s="184">
        <v>193646.88</v>
      </c>
      <c r="I734" s="184">
        <v>178235.33</v>
      </c>
      <c r="J734" s="184">
        <v>312421.12</v>
      </c>
      <c r="K734" s="184">
        <v>281821.67</v>
      </c>
      <c r="L734" s="184">
        <v>279118.2</v>
      </c>
      <c r="M734" s="184">
        <v>248004.49</v>
      </c>
      <c r="N734" s="184">
        <v>400201.04</v>
      </c>
      <c r="O734" s="184">
        <v>311685.57</v>
      </c>
      <c r="P734" s="184">
        <v>307418.7</v>
      </c>
      <c r="Q734" s="184">
        <v>340175.92</v>
      </c>
      <c r="R734" s="184">
        <f t="shared" si="101"/>
        <v>265350.01624999999</v>
      </c>
      <c r="S734" s="9"/>
      <c r="V734" s="9">
        <f t="shared" si="102"/>
        <v>265350.01624999999</v>
      </c>
      <c r="X734" s="200"/>
      <c r="Z734" s="9">
        <f t="shared" ref="Z734:Z748" si="105">V734</f>
        <v>265350.01624999999</v>
      </c>
      <c r="AB734" s="200"/>
      <c r="AC734" s="157">
        <v>0</v>
      </c>
    </row>
    <row r="735" spans="1:29" s="8" customFormat="1" outlineLevel="3" x14ac:dyDescent="0.25">
      <c r="A735" s="183" t="s">
        <v>1519</v>
      </c>
      <c r="B735" s="183" t="s">
        <v>1520</v>
      </c>
      <c r="C735" s="183" t="s">
        <v>1523</v>
      </c>
      <c r="D735" s="183" t="s">
        <v>1524</v>
      </c>
      <c r="E735" s="184">
        <v>-2415074.5</v>
      </c>
      <c r="F735" s="184">
        <v>-2585223.85</v>
      </c>
      <c r="G735" s="184">
        <v>-2760916.51</v>
      </c>
      <c r="H735" s="184">
        <v>-2932612.36</v>
      </c>
      <c r="I735" s="184">
        <v>-3079004</v>
      </c>
      <c r="J735" s="184">
        <v>-3164368.66</v>
      </c>
      <c r="K735" s="184">
        <v>-3204638.55</v>
      </c>
      <c r="L735" s="184">
        <v>-3328965.2</v>
      </c>
      <c r="M735" s="184">
        <v>-3248351.59</v>
      </c>
      <c r="N735" s="184">
        <v>-3041217.71</v>
      </c>
      <c r="O735" s="184">
        <v>-2899570.21</v>
      </c>
      <c r="P735" s="184">
        <v>-2807966.73</v>
      </c>
      <c r="Q735" s="184">
        <v>-2792796.31</v>
      </c>
      <c r="R735" s="184">
        <f t="shared" si="101"/>
        <v>-2971397.5645833337</v>
      </c>
      <c r="S735" s="9"/>
      <c r="V735" s="9">
        <f t="shared" si="102"/>
        <v>-2971397.5645833337</v>
      </c>
      <c r="X735" s="200"/>
      <c r="Z735" s="9">
        <f t="shared" si="105"/>
        <v>-2971397.5645833337</v>
      </c>
      <c r="AB735" s="200"/>
      <c r="AC735" s="157">
        <v>0</v>
      </c>
    </row>
    <row r="736" spans="1:29" s="8" customFormat="1" outlineLevel="3" x14ac:dyDescent="0.25">
      <c r="A736" s="183" t="s">
        <v>1519</v>
      </c>
      <c r="B736" s="183" t="s">
        <v>1520</v>
      </c>
      <c r="C736" s="183" t="s">
        <v>1525</v>
      </c>
      <c r="D736" s="183" t="s">
        <v>1526</v>
      </c>
      <c r="E736" s="184">
        <v>271233.55</v>
      </c>
      <c r="F736" s="184">
        <v>377987.73</v>
      </c>
      <c r="G736" s="184">
        <v>313800.46000000002</v>
      </c>
      <c r="H736" s="184">
        <v>318993.83</v>
      </c>
      <c r="I736" s="184">
        <v>249038.37</v>
      </c>
      <c r="J736" s="184">
        <v>566095.66</v>
      </c>
      <c r="K736" s="184">
        <v>317148.64</v>
      </c>
      <c r="L736" s="184">
        <v>380853.82</v>
      </c>
      <c r="M736" s="184">
        <v>435257.81</v>
      </c>
      <c r="N736" s="184">
        <v>394523.22</v>
      </c>
      <c r="O736" s="184">
        <v>318438.84000000003</v>
      </c>
      <c r="P736" s="184">
        <v>281012.40000000002</v>
      </c>
      <c r="Q736" s="184">
        <v>515968.34</v>
      </c>
      <c r="R736" s="184">
        <f t="shared" si="101"/>
        <v>362229.31041666662</v>
      </c>
      <c r="S736" s="9"/>
      <c r="V736" s="9">
        <f t="shared" si="102"/>
        <v>362229.31041666662</v>
      </c>
      <c r="X736" s="200"/>
      <c r="Z736" s="9">
        <f t="shared" si="105"/>
        <v>362229.31041666662</v>
      </c>
      <c r="AB736" s="200"/>
      <c r="AC736" s="157">
        <v>0</v>
      </c>
    </row>
    <row r="737" spans="1:32" s="8" customFormat="1" outlineLevel="3" x14ac:dyDescent="0.25">
      <c r="A737" s="183" t="s">
        <v>1519</v>
      </c>
      <c r="B737" s="183" t="s">
        <v>1520</v>
      </c>
      <c r="C737" s="183" t="s">
        <v>1527</v>
      </c>
      <c r="D737" s="183" t="s">
        <v>1528</v>
      </c>
      <c r="E737" s="184">
        <v>-1599330.2</v>
      </c>
      <c r="F737" s="184">
        <v>-2063727.91</v>
      </c>
      <c r="G737" s="184">
        <v>-2217366.3199999998</v>
      </c>
      <c r="H737" s="184">
        <v>-2444008.27</v>
      </c>
      <c r="I737" s="184">
        <v>-2440872.9500000002</v>
      </c>
      <c r="J737" s="184">
        <v>-2374695.48</v>
      </c>
      <c r="K737" s="184">
        <v>-1858212.9</v>
      </c>
      <c r="L737" s="184">
        <v>-1870352.52</v>
      </c>
      <c r="M737" s="184">
        <v>-1672589.92</v>
      </c>
      <c r="N737" s="184">
        <v>-1484229.49</v>
      </c>
      <c r="O737" s="184">
        <v>-1306589.9099999999</v>
      </c>
      <c r="P737" s="184">
        <v>-1242592.55</v>
      </c>
      <c r="Q737" s="184">
        <v>-1395882.06</v>
      </c>
      <c r="R737" s="184">
        <f t="shared" si="101"/>
        <v>-1872737.0291666668</v>
      </c>
      <c r="S737" s="9"/>
      <c r="V737" s="9">
        <f t="shared" si="102"/>
        <v>-1872737.0291666668</v>
      </c>
      <c r="X737" s="200"/>
      <c r="Z737" s="9">
        <f t="shared" si="105"/>
        <v>-1872737.0291666668</v>
      </c>
      <c r="AB737" s="200"/>
      <c r="AC737" s="157">
        <v>0</v>
      </c>
    </row>
    <row r="738" spans="1:32" s="8" customFormat="1" outlineLevel="3" x14ac:dyDescent="0.25">
      <c r="A738" s="183" t="s">
        <v>1519</v>
      </c>
      <c r="B738" s="183" t="s">
        <v>1520</v>
      </c>
      <c r="C738" s="183" t="s">
        <v>1529</v>
      </c>
      <c r="D738" s="183" t="s">
        <v>1530</v>
      </c>
      <c r="E738" s="184">
        <v>115240.97</v>
      </c>
      <c r="F738" s="184">
        <v>120139.01</v>
      </c>
      <c r="G738" s="184">
        <v>153660.4</v>
      </c>
      <c r="H738" s="184">
        <v>127228.84</v>
      </c>
      <c r="I738" s="184">
        <v>116418.45</v>
      </c>
      <c r="J738" s="184">
        <v>107058.89</v>
      </c>
      <c r="K738" s="184">
        <v>96832.56</v>
      </c>
      <c r="L738" s="184">
        <v>119165</v>
      </c>
      <c r="M738" s="184">
        <v>125366.78</v>
      </c>
      <c r="N738" s="184">
        <v>131788.79</v>
      </c>
      <c r="O738" s="184">
        <v>138099.59</v>
      </c>
      <c r="P738" s="184">
        <v>164282.04</v>
      </c>
      <c r="Q738" s="184">
        <v>191362.94</v>
      </c>
      <c r="R738" s="184">
        <f t="shared" si="101"/>
        <v>129445.19208333334</v>
      </c>
      <c r="S738" s="9"/>
      <c r="V738" s="9">
        <f t="shared" si="102"/>
        <v>129445.19208333334</v>
      </c>
      <c r="X738" s="200"/>
      <c r="Z738" s="9">
        <f t="shared" si="105"/>
        <v>129445.19208333334</v>
      </c>
      <c r="AB738" s="200"/>
      <c r="AC738" s="157">
        <v>0</v>
      </c>
    </row>
    <row r="739" spans="1:32" s="8" customFormat="1" outlineLevel="3" x14ac:dyDescent="0.25">
      <c r="A739" s="183" t="s">
        <v>1519</v>
      </c>
      <c r="B739" s="183" t="s">
        <v>1520</v>
      </c>
      <c r="C739" s="183" t="s">
        <v>1531</v>
      </c>
      <c r="D739" s="183" t="s">
        <v>1532</v>
      </c>
      <c r="E739" s="184">
        <v>4569332.97</v>
      </c>
      <c r="F739" s="184">
        <v>4953629.83</v>
      </c>
      <c r="G739" s="184">
        <v>5821637.9100000001</v>
      </c>
      <c r="H739" s="184">
        <v>6276537.8799999999</v>
      </c>
      <c r="I739" s="184">
        <v>5971491.3099999996</v>
      </c>
      <c r="J739" s="184">
        <v>3689180.89</v>
      </c>
      <c r="K739" s="184">
        <v>3823985.67</v>
      </c>
      <c r="L739" s="184">
        <v>4233543.83</v>
      </c>
      <c r="M739" s="184">
        <v>3382352.92</v>
      </c>
      <c r="N739" s="184">
        <v>4312331.9000000004</v>
      </c>
      <c r="O739" s="184">
        <v>4013646.97</v>
      </c>
      <c r="P739" s="184">
        <v>3624310.05</v>
      </c>
      <c r="Q739" s="184">
        <v>4723677.72</v>
      </c>
      <c r="R739" s="184">
        <f t="shared" si="101"/>
        <v>4562429.5420833332</v>
      </c>
      <c r="S739" s="9"/>
      <c r="V739" s="9">
        <f t="shared" si="102"/>
        <v>4562429.5420833332</v>
      </c>
      <c r="X739" s="200"/>
      <c r="Z739" s="9">
        <f t="shared" si="105"/>
        <v>4562429.5420833332</v>
      </c>
      <c r="AB739" s="200"/>
      <c r="AC739" s="157">
        <v>0</v>
      </c>
    </row>
    <row r="740" spans="1:32" s="8" customFormat="1" outlineLevel="3" x14ac:dyDescent="0.25">
      <c r="A740" s="183" t="s">
        <v>1519</v>
      </c>
      <c r="B740" s="183" t="s">
        <v>1520</v>
      </c>
      <c r="C740" s="183" t="s">
        <v>1533</v>
      </c>
      <c r="D740" s="183" t="s">
        <v>1534</v>
      </c>
      <c r="E740" s="184">
        <v>-75764997.299999997</v>
      </c>
      <c r="F740" s="184">
        <v>-83163569.819999993</v>
      </c>
      <c r="G740" s="184">
        <v>-90879647.569999993</v>
      </c>
      <c r="H740" s="184">
        <v>-97657384.280000001</v>
      </c>
      <c r="I740" s="184">
        <v>-102466912.01000001</v>
      </c>
      <c r="J740" s="184">
        <v>-106776599.89</v>
      </c>
      <c r="K740" s="184">
        <v>-111740901.31</v>
      </c>
      <c r="L740" s="184">
        <v>-116541847.98</v>
      </c>
      <c r="M740" s="184">
        <v>-106911532.08</v>
      </c>
      <c r="N740" s="184">
        <v>-110968059.31999999</v>
      </c>
      <c r="O740" s="184">
        <v>-114600696.95999999</v>
      </c>
      <c r="P740" s="184">
        <v>-118231456.25</v>
      </c>
      <c r="Q740" s="184">
        <v>-122859124.89</v>
      </c>
      <c r="R740" s="184">
        <f t="shared" si="101"/>
        <v>-104937555.71375</v>
      </c>
      <c r="S740" s="9"/>
      <c r="V740" s="9">
        <f t="shared" si="102"/>
        <v>-104937555.71375</v>
      </c>
      <c r="X740" s="200"/>
      <c r="Z740" s="9">
        <f t="shared" si="105"/>
        <v>-104937555.71375</v>
      </c>
      <c r="AB740" s="200"/>
      <c r="AC740" s="157">
        <v>0</v>
      </c>
    </row>
    <row r="741" spans="1:32" s="8" customFormat="1" outlineLevel="3" x14ac:dyDescent="0.25">
      <c r="A741" s="183" t="s">
        <v>1519</v>
      </c>
      <c r="B741" s="183" t="s">
        <v>1520</v>
      </c>
      <c r="C741" s="183" t="s">
        <v>1535</v>
      </c>
      <c r="D741" s="183" t="s">
        <v>1536</v>
      </c>
      <c r="E741" s="184">
        <v>735916.11</v>
      </c>
      <c r="F741" s="184">
        <v>805761.12</v>
      </c>
      <c r="G741" s="184">
        <v>653869.76</v>
      </c>
      <c r="H741" s="184">
        <v>800944.3</v>
      </c>
      <c r="I741" s="184">
        <v>947813.93</v>
      </c>
      <c r="J741" s="184">
        <v>750928.11</v>
      </c>
      <c r="K741" s="184">
        <v>1000468.28</v>
      </c>
      <c r="L741" s="184">
        <v>765880.59</v>
      </c>
      <c r="M741" s="184">
        <v>699444.47</v>
      </c>
      <c r="N741" s="184">
        <v>880762.37</v>
      </c>
      <c r="O741" s="184">
        <v>731141.02</v>
      </c>
      <c r="P741" s="184">
        <v>890354.21</v>
      </c>
      <c r="Q741" s="184">
        <v>871069.96</v>
      </c>
      <c r="R741" s="184">
        <f t="shared" si="101"/>
        <v>810905.09958333336</v>
      </c>
      <c r="S741" s="9"/>
      <c r="V741" s="9">
        <f t="shared" si="102"/>
        <v>810905.09958333336</v>
      </c>
      <c r="X741" s="200"/>
      <c r="Z741" s="9">
        <f t="shared" si="105"/>
        <v>810905.09958333336</v>
      </c>
      <c r="AB741" s="200"/>
      <c r="AC741" s="157">
        <v>0</v>
      </c>
    </row>
    <row r="742" spans="1:32" s="8" customFormat="1" outlineLevel="3" x14ac:dyDescent="0.25">
      <c r="A742" s="183" t="s">
        <v>1519</v>
      </c>
      <c r="B742" s="183" t="s">
        <v>1520</v>
      </c>
      <c r="C742" s="183" t="s">
        <v>1537</v>
      </c>
      <c r="D742" s="183" t="s">
        <v>1538</v>
      </c>
      <c r="E742" s="184">
        <v>-2658978.4900000002</v>
      </c>
      <c r="F742" s="184">
        <v>-3005193</v>
      </c>
      <c r="G742" s="184">
        <v>-3163783.72</v>
      </c>
      <c r="H742" s="184">
        <v>-3512502.29</v>
      </c>
      <c r="I742" s="184">
        <v>-3664683.07</v>
      </c>
      <c r="J742" s="184">
        <v>-3229245.98</v>
      </c>
      <c r="K742" s="184">
        <v>-2757496.93</v>
      </c>
      <c r="L742" s="184">
        <v>-3516172.07</v>
      </c>
      <c r="M742" s="184">
        <v>-3980551.73</v>
      </c>
      <c r="N742" s="184">
        <v>-4377300.6900000004</v>
      </c>
      <c r="O742" s="184">
        <v>-4822196.93</v>
      </c>
      <c r="P742" s="184">
        <v>-4945460.2</v>
      </c>
      <c r="Q742" s="184">
        <v>-4804132.67</v>
      </c>
      <c r="R742" s="184">
        <f t="shared" si="101"/>
        <v>-3725511.8491666671</v>
      </c>
      <c r="S742" s="9"/>
      <c r="V742" s="9">
        <f t="shared" si="102"/>
        <v>-3725511.8491666671</v>
      </c>
      <c r="X742" s="200"/>
      <c r="Z742" s="9">
        <f t="shared" si="105"/>
        <v>-3725511.8491666671</v>
      </c>
      <c r="AB742" s="200"/>
      <c r="AC742" s="157">
        <v>0</v>
      </c>
    </row>
    <row r="743" spans="1:32" s="8" customFormat="1" outlineLevel="3" x14ac:dyDescent="0.25">
      <c r="A743" s="183" t="s">
        <v>1519</v>
      </c>
      <c r="B743" s="183" t="s">
        <v>1520</v>
      </c>
      <c r="C743" s="183" t="s">
        <v>1539</v>
      </c>
      <c r="D743" s="183" t="s">
        <v>1540</v>
      </c>
      <c r="E743" s="184">
        <v>402326.26</v>
      </c>
      <c r="F743" s="184">
        <v>507087.08</v>
      </c>
      <c r="G743" s="184">
        <v>665829.23</v>
      </c>
      <c r="H743" s="184">
        <v>741118.5</v>
      </c>
      <c r="I743" s="184">
        <v>484199.17</v>
      </c>
      <c r="J743" s="184">
        <v>501325.78</v>
      </c>
      <c r="K743" s="184">
        <v>270657.83</v>
      </c>
      <c r="L743" s="184">
        <v>377476.68</v>
      </c>
      <c r="M743" s="184">
        <v>282778.78999999998</v>
      </c>
      <c r="N743" s="184">
        <v>361495.49</v>
      </c>
      <c r="O743" s="184">
        <v>332523.42</v>
      </c>
      <c r="P743" s="184">
        <v>324201.86</v>
      </c>
      <c r="Q743" s="184">
        <v>387980.21</v>
      </c>
      <c r="R743" s="184">
        <f t="shared" si="101"/>
        <v>436987.25541666668</v>
      </c>
      <c r="S743" s="9"/>
      <c r="V743" s="9">
        <f t="shared" si="102"/>
        <v>436987.25541666668</v>
      </c>
      <c r="X743" s="200"/>
      <c r="Z743" s="9">
        <f t="shared" si="105"/>
        <v>436987.25541666668</v>
      </c>
      <c r="AB743" s="200"/>
      <c r="AC743" s="157">
        <v>0</v>
      </c>
    </row>
    <row r="744" spans="1:32" s="8" customFormat="1" outlineLevel="3" x14ac:dyDescent="0.25">
      <c r="A744" s="183" t="s">
        <v>1519</v>
      </c>
      <c r="B744" s="183" t="s">
        <v>1520</v>
      </c>
      <c r="C744" s="183" t="s">
        <v>1541</v>
      </c>
      <c r="D744" s="183" t="s">
        <v>1542</v>
      </c>
      <c r="E744" s="184">
        <v>6129324.04</v>
      </c>
      <c r="F744" s="184">
        <v>-1327913.1399999999</v>
      </c>
      <c r="G744" s="184">
        <v>-1758912.04</v>
      </c>
      <c r="H744" s="184">
        <v>-2155956.4700000002</v>
      </c>
      <c r="I744" s="184">
        <v>-2294746.91</v>
      </c>
      <c r="J744" s="184">
        <v>-2772410.55</v>
      </c>
      <c r="K744" s="184">
        <v>-981397</v>
      </c>
      <c r="L744" s="184">
        <v>-1111620.32</v>
      </c>
      <c r="M744" s="184">
        <v>-1226502.02</v>
      </c>
      <c r="N744" s="184">
        <v>-1382792.32</v>
      </c>
      <c r="O744" s="184">
        <v>-1514158.5</v>
      </c>
      <c r="P744" s="184">
        <v>-1610426.96</v>
      </c>
      <c r="Q744" s="184">
        <v>-1779846.03</v>
      </c>
      <c r="R744" s="184">
        <f t="shared" si="101"/>
        <v>-1330174.76875</v>
      </c>
      <c r="S744" s="9"/>
      <c r="V744" s="9">
        <f t="shared" si="102"/>
        <v>-1330174.76875</v>
      </c>
      <c r="X744" s="200"/>
      <c r="Z744" s="9">
        <f t="shared" si="105"/>
        <v>-1330174.76875</v>
      </c>
      <c r="AB744" s="200"/>
      <c r="AC744" s="157">
        <v>0</v>
      </c>
    </row>
    <row r="745" spans="1:32" s="8" customFormat="1" outlineLevel="3" x14ac:dyDescent="0.25">
      <c r="A745" s="183" t="s">
        <v>1519</v>
      </c>
      <c r="B745" s="183" t="s">
        <v>1520</v>
      </c>
      <c r="C745" s="183" t="s">
        <v>1543</v>
      </c>
      <c r="D745" s="183" t="s">
        <v>1544</v>
      </c>
      <c r="E745" s="184">
        <v>0</v>
      </c>
      <c r="F745" s="184">
        <v>0</v>
      </c>
      <c r="G745" s="184">
        <v>0</v>
      </c>
      <c r="H745" s="184">
        <v>0</v>
      </c>
      <c r="I745" s="184">
        <v>0</v>
      </c>
      <c r="J745" s="184">
        <v>0</v>
      </c>
      <c r="K745" s="184">
        <v>88543.3</v>
      </c>
      <c r="L745" s="184">
        <v>143741.64000000001</v>
      </c>
      <c r="M745" s="184">
        <v>106183.35</v>
      </c>
      <c r="N745" s="184">
        <v>137593.76999999999</v>
      </c>
      <c r="O745" s="184">
        <v>190715.07</v>
      </c>
      <c r="P745" s="184">
        <v>237475.48</v>
      </c>
      <c r="Q745" s="184">
        <v>305301.05</v>
      </c>
      <c r="R745" s="184">
        <f t="shared" si="101"/>
        <v>88075.261249999996</v>
      </c>
      <c r="S745" s="9"/>
      <c r="V745" s="9">
        <f t="shared" si="102"/>
        <v>88075.261249999996</v>
      </c>
      <c r="X745" s="200"/>
      <c r="Z745" s="9">
        <f t="shared" si="105"/>
        <v>88075.261249999996</v>
      </c>
      <c r="AB745" s="200"/>
      <c r="AC745" s="157">
        <v>0</v>
      </c>
    </row>
    <row r="746" spans="1:32" s="8" customFormat="1" outlineLevel="3" x14ac:dyDescent="0.25">
      <c r="A746" s="183" t="s">
        <v>1519</v>
      </c>
      <c r="B746" s="183" t="s">
        <v>1520</v>
      </c>
      <c r="C746" s="183" t="s">
        <v>1545</v>
      </c>
      <c r="D746" s="183" t="s">
        <v>1546</v>
      </c>
      <c r="E746" s="184">
        <v>0</v>
      </c>
      <c r="F746" s="184">
        <v>0</v>
      </c>
      <c r="G746" s="184">
        <v>0</v>
      </c>
      <c r="H746" s="184">
        <v>0</v>
      </c>
      <c r="I746" s="184">
        <v>0</v>
      </c>
      <c r="J746" s="184">
        <v>0</v>
      </c>
      <c r="K746" s="184">
        <v>-1784044.74</v>
      </c>
      <c r="L746" s="184">
        <v>-1772900.18</v>
      </c>
      <c r="M746" s="184">
        <v>-1789356.11</v>
      </c>
      <c r="N746" s="184">
        <v>-1886071.21</v>
      </c>
      <c r="O746" s="184">
        <v>-1912040.52</v>
      </c>
      <c r="P746" s="184">
        <v>-1941839.72</v>
      </c>
      <c r="Q746" s="184">
        <v>-1939551.55</v>
      </c>
      <c r="R746" s="184">
        <f t="shared" si="101"/>
        <v>-1004669.0212500001</v>
      </c>
      <c r="S746" s="9"/>
      <c r="V746" s="9">
        <f t="shared" si="102"/>
        <v>-1004669.0212500001</v>
      </c>
      <c r="X746" s="200"/>
      <c r="Z746" s="9">
        <f t="shared" si="105"/>
        <v>-1004669.0212500001</v>
      </c>
      <c r="AB746" s="200"/>
      <c r="AC746" s="157">
        <v>0</v>
      </c>
    </row>
    <row r="747" spans="1:32" s="8" customFormat="1" outlineLevel="3" x14ac:dyDescent="0.25">
      <c r="A747" s="183" t="s">
        <v>1519</v>
      </c>
      <c r="B747" s="183" t="s">
        <v>1520</v>
      </c>
      <c r="C747" s="183" t="s">
        <v>1547</v>
      </c>
      <c r="D747" s="183" t="s">
        <v>1548</v>
      </c>
      <c r="E747" s="184">
        <v>0</v>
      </c>
      <c r="F747" s="184">
        <v>0</v>
      </c>
      <c r="G747" s="184">
        <v>0</v>
      </c>
      <c r="H747" s="184">
        <v>0</v>
      </c>
      <c r="I747" s="184">
        <v>0</v>
      </c>
      <c r="J747" s="184">
        <v>0</v>
      </c>
      <c r="K747" s="184">
        <v>126280.51</v>
      </c>
      <c r="L747" s="184">
        <v>166788.64000000001</v>
      </c>
      <c r="M747" s="184">
        <v>54886.97</v>
      </c>
      <c r="N747" s="184">
        <v>148217.53</v>
      </c>
      <c r="O747" s="184">
        <v>178656.32</v>
      </c>
      <c r="P747" s="184">
        <v>143114.79999999999</v>
      </c>
      <c r="Q747" s="184">
        <v>225877.18</v>
      </c>
      <c r="R747" s="184">
        <f t="shared" si="101"/>
        <v>77573.613333333327</v>
      </c>
      <c r="S747" s="9"/>
      <c r="V747" s="9">
        <f t="shared" si="102"/>
        <v>77573.613333333327</v>
      </c>
      <c r="X747" s="200"/>
      <c r="Z747" s="9">
        <f t="shared" si="105"/>
        <v>77573.613333333327</v>
      </c>
      <c r="AB747" s="200"/>
      <c r="AC747" s="157">
        <v>0</v>
      </c>
      <c r="AD747" s="5"/>
      <c r="AE747" s="5"/>
    </row>
    <row r="748" spans="1:32" s="8" customFormat="1" outlineLevel="3" x14ac:dyDescent="0.25">
      <c r="A748" s="183" t="s">
        <v>1519</v>
      </c>
      <c r="B748" s="183" t="s">
        <v>1520</v>
      </c>
      <c r="C748" s="183" t="s">
        <v>1549</v>
      </c>
      <c r="D748" s="183" t="s">
        <v>1550</v>
      </c>
      <c r="E748" s="184">
        <v>0</v>
      </c>
      <c r="F748" s="184">
        <v>0</v>
      </c>
      <c r="G748" s="184">
        <v>0</v>
      </c>
      <c r="H748" s="184">
        <v>0</v>
      </c>
      <c r="I748" s="184">
        <v>0</v>
      </c>
      <c r="J748" s="184">
        <v>0</v>
      </c>
      <c r="K748" s="184">
        <v>-240243.87</v>
      </c>
      <c r="L748" s="184">
        <v>-508754.63</v>
      </c>
      <c r="M748" s="184">
        <v>-692246.76</v>
      </c>
      <c r="N748" s="184">
        <v>533216.23</v>
      </c>
      <c r="O748" s="184">
        <v>350969.82</v>
      </c>
      <c r="P748" s="184">
        <v>123325.97</v>
      </c>
      <c r="Q748" s="184">
        <v>-79551.789999999994</v>
      </c>
      <c r="R748" s="184">
        <f t="shared" si="101"/>
        <v>-39459.094583333332</v>
      </c>
      <c r="S748" s="9"/>
      <c r="V748" s="9">
        <f t="shared" si="102"/>
        <v>-39459.094583333332</v>
      </c>
      <c r="X748" s="200"/>
      <c r="Z748" s="9">
        <f t="shared" si="105"/>
        <v>-39459.094583333332</v>
      </c>
      <c r="AB748" s="200"/>
      <c r="AC748" s="157">
        <v>0</v>
      </c>
      <c r="AD748" s="9"/>
      <c r="AE748" s="9"/>
    </row>
    <row r="749" spans="1:32" ht="13.5" outlineLevel="2" thickBot="1" x14ac:dyDescent="0.35">
      <c r="A749" s="6" t="s">
        <v>3741</v>
      </c>
      <c r="B749" s="6"/>
      <c r="C749" s="6"/>
      <c r="D749" s="6"/>
      <c r="E749" s="7">
        <f t="shared" ref="E749:AA749" si="106">SUBTOTAL(9,E471:E748)</f>
        <v>1063979945.1</v>
      </c>
      <c r="F749" s="7">
        <f t="shared" si="106"/>
        <v>1087369478.2199996</v>
      </c>
      <c r="G749" s="7">
        <f t="shared" si="106"/>
        <v>1064295612.21</v>
      </c>
      <c r="H749" s="7">
        <f t="shared" si="106"/>
        <v>1051165316.2299995</v>
      </c>
      <c r="I749" s="7">
        <f t="shared" si="106"/>
        <v>1012774197.55</v>
      </c>
      <c r="J749" s="7">
        <f t="shared" si="106"/>
        <v>1007444951.54</v>
      </c>
      <c r="K749" s="7">
        <f t="shared" si="106"/>
        <v>1107326144.47</v>
      </c>
      <c r="L749" s="7">
        <f t="shared" si="106"/>
        <v>1088418690.6299994</v>
      </c>
      <c r="M749" s="7">
        <f t="shared" si="106"/>
        <v>1096581031.2300003</v>
      </c>
      <c r="N749" s="7">
        <f t="shared" si="106"/>
        <v>1128934085.3999994</v>
      </c>
      <c r="O749" s="7">
        <f t="shared" si="106"/>
        <v>1144058708.3699992</v>
      </c>
      <c r="P749" s="7">
        <f t="shared" si="106"/>
        <v>1147378619.4799991</v>
      </c>
      <c r="Q749" s="7">
        <f t="shared" si="106"/>
        <v>1128640408.3700001</v>
      </c>
      <c r="R749" s="7">
        <f t="shared" si="106"/>
        <v>1086004751.0054169</v>
      </c>
      <c r="S749" s="16"/>
      <c r="T749" s="7">
        <f t="shared" si="106"/>
        <v>418348050.77833343</v>
      </c>
      <c r="U749" s="7">
        <f t="shared" si="106"/>
        <v>0</v>
      </c>
      <c r="V749" s="7">
        <f t="shared" si="106"/>
        <v>667656700.22708333</v>
      </c>
      <c r="W749" s="7">
        <f t="shared" si="106"/>
        <v>0</v>
      </c>
      <c r="X749" s="16"/>
      <c r="Y749" s="7">
        <f t="shared" si="106"/>
        <v>108754.74000000003</v>
      </c>
      <c r="Z749" s="7">
        <f t="shared" si="106"/>
        <v>299668807.47041667</v>
      </c>
      <c r="AA749" s="7">
        <f t="shared" si="106"/>
        <v>367879138.01666665</v>
      </c>
      <c r="AB749" s="16"/>
      <c r="AC749" s="188"/>
      <c r="AD749" s="5"/>
      <c r="AE749" s="5"/>
      <c r="AF749" s="5"/>
    </row>
    <row r="750" spans="1:32" outlineLevel="3" x14ac:dyDescent="0.25">
      <c r="A750" t="s">
        <v>1551</v>
      </c>
      <c r="B750" t="s">
        <v>1552</v>
      </c>
      <c r="C750" t="s">
        <v>1553</v>
      </c>
      <c r="D750" t="s">
        <v>1554</v>
      </c>
      <c r="E750" s="5">
        <v>534029.52</v>
      </c>
      <c r="F750" s="5">
        <v>536484.56000000006</v>
      </c>
      <c r="G750" s="5">
        <v>539000.16</v>
      </c>
      <c r="H750" s="5">
        <v>539010.16</v>
      </c>
      <c r="I750" s="5">
        <v>476450.16</v>
      </c>
      <c r="J750" s="5">
        <v>477354.18</v>
      </c>
      <c r="K750" s="5">
        <v>477354.18</v>
      </c>
      <c r="L750" s="5">
        <v>477354.18</v>
      </c>
      <c r="M750" s="5">
        <v>477354.18</v>
      </c>
      <c r="N750" s="5">
        <v>497707.04</v>
      </c>
      <c r="O750" s="5">
        <v>498159.32</v>
      </c>
      <c r="P750" s="5">
        <v>498159.32</v>
      </c>
      <c r="Q750" s="5">
        <v>498159.32</v>
      </c>
      <c r="R750" s="5">
        <f t="shared" si="101"/>
        <v>500873.48833333346</v>
      </c>
      <c r="S750" s="9"/>
      <c r="T750" s="5"/>
      <c r="U750" s="5"/>
      <c r="V750" s="5">
        <f>R750</f>
        <v>500873.48833333346</v>
      </c>
      <c r="Z750" s="5"/>
      <c r="AA750" s="5">
        <f>V750</f>
        <v>500873.48833333346</v>
      </c>
      <c r="AB750" s="202"/>
      <c r="AC750" s="157">
        <v>0</v>
      </c>
    </row>
    <row r="751" spans="1:32" ht="13.5" outlineLevel="2" thickBot="1" x14ac:dyDescent="0.35">
      <c r="A751" s="6" t="s">
        <v>3742</v>
      </c>
      <c r="B751" s="6"/>
      <c r="C751" s="6"/>
      <c r="D751" s="6"/>
      <c r="E751" s="7">
        <f t="shared" ref="E751:AA751" si="107">SUBTOTAL(9,E750:E750)</f>
        <v>534029.52</v>
      </c>
      <c r="F751" s="7">
        <f t="shared" si="107"/>
        <v>536484.56000000006</v>
      </c>
      <c r="G751" s="7">
        <f t="shared" si="107"/>
        <v>539000.16</v>
      </c>
      <c r="H751" s="7">
        <f t="shared" si="107"/>
        <v>539010.16</v>
      </c>
      <c r="I751" s="7">
        <f t="shared" si="107"/>
        <v>476450.16</v>
      </c>
      <c r="J751" s="7">
        <f t="shared" si="107"/>
        <v>477354.18</v>
      </c>
      <c r="K751" s="7">
        <f t="shared" si="107"/>
        <v>477354.18</v>
      </c>
      <c r="L751" s="7">
        <f t="shared" si="107"/>
        <v>477354.18</v>
      </c>
      <c r="M751" s="7">
        <f t="shared" si="107"/>
        <v>477354.18</v>
      </c>
      <c r="N751" s="7">
        <f t="shared" si="107"/>
        <v>497707.04</v>
      </c>
      <c r="O751" s="7">
        <f t="shared" si="107"/>
        <v>498159.32</v>
      </c>
      <c r="P751" s="7">
        <f t="shared" si="107"/>
        <v>498159.32</v>
      </c>
      <c r="Q751" s="7">
        <f t="shared" si="107"/>
        <v>498159.32</v>
      </c>
      <c r="R751" s="7">
        <f t="shared" si="107"/>
        <v>500873.48833333346</v>
      </c>
      <c r="S751" s="16"/>
      <c r="T751" s="7">
        <f t="shared" si="107"/>
        <v>0</v>
      </c>
      <c r="U751" s="7">
        <f t="shared" si="107"/>
        <v>0</v>
      </c>
      <c r="V751" s="7">
        <f t="shared" si="107"/>
        <v>500873.48833333346</v>
      </c>
      <c r="W751" s="7">
        <f t="shared" si="107"/>
        <v>0</v>
      </c>
      <c r="X751" s="16"/>
      <c r="Y751" s="7">
        <f t="shared" si="107"/>
        <v>0</v>
      </c>
      <c r="Z751" s="7">
        <f t="shared" si="107"/>
        <v>0</v>
      </c>
      <c r="AA751" s="7">
        <f t="shared" si="107"/>
        <v>500873.48833333346</v>
      </c>
      <c r="AB751" s="16"/>
      <c r="AC751" s="188"/>
    </row>
    <row r="752" spans="1:32" outlineLevel="3" x14ac:dyDescent="0.25">
      <c r="A752" t="s">
        <v>1555</v>
      </c>
      <c r="B752" t="s">
        <v>1556</v>
      </c>
      <c r="C752" t="s">
        <v>1557</v>
      </c>
      <c r="D752" t="s">
        <v>1558</v>
      </c>
      <c r="E752" s="5">
        <v>135982.13</v>
      </c>
      <c r="F752" s="5">
        <v>0</v>
      </c>
      <c r="G752" s="5">
        <v>0</v>
      </c>
      <c r="H752" s="5">
        <v>0</v>
      </c>
      <c r="I752" s="5">
        <v>-8451.44</v>
      </c>
      <c r="J752" s="5">
        <v>7220.76</v>
      </c>
      <c r="K752" s="5">
        <v>0</v>
      </c>
      <c r="L752" s="5">
        <v>0</v>
      </c>
      <c r="M752" s="5">
        <v>70.14</v>
      </c>
      <c r="N752" s="5">
        <v>0</v>
      </c>
      <c r="O752" s="5">
        <v>0</v>
      </c>
      <c r="P752" s="5">
        <v>0</v>
      </c>
      <c r="Q752" s="5">
        <v>0</v>
      </c>
      <c r="R752" s="5">
        <f t="shared" ref="R752:R819" si="108">(E752+2*SUM(F752:P752)+Q752)/24</f>
        <v>5569.2104166666677</v>
      </c>
      <c r="S752" s="9"/>
      <c r="V752" s="5">
        <f>R752</f>
        <v>5569.2104166666677</v>
      </c>
      <c r="AA752" s="5">
        <f>V752</f>
        <v>5569.2104166666677</v>
      </c>
      <c r="AB752" s="202"/>
      <c r="AC752" s="157">
        <v>0</v>
      </c>
    </row>
    <row r="753" spans="1:29" ht="13.5" outlineLevel="2" thickBot="1" x14ac:dyDescent="0.35">
      <c r="A753" s="6" t="s">
        <v>3743</v>
      </c>
      <c r="B753" s="6"/>
      <c r="C753" s="6"/>
      <c r="D753" s="6"/>
      <c r="E753" s="7">
        <f t="shared" ref="E753:AA753" si="109">SUBTOTAL(9,E752:E752)</f>
        <v>135982.13</v>
      </c>
      <c r="F753" s="7">
        <f t="shared" si="109"/>
        <v>0</v>
      </c>
      <c r="G753" s="7">
        <f t="shared" si="109"/>
        <v>0</v>
      </c>
      <c r="H753" s="7">
        <f t="shared" si="109"/>
        <v>0</v>
      </c>
      <c r="I753" s="7">
        <f t="shared" si="109"/>
        <v>-8451.44</v>
      </c>
      <c r="J753" s="7">
        <f t="shared" si="109"/>
        <v>7220.76</v>
      </c>
      <c r="K753" s="7">
        <f t="shared" si="109"/>
        <v>0</v>
      </c>
      <c r="L753" s="7">
        <f t="shared" si="109"/>
        <v>0</v>
      </c>
      <c r="M753" s="7">
        <f t="shared" si="109"/>
        <v>70.14</v>
      </c>
      <c r="N753" s="7">
        <f t="shared" si="109"/>
        <v>0</v>
      </c>
      <c r="O753" s="7">
        <f t="shared" si="109"/>
        <v>0</v>
      </c>
      <c r="P753" s="7">
        <f t="shared" si="109"/>
        <v>0</v>
      </c>
      <c r="Q753" s="7">
        <f t="shared" si="109"/>
        <v>0</v>
      </c>
      <c r="R753" s="7">
        <f t="shared" si="109"/>
        <v>5569.2104166666677</v>
      </c>
      <c r="S753" s="16"/>
      <c r="T753" s="7">
        <f t="shared" si="109"/>
        <v>0</v>
      </c>
      <c r="U753" s="7">
        <f t="shared" si="109"/>
        <v>0</v>
      </c>
      <c r="V753" s="7">
        <f t="shared" si="109"/>
        <v>5569.2104166666677</v>
      </c>
      <c r="W753" s="7">
        <f t="shared" si="109"/>
        <v>0</v>
      </c>
      <c r="X753" s="16"/>
      <c r="Y753" s="7">
        <f t="shared" si="109"/>
        <v>0</v>
      </c>
      <c r="Z753" s="7">
        <f t="shared" si="109"/>
        <v>0</v>
      </c>
      <c r="AA753" s="7">
        <f t="shared" si="109"/>
        <v>5569.2104166666677</v>
      </c>
      <c r="AB753" s="16"/>
      <c r="AC753" s="188"/>
    </row>
    <row r="754" spans="1:29" outlineLevel="3" x14ac:dyDescent="0.25">
      <c r="A754" t="s">
        <v>1559</v>
      </c>
      <c r="B754" t="s">
        <v>1560</v>
      </c>
      <c r="C754" t="s">
        <v>1561</v>
      </c>
      <c r="D754" t="s">
        <v>1562</v>
      </c>
      <c r="E754" s="5">
        <v>22819.27</v>
      </c>
      <c r="F754" s="5">
        <v>-2652.75</v>
      </c>
      <c r="G754" s="5">
        <v>5427.33</v>
      </c>
      <c r="H754" s="5">
        <v>9477.56</v>
      </c>
      <c r="I754" s="5">
        <v>17337.060000000001</v>
      </c>
      <c r="J754" s="5">
        <v>21511.79</v>
      </c>
      <c r="K754" s="5">
        <v>26188.27</v>
      </c>
      <c r="L754" s="5">
        <v>22543.4</v>
      </c>
      <c r="M754" s="5">
        <v>51902.76</v>
      </c>
      <c r="N754" s="5">
        <v>18451.52</v>
      </c>
      <c r="O754" s="5">
        <v>25640.27</v>
      </c>
      <c r="P754" s="5">
        <v>3817.64</v>
      </c>
      <c r="Q754" s="5">
        <v>18888</v>
      </c>
      <c r="R754" s="5">
        <f t="shared" si="108"/>
        <v>18374.873750000002</v>
      </c>
      <c r="S754" s="9"/>
      <c r="V754" s="5">
        <f>R754</f>
        <v>18374.873750000002</v>
      </c>
      <c r="AA754" s="5">
        <f>V754</f>
        <v>18374.873750000002</v>
      </c>
      <c r="AB754" s="202"/>
      <c r="AC754" s="157">
        <v>0</v>
      </c>
    </row>
    <row r="755" spans="1:29" ht="13.5" outlineLevel="2" thickBot="1" x14ac:dyDescent="0.35">
      <c r="A755" s="6" t="s">
        <v>3744</v>
      </c>
      <c r="B755" s="6"/>
      <c r="C755" s="6"/>
      <c r="D755" s="6"/>
      <c r="E755" s="7">
        <f t="shared" ref="E755:AA755" si="110">SUBTOTAL(9,E754:E754)</f>
        <v>22819.27</v>
      </c>
      <c r="F755" s="7">
        <f t="shared" si="110"/>
        <v>-2652.75</v>
      </c>
      <c r="G755" s="7">
        <f t="shared" si="110"/>
        <v>5427.33</v>
      </c>
      <c r="H755" s="7">
        <f t="shared" si="110"/>
        <v>9477.56</v>
      </c>
      <c r="I755" s="7">
        <f t="shared" si="110"/>
        <v>17337.060000000001</v>
      </c>
      <c r="J755" s="7">
        <f t="shared" si="110"/>
        <v>21511.79</v>
      </c>
      <c r="K755" s="7">
        <f t="shared" si="110"/>
        <v>26188.27</v>
      </c>
      <c r="L755" s="7">
        <f t="shared" si="110"/>
        <v>22543.4</v>
      </c>
      <c r="M755" s="7">
        <f t="shared" si="110"/>
        <v>51902.76</v>
      </c>
      <c r="N755" s="7">
        <f t="shared" si="110"/>
        <v>18451.52</v>
      </c>
      <c r="O755" s="7">
        <f t="shared" si="110"/>
        <v>25640.27</v>
      </c>
      <c r="P755" s="7">
        <f t="shared" si="110"/>
        <v>3817.64</v>
      </c>
      <c r="Q755" s="7">
        <f t="shared" si="110"/>
        <v>18888</v>
      </c>
      <c r="R755" s="7">
        <f t="shared" si="110"/>
        <v>18374.873750000002</v>
      </c>
      <c r="S755" s="16"/>
      <c r="T755" s="7">
        <f t="shared" si="110"/>
        <v>0</v>
      </c>
      <c r="U755" s="7">
        <f t="shared" si="110"/>
        <v>0</v>
      </c>
      <c r="V755" s="7">
        <f t="shared" si="110"/>
        <v>18374.873750000002</v>
      </c>
      <c r="W755" s="7">
        <f t="shared" si="110"/>
        <v>0</v>
      </c>
      <c r="X755" s="16"/>
      <c r="Y755" s="7">
        <f t="shared" si="110"/>
        <v>0</v>
      </c>
      <c r="Z755" s="7">
        <f t="shared" si="110"/>
        <v>0</v>
      </c>
      <c r="AA755" s="7">
        <f t="shared" si="110"/>
        <v>18374.873750000002</v>
      </c>
      <c r="AB755" s="16"/>
      <c r="AC755" s="188"/>
    </row>
    <row r="756" spans="1:29" outlineLevel="3" x14ac:dyDescent="0.25">
      <c r="A756" t="s">
        <v>1563</v>
      </c>
      <c r="B756" t="s">
        <v>1564</v>
      </c>
      <c r="C756" t="s">
        <v>1565</v>
      </c>
      <c r="D756" t="s">
        <v>1566</v>
      </c>
      <c r="E756" s="5">
        <v>1973200</v>
      </c>
      <c r="F756" s="5">
        <v>12959080</v>
      </c>
      <c r="G756" s="5">
        <v>22675168</v>
      </c>
      <c r="H756" s="5">
        <v>26233278</v>
      </c>
      <c r="I756" s="5">
        <v>21761227</v>
      </c>
      <c r="J756" s="5">
        <v>14816006</v>
      </c>
      <c r="K756" s="5">
        <v>7290380</v>
      </c>
      <c r="L756" s="5">
        <v>46504</v>
      </c>
      <c r="M756" s="5">
        <v>46504</v>
      </c>
      <c r="N756" s="5">
        <v>0</v>
      </c>
      <c r="O756" s="5">
        <v>0</v>
      </c>
      <c r="P756" s="5">
        <v>0</v>
      </c>
      <c r="Q756" s="5">
        <v>5260510</v>
      </c>
      <c r="R756" s="5">
        <f t="shared" si="108"/>
        <v>9120416.833333334</v>
      </c>
      <c r="S756" s="9"/>
      <c r="V756" s="9">
        <f>R756</f>
        <v>9120416.833333334</v>
      </c>
      <c r="AA756" s="5">
        <f>V756</f>
        <v>9120416.833333334</v>
      </c>
      <c r="AB756" s="202"/>
      <c r="AC756" s="157">
        <v>0</v>
      </c>
    </row>
    <row r="757" spans="1:29" outlineLevel="3" x14ac:dyDescent="0.25">
      <c r="A757" t="s">
        <v>1567</v>
      </c>
      <c r="B757" t="s">
        <v>1568</v>
      </c>
      <c r="C757" t="s">
        <v>1569</v>
      </c>
      <c r="D757" t="s">
        <v>1570</v>
      </c>
      <c r="E757" s="5">
        <v>61240.39</v>
      </c>
      <c r="F757" s="5">
        <v>61240.39</v>
      </c>
      <c r="G757" s="5">
        <v>61240.39</v>
      </c>
      <c r="H757" s="5">
        <v>61240.39</v>
      </c>
      <c r="I757" s="5">
        <v>61240.39</v>
      </c>
      <c r="J757" s="5">
        <v>61240.39</v>
      </c>
      <c r="K757" s="5">
        <v>61240.39</v>
      </c>
      <c r="L757" s="5">
        <v>61240.39</v>
      </c>
      <c r="M757" s="5">
        <v>61240.39</v>
      </c>
      <c r="N757" s="5">
        <v>61240.39</v>
      </c>
      <c r="O757" s="5">
        <v>61240.39</v>
      </c>
      <c r="P757" s="5">
        <v>61340.3</v>
      </c>
      <c r="Q757" s="5">
        <v>61340.3</v>
      </c>
      <c r="R757" s="5">
        <f t="shared" si="108"/>
        <v>61252.878750000003</v>
      </c>
      <c r="S757" s="9"/>
      <c r="V757" s="9">
        <f t="shared" ref="V757:V788" si="111">R757</f>
        <v>61252.878750000003</v>
      </c>
      <c r="AA757" s="5">
        <f>V757</f>
        <v>61252.878750000003</v>
      </c>
      <c r="AB757" s="202"/>
      <c r="AC757" s="157">
        <v>0</v>
      </c>
    </row>
    <row r="758" spans="1:29" outlineLevel="3" x14ac:dyDescent="0.25">
      <c r="A758" t="s">
        <v>1567</v>
      </c>
      <c r="B758" t="s">
        <v>1568</v>
      </c>
      <c r="C758" t="s">
        <v>1571</v>
      </c>
      <c r="D758" t="s">
        <v>1572</v>
      </c>
      <c r="E758" s="5">
        <v>2346510</v>
      </c>
      <c r="F758" s="5">
        <v>2346510</v>
      </c>
      <c r="G758" s="5">
        <v>2346510</v>
      </c>
      <c r="H758" s="5">
        <v>2346510</v>
      </c>
      <c r="I758" s="5">
        <v>2346510</v>
      </c>
      <c r="J758" s="5">
        <v>2346510</v>
      </c>
      <c r="K758" s="5">
        <v>2346510</v>
      </c>
      <c r="L758" s="5">
        <v>2346510</v>
      </c>
      <c r="M758" s="5">
        <v>2346510</v>
      </c>
      <c r="N758" s="5">
        <v>2346510</v>
      </c>
      <c r="O758" s="5">
        <v>2346510</v>
      </c>
      <c r="P758" s="5">
        <v>2346510</v>
      </c>
      <c r="Q758" s="5">
        <v>2346510</v>
      </c>
      <c r="R758" s="5">
        <f t="shared" si="108"/>
        <v>2346510</v>
      </c>
      <c r="S758" s="9"/>
      <c r="V758" s="9">
        <f t="shared" si="111"/>
        <v>2346510</v>
      </c>
      <c r="Z758" s="5">
        <f>V758</f>
        <v>2346510</v>
      </c>
      <c r="AC758" s="157">
        <v>0</v>
      </c>
    </row>
    <row r="759" spans="1:29" outlineLevel="3" x14ac:dyDescent="0.25">
      <c r="A759" t="s">
        <v>1567</v>
      </c>
      <c r="B759" t="s">
        <v>1568</v>
      </c>
      <c r="C759" t="s">
        <v>1573</v>
      </c>
      <c r="D759" t="s">
        <v>1574</v>
      </c>
      <c r="E759" s="5">
        <v>-2040000</v>
      </c>
      <c r="F759" s="5">
        <v>-2040000</v>
      </c>
      <c r="G759" s="5">
        <v>-2040000</v>
      </c>
      <c r="H759" s="5">
        <v>-2040000</v>
      </c>
      <c r="I759" s="5">
        <v>-2040000</v>
      </c>
      <c r="J759" s="5">
        <v>-2040000</v>
      </c>
      <c r="K759" s="5">
        <v>-2040000</v>
      </c>
      <c r="L759" s="5">
        <v>-2040000</v>
      </c>
      <c r="M759" s="5">
        <v>-2040000</v>
      </c>
      <c r="N759" s="5">
        <v>-2040000</v>
      </c>
      <c r="O759" s="5">
        <v>-2040000</v>
      </c>
      <c r="P759" s="5">
        <v>-2040000</v>
      </c>
      <c r="Q759" s="5">
        <v>-2040000</v>
      </c>
      <c r="R759" s="5">
        <f t="shared" si="108"/>
        <v>-2040000</v>
      </c>
      <c r="S759" s="9"/>
      <c r="V759" s="9">
        <f t="shared" si="111"/>
        <v>-2040000</v>
      </c>
      <c r="Z759" s="5">
        <f>V759</f>
        <v>-2040000</v>
      </c>
      <c r="AC759" s="157">
        <v>0</v>
      </c>
    </row>
    <row r="760" spans="1:29" outlineLevel="3" x14ac:dyDescent="0.25">
      <c r="A760" t="s">
        <v>1575</v>
      </c>
      <c r="B760" t="s">
        <v>1576</v>
      </c>
      <c r="C760" t="s">
        <v>1577</v>
      </c>
      <c r="D760" t="s">
        <v>1578</v>
      </c>
      <c r="E760" s="5">
        <v>0</v>
      </c>
      <c r="F760" s="5">
        <v>0</v>
      </c>
      <c r="G760" s="5">
        <v>106618.13</v>
      </c>
      <c r="H760" s="5">
        <v>259714</v>
      </c>
      <c r="I760" s="5">
        <v>180000</v>
      </c>
      <c r="J760" s="5">
        <v>181196.06</v>
      </c>
      <c r="K760" s="5">
        <v>1196.06</v>
      </c>
      <c r="L760" s="5">
        <v>1396.06</v>
      </c>
      <c r="M760" s="5">
        <v>1396.06</v>
      </c>
      <c r="N760" s="5">
        <v>0</v>
      </c>
      <c r="O760" s="5">
        <v>0</v>
      </c>
      <c r="P760" s="5">
        <v>350000</v>
      </c>
      <c r="Q760" s="5">
        <v>1398.55</v>
      </c>
      <c r="R760" s="5">
        <f t="shared" si="108"/>
        <v>90184.637083333335</v>
      </c>
      <c r="S760" s="9"/>
      <c r="V760" s="9">
        <f t="shared" si="111"/>
        <v>90184.637083333335</v>
      </c>
      <c r="Y760" s="9">
        <f>'B11'!I14*1000</f>
        <v>6043.9598239899487</v>
      </c>
      <c r="Z760" s="9">
        <f>V760-Y760</f>
        <v>84140.677259343385</v>
      </c>
      <c r="AA760" s="5"/>
      <c r="AB760" s="202"/>
      <c r="AC760" s="157">
        <v>6.7017620954721441E-2</v>
      </c>
    </row>
    <row r="761" spans="1:29" outlineLevel="3" x14ac:dyDescent="0.25">
      <c r="A761" t="s">
        <v>1575</v>
      </c>
      <c r="B761" t="s">
        <v>1576</v>
      </c>
      <c r="C761" t="s">
        <v>1579</v>
      </c>
      <c r="D761" t="s">
        <v>1580</v>
      </c>
      <c r="E761" s="5">
        <v>191902.02</v>
      </c>
      <c r="F761" s="5">
        <v>105002.99</v>
      </c>
      <c r="G761" s="5">
        <v>105002.99</v>
      </c>
      <c r="H761" s="5">
        <v>263740.49</v>
      </c>
      <c r="I761" s="5">
        <v>275511.09000000003</v>
      </c>
      <c r="J761" s="5">
        <v>275511.09000000003</v>
      </c>
      <c r="K761" s="5">
        <v>313466.74</v>
      </c>
      <c r="L761" s="5">
        <v>313466.74</v>
      </c>
      <c r="M761" s="5">
        <v>313466.74</v>
      </c>
      <c r="N761" s="5">
        <v>163500.98000000001</v>
      </c>
      <c r="O761" s="5">
        <v>163500.98000000001</v>
      </c>
      <c r="P761" s="5">
        <v>163500.98000000001</v>
      </c>
      <c r="Q761" s="5">
        <v>163500.98000000001</v>
      </c>
      <c r="R761" s="5">
        <f t="shared" si="108"/>
        <v>219447.77583333335</v>
      </c>
      <c r="S761" s="9"/>
      <c r="V761" s="9">
        <f t="shared" si="111"/>
        <v>219447.77583333335</v>
      </c>
      <c r="Y761" s="9">
        <f>'B11'!I15*1000</f>
        <v>14706.867860154996</v>
      </c>
      <c r="Z761" s="9">
        <f>V761-Y761</f>
        <v>204740.90797317834</v>
      </c>
      <c r="AA761" s="5"/>
      <c r="AB761" s="202"/>
      <c r="AC761" s="157">
        <v>6.7017620954721357E-2</v>
      </c>
    </row>
    <row r="762" spans="1:29" outlineLevel="3" x14ac:dyDescent="0.25">
      <c r="A762" t="s">
        <v>1575</v>
      </c>
      <c r="B762" t="s">
        <v>1576</v>
      </c>
      <c r="C762" t="s">
        <v>1581</v>
      </c>
      <c r="D762" t="s">
        <v>1582</v>
      </c>
      <c r="E762" s="5">
        <v>2219248.7799999998</v>
      </c>
      <c r="F762" s="5">
        <v>2157602.98</v>
      </c>
      <c r="G762" s="5">
        <v>2095957.18</v>
      </c>
      <c r="H762" s="5">
        <v>2034311.38</v>
      </c>
      <c r="I762" s="5">
        <v>1972665.58</v>
      </c>
      <c r="J762" s="5">
        <v>1911019.78</v>
      </c>
      <c r="K762" s="5">
        <v>1849373.98</v>
      </c>
      <c r="L762" s="5">
        <v>1787728.18</v>
      </c>
      <c r="M762" s="5">
        <v>1726082.38</v>
      </c>
      <c r="N762" s="5">
        <v>1664436.58</v>
      </c>
      <c r="O762" s="5">
        <v>1602790.78</v>
      </c>
      <c r="P762" s="5">
        <v>2076144.98</v>
      </c>
      <c r="Q762" s="5">
        <v>2020032.95</v>
      </c>
      <c r="R762" s="5">
        <f t="shared" si="108"/>
        <v>1916479.5537500007</v>
      </c>
      <c r="S762" s="9"/>
      <c r="V762" s="9">
        <f t="shared" si="111"/>
        <v>1916479.5537500007</v>
      </c>
      <c r="Y762" s="9"/>
      <c r="Z762" s="9">
        <f>V762</f>
        <v>1916479.5537500007</v>
      </c>
      <c r="AA762" s="5"/>
      <c r="AB762" s="202"/>
      <c r="AC762" s="157">
        <v>0</v>
      </c>
    </row>
    <row r="763" spans="1:29" outlineLevel="3" x14ac:dyDescent="0.25">
      <c r="A763" t="s">
        <v>1575</v>
      </c>
      <c r="B763" t="s">
        <v>1576</v>
      </c>
      <c r="C763" t="s">
        <v>1583</v>
      </c>
      <c r="D763" t="s">
        <v>1584</v>
      </c>
      <c r="E763" s="5">
        <v>1933.29</v>
      </c>
      <c r="F763" s="5">
        <v>1718.47</v>
      </c>
      <c r="G763" s="5">
        <v>1503.65</v>
      </c>
      <c r="H763" s="5">
        <v>1288.83</v>
      </c>
      <c r="I763" s="5">
        <v>1074.01</v>
      </c>
      <c r="J763" s="5">
        <v>859.19</v>
      </c>
      <c r="K763" s="5">
        <v>644.37</v>
      </c>
      <c r="L763" s="5">
        <v>429.55</v>
      </c>
      <c r="M763" s="5">
        <v>214.73</v>
      </c>
      <c r="N763" s="5">
        <v>0</v>
      </c>
      <c r="O763" s="5">
        <v>0</v>
      </c>
      <c r="P763" s="5">
        <v>0</v>
      </c>
      <c r="Q763" s="5">
        <v>0</v>
      </c>
      <c r="R763" s="5">
        <f t="shared" si="108"/>
        <v>724.95375000000001</v>
      </c>
      <c r="S763" s="9"/>
      <c r="V763" s="9">
        <f t="shared" si="111"/>
        <v>724.95375000000001</v>
      </c>
      <c r="Y763" s="9"/>
      <c r="Z763" s="9">
        <f>V763</f>
        <v>724.95375000000001</v>
      </c>
      <c r="AA763" s="5"/>
      <c r="AB763" s="202"/>
      <c r="AC763" s="157">
        <v>0</v>
      </c>
    </row>
    <row r="764" spans="1:29" outlineLevel="3" x14ac:dyDescent="0.25">
      <c r="A764" t="s">
        <v>1575</v>
      </c>
      <c r="B764" t="s">
        <v>1576</v>
      </c>
      <c r="C764" t="s">
        <v>1585</v>
      </c>
      <c r="D764" t="s">
        <v>1586</v>
      </c>
      <c r="E764" s="5">
        <v>333496.90000000002</v>
      </c>
      <c r="F764" s="5">
        <v>325452.73</v>
      </c>
      <c r="G764" s="5">
        <v>317408.56</v>
      </c>
      <c r="H764" s="5">
        <v>309364.39</v>
      </c>
      <c r="I764" s="5">
        <v>301320.21999999997</v>
      </c>
      <c r="J764" s="5">
        <v>293276.05</v>
      </c>
      <c r="K764" s="5">
        <v>285231.88</v>
      </c>
      <c r="L764" s="5">
        <v>277187.71000000002</v>
      </c>
      <c r="M764" s="5">
        <v>269143.53999999998</v>
      </c>
      <c r="N764" s="5">
        <v>366376.5</v>
      </c>
      <c r="O764" s="5">
        <v>366594.52</v>
      </c>
      <c r="P764" s="5">
        <v>356976.54</v>
      </c>
      <c r="Q764" s="5">
        <v>347358.56</v>
      </c>
      <c r="R764" s="5">
        <f t="shared" si="108"/>
        <v>317396.69750000001</v>
      </c>
      <c r="S764" s="9"/>
      <c r="V764" s="9">
        <f t="shared" si="111"/>
        <v>317396.69750000001</v>
      </c>
      <c r="Y764" s="9"/>
      <c r="Z764" s="9">
        <f>V764</f>
        <v>317396.69750000001</v>
      </c>
      <c r="AA764" s="5"/>
      <c r="AB764" s="202"/>
      <c r="AC764" s="157">
        <v>0</v>
      </c>
    </row>
    <row r="765" spans="1:29" outlineLevel="3" x14ac:dyDescent="0.25">
      <c r="A765" t="s">
        <v>1575</v>
      </c>
      <c r="B765" t="s">
        <v>1576</v>
      </c>
      <c r="C765" t="s">
        <v>1587</v>
      </c>
      <c r="D765" t="s">
        <v>1588</v>
      </c>
      <c r="E765" s="5">
        <v>372205.42</v>
      </c>
      <c r="F765" s="5">
        <v>367307.98</v>
      </c>
      <c r="G765" s="5">
        <v>362410.54</v>
      </c>
      <c r="H765" s="5">
        <v>357513.1</v>
      </c>
      <c r="I765" s="5">
        <v>352615.66</v>
      </c>
      <c r="J765" s="5">
        <v>347718.22</v>
      </c>
      <c r="K765" s="5">
        <v>342820.78</v>
      </c>
      <c r="L765" s="5">
        <v>337923.34</v>
      </c>
      <c r="M765" s="5">
        <v>333025.90000000002</v>
      </c>
      <c r="N765" s="5">
        <v>328128.46000000002</v>
      </c>
      <c r="O765" s="5">
        <v>323231.02</v>
      </c>
      <c r="P765" s="5">
        <v>318333.58</v>
      </c>
      <c r="Q765" s="5">
        <v>313436.14</v>
      </c>
      <c r="R765" s="5">
        <f t="shared" si="108"/>
        <v>342820.77999999997</v>
      </c>
      <c r="S765" s="9"/>
      <c r="V765" s="9">
        <f t="shared" si="111"/>
        <v>342820.77999999997</v>
      </c>
      <c r="Y765" s="9"/>
      <c r="Z765" s="9">
        <f>V765</f>
        <v>342820.77999999997</v>
      </c>
      <c r="AA765" s="5"/>
      <c r="AB765" s="202"/>
      <c r="AC765" s="157">
        <v>0</v>
      </c>
    </row>
    <row r="766" spans="1:29" outlineLevel="3" x14ac:dyDescent="0.25">
      <c r="A766" t="s">
        <v>1589</v>
      </c>
      <c r="B766" t="s">
        <v>1590</v>
      </c>
      <c r="C766" t="s">
        <v>1591</v>
      </c>
      <c r="D766" t="s">
        <v>1592</v>
      </c>
      <c r="E766" s="5">
        <v>1508317.8</v>
      </c>
      <c r="F766" s="5">
        <v>1480385.98</v>
      </c>
      <c r="G766" s="5">
        <v>1452454.16</v>
      </c>
      <c r="H766" s="5">
        <v>1424522.34</v>
      </c>
      <c r="I766" s="5">
        <v>1396590.52</v>
      </c>
      <c r="J766" s="5">
        <v>1368658.7</v>
      </c>
      <c r="K766" s="5">
        <v>1340726.8799999999</v>
      </c>
      <c r="L766" s="5">
        <v>1312795.06</v>
      </c>
      <c r="M766" s="5">
        <v>1284863.24</v>
      </c>
      <c r="N766" s="5">
        <v>1256931.42</v>
      </c>
      <c r="O766" s="5">
        <v>1228999.6000000001</v>
      </c>
      <c r="P766" s="5">
        <v>1201067.78</v>
      </c>
      <c r="Q766" s="5">
        <v>1173135.96</v>
      </c>
      <c r="R766" s="5">
        <f t="shared" si="108"/>
        <v>1340726.8800000001</v>
      </c>
      <c r="S766" s="9"/>
      <c r="V766" s="9">
        <f t="shared" si="111"/>
        <v>1340726.8800000001</v>
      </c>
      <c r="Y766" s="9"/>
      <c r="Z766" s="9">
        <f>V766</f>
        <v>1340726.8800000001</v>
      </c>
      <c r="AA766" s="5"/>
      <c r="AB766" s="202"/>
      <c r="AC766" s="157">
        <v>0</v>
      </c>
    </row>
    <row r="767" spans="1:29" outlineLevel="3" x14ac:dyDescent="0.25">
      <c r="A767" t="s">
        <v>1593</v>
      </c>
      <c r="B767" t="s">
        <v>1594</v>
      </c>
      <c r="C767" t="s">
        <v>1595</v>
      </c>
      <c r="D767" t="s">
        <v>1596</v>
      </c>
      <c r="E767" s="5">
        <v>0</v>
      </c>
      <c r="F767" s="5">
        <v>0</v>
      </c>
      <c r="G767" s="5">
        <v>0</v>
      </c>
      <c r="H767" s="5">
        <v>0</v>
      </c>
      <c r="I767" s="5">
        <v>1397.1</v>
      </c>
      <c r="J767" s="5">
        <v>2001.71</v>
      </c>
      <c r="K767" s="5">
        <v>874.83</v>
      </c>
      <c r="L767" s="5">
        <v>3876.04</v>
      </c>
      <c r="M767" s="5">
        <v>-1654.92</v>
      </c>
      <c r="N767" s="5">
        <v>816.76</v>
      </c>
      <c r="O767" s="5">
        <v>-219.57</v>
      </c>
      <c r="P767" s="5">
        <v>-608.44000000000005</v>
      </c>
      <c r="Q767" s="5">
        <v>-520.65</v>
      </c>
      <c r="R767" s="5">
        <f t="shared" si="108"/>
        <v>518.59875</v>
      </c>
      <c r="S767" s="9"/>
      <c r="V767" s="9">
        <f t="shared" si="111"/>
        <v>518.59875</v>
      </c>
      <c r="Y767" s="9"/>
      <c r="Z767" s="9">
        <f>V767-Y767</f>
        <v>518.59875</v>
      </c>
      <c r="AA767" s="5"/>
      <c r="AB767" s="202"/>
      <c r="AC767" s="157">
        <v>0</v>
      </c>
    </row>
    <row r="768" spans="1:29" outlineLevel="3" x14ac:dyDescent="0.25">
      <c r="A768" t="s">
        <v>1597</v>
      </c>
      <c r="B768" t="s">
        <v>1598</v>
      </c>
      <c r="C768" t="s">
        <v>1599</v>
      </c>
      <c r="D768" t="s">
        <v>1600</v>
      </c>
      <c r="E768" s="5">
        <v>75520</v>
      </c>
      <c r="F768" s="5">
        <v>147880</v>
      </c>
      <c r="G768" s="5">
        <v>147880</v>
      </c>
      <c r="H768" s="5">
        <v>147880</v>
      </c>
      <c r="I768" s="5">
        <v>128680</v>
      </c>
      <c r="J768" s="5">
        <v>128680</v>
      </c>
      <c r="K768" s="5">
        <v>128680</v>
      </c>
      <c r="L768" s="5">
        <v>128680</v>
      </c>
      <c r="M768" s="5">
        <v>128680</v>
      </c>
      <c r="N768" s="5">
        <v>128680</v>
      </c>
      <c r="O768" s="5">
        <v>128680</v>
      </c>
      <c r="P768" s="5">
        <v>122712.6</v>
      </c>
      <c r="Q768" s="5">
        <v>122712.6</v>
      </c>
      <c r="R768" s="5">
        <f t="shared" si="108"/>
        <v>130519.07500000001</v>
      </c>
      <c r="S768" s="9"/>
      <c r="V768" s="9">
        <f t="shared" si="111"/>
        <v>130519.07500000001</v>
      </c>
      <c r="Y768" s="9"/>
      <c r="Z768" s="9">
        <f>V768</f>
        <v>130519.07500000001</v>
      </c>
      <c r="AA768" s="5"/>
      <c r="AB768" s="202"/>
      <c r="AC768" s="157">
        <v>0</v>
      </c>
    </row>
    <row r="769" spans="1:29" outlineLevel="3" x14ac:dyDescent="0.25">
      <c r="A769" t="s">
        <v>1597</v>
      </c>
      <c r="B769" t="s">
        <v>1598</v>
      </c>
      <c r="C769" t="s">
        <v>1601</v>
      </c>
      <c r="D769" t="s">
        <v>1602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92115.36</v>
      </c>
      <c r="Q769" s="5">
        <v>88277.22</v>
      </c>
      <c r="R769" s="5">
        <f t="shared" si="108"/>
        <v>11354.497499999999</v>
      </c>
      <c r="S769" s="9"/>
      <c r="V769" s="9">
        <f t="shared" si="111"/>
        <v>11354.497499999999</v>
      </c>
      <c r="Y769" s="9"/>
      <c r="Z769" s="9"/>
      <c r="AA769" s="5">
        <f>V769</f>
        <v>11354.497499999999</v>
      </c>
      <c r="AB769" s="202"/>
      <c r="AC769" s="157">
        <v>0</v>
      </c>
    </row>
    <row r="770" spans="1:29" outlineLevel="3" x14ac:dyDescent="0.25">
      <c r="A770" t="s">
        <v>1597</v>
      </c>
      <c r="B770" t="s">
        <v>1598</v>
      </c>
      <c r="C770" t="s">
        <v>1603</v>
      </c>
      <c r="D770" t="s">
        <v>1604</v>
      </c>
      <c r="E770" s="5">
        <v>24499.74</v>
      </c>
      <c r="F770" s="5">
        <v>23210.28</v>
      </c>
      <c r="G770" s="5">
        <v>21920.82</v>
      </c>
      <c r="H770" s="5">
        <v>20631.36</v>
      </c>
      <c r="I770" s="5">
        <v>19341.900000000001</v>
      </c>
      <c r="J770" s="5">
        <v>18052.439999999999</v>
      </c>
      <c r="K770" s="5">
        <v>16762.98</v>
      </c>
      <c r="L770" s="5">
        <v>15473.52</v>
      </c>
      <c r="M770" s="5">
        <v>14184.06</v>
      </c>
      <c r="N770" s="5">
        <v>12894.6</v>
      </c>
      <c r="O770" s="5">
        <v>11605.14</v>
      </c>
      <c r="P770" s="5">
        <v>10315.68</v>
      </c>
      <c r="Q770" s="5">
        <v>9026.2199999999993</v>
      </c>
      <c r="R770" s="5">
        <f t="shared" si="108"/>
        <v>16762.979999999996</v>
      </c>
      <c r="S770" s="9"/>
      <c r="V770" s="9">
        <f t="shared" si="111"/>
        <v>16762.979999999996</v>
      </c>
      <c r="Y770" s="9"/>
      <c r="Z770" s="9">
        <f>V770</f>
        <v>16762.979999999996</v>
      </c>
      <c r="AA770" s="5"/>
      <c r="AB770" s="202"/>
      <c r="AC770" s="157">
        <v>0</v>
      </c>
    </row>
    <row r="771" spans="1:29" outlineLevel="3" x14ac:dyDescent="0.25">
      <c r="A771" t="s">
        <v>1597</v>
      </c>
      <c r="B771" t="s">
        <v>1598</v>
      </c>
      <c r="C771" t="s">
        <v>1605</v>
      </c>
      <c r="D771" t="s">
        <v>1606</v>
      </c>
      <c r="E771" s="5">
        <v>10727388.32</v>
      </c>
      <c r="F771" s="5">
        <v>10678504.029999999</v>
      </c>
      <c r="G771" s="5">
        <v>10629619.74</v>
      </c>
      <c r="H771" s="5">
        <v>10580735.449999999</v>
      </c>
      <c r="I771" s="5">
        <v>10531851.16</v>
      </c>
      <c r="J771" s="5">
        <v>10482966.869999999</v>
      </c>
      <c r="K771" s="5">
        <v>10434082.58</v>
      </c>
      <c r="L771" s="5">
        <v>10385198.289999999</v>
      </c>
      <c r="M771" s="5">
        <v>10336314</v>
      </c>
      <c r="N771" s="5">
        <v>10287429.710000001</v>
      </c>
      <c r="O771" s="5">
        <v>10238545.42</v>
      </c>
      <c r="P771" s="5">
        <v>10189661.130000001</v>
      </c>
      <c r="Q771" s="5">
        <v>10140776.84</v>
      </c>
      <c r="R771" s="5">
        <f t="shared" si="108"/>
        <v>10434082.579999998</v>
      </c>
      <c r="S771" s="9"/>
      <c r="V771" s="9">
        <f t="shared" si="111"/>
        <v>10434082.579999998</v>
      </c>
      <c r="Y771" s="9">
        <f>'B11'!I28*1000</f>
        <v>815017.05637442344</v>
      </c>
      <c r="Z771" s="9">
        <f>V771-Y771</f>
        <v>9619065.523625575</v>
      </c>
      <c r="AA771" s="5"/>
      <c r="AB771" s="202"/>
      <c r="AC771" s="157">
        <v>7.8111041399714851E-2</v>
      </c>
    </row>
    <row r="772" spans="1:29" outlineLevel="3" x14ac:dyDescent="0.25">
      <c r="A772" t="s">
        <v>1597</v>
      </c>
      <c r="B772" t="s">
        <v>1598</v>
      </c>
      <c r="C772" t="s">
        <v>1607</v>
      </c>
      <c r="D772" t="s">
        <v>1608</v>
      </c>
      <c r="E772" s="5">
        <v>163830</v>
      </c>
      <c r="F772" s="5">
        <v>160020</v>
      </c>
      <c r="G772" s="5">
        <v>156210</v>
      </c>
      <c r="H772" s="5">
        <v>152400</v>
      </c>
      <c r="I772" s="5">
        <v>148590</v>
      </c>
      <c r="J772" s="5">
        <v>144780</v>
      </c>
      <c r="K772" s="5">
        <v>140970</v>
      </c>
      <c r="L772" s="5">
        <v>137160</v>
      </c>
      <c r="M772" s="5">
        <v>133350</v>
      </c>
      <c r="N772" s="5">
        <v>129540</v>
      </c>
      <c r="O772" s="5">
        <v>125730</v>
      </c>
      <c r="P772" s="5">
        <v>121920</v>
      </c>
      <c r="Q772" s="5">
        <v>118110</v>
      </c>
      <c r="R772" s="5">
        <f t="shared" si="108"/>
        <v>140970</v>
      </c>
      <c r="S772" s="9"/>
      <c r="V772" s="9">
        <f t="shared" si="111"/>
        <v>140970</v>
      </c>
      <c r="Y772" s="9">
        <f>'B11'!I29*1000</f>
        <v>11011.3135061178</v>
      </c>
      <c r="Z772" s="9">
        <f>V772-Y772</f>
        <v>129958.6864938822</v>
      </c>
      <c r="AA772" s="5"/>
      <c r="AB772" s="202"/>
      <c r="AC772" s="157">
        <v>7.8111041399714837E-2</v>
      </c>
    </row>
    <row r="773" spans="1:29" outlineLevel="3" x14ac:dyDescent="0.25">
      <c r="A773" t="s">
        <v>1597</v>
      </c>
      <c r="B773" t="s">
        <v>1598</v>
      </c>
      <c r="C773" t="s">
        <v>1609</v>
      </c>
      <c r="D773" t="s">
        <v>1610</v>
      </c>
      <c r="E773" s="5">
        <v>890960</v>
      </c>
      <c r="F773" s="5">
        <v>887520</v>
      </c>
      <c r="G773" s="5">
        <v>884080</v>
      </c>
      <c r="H773" s="5">
        <v>880640</v>
      </c>
      <c r="I773" s="5">
        <v>877200</v>
      </c>
      <c r="J773" s="5">
        <v>873760</v>
      </c>
      <c r="K773" s="5">
        <v>870320</v>
      </c>
      <c r="L773" s="5">
        <v>866880</v>
      </c>
      <c r="M773" s="5">
        <v>863440</v>
      </c>
      <c r="N773" s="5">
        <v>860000</v>
      </c>
      <c r="O773" s="5">
        <v>856560</v>
      </c>
      <c r="P773" s="5">
        <v>853120</v>
      </c>
      <c r="Q773" s="5">
        <v>849680</v>
      </c>
      <c r="R773" s="5">
        <f t="shared" si="108"/>
        <v>870320</v>
      </c>
      <c r="S773" s="9"/>
      <c r="V773" s="9">
        <f t="shared" si="111"/>
        <v>870320</v>
      </c>
      <c r="Y773" s="9">
        <f>'B11'!I30*1000</f>
        <v>67981.601550999825</v>
      </c>
      <c r="Z773" s="9">
        <f>V773-Y773</f>
        <v>802338.3984490002</v>
      </c>
      <c r="AA773" s="5"/>
      <c r="AB773" s="202"/>
      <c r="AC773" s="157">
        <v>7.8111041399714851E-2</v>
      </c>
    </row>
    <row r="774" spans="1:29" outlineLevel="3" x14ac:dyDescent="0.25">
      <c r="A774" t="s">
        <v>1597</v>
      </c>
      <c r="B774" t="s">
        <v>1598</v>
      </c>
      <c r="C774" t="s">
        <v>1611</v>
      </c>
      <c r="D774" t="s">
        <v>1612</v>
      </c>
      <c r="E774" s="5">
        <v>971031.61</v>
      </c>
      <c r="F774" s="5">
        <v>971031.61</v>
      </c>
      <c r="G774" s="5">
        <v>971031.61</v>
      </c>
      <c r="H774" s="5">
        <v>971031.61</v>
      </c>
      <c r="I774" s="5">
        <v>971031.61</v>
      </c>
      <c r="J774" s="5">
        <v>971031.61</v>
      </c>
      <c r="K774" s="5">
        <v>979031.61</v>
      </c>
      <c r="L774" s="5">
        <v>971031.61</v>
      </c>
      <c r="M774" s="5">
        <v>971031.61</v>
      </c>
      <c r="N774" s="5">
        <v>971031.61</v>
      </c>
      <c r="O774" s="5">
        <v>911471.61</v>
      </c>
      <c r="P774" s="5">
        <v>911471.61</v>
      </c>
      <c r="Q774" s="5">
        <v>911471.61</v>
      </c>
      <c r="R774" s="5">
        <f t="shared" si="108"/>
        <v>959289.94333333324</v>
      </c>
      <c r="S774" s="9"/>
      <c r="V774" s="9">
        <f t="shared" si="111"/>
        <v>959289.94333333324</v>
      </c>
      <c r="Y774" s="9">
        <f>'B11'!I32*1000</f>
        <v>72978.360443047204</v>
      </c>
      <c r="Z774" s="9">
        <f>V774-Y774</f>
        <v>886311.58289028599</v>
      </c>
      <c r="AA774" s="5"/>
      <c r="AB774" s="202"/>
      <c r="AC774" s="157">
        <v>7.6075394045581848E-2</v>
      </c>
    </row>
    <row r="775" spans="1:29" outlineLevel="3" x14ac:dyDescent="0.25">
      <c r="A775" t="s">
        <v>1597</v>
      </c>
      <c r="B775" t="s">
        <v>1598</v>
      </c>
      <c r="C775" t="s">
        <v>1613</v>
      </c>
      <c r="D775" t="s">
        <v>1614</v>
      </c>
      <c r="E775" s="5">
        <v>268438.46999999997</v>
      </c>
      <c r="F775" s="5">
        <v>337062.92</v>
      </c>
      <c r="G775" s="5">
        <v>79725</v>
      </c>
      <c r="H775" s="5">
        <v>202571.68</v>
      </c>
      <c r="I775" s="5">
        <v>229409.09</v>
      </c>
      <c r="J775" s="5">
        <v>166793.56</v>
      </c>
      <c r="K775" s="5">
        <v>164930.6</v>
      </c>
      <c r="L775" s="5">
        <v>245915.07</v>
      </c>
      <c r="M775" s="5">
        <v>159369.49</v>
      </c>
      <c r="N775" s="5">
        <v>174298.09</v>
      </c>
      <c r="O775" s="5">
        <v>194643.26</v>
      </c>
      <c r="P775" s="5">
        <v>237742.48</v>
      </c>
      <c r="Q775" s="5">
        <v>237540.86</v>
      </c>
      <c r="R775" s="5">
        <f t="shared" si="108"/>
        <v>203787.57541666669</v>
      </c>
      <c r="S775" s="9"/>
      <c r="V775" s="9">
        <f t="shared" si="111"/>
        <v>203787.57541666669</v>
      </c>
      <c r="Y775" s="5"/>
      <c r="Z775" s="5"/>
      <c r="AA775" s="5">
        <f>V775</f>
        <v>203787.57541666669</v>
      </c>
      <c r="AB775" s="202"/>
      <c r="AC775" s="157">
        <v>0</v>
      </c>
    </row>
    <row r="776" spans="1:29" outlineLevel="3" x14ac:dyDescent="0.25">
      <c r="A776" t="s">
        <v>1597</v>
      </c>
      <c r="B776" t="s">
        <v>1598</v>
      </c>
      <c r="C776" t="s">
        <v>1615</v>
      </c>
      <c r="D776" t="s">
        <v>1616</v>
      </c>
      <c r="E776" s="5">
        <v>-268438.46999999997</v>
      </c>
      <c r="F776" s="5">
        <v>-337062.92</v>
      </c>
      <c r="G776" s="5">
        <v>-79725</v>
      </c>
      <c r="H776" s="5">
        <v>-202571.68</v>
      </c>
      <c r="I776" s="5">
        <v>-229409.09</v>
      </c>
      <c r="J776" s="5">
        <v>-166793.56</v>
      </c>
      <c r="K776" s="5">
        <v>-164930.6</v>
      </c>
      <c r="L776" s="5">
        <v>-245915.07</v>
      </c>
      <c r="M776" s="5">
        <v>-159369.49</v>
      </c>
      <c r="N776" s="5">
        <v>-174298.09</v>
      </c>
      <c r="O776" s="5">
        <v>-194643.26</v>
      </c>
      <c r="P776" s="5">
        <v>-237742.48</v>
      </c>
      <c r="Q776" s="5">
        <v>-237540.86</v>
      </c>
      <c r="R776" s="5">
        <f t="shared" si="108"/>
        <v>-203787.57541666669</v>
      </c>
      <c r="S776" s="9"/>
      <c r="V776" s="9">
        <f t="shared" si="111"/>
        <v>-203787.57541666669</v>
      </c>
      <c r="Y776" s="5"/>
      <c r="Z776" s="5"/>
      <c r="AA776" s="5">
        <f>V776</f>
        <v>-203787.57541666669</v>
      </c>
      <c r="AB776" s="202"/>
      <c r="AC776" s="157">
        <v>0</v>
      </c>
    </row>
    <row r="777" spans="1:29" outlineLevel="3" x14ac:dyDescent="0.25">
      <c r="A777" t="s">
        <v>1597</v>
      </c>
      <c r="B777" t="s">
        <v>1598</v>
      </c>
      <c r="C777" t="s">
        <v>1617</v>
      </c>
      <c r="D777" t="s">
        <v>1618</v>
      </c>
      <c r="E777" s="5">
        <v>126585.69</v>
      </c>
      <c r="F777" s="5">
        <v>123303.72</v>
      </c>
      <c r="G777" s="5">
        <v>120021.75</v>
      </c>
      <c r="H777" s="5">
        <v>116739.78</v>
      </c>
      <c r="I777" s="5">
        <v>113457.81</v>
      </c>
      <c r="J777" s="5">
        <v>110175.84</v>
      </c>
      <c r="K777" s="5">
        <v>106893.87</v>
      </c>
      <c r="L777" s="5">
        <v>103611.9</v>
      </c>
      <c r="M777" s="5">
        <v>100329.93</v>
      </c>
      <c r="N777" s="5">
        <v>97047.96</v>
      </c>
      <c r="O777" s="5">
        <v>93765.99</v>
      </c>
      <c r="P777" s="5">
        <v>90484.02</v>
      </c>
      <c r="Q777" s="5">
        <v>87202.05</v>
      </c>
      <c r="R777" s="5">
        <f t="shared" si="108"/>
        <v>106893.87</v>
      </c>
      <c r="S777" s="9"/>
      <c r="V777" s="9">
        <f t="shared" si="111"/>
        <v>106893.87</v>
      </c>
      <c r="Y777" s="5"/>
      <c r="Z777" s="5"/>
      <c r="AA777" s="5">
        <f>V777</f>
        <v>106893.87</v>
      </c>
      <c r="AB777" s="202"/>
      <c r="AC777" s="157">
        <v>0</v>
      </c>
    </row>
    <row r="778" spans="1:29" outlineLevel="3" x14ac:dyDescent="0.25">
      <c r="A778" t="s">
        <v>1597</v>
      </c>
      <c r="B778" t="s">
        <v>1598</v>
      </c>
      <c r="C778" t="s">
        <v>1619</v>
      </c>
      <c r="D778" t="s">
        <v>1620</v>
      </c>
      <c r="E778" s="5">
        <v>1793408.89</v>
      </c>
      <c r="F778" s="5">
        <v>1723613.06</v>
      </c>
      <c r="G778" s="5">
        <v>1653496.43</v>
      </c>
      <c r="H778" s="5">
        <v>1582733.21</v>
      </c>
      <c r="I778" s="5">
        <v>1512668.25</v>
      </c>
      <c r="J778" s="5">
        <v>1441937.16</v>
      </c>
      <c r="K778" s="5">
        <v>1371193.66</v>
      </c>
      <c r="L778" s="5">
        <v>1300662.53</v>
      </c>
      <c r="M778" s="5">
        <v>1228843.06</v>
      </c>
      <c r="N778" s="5">
        <v>1157603.29</v>
      </c>
      <c r="O778" s="5">
        <v>1086297.3400000001</v>
      </c>
      <c r="P778" s="5">
        <v>1014926.3</v>
      </c>
      <c r="Q778" s="5">
        <v>942898.83</v>
      </c>
      <c r="R778" s="5">
        <f t="shared" si="108"/>
        <v>1370177.3458333332</v>
      </c>
      <c r="S778" s="9"/>
      <c r="V778" s="9">
        <f t="shared" si="111"/>
        <v>1370177.3458333332</v>
      </c>
      <c r="Y778" s="5"/>
      <c r="Z778" s="5">
        <f>V778</f>
        <v>1370177.3458333332</v>
      </c>
      <c r="AA778" s="5"/>
      <c r="AB778" s="202"/>
      <c r="AC778" s="157">
        <v>0</v>
      </c>
    </row>
    <row r="779" spans="1:29" outlineLevel="3" x14ac:dyDescent="0.25">
      <c r="A779" t="s">
        <v>1597</v>
      </c>
      <c r="B779" t="s">
        <v>1598</v>
      </c>
      <c r="C779" t="s">
        <v>1621</v>
      </c>
      <c r="D779" t="s">
        <v>1622</v>
      </c>
      <c r="E779" s="5">
        <v>1008471.85</v>
      </c>
      <c r="F779" s="5">
        <v>971759.72</v>
      </c>
      <c r="G779" s="5">
        <v>1016886.64</v>
      </c>
      <c r="H779" s="5">
        <v>1015711.76</v>
      </c>
      <c r="I779" s="5">
        <v>1025138.46</v>
      </c>
      <c r="J779" s="5">
        <v>1023915.83</v>
      </c>
      <c r="K779" s="5">
        <v>1026607.04</v>
      </c>
      <c r="L779" s="5">
        <v>1030476.78</v>
      </c>
      <c r="M779" s="5">
        <v>1027548.47</v>
      </c>
      <c r="N779" s="5">
        <v>567251.49</v>
      </c>
      <c r="O779" s="5">
        <v>570211.6</v>
      </c>
      <c r="P779" s="5">
        <v>574411.31999999995</v>
      </c>
      <c r="Q779" s="5">
        <v>334904.40999999997</v>
      </c>
      <c r="R779" s="5">
        <f t="shared" si="108"/>
        <v>876800.60333333339</v>
      </c>
      <c r="S779" s="9"/>
      <c r="V779" s="9">
        <f t="shared" si="111"/>
        <v>876800.60333333339</v>
      </c>
      <c r="Y779" s="5"/>
      <c r="Z779" s="5"/>
      <c r="AA779" s="5">
        <f>V779</f>
        <v>876800.60333333339</v>
      </c>
      <c r="AB779" s="202"/>
      <c r="AC779" s="157">
        <v>0</v>
      </c>
    </row>
    <row r="780" spans="1:29" outlineLevel="3" x14ac:dyDescent="0.25">
      <c r="A780" t="s">
        <v>1597</v>
      </c>
      <c r="B780" t="s">
        <v>1598</v>
      </c>
      <c r="C780" t="s">
        <v>1623</v>
      </c>
      <c r="D780" t="s">
        <v>1624</v>
      </c>
      <c r="E780" s="5">
        <v>-1008471.85</v>
      </c>
      <c r="F780" s="5">
        <v>-971759.72</v>
      </c>
      <c r="G780" s="5">
        <v>-1016886.64</v>
      </c>
      <c r="H780" s="5">
        <v>-1015711.76</v>
      </c>
      <c r="I780" s="5">
        <v>-1025138.46</v>
      </c>
      <c r="J780" s="5">
        <v>-1023915.83</v>
      </c>
      <c r="K780" s="5">
        <v>-1026607.04</v>
      </c>
      <c r="L780" s="5">
        <v>-1030476.78</v>
      </c>
      <c r="M780" s="5">
        <v>-1027548.47</v>
      </c>
      <c r="N780" s="5">
        <v>-567251.49</v>
      </c>
      <c r="O780" s="5">
        <v>-570211.6</v>
      </c>
      <c r="P780" s="5">
        <v>-574411.31999999995</v>
      </c>
      <c r="Q780" s="5">
        <v>-334904.40999999997</v>
      </c>
      <c r="R780" s="5">
        <f t="shared" si="108"/>
        <v>-876800.60333333339</v>
      </c>
      <c r="S780" s="9"/>
      <c r="V780" s="9">
        <f t="shared" si="111"/>
        <v>-876800.60333333339</v>
      </c>
      <c r="Y780" s="5"/>
      <c r="Z780" s="5"/>
      <c r="AA780" s="5">
        <f>V780</f>
        <v>-876800.60333333339</v>
      </c>
      <c r="AB780" s="202"/>
      <c r="AC780" s="157">
        <v>0</v>
      </c>
    </row>
    <row r="781" spans="1:29" outlineLevel="3" x14ac:dyDescent="0.25">
      <c r="A781" t="s">
        <v>1597</v>
      </c>
      <c r="B781" t="s">
        <v>1598</v>
      </c>
      <c r="C781" t="s">
        <v>1625</v>
      </c>
      <c r="D781" t="s">
        <v>1626</v>
      </c>
      <c r="E781" s="5">
        <v>4831274.5599999996</v>
      </c>
      <c r="F781" s="5">
        <v>5540987.7599999998</v>
      </c>
      <c r="G781" s="5">
        <v>6248892.6399999997</v>
      </c>
      <c r="H781" s="5">
        <v>6841170.0499999998</v>
      </c>
      <c r="I781" s="5">
        <v>7522296.3099999996</v>
      </c>
      <c r="J781" s="5">
        <v>8122564.8099999996</v>
      </c>
      <c r="K781" s="5">
        <v>8719255.7200000007</v>
      </c>
      <c r="L781" s="5">
        <v>9180872.7599999998</v>
      </c>
      <c r="M781" s="5">
        <v>9773302.5800000001</v>
      </c>
      <c r="N781" s="5">
        <v>10400148.560000001</v>
      </c>
      <c r="O781" s="5">
        <v>10988964.02</v>
      </c>
      <c r="P781" s="5">
        <v>11573584.210000001</v>
      </c>
      <c r="Q781" s="5">
        <v>12165184.119999999</v>
      </c>
      <c r="R781" s="5">
        <f t="shared" si="108"/>
        <v>8617522.3966666665</v>
      </c>
      <c r="S781" s="9"/>
      <c r="V781" s="9">
        <f t="shared" si="111"/>
        <v>8617522.3966666665</v>
      </c>
      <c r="Y781" s="5"/>
      <c r="Z781" s="5">
        <f>V781</f>
        <v>8617522.3966666665</v>
      </c>
      <c r="AA781" s="5"/>
      <c r="AB781" s="202"/>
      <c r="AC781" s="157">
        <v>0</v>
      </c>
    </row>
    <row r="782" spans="1:29" outlineLevel="3" x14ac:dyDescent="0.25">
      <c r="A782" t="s">
        <v>1597</v>
      </c>
      <c r="B782" t="s">
        <v>1598</v>
      </c>
      <c r="C782" t="s">
        <v>1627</v>
      </c>
      <c r="D782" t="s">
        <v>1628</v>
      </c>
      <c r="E782" s="5">
        <v>18446203.859999999</v>
      </c>
      <c r="F782" s="5">
        <v>18913195.579999998</v>
      </c>
      <c r="G782" s="5">
        <v>19391605.48</v>
      </c>
      <c r="H782" s="5">
        <v>20080656.91</v>
      </c>
      <c r="I782" s="5">
        <v>20505038.16</v>
      </c>
      <c r="J782" s="5">
        <v>20966327.829999998</v>
      </c>
      <c r="K782" s="5">
        <v>21681927.109999999</v>
      </c>
      <c r="L782" s="5">
        <v>22200243.739999998</v>
      </c>
      <c r="M782" s="5">
        <v>22689976.350000001</v>
      </c>
      <c r="N782" s="5">
        <v>23568372.190000001</v>
      </c>
      <c r="O782" s="5">
        <v>23800061.77</v>
      </c>
      <c r="P782" s="5">
        <v>24304401.84</v>
      </c>
      <c r="Q782" s="5">
        <v>24985937.719999999</v>
      </c>
      <c r="R782" s="5">
        <f t="shared" si="108"/>
        <v>21651489.8125</v>
      </c>
      <c r="S782" s="9"/>
      <c r="V782" s="9">
        <f t="shared" si="111"/>
        <v>21651489.8125</v>
      </c>
      <c r="Y782" s="5"/>
      <c r="Z782" s="5">
        <f>V782</f>
        <v>21651489.8125</v>
      </c>
      <c r="AA782" s="5"/>
      <c r="AB782" s="202"/>
      <c r="AC782" s="157">
        <v>0</v>
      </c>
    </row>
    <row r="783" spans="1:29" outlineLevel="3" x14ac:dyDescent="0.25">
      <c r="A783" t="s">
        <v>1597</v>
      </c>
      <c r="B783" t="s">
        <v>1598</v>
      </c>
      <c r="C783" t="s">
        <v>1629</v>
      </c>
      <c r="D783" t="s">
        <v>1630</v>
      </c>
      <c r="E783" s="5">
        <v>10430925.76</v>
      </c>
      <c r="F783" s="5">
        <v>10948756.140000001</v>
      </c>
      <c r="G783" s="5">
        <v>11495154.68</v>
      </c>
      <c r="H783" s="5">
        <v>11952639.75</v>
      </c>
      <c r="I783" s="5">
        <v>12159220.630000001</v>
      </c>
      <c r="J783" s="5">
        <v>12159330.539999999</v>
      </c>
      <c r="K783" s="5">
        <v>12312546.09</v>
      </c>
      <c r="L783" s="5">
        <v>12833317.75</v>
      </c>
      <c r="M783" s="5">
        <v>13041195.57</v>
      </c>
      <c r="N783" s="5">
        <v>13281240.59</v>
      </c>
      <c r="O783" s="5">
        <v>13430089.02</v>
      </c>
      <c r="P783" s="5">
        <v>13548792.6</v>
      </c>
      <c r="Q783" s="5">
        <v>13780118.039999999</v>
      </c>
      <c r="R783" s="5">
        <f t="shared" si="108"/>
        <v>12438983.771666668</v>
      </c>
      <c r="S783" s="9"/>
      <c r="V783" s="9">
        <f t="shared" si="111"/>
        <v>12438983.771666668</v>
      </c>
      <c r="Y783" s="9">
        <f>'B11'!I36*1000</f>
        <v>2683983.5053798845</v>
      </c>
      <c r="Z783" s="9">
        <f>V783-Y783</f>
        <v>9755000.2662867829</v>
      </c>
      <c r="AA783" s="5"/>
      <c r="AB783" s="202"/>
      <c r="AC783" s="157">
        <v>0.215771927566416</v>
      </c>
    </row>
    <row r="784" spans="1:29" outlineLevel="3" x14ac:dyDescent="0.25">
      <c r="A784" t="s">
        <v>1597</v>
      </c>
      <c r="B784" t="s">
        <v>1598</v>
      </c>
      <c r="C784" t="s">
        <v>1631</v>
      </c>
      <c r="D784" t="s">
        <v>1632</v>
      </c>
      <c r="E784" s="5">
        <v>7370547.4299999997</v>
      </c>
      <c r="F784" s="5">
        <v>7887593.2699999996</v>
      </c>
      <c r="G784" s="5">
        <v>8399502.0600000005</v>
      </c>
      <c r="H784" s="5">
        <v>8902814.6199999992</v>
      </c>
      <c r="I784" s="5">
        <v>9423540.9100000001</v>
      </c>
      <c r="J784" s="5">
        <v>9805514.5199999996</v>
      </c>
      <c r="K784" s="5">
        <v>10326874.970000001</v>
      </c>
      <c r="L784" s="5">
        <v>10843049.869999999</v>
      </c>
      <c r="M784" s="5">
        <v>11208685.42</v>
      </c>
      <c r="N784" s="5">
        <v>11676434.75</v>
      </c>
      <c r="O784" s="5">
        <v>12057656.65</v>
      </c>
      <c r="P784" s="5">
        <v>12450060.99</v>
      </c>
      <c r="Q784" s="5">
        <v>12587708.85</v>
      </c>
      <c r="R784" s="5">
        <f t="shared" si="108"/>
        <v>10246738.014166666</v>
      </c>
      <c r="S784" s="9"/>
      <c r="V784" s="9">
        <f t="shared" si="111"/>
        <v>10246738.014166666</v>
      </c>
      <c r="Y784" s="9"/>
      <c r="Z784" s="9">
        <f>V784</f>
        <v>10246738.014166666</v>
      </c>
      <c r="AA784" s="5"/>
      <c r="AB784" s="202"/>
      <c r="AC784" s="157">
        <v>0</v>
      </c>
    </row>
    <row r="785" spans="1:32" outlineLevel="3" x14ac:dyDescent="0.25">
      <c r="A785" t="s">
        <v>1597</v>
      </c>
      <c r="B785" t="s">
        <v>1598</v>
      </c>
      <c r="C785" t="s">
        <v>1633</v>
      </c>
      <c r="D785" t="s">
        <v>1634</v>
      </c>
      <c r="E785" s="5">
        <v>400136.99</v>
      </c>
      <c r="F785" s="5">
        <v>427658.74</v>
      </c>
      <c r="G785" s="5">
        <v>456470.44</v>
      </c>
      <c r="H785" s="5">
        <v>480686.75</v>
      </c>
      <c r="I785" s="5">
        <v>491621.81</v>
      </c>
      <c r="J785" s="5">
        <v>491627.63</v>
      </c>
      <c r="K785" s="5">
        <v>499737.87</v>
      </c>
      <c r="L785" s="5">
        <v>527304.18000000005</v>
      </c>
      <c r="M785" s="5">
        <v>538307.89</v>
      </c>
      <c r="N785" s="5">
        <v>551014.32999999996</v>
      </c>
      <c r="O785" s="5">
        <v>558893.41</v>
      </c>
      <c r="P785" s="5">
        <v>565176.81999999995</v>
      </c>
      <c r="Q785" s="5">
        <v>577421.68999999994</v>
      </c>
      <c r="R785" s="5">
        <f t="shared" si="108"/>
        <v>506439.93416666676</v>
      </c>
      <c r="S785" s="9"/>
      <c r="V785" s="9">
        <f t="shared" si="111"/>
        <v>506439.93416666676</v>
      </c>
      <c r="Y785" s="9">
        <f>'B11'!I38*1000</f>
        <v>109275.52079175028</v>
      </c>
      <c r="Z785" s="9">
        <f>V785-Y785</f>
        <v>397164.41337491648</v>
      </c>
      <c r="AA785" s="5"/>
      <c r="AB785" s="202"/>
      <c r="AC785" s="157">
        <v>0.21577192756641556</v>
      </c>
    </row>
    <row r="786" spans="1:32" outlineLevel="3" x14ac:dyDescent="0.25">
      <c r="A786" t="s">
        <v>1597</v>
      </c>
      <c r="B786" t="s">
        <v>1598</v>
      </c>
      <c r="C786" t="s">
        <v>1635</v>
      </c>
      <c r="D786" t="s">
        <v>1636</v>
      </c>
      <c r="E786" s="5">
        <v>547247.79</v>
      </c>
      <c r="F786" s="5">
        <v>587365.19999999995</v>
      </c>
      <c r="G786" s="5">
        <v>626979.47</v>
      </c>
      <c r="H786" s="5">
        <v>665980.17000000004</v>
      </c>
      <c r="I786" s="5">
        <v>706330.23</v>
      </c>
      <c r="J786" s="5">
        <v>735928.62</v>
      </c>
      <c r="K786" s="5">
        <v>776327.82</v>
      </c>
      <c r="L786" s="5">
        <v>816325.2</v>
      </c>
      <c r="M786" s="5">
        <v>844657.58</v>
      </c>
      <c r="N786" s="5">
        <v>880902.56</v>
      </c>
      <c r="O786" s="5">
        <v>910294.61</v>
      </c>
      <c r="P786" s="5">
        <v>940701.25</v>
      </c>
      <c r="Q786" s="5">
        <v>1169213.21</v>
      </c>
      <c r="R786" s="5">
        <f t="shared" si="108"/>
        <v>779168.60083333345</v>
      </c>
      <c r="S786" s="9"/>
      <c r="V786" s="9">
        <f t="shared" si="111"/>
        <v>779168.60083333345</v>
      </c>
      <c r="Y786" s="9"/>
      <c r="Z786" s="9">
        <f>V786</f>
        <v>779168.60083333345</v>
      </c>
      <c r="AA786" s="5"/>
      <c r="AB786" s="202"/>
      <c r="AC786" s="157">
        <v>0</v>
      </c>
    </row>
    <row r="787" spans="1:32" outlineLevel="3" x14ac:dyDescent="0.25">
      <c r="A787" t="s">
        <v>1637</v>
      </c>
      <c r="B787" t="s">
        <v>1638</v>
      </c>
      <c r="C787" t="s">
        <v>1639</v>
      </c>
      <c r="D787" t="s">
        <v>1640</v>
      </c>
      <c r="E787" s="5">
        <v>0</v>
      </c>
      <c r="F787" s="5">
        <v>0</v>
      </c>
      <c r="G787" s="5">
        <v>0</v>
      </c>
      <c r="H787" s="5">
        <v>0</v>
      </c>
      <c r="I787" s="5">
        <v>109238.5</v>
      </c>
      <c r="J787" s="5">
        <v>54619.25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f t="shared" si="108"/>
        <v>13654.8125</v>
      </c>
      <c r="S787" s="9"/>
      <c r="V787" s="9">
        <f t="shared" si="111"/>
        <v>13654.8125</v>
      </c>
      <c r="Y787" s="9"/>
      <c r="Z787" s="9"/>
      <c r="AA787" s="5">
        <f>V787</f>
        <v>13654.8125</v>
      </c>
      <c r="AB787" s="202"/>
      <c r="AC787" s="157">
        <v>0</v>
      </c>
    </row>
    <row r="788" spans="1:32" outlineLevel="3" x14ac:dyDescent="0.25">
      <c r="A788" t="s">
        <v>1637</v>
      </c>
      <c r="B788" t="s">
        <v>1638</v>
      </c>
      <c r="C788" t="s">
        <v>1641</v>
      </c>
      <c r="D788" t="s">
        <v>1642</v>
      </c>
      <c r="E788" s="5">
        <v>3104785.1</v>
      </c>
      <c r="F788" s="5">
        <v>3090477.33</v>
      </c>
      <c r="G788" s="5">
        <v>3076169.56</v>
      </c>
      <c r="H788" s="5">
        <v>3061861.79</v>
      </c>
      <c r="I788" s="5">
        <v>3047554.02</v>
      </c>
      <c r="J788" s="5">
        <v>3033246.25</v>
      </c>
      <c r="K788" s="5">
        <v>3018938.48</v>
      </c>
      <c r="L788" s="5">
        <v>3004630.71</v>
      </c>
      <c r="M788" s="5">
        <v>2990322.94</v>
      </c>
      <c r="N788" s="5">
        <v>2976015.17</v>
      </c>
      <c r="O788" s="5">
        <v>2961707.4</v>
      </c>
      <c r="P788" s="5">
        <v>2947399.63</v>
      </c>
      <c r="Q788" s="5">
        <v>2933091.86</v>
      </c>
      <c r="R788" s="5">
        <f t="shared" si="108"/>
        <v>3018938.48</v>
      </c>
      <c r="S788" s="9"/>
      <c r="V788" s="9">
        <f t="shared" si="111"/>
        <v>3018938.48</v>
      </c>
      <c r="Y788" s="9">
        <f>'B11'!I41*1000</f>
        <v>651402.17503402429</v>
      </c>
      <c r="Z788" s="9">
        <f>V788-Y788</f>
        <v>2367536.3049659757</v>
      </c>
      <c r="AA788" s="5"/>
      <c r="AB788" s="202"/>
      <c r="AC788" s="157">
        <v>0.21577192756641542</v>
      </c>
    </row>
    <row r="789" spans="1:32" ht="13.5" outlineLevel="2" thickBot="1" x14ac:dyDescent="0.35">
      <c r="A789" s="6" t="s">
        <v>3745</v>
      </c>
      <c r="B789" s="6"/>
      <c r="C789" s="6"/>
      <c r="D789" s="6"/>
      <c r="E789" s="7">
        <f>SUBTOTAL(9,E756:E788)</f>
        <v>66872400.339999996</v>
      </c>
      <c r="F789" s="7">
        <f t="shared" ref="F789:AA789" si="112">SUBTOTAL(9,F756:F788)</f>
        <v>79875418.239999995</v>
      </c>
      <c r="G789" s="7">
        <f t="shared" si="112"/>
        <v>91763308.280000001</v>
      </c>
      <c r="H789" s="7">
        <f t="shared" si="112"/>
        <v>97690084.370000005</v>
      </c>
      <c r="I789" s="7">
        <f t="shared" si="112"/>
        <v>94877812.870000005</v>
      </c>
      <c r="J789" s="7">
        <f t="shared" si="112"/>
        <v>89104540.559999987</v>
      </c>
      <c r="K789" s="7">
        <f t="shared" si="112"/>
        <v>83176008.670000002</v>
      </c>
      <c r="L789" s="7">
        <f t="shared" si="112"/>
        <v>77763499.13000001</v>
      </c>
      <c r="M789" s="7">
        <f t="shared" si="112"/>
        <v>79203413.049999997</v>
      </c>
      <c r="N789" s="7">
        <f t="shared" si="112"/>
        <v>81126296.410000011</v>
      </c>
      <c r="O789" s="7">
        <f t="shared" si="112"/>
        <v>82212970.100000009</v>
      </c>
      <c r="P789" s="7">
        <f t="shared" si="112"/>
        <v>84570109.759999976</v>
      </c>
      <c r="Q789" s="7">
        <f t="shared" si="112"/>
        <v>91115533.649999976</v>
      </c>
      <c r="R789" s="7">
        <f t="shared" si="112"/>
        <v>85029785.702916667</v>
      </c>
      <c r="S789" s="16"/>
      <c r="T789" s="7">
        <f t="shared" si="112"/>
        <v>0</v>
      </c>
      <c r="U789" s="7">
        <f t="shared" si="112"/>
        <v>0</v>
      </c>
      <c r="V789" s="7">
        <f t="shared" si="112"/>
        <v>85029785.702916667</v>
      </c>
      <c r="W789" s="7">
        <f t="shared" si="112"/>
        <v>0</v>
      </c>
      <c r="X789" s="16"/>
      <c r="Y789" s="7">
        <f t="shared" si="112"/>
        <v>4432400.3607643917</v>
      </c>
      <c r="Z789" s="7">
        <f t="shared" si="112"/>
        <v>71283812.450068936</v>
      </c>
      <c r="AA789" s="7">
        <f t="shared" si="112"/>
        <v>9313572.8920833338</v>
      </c>
      <c r="AB789" s="16"/>
      <c r="AC789" s="188"/>
      <c r="AD789" s="5"/>
      <c r="AE789" s="5"/>
      <c r="AF789" s="5"/>
    </row>
    <row r="790" spans="1:32" outlineLevel="3" x14ac:dyDescent="0.25">
      <c r="A790" t="s">
        <v>1643</v>
      </c>
      <c r="B790" t="s">
        <v>1644</v>
      </c>
      <c r="C790" t="s">
        <v>1645</v>
      </c>
      <c r="D790" t="s">
        <v>1646</v>
      </c>
      <c r="E790" s="5">
        <v>730947.17</v>
      </c>
      <c r="F790" s="5">
        <v>727346.45</v>
      </c>
      <c r="G790" s="5">
        <v>723745.72</v>
      </c>
      <c r="H790" s="5">
        <v>720145</v>
      </c>
      <c r="I790" s="5">
        <v>716544.27</v>
      </c>
      <c r="J790" s="5">
        <v>712943.55</v>
      </c>
      <c r="K790" s="5">
        <v>709342.82</v>
      </c>
      <c r="L790" s="5">
        <v>705742.1</v>
      </c>
      <c r="M790" s="5">
        <v>702141.37</v>
      </c>
      <c r="N790" s="5">
        <v>698540.65</v>
      </c>
      <c r="O790" s="5">
        <v>694939.92</v>
      </c>
      <c r="P790" s="5">
        <v>691339.2</v>
      </c>
      <c r="Q790" s="5">
        <v>687738.47</v>
      </c>
      <c r="R790" s="5">
        <f t="shared" si="108"/>
        <v>709342.82250000013</v>
      </c>
      <c r="S790" s="9"/>
      <c r="Z790" s="5"/>
      <c r="AA790" s="5"/>
      <c r="AB790" s="202"/>
      <c r="AC790" s="5"/>
    </row>
    <row r="791" spans="1:32" outlineLevel="3" x14ac:dyDescent="0.25">
      <c r="A791" t="s">
        <v>1643</v>
      </c>
      <c r="B791" t="s">
        <v>1644</v>
      </c>
      <c r="C791" t="s">
        <v>1647</v>
      </c>
      <c r="D791" t="s">
        <v>1648</v>
      </c>
      <c r="E791" s="5">
        <v>1834081.38</v>
      </c>
      <c r="F791" s="5">
        <v>1825090.79</v>
      </c>
      <c r="G791" s="5">
        <v>1816100.19</v>
      </c>
      <c r="H791" s="5">
        <v>1807109.6</v>
      </c>
      <c r="I791" s="5">
        <v>1798119</v>
      </c>
      <c r="J791" s="5">
        <v>1789128.41</v>
      </c>
      <c r="K791" s="5">
        <v>1780137.81</v>
      </c>
      <c r="L791" s="5">
        <v>1771147.21</v>
      </c>
      <c r="M791" s="5">
        <v>1762156.62</v>
      </c>
      <c r="N791" s="5">
        <v>1753166.02</v>
      </c>
      <c r="O791" s="5">
        <v>1744175.43</v>
      </c>
      <c r="P791" s="5">
        <v>1735184.83</v>
      </c>
      <c r="Q791" s="5">
        <v>1726194.24</v>
      </c>
      <c r="R791" s="5">
        <f t="shared" si="108"/>
        <v>1780137.8100000005</v>
      </c>
      <c r="S791" s="9"/>
    </row>
    <row r="792" spans="1:32" outlineLevel="3" x14ac:dyDescent="0.25">
      <c r="A792" t="s">
        <v>1643</v>
      </c>
      <c r="B792" t="s">
        <v>1644</v>
      </c>
      <c r="C792" t="s">
        <v>1649</v>
      </c>
      <c r="D792" t="s">
        <v>1650</v>
      </c>
      <c r="E792" s="5">
        <v>630628.65</v>
      </c>
      <c r="F792" s="5">
        <v>623621.66</v>
      </c>
      <c r="G792" s="5">
        <v>616614.68000000005</v>
      </c>
      <c r="H792" s="5">
        <v>609607.68999999994</v>
      </c>
      <c r="I792" s="5">
        <v>602600.71</v>
      </c>
      <c r="J792" s="5">
        <v>595593.72</v>
      </c>
      <c r="K792" s="5">
        <v>588586.74</v>
      </c>
      <c r="L792" s="5">
        <v>581579.75</v>
      </c>
      <c r="M792" s="5">
        <v>574572.77</v>
      </c>
      <c r="N792" s="5">
        <v>567565.78</v>
      </c>
      <c r="O792" s="5">
        <v>560558.80000000005</v>
      </c>
      <c r="P792" s="5">
        <v>553551.81000000006</v>
      </c>
      <c r="Q792" s="5">
        <v>546544.82999999996</v>
      </c>
      <c r="R792" s="5">
        <f t="shared" si="108"/>
        <v>588586.73750000016</v>
      </c>
      <c r="S792" s="9"/>
    </row>
    <row r="793" spans="1:32" outlineLevel="3" x14ac:dyDescent="0.25">
      <c r="A793" t="s">
        <v>1643</v>
      </c>
      <c r="B793" t="s">
        <v>1644</v>
      </c>
      <c r="C793" t="s">
        <v>1651</v>
      </c>
      <c r="D793" t="s">
        <v>1652</v>
      </c>
      <c r="E793" s="5">
        <v>16988.54</v>
      </c>
      <c r="F793" s="5">
        <v>16765.009999999998</v>
      </c>
      <c r="G793" s="5">
        <v>16541.48</v>
      </c>
      <c r="H793" s="5">
        <v>16317.95</v>
      </c>
      <c r="I793" s="5">
        <v>16094.42</v>
      </c>
      <c r="J793" s="5">
        <v>15870.89</v>
      </c>
      <c r="K793" s="5">
        <v>15647.36</v>
      </c>
      <c r="L793" s="5">
        <v>15423.83</v>
      </c>
      <c r="M793" s="5">
        <v>15200.3</v>
      </c>
      <c r="N793" s="5">
        <v>14976.77</v>
      </c>
      <c r="O793" s="5">
        <v>14753.24</v>
      </c>
      <c r="P793" s="5">
        <v>14529.71</v>
      </c>
      <c r="Q793" s="5">
        <v>14306.18</v>
      </c>
      <c r="R793" s="5">
        <f t="shared" si="108"/>
        <v>15647.359999999999</v>
      </c>
      <c r="S793" s="9"/>
    </row>
    <row r="794" spans="1:32" outlineLevel="3" x14ac:dyDescent="0.25">
      <c r="A794" t="s">
        <v>1643</v>
      </c>
      <c r="B794" t="s">
        <v>1644</v>
      </c>
      <c r="C794" t="s">
        <v>1653</v>
      </c>
      <c r="D794" t="s">
        <v>1654</v>
      </c>
      <c r="E794" s="5">
        <v>13334.15</v>
      </c>
      <c r="F794" s="5">
        <v>13158.7</v>
      </c>
      <c r="G794" s="5">
        <v>12983.25</v>
      </c>
      <c r="H794" s="5">
        <v>12807.8</v>
      </c>
      <c r="I794" s="5">
        <v>12632.35</v>
      </c>
      <c r="J794" s="5">
        <v>12456.9</v>
      </c>
      <c r="K794" s="5">
        <v>12281.45</v>
      </c>
      <c r="L794" s="5">
        <v>12106</v>
      </c>
      <c r="M794" s="5">
        <v>11930.55</v>
      </c>
      <c r="N794" s="5">
        <v>11755.1</v>
      </c>
      <c r="O794" s="5">
        <v>11579.65</v>
      </c>
      <c r="P794" s="5">
        <v>11404.2</v>
      </c>
      <c r="Q794" s="5">
        <v>11228.75</v>
      </c>
      <c r="R794" s="5">
        <f t="shared" si="108"/>
        <v>12281.450000000003</v>
      </c>
      <c r="S794" s="9"/>
    </row>
    <row r="795" spans="1:32" outlineLevel="3" x14ac:dyDescent="0.25">
      <c r="A795" t="s">
        <v>1643</v>
      </c>
      <c r="B795" t="s">
        <v>1644</v>
      </c>
      <c r="C795" t="s">
        <v>1655</v>
      </c>
      <c r="D795" t="s">
        <v>1656</v>
      </c>
      <c r="E795" s="5">
        <v>19407.740000000002</v>
      </c>
      <c r="F795" s="5">
        <v>19152.37</v>
      </c>
      <c r="G795" s="5">
        <v>18897.009999999998</v>
      </c>
      <c r="H795" s="5">
        <v>18641.64</v>
      </c>
      <c r="I795" s="5">
        <v>18386.28</v>
      </c>
      <c r="J795" s="5">
        <v>18130.91</v>
      </c>
      <c r="K795" s="5">
        <v>17875.55</v>
      </c>
      <c r="L795" s="5">
        <v>17620.18</v>
      </c>
      <c r="M795" s="5">
        <v>17364.82</v>
      </c>
      <c r="N795" s="5">
        <v>17109.45</v>
      </c>
      <c r="O795" s="5">
        <v>16854.09</v>
      </c>
      <c r="P795" s="5">
        <v>16598.72</v>
      </c>
      <c r="Q795" s="5">
        <v>16343.36</v>
      </c>
      <c r="R795" s="5">
        <f t="shared" si="108"/>
        <v>17875.547500000001</v>
      </c>
      <c r="S795" s="9"/>
    </row>
    <row r="796" spans="1:32" outlineLevel="3" x14ac:dyDescent="0.25">
      <c r="A796" t="s">
        <v>1643</v>
      </c>
      <c r="B796" t="s">
        <v>1644</v>
      </c>
      <c r="C796" t="s">
        <v>1657</v>
      </c>
      <c r="D796" t="s">
        <v>1658</v>
      </c>
      <c r="E796" s="5">
        <v>107083.62</v>
      </c>
      <c r="F796" s="5">
        <v>105674.62</v>
      </c>
      <c r="G796" s="5">
        <v>104265.63</v>
      </c>
      <c r="H796" s="5">
        <v>102856.63</v>
      </c>
      <c r="I796" s="5">
        <v>101447.64</v>
      </c>
      <c r="J796" s="5">
        <v>100038.64</v>
      </c>
      <c r="K796" s="5">
        <v>98629.65</v>
      </c>
      <c r="L796" s="5">
        <v>97220.65</v>
      </c>
      <c r="M796" s="5">
        <v>95811.66</v>
      </c>
      <c r="N796" s="5">
        <v>94402.66</v>
      </c>
      <c r="O796" s="5">
        <v>92993.67</v>
      </c>
      <c r="P796" s="5">
        <v>91584.67</v>
      </c>
      <c r="Q796" s="5">
        <v>90175.679999999993</v>
      </c>
      <c r="R796" s="5">
        <f t="shared" si="108"/>
        <v>98629.647500000021</v>
      </c>
      <c r="S796" s="9"/>
    </row>
    <row r="797" spans="1:32" outlineLevel="3" x14ac:dyDescent="0.25">
      <c r="A797" t="s">
        <v>1643</v>
      </c>
      <c r="B797" t="s">
        <v>1644</v>
      </c>
      <c r="C797" t="s">
        <v>1659</v>
      </c>
      <c r="D797" t="s">
        <v>1660</v>
      </c>
      <c r="E797" s="5">
        <v>72936.06</v>
      </c>
      <c r="F797" s="5">
        <v>71976.37</v>
      </c>
      <c r="G797" s="5">
        <v>71016.69</v>
      </c>
      <c r="H797" s="5">
        <v>70057</v>
      </c>
      <c r="I797" s="5">
        <v>69097.320000000007</v>
      </c>
      <c r="J797" s="5">
        <v>68137.63</v>
      </c>
      <c r="K797" s="5">
        <v>67177.95</v>
      </c>
      <c r="L797" s="5">
        <v>66218.259999999995</v>
      </c>
      <c r="M797" s="5">
        <v>65258.58</v>
      </c>
      <c r="N797" s="5">
        <v>64298.89</v>
      </c>
      <c r="O797" s="5">
        <v>63339.21</v>
      </c>
      <c r="P797" s="5">
        <v>62379.519999999997</v>
      </c>
      <c r="Q797" s="5">
        <v>61419.839999999997</v>
      </c>
      <c r="R797" s="5">
        <f t="shared" si="108"/>
        <v>67177.947500000009</v>
      </c>
      <c r="S797" s="9"/>
    </row>
    <row r="798" spans="1:32" outlineLevel="3" x14ac:dyDescent="0.25">
      <c r="A798" t="s">
        <v>1643</v>
      </c>
      <c r="B798" t="s">
        <v>1644</v>
      </c>
      <c r="C798" t="s">
        <v>1661</v>
      </c>
      <c r="D798" t="s">
        <v>1662</v>
      </c>
      <c r="E798" s="5">
        <v>212513.86</v>
      </c>
      <c r="F798" s="5">
        <v>209717.62</v>
      </c>
      <c r="G798" s="5">
        <v>206921.39</v>
      </c>
      <c r="H798" s="5">
        <v>204125.15</v>
      </c>
      <c r="I798" s="5">
        <v>201328.92</v>
      </c>
      <c r="J798" s="5">
        <v>198532.68</v>
      </c>
      <c r="K798" s="5">
        <v>195736.45</v>
      </c>
      <c r="L798" s="5">
        <v>192940.21</v>
      </c>
      <c r="M798" s="5">
        <v>190143.98</v>
      </c>
      <c r="N798" s="5">
        <v>187347.74</v>
      </c>
      <c r="O798" s="5">
        <v>184551.51</v>
      </c>
      <c r="P798" s="5">
        <v>181755.27</v>
      </c>
      <c r="Q798" s="5">
        <v>178959.04</v>
      </c>
      <c r="R798" s="5">
        <f t="shared" si="108"/>
        <v>195736.44750000001</v>
      </c>
      <c r="S798" s="9"/>
    </row>
    <row r="799" spans="1:32" outlineLevel="3" x14ac:dyDescent="0.25">
      <c r="A799" t="s">
        <v>1643</v>
      </c>
      <c r="B799" t="s">
        <v>1644</v>
      </c>
      <c r="C799" t="s">
        <v>1663</v>
      </c>
      <c r="D799" t="s">
        <v>1664</v>
      </c>
      <c r="E799" s="5">
        <v>206992.96</v>
      </c>
      <c r="F799" s="5">
        <v>203758.69</v>
      </c>
      <c r="G799" s="5">
        <v>200524.43</v>
      </c>
      <c r="H799" s="5">
        <v>197290.16</v>
      </c>
      <c r="I799" s="5">
        <v>194055.9</v>
      </c>
      <c r="J799" s="5">
        <v>190821.63</v>
      </c>
      <c r="K799" s="5">
        <v>187587.37</v>
      </c>
      <c r="L799" s="5">
        <v>184353.1</v>
      </c>
      <c r="M799" s="5">
        <v>181118.84</v>
      </c>
      <c r="N799" s="5">
        <v>177884.57</v>
      </c>
      <c r="O799" s="5">
        <v>174650.31</v>
      </c>
      <c r="P799" s="5">
        <v>171416.04</v>
      </c>
      <c r="Q799" s="5">
        <v>168181.78</v>
      </c>
      <c r="R799" s="5">
        <f t="shared" si="108"/>
        <v>187587.36750000005</v>
      </c>
      <c r="S799" s="9"/>
    </row>
    <row r="800" spans="1:32" outlineLevel="3" x14ac:dyDescent="0.25">
      <c r="A800" t="s">
        <v>1643</v>
      </c>
      <c r="B800" t="s">
        <v>1644</v>
      </c>
      <c r="C800" t="s">
        <v>1665</v>
      </c>
      <c r="D800" t="s">
        <v>1666</v>
      </c>
      <c r="E800" s="5">
        <v>145929.20000000001</v>
      </c>
      <c r="F800" s="5">
        <v>143649.06</v>
      </c>
      <c r="G800" s="5">
        <v>141368.92000000001</v>
      </c>
      <c r="H800" s="5">
        <v>139088.78</v>
      </c>
      <c r="I800" s="5">
        <v>136808.64000000001</v>
      </c>
      <c r="J800" s="5">
        <v>134528.5</v>
      </c>
      <c r="K800" s="5">
        <v>132248.35999999999</v>
      </c>
      <c r="L800" s="5">
        <v>129968.22</v>
      </c>
      <c r="M800" s="5">
        <v>127688.08</v>
      </c>
      <c r="N800" s="5">
        <v>125407.94</v>
      </c>
      <c r="O800" s="5">
        <v>123127.8</v>
      </c>
      <c r="P800" s="5">
        <v>120847.66</v>
      </c>
      <c r="Q800" s="5">
        <v>118567.52</v>
      </c>
      <c r="R800" s="5">
        <f t="shared" si="108"/>
        <v>132248.36000000002</v>
      </c>
      <c r="S800" s="9"/>
    </row>
    <row r="801" spans="1:32" outlineLevel="3" x14ac:dyDescent="0.25">
      <c r="A801" t="s">
        <v>1643</v>
      </c>
      <c r="B801" t="s">
        <v>1644</v>
      </c>
      <c r="C801" t="s">
        <v>1667</v>
      </c>
      <c r="D801" t="s">
        <v>1668</v>
      </c>
      <c r="E801" s="5">
        <v>49461.8</v>
      </c>
      <c r="F801" s="5">
        <v>48225.25</v>
      </c>
      <c r="G801" s="5">
        <v>46988.71</v>
      </c>
      <c r="H801" s="5">
        <v>45752.160000000003</v>
      </c>
      <c r="I801" s="5">
        <v>44515.62</v>
      </c>
      <c r="J801" s="5">
        <v>43279.07</v>
      </c>
      <c r="K801" s="5">
        <v>42042.53</v>
      </c>
      <c r="L801" s="5">
        <v>40805.980000000003</v>
      </c>
      <c r="M801" s="5">
        <v>39569.440000000002</v>
      </c>
      <c r="N801" s="5">
        <v>38332.89</v>
      </c>
      <c r="O801" s="5">
        <v>37096.35</v>
      </c>
      <c r="P801" s="5">
        <v>35859.800000000003</v>
      </c>
      <c r="Q801" s="5">
        <v>34623.26</v>
      </c>
      <c r="R801" s="5">
        <f t="shared" si="108"/>
        <v>42042.527499999997</v>
      </c>
      <c r="S801" s="9"/>
    </row>
    <row r="802" spans="1:32" outlineLevel="3" x14ac:dyDescent="0.25">
      <c r="A802" t="s">
        <v>1643</v>
      </c>
      <c r="B802" t="s">
        <v>1644</v>
      </c>
      <c r="C802" t="s">
        <v>1669</v>
      </c>
      <c r="D802" t="s">
        <v>1670</v>
      </c>
      <c r="E802" s="5">
        <v>18323.98</v>
      </c>
      <c r="F802" s="5">
        <v>18082.87</v>
      </c>
      <c r="G802" s="5">
        <v>17841.77</v>
      </c>
      <c r="H802" s="5">
        <v>17600.66</v>
      </c>
      <c r="I802" s="5">
        <v>17359.560000000001</v>
      </c>
      <c r="J802" s="5">
        <v>17118.45</v>
      </c>
      <c r="K802" s="5">
        <v>16877.349999999999</v>
      </c>
      <c r="L802" s="5">
        <v>16636.240000000002</v>
      </c>
      <c r="M802" s="5">
        <v>16395.14</v>
      </c>
      <c r="N802" s="5">
        <v>16154.03</v>
      </c>
      <c r="O802" s="5">
        <v>15912.93</v>
      </c>
      <c r="P802" s="5">
        <v>15671.82</v>
      </c>
      <c r="Q802" s="5">
        <v>15430.72</v>
      </c>
      <c r="R802" s="5">
        <f t="shared" si="108"/>
        <v>16877.3475</v>
      </c>
      <c r="S802" s="9"/>
    </row>
    <row r="803" spans="1:32" outlineLevel="3" x14ac:dyDescent="0.25">
      <c r="A803" t="s">
        <v>1643</v>
      </c>
      <c r="B803" t="s">
        <v>1644</v>
      </c>
      <c r="C803" t="s">
        <v>1671</v>
      </c>
      <c r="D803" t="s">
        <v>1672</v>
      </c>
      <c r="E803" s="5">
        <v>18600.62</v>
      </c>
      <c r="F803" s="5">
        <v>18355.87</v>
      </c>
      <c r="G803" s="5">
        <v>18111.13</v>
      </c>
      <c r="H803" s="5">
        <v>17866.38</v>
      </c>
      <c r="I803" s="5">
        <v>17621.64</v>
      </c>
      <c r="J803" s="5">
        <v>17376.89</v>
      </c>
      <c r="K803" s="5">
        <v>17132.150000000001</v>
      </c>
      <c r="L803" s="5">
        <v>16887.400000000001</v>
      </c>
      <c r="M803" s="5">
        <v>16642.66</v>
      </c>
      <c r="N803" s="5">
        <v>16397.91</v>
      </c>
      <c r="O803" s="5">
        <v>16153.17</v>
      </c>
      <c r="P803" s="5">
        <v>15908.42</v>
      </c>
      <c r="Q803" s="5">
        <v>15663.68</v>
      </c>
      <c r="R803" s="5">
        <f t="shared" si="108"/>
        <v>17132.147500000003</v>
      </c>
      <c r="S803" s="9"/>
    </row>
    <row r="804" spans="1:32" outlineLevel="3" x14ac:dyDescent="0.25">
      <c r="A804" t="s">
        <v>1643</v>
      </c>
      <c r="B804" t="s">
        <v>1644</v>
      </c>
      <c r="C804" t="s">
        <v>1673</v>
      </c>
      <c r="D804" t="s">
        <v>1674</v>
      </c>
      <c r="E804" s="5">
        <v>108492.46</v>
      </c>
      <c r="F804" s="5">
        <v>107082.92</v>
      </c>
      <c r="G804" s="5">
        <v>105673.4</v>
      </c>
      <c r="H804" s="5">
        <v>104263.86</v>
      </c>
      <c r="I804" s="5">
        <v>102854.34</v>
      </c>
      <c r="J804" s="5">
        <v>101444.8</v>
      </c>
      <c r="K804" s="5">
        <v>100035.28</v>
      </c>
      <c r="L804" s="5">
        <v>98625.74</v>
      </c>
      <c r="M804" s="5">
        <v>97216.22</v>
      </c>
      <c r="N804" s="5">
        <v>95806.68</v>
      </c>
      <c r="O804" s="5">
        <v>94397.16</v>
      </c>
      <c r="P804" s="5">
        <v>92987.62</v>
      </c>
      <c r="Q804" s="5">
        <v>91578.1</v>
      </c>
      <c r="R804" s="5">
        <f t="shared" si="108"/>
        <v>100035.27500000001</v>
      </c>
      <c r="S804" s="9"/>
    </row>
    <row r="805" spans="1:32" outlineLevel="3" x14ac:dyDescent="0.25">
      <c r="A805" t="s">
        <v>1643</v>
      </c>
      <c r="B805" t="s">
        <v>1644</v>
      </c>
      <c r="C805" t="s">
        <v>1675</v>
      </c>
      <c r="D805" t="s">
        <v>1676</v>
      </c>
      <c r="E805" s="5">
        <v>241935.57</v>
      </c>
      <c r="F805" s="5">
        <v>236309.16</v>
      </c>
      <c r="G805" s="5">
        <v>230682.75</v>
      </c>
      <c r="H805" s="5">
        <v>225056.34</v>
      </c>
      <c r="I805" s="5">
        <v>219429.93</v>
      </c>
      <c r="J805" s="5">
        <v>213803.51999999999</v>
      </c>
      <c r="K805" s="5">
        <v>208177.11</v>
      </c>
      <c r="L805" s="5">
        <v>202550.7</v>
      </c>
      <c r="M805" s="5">
        <v>196924.29</v>
      </c>
      <c r="N805" s="5">
        <v>191297.88</v>
      </c>
      <c r="O805" s="5">
        <v>185671.47</v>
      </c>
      <c r="P805" s="5">
        <v>180045.06</v>
      </c>
      <c r="Q805" s="5">
        <v>174418.65</v>
      </c>
      <c r="R805" s="5">
        <f t="shared" si="108"/>
        <v>208177.11000000007</v>
      </c>
      <c r="S805" s="9"/>
    </row>
    <row r="806" spans="1:32" outlineLevel="3" x14ac:dyDescent="0.25">
      <c r="A806" t="s">
        <v>1643</v>
      </c>
      <c r="B806" t="s">
        <v>1644</v>
      </c>
      <c r="C806" t="s">
        <v>1677</v>
      </c>
      <c r="D806" t="s">
        <v>1678</v>
      </c>
      <c r="E806" s="5">
        <v>147947.51999999999</v>
      </c>
      <c r="F806" s="5">
        <v>144506.88</v>
      </c>
      <c r="G806" s="5">
        <v>141066.23999999999</v>
      </c>
      <c r="H806" s="5">
        <v>137625.60000000001</v>
      </c>
      <c r="I806" s="5">
        <v>134184.95999999999</v>
      </c>
      <c r="J806" s="5">
        <v>130744.32000000001</v>
      </c>
      <c r="K806" s="5">
        <v>127303.67999999999</v>
      </c>
      <c r="L806" s="5">
        <v>123863.03999999999</v>
      </c>
      <c r="M806" s="5">
        <v>120422.39999999999</v>
      </c>
      <c r="N806" s="5">
        <v>116981.75999999999</v>
      </c>
      <c r="O806" s="5">
        <v>113541.12</v>
      </c>
      <c r="P806" s="5">
        <v>110100.48</v>
      </c>
      <c r="Q806" s="5">
        <v>106659.84</v>
      </c>
      <c r="R806" s="5">
        <f t="shared" si="108"/>
        <v>127303.67999999999</v>
      </c>
      <c r="S806" s="9"/>
    </row>
    <row r="807" spans="1:32" outlineLevel="3" x14ac:dyDescent="0.25">
      <c r="A807" t="s">
        <v>1643</v>
      </c>
      <c r="B807" t="s">
        <v>1644</v>
      </c>
      <c r="C807" t="s">
        <v>1679</v>
      </c>
      <c r="D807" t="s">
        <v>1680</v>
      </c>
      <c r="E807" s="5">
        <v>55886.879999999997</v>
      </c>
      <c r="F807" s="5">
        <v>54587.19</v>
      </c>
      <c r="G807" s="5">
        <v>53287.49</v>
      </c>
      <c r="H807" s="5">
        <v>51987.8</v>
      </c>
      <c r="I807" s="5">
        <v>50688.1</v>
      </c>
      <c r="J807" s="5">
        <v>49388.41</v>
      </c>
      <c r="K807" s="5">
        <v>48088.71</v>
      </c>
      <c r="L807" s="5">
        <v>46789.02</v>
      </c>
      <c r="M807" s="5">
        <v>45489.32</v>
      </c>
      <c r="N807" s="5">
        <v>44189.63</v>
      </c>
      <c r="O807" s="5">
        <v>42889.93</v>
      </c>
      <c r="P807" s="5">
        <v>41590.239999999998</v>
      </c>
      <c r="Q807" s="5">
        <v>40290.54</v>
      </c>
      <c r="R807" s="5">
        <f t="shared" si="108"/>
        <v>48088.712500000001</v>
      </c>
      <c r="S807" s="9"/>
    </row>
    <row r="808" spans="1:32" outlineLevel="3" x14ac:dyDescent="0.25">
      <c r="A808" t="s">
        <v>1643</v>
      </c>
      <c r="B808" t="s">
        <v>1644</v>
      </c>
      <c r="C808" t="s">
        <v>1681</v>
      </c>
      <c r="D808" t="s">
        <v>1682</v>
      </c>
      <c r="E808" s="5">
        <v>145858.13</v>
      </c>
      <c r="F808" s="5">
        <v>142466.07999999999</v>
      </c>
      <c r="G808" s="5">
        <v>139074.03</v>
      </c>
      <c r="H808" s="5">
        <v>135681.98000000001</v>
      </c>
      <c r="I808" s="5">
        <v>132289.93</v>
      </c>
      <c r="J808" s="5">
        <v>128897.88</v>
      </c>
      <c r="K808" s="5">
        <v>125505.83</v>
      </c>
      <c r="L808" s="5">
        <v>122113.78</v>
      </c>
      <c r="M808" s="5">
        <v>118721.73</v>
      </c>
      <c r="N808" s="5">
        <v>115329.68</v>
      </c>
      <c r="O808" s="5">
        <v>111937.63</v>
      </c>
      <c r="P808" s="5">
        <v>108545.58</v>
      </c>
      <c r="Q808" s="5">
        <v>105153.53</v>
      </c>
      <c r="R808" s="5">
        <f t="shared" si="108"/>
        <v>125505.82999999997</v>
      </c>
      <c r="S808" s="9"/>
    </row>
    <row r="809" spans="1:32" outlineLevel="3" x14ac:dyDescent="0.25">
      <c r="A809" t="s">
        <v>1643</v>
      </c>
      <c r="B809" t="s">
        <v>1644</v>
      </c>
      <c r="C809" t="s">
        <v>1683</v>
      </c>
      <c r="D809" t="s">
        <v>1684</v>
      </c>
      <c r="E809" s="5">
        <v>69981.94</v>
      </c>
      <c r="F809" s="5">
        <v>69061.119999999995</v>
      </c>
      <c r="G809" s="5">
        <v>68140.31</v>
      </c>
      <c r="H809" s="5">
        <v>67219.490000000005</v>
      </c>
      <c r="I809" s="5">
        <v>66298.679999999993</v>
      </c>
      <c r="J809" s="5">
        <v>65377.87</v>
      </c>
      <c r="K809" s="5">
        <v>64457.05</v>
      </c>
      <c r="L809" s="5">
        <v>63536.23</v>
      </c>
      <c r="M809" s="5">
        <v>62615.42</v>
      </c>
      <c r="N809" s="5">
        <v>61694.6</v>
      </c>
      <c r="O809" s="5">
        <v>60773.79</v>
      </c>
      <c r="P809" s="5">
        <v>59852.97</v>
      </c>
      <c r="Q809" s="5">
        <v>58932.160000000003</v>
      </c>
      <c r="R809" s="5">
        <f t="shared" si="108"/>
        <v>64457.048333333318</v>
      </c>
      <c r="S809" s="9"/>
    </row>
    <row r="810" spans="1:32" ht="13.5" outlineLevel="2" thickBot="1" x14ac:dyDescent="0.35">
      <c r="A810" s="6" t="s">
        <v>3746</v>
      </c>
      <c r="B810" s="6"/>
      <c r="C810" s="6"/>
      <c r="D810" s="6"/>
      <c r="E810" s="7">
        <f t="shared" ref="E810:V810" si="113">SUBTOTAL(9,E790:E809)</f>
        <v>4847332.2299999995</v>
      </c>
      <c r="F810" s="7">
        <f t="shared" si="113"/>
        <v>4798588.6800000016</v>
      </c>
      <c r="G810" s="7">
        <f t="shared" si="113"/>
        <v>4749845.2200000007</v>
      </c>
      <c r="H810" s="7">
        <f t="shared" si="113"/>
        <v>4701101.67</v>
      </c>
      <c r="I810" s="7">
        <f t="shared" si="113"/>
        <v>4652358.209999999</v>
      </c>
      <c r="J810" s="7">
        <f t="shared" si="113"/>
        <v>4603614.67</v>
      </c>
      <c r="K810" s="7">
        <f t="shared" si="113"/>
        <v>4554871.1999999993</v>
      </c>
      <c r="L810" s="7">
        <f t="shared" si="113"/>
        <v>4506127.6400000006</v>
      </c>
      <c r="M810" s="7">
        <f t="shared" si="113"/>
        <v>4457384.1900000013</v>
      </c>
      <c r="N810" s="7">
        <f t="shared" si="113"/>
        <v>4408640.63</v>
      </c>
      <c r="O810" s="7">
        <f t="shared" si="113"/>
        <v>4359897.1800000016</v>
      </c>
      <c r="P810" s="7">
        <f t="shared" si="113"/>
        <v>4311153.62</v>
      </c>
      <c r="Q810" s="7">
        <f t="shared" si="113"/>
        <v>4262410.17</v>
      </c>
      <c r="R810" s="7">
        <f t="shared" si="113"/>
        <v>4554871.1758333333</v>
      </c>
      <c r="S810" s="16"/>
      <c r="T810" s="7">
        <f t="shared" si="113"/>
        <v>0</v>
      </c>
      <c r="U810" s="7">
        <f t="shared" si="113"/>
        <v>0</v>
      </c>
      <c r="V810" s="7">
        <f t="shared" si="113"/>
        <v>0</v>
      </c>
      <c r="W810" s="7">
        <f>R810</f>
        <v>4554871.1758333333</v>
      </c>
      <c r="X810" s="16"/>
      <c r="Y810" s="7">
        <f t="shared" ref="Y810:AA810" si="114">SUBTOTAL(9,Y790:Y809)</f>
        <v>0</v>
      </c>
      <c r="Z810" s="7">
        <f t="shared" si="114"/>
        <v>0</v>
      </c>
      <c r="AA810" s="7">
        <f t="shared" si="114"/>
        <v>0</v>
      </c>
      <c r="AB810" s="16"/>
      <c r="AC810" s="188">
        <v>0</v>
      </c>
      <c r="AD810" s="5"/>
      <c r="AE810" s="5"/>
      <c r="AF810" s="5"/>
    </row>
    <row r="811" spans="1:32" outlineLevel="3" x14ac:dyDescent="0.25">
      <c r="A811" t="s">
        <v>1685</v>
      </c>
      <c r="B811" t="s">
        <v>1686</v>
      </c>
      <c r="C811" t="s">
        <v>1687</v>
      </c>
      <c r="D811" t="s">
        <v>1688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217737.99</v>
      </c>
      <c r="L811" s="5">
        <v>236964.78</v>
      </c>
      <c r="M811" s="5">
        <v>250134.37</v>
      </c>
      <c r="N811" s="5">
        <v>264573.55</v>
      </c>
      <c r="O811" s="5">
        <v>274574.59000000003</v>
      </c>
      <c r="P811" s="5">
        <v>288961.59999999998</v>
      </c>
      <c r="Q811" s="5">
        <v>319312.38</v>
      </c>
      <c r="R811" s="5">
        <f t="shared" si="108"/>
        <v>141050.25583333333</v>
      </c>
      <c r="S811" s="9"/>
      <c r="T811" s="8"/>
      <c r="U811" s="8"/>
      <c r="V811" s="9">
        <f>R811</f>
        <v>141050.25583333333</v>
      </c>
      <c r="W811" s="9"/>
      <c r="X811" s="202"/>
      <c r="Y811" s="9"/>
      <c r="Z811" s="9">
        <f>V811</f>
        <v>141050.25583333333</v>
      </c>
      <c r="AA811" s="9"/>
      <c r="AB811" s="202"/>
      <c r="AC811" s="157">
        <v>0</v>
      </c>
    </row>
    <row r="812" spans="1:32" outlineLevel="3" x14ac:dyDescent="0.25">
      <c r="A812" t="s">
        <v>1685</v>
      </c>
      <c r="B812" t="s">
        <v>1686</v>
      </c>
      <c r="C812" t="s">
        <v>1689</v>
      </c>
      <c r="D812" t="s">
        <v>1690</v>
      </c>
      <c r="E812" s="5">
        <v>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638875.48</v>
      </c>
      <c r="L812" s="5">
        <v>693976.55</v>
      </c>
      <c r="M812" s="5">
        <v>731718.69</v>
      </c>
      <c r="N812" s="5">
        <v>693890.24</v>
      </c>
      <c r="O812" s="5">
        <v>705637.83</v>
      </c>
      <c r="P812" s="5">
        <v>722537.32</v>
      </c>
      <c r="Q812" s="5">
        <v>762147.36</v>
      </c>
      <c r="R812" s="5">
        <f t="shared" si="108"/>
        <v>380642.48249999998</v>
      </c>
      <c r="S812" s="9"/>
      <c r="T812" s="8"/>
      <c r="U812" s="8"/>
      <c r="V812" s="9">
        <f t="shared" ref="V812:V835" si="115">R812</f>
        <v>380642.48249999998</v>
      </c>
      <c r="W812" s="9"/>
      <c r="X812" s="202"/>
      <c r="Y812" s="9"/>
      <c r="Z812" s="9">
        <f>V812</f>
        <v>380642.48249999998</v>
      </c>
      <c r="AA812" s="9"/>
      <c r="AB812" s="202"/>
      <c r="AC812" s="157">
        <v>0</v>
      </c>
    </row>
    <row r="813" spans="1:32" outlineLevel="3" x14ac:dyDescent="0.25">
      <c r="A813" t="s">
        <v>1685</v>
      </c>
      <c r="B813" t="s">
        <v>1686</v>
      </c>
      <c r="C813" t="s">
        <v>1691</v>
      </c>
      <c r="D813" t="s">
        <v>1692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2567964.54</v>
      </c>
      <c r="L813" s="5">
        <v>2792169.75</v>
      </c>
      <c r="M813" s="5">
        <v>2945741.84</v>
      </c>
      <c r="N813" s="5">
        <v>3111802.14</v>
      </c>
      <c r="O813" s="5">
        <v>3227930.61</v>
      </c>
      <c r="P813" s="5">
        <v>3394987.29</v>
      </c>
      <c r="Q813" s="5">
        <v>3616554.38</v>
      </c>
      <c r="R813" s="5">
        <f t="shared" si="108"/>
        <v>1654072.78</v>
      </c>
      <c r="S813" s="9"/>
      <c r="T813" s="8"/>
      <c r="U813" s="8"/>
      <c r="V813" s="9">
        <f t="shared" si="115"/>
        <v>1654072.78</v>
      </c>
      <c r="W813" s="9"/>
      <c r="X813" s="202"/>
      <c r="Y813" s="9"/>
      <c r="Z813" s="9">
        <f>V813</f>
        <v>1654072.78</v>
      </c>
      <c r="AA813" s="9"/>
      <c r="AB813" s="202"/>
      <c r="AC813" s="157">
        <v>0</v>
      </c>
    </row>
    <row r="814" spans="1:32" outlineLevel="3" x14ac:dyDescent="0.25">
      <c r="A814" t="s">
        <v>1685</v>
      </c>
      <c r="B814" t="s">
        <v>1686</v>
      </c>
      <c r="C814" t="s">
        <v>1693</v>
      </c>
      <c r="D814" t="s">
        <v>1694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4473319.0199999996</v>
      </c>
      <c r="L814" s="5">
        <v>4860324.3600000003</v>
      </c>
      <c r="M814" s="5">
        <v>5125408.34</v>
      </c>
      <c r="N814" s="5">
        <v>5418744.5300000003</v>
      </c>
      <c r="O814" s="5">
        <v>5620626.1200000001</v>
      </c>
      <c r="P814" s="5">
        <v>5911043.0899999999</v>
      </c>
      <c r="Q814" s="5">
        <v>6500610.3399999999</v>
      </c>
      <c r="R814" s="5">
        <f t="shared" si="108"/>
        <v>2888314.2191666667</v>
      </c>
      <c r="S814" s="9"/>
      <c r="T814" s="8"/>
      <c r="U814" s="8"/>
      <c r="V814" s="9">
        <f t="shared" si="115"/>
        <v>2888314.2191666667</v>
      </c>
      <c r="W814" s="9"/>
      <c r="X814" s="202"/>
      <c r="Y814" s="9"/>
      <c r="Z814" s="9">
        <f>V814</f>
        <v>2888314.2191666667</v>
      </c>
      <c r="AA814" s="9"/>
      <c r="AB814" s="202"/>
      <c r="AC814" s="157">
        <v>0</v>
      </c>
    </row>
    <row r="815" spans="1:32" outlineLevel="3" x14ac:dyDescent="0.25">
      <c r="A815" t="s">
        <v>1685</v>
      </c>
      <c r="B815" t="s">
        <v>1686</v>
      </c>
      <c r="C815" t="s">
        <v>1695</v>
      </c>
      <c r="D815" t="s">
        <v>1696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669635.24</v>
      </c>
      <c r="L815" s="5">
        <v>725050.55</v>
      </c>
      <c r="M815" s="5">
        <v>763007.94</v>
      </c>
      <c r="N815" s="5">
        <v>807281.85</v>
      </c>
      <c r="O815" s="5">
        <v>836674.25</v>
      </c>
      <c r="P815" s="5">
        <v>878956.72</v>
      </c>
      <c r="Q815" s="5">
        <v>929802.51</v>
      </c>
      <c r="R815" s="5">
        <f t="shared" si="108"/>
        <v>428792.31708333333</v>
      </c>
      <c r="S815" s="9"/>
      <c r="T815" s="8"/>
      <c r="U815" s="8"/>
      <c r="V815" s="9">
        <f t="shared" si="115"/>
        <v>428792.31708333333</v>
      </c>
      <c r="W815" s="9"/>
      <c r="X815" s="202"/>
      <c r="Y815" s="9">
        <f>V815</f>
        <v>428792.31708333333</v>
      </c>
      <c r="Z815" s="9"/>
      <c r="AA815" s="9"/>
      <c r="AB815" s="202"/>
      <c r="AC815" s="157">
        <v>1</v>
      </c>
    </row>
    <row r="816" spans="1:32" outlineLevel="3" x14ac:dyDescent="0.25">
      <c r="A816" t="s">
        <v>1685</v>
      </c>
      <c r="B816" t="s">
        <v>1686</v>
      </c>
      <c r="C816" t="s">
        <v>1697</v>
      </c>
      <c r="D816" t="s">
        <v>1698</v>
      </c>
      <c r="E816" s="5">
        <v>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1430370.38</v>
      </c>
      <c r="L816" s="5">
        <v>1554134.97</v>
      </c>
      <c r="M816" s="5">
        <v>1638909.01</v>
      </c>
      <c r="N816" s="5">
        <v>1729488.44</v>
      </c>
      <c r="O816" s="5">
        <v>1793360.65</v>
      </c>
      <c r="P816" s="5">
        <v>1885244.12</v>
      </c>
      <c r="Q816" s="5">
        <v>2124727.9900000002</v>
      </c>
      <c r="R816" s="5">
        <f t="shared" si="108"/>
        <v>924489.29708333348</v>
      </c>
      <c r="S816" s="9"/>
      <c r="T816" s="8"/>
      <c r="U816" s="8"/>
      <c r="V816" s="9">
        <f t="shared" si="115"/>
        <v>924489.29708333348</v>
      </c>
      <c r="W816" s="9"/>
      <c r="X816" s="202"/>
      <c r="Y816" s="9"/>
      <c r="Z816" s="9">
        <f t="shared" ref="Z816:Z822" si="116">V816</f>
        <v>924489.29708333348</v>
      </c>
      <c r="AA816" s="9"/>
      <c r="AB816" s="202"/>
      <c r="AC816" s="157">
        <v>0</v>
      </c>
    </row>
    <row r="817" spans="1:29" outlineLevel="3" x14ac:dyDescent="0.25">
      <c r="A817" t="s">
        <v>1699</v>
      </c>
      <c r="B817" t="s">
        <v>1700</v>
      </c>
      <c r="C817" t="s">
        <v>1701</v>
      </c>
      <c r="D817" t="s">
        <v>1702</v>
      </c>
      <c r="E817" s="5">
        <v>517485.23</v>
      </c>
      <c r="F817" s="5">
        <v>604296.17000000004</v>
      </c>
      <c r="G817" s="5">
        <v>691279.18</v>
      </c>
      <c r="H817" s="5">
        <v>778415.83</v>
      </c>
      <c r="I817" s="5">
        <v>865754.33</v>
      </c>
      <c r="J817" s="5">
        <v>953343.09</v>
      </c>
      <c r="K817" s="5">
        <v>786756.17</v>
      </c>
      <c r="L817" s="5">
        <v>853337.91</v>
      </c>
      <c r="M817" s="5">
        <v>920081.6</v>
      </c>
      <c r="N817" s="5">
        <v>986919.51</v>
      </c>
      <c r="O817" s="5">
        <v>1053896.08</v>
      </c>
      <c r="P817" s="5">
        <v>1120993.55</v>
      </c>
      <c r="Q817" s="5">
        <v>1188200.28</v>
      </c>
      <c r="R817" s="5">
        <f t="shared" si="108"/>
        <v>872326.34791666688</v>
      </c>
      <c r="S817" s="9"/>
      <c r="T817" s="8"/>
      <c r="U817" s="8"/>
      <c r="V817" s="9">
        <f t="shared" si="115"/>
        <v>872326.34791666688</v>
      </c>
      <c r="W817" s="9"/>
      <c r="X817" s="202"/>
      <c r="Y817" s="9"/>
      <c r="Z817" s="9">
        <f t="shared" si="116"/>
        <v>872326.34791666688</v>
      </c>
      <c r="AA817" s="9"/>
      <c r="AB817" s="202"/>
      <c r="AC817" s="157">
        <v>0</v>
      </c>
    </row>
    <row r="818" spans="1:29" outlineLevel="3" x14ac:dyDescent="0.25">
      <c r="A818" t="s">
        <v>1699</v>
      </c>
      <c r="B818" t="s">
        <v>1700</v>
      </c>
      <c r="C818" t="s">
        <v>1703</v>
      </c>
      <c r="D818" t="s">
        <v>1704</v>
      </c>
      <c r="E818" s="5">
        <v>523764.53</v>
      </c>
      <c r="F818" s="5">
        <v>645805.22</v>
      </c>
      <c r="G818" s="5">
        <v>767845.91</v>
      </c>
      <c r="H818" s="5">
        <v>889886.58</v>
      </c>
      <c r="I818" s="5">
        <v>1011927.27</v>
      </c>
      <c r="J818" s="5">
        <v>1133967.97</v>
      </c>
      <c r="K818" s="5">
        <v>136623.82</v>
      </c>
      <c r="L818" s="5">
        <v>165382.44</v>
      </c>
      <c r="M818" s="5">
        <v>194141.05</v>
      </c>
      <c r="N818" s="5">
        <v>222899.67</v>
      </c>
      <c r="O818" s="5">
        <v>251658.31</v>
      </c>
      <c r="P818" s="5">
        <v>280416.93</v>
      </c>
      <c r="Q818" s="5">
        <v>268732.90000000002</v>
      </c>
      <c r="R818" s="5">
        <f t="shared" si="108"/>
        <v>508066.99041666667</v>
      </c>
      <c r="S818" s="9"/>
      <c r="T818" s="8"/>
      <c r="U818" s="8"/>
      <c r="V818" s="9">
        <f t="shared" si="115"/>
        <v>508066.99041666667</v>
      </c>
      <c r="W818" s="9"/>
      <c r="X818" s="202"/>
      <c r="Y818" s="9"/>
      <c r="Z818" s="9">
        <f t="shared" si="116"/>
        <v>508066.99041666667</v>
      </c>
      <c r="AA818" s="9"/>
      <c r="AB818" s="202"/>
      <c r="AC818" s="157">
        <v>0</v>
      </c>
    </row>
    <row r="819" spans="1:29" outlineLevel="3" x14ac:dyDescent="0.25">
      <c r="A819" t="s">
        <v>1699</v>
      </c>
      <c r="B819" t="s">
        <v>1700</v>
      </c>
      <c r="C819" t="s">
        <v>1705</v>
      </c>
      <c r="D819" t="s">
        <v>1706</v>
      </c>
      <c r="E819" s="5">
        <v>6846212.6699999999</v>
      </c>
      <c r="F819" s="5">
        <v>8012744.75</v>
      </c>
      <c r="G819" s="5">
        <v>9186685.2799999993</v>
      </c>
      <c r="H819" s="5">
        <v>10368081.33</v>
      </c>
      <c r="I819" s="5">
        <v>11556980.210000001</v>
      </c>
      <c r="J819" s="5">
        <v>12753429.6</v>
      </c>
      <c r="K819" s="5">
        <v>11938085.24</v>
      </c>
      <c r="L819" s="5">
        <v>12229341.83</v>
      </c>
      <c r="M819" s="5">
        <v>12240264.550000001</v>
      </c>
      <c r="N819" s="5">
        <v>12254339.91</v>
      </c>
      <c r="O819" s="5">
        <v>12271597.5</v>
      </c>
      <c r="P819" s="5">
        <v>12292067</v>
      </c>
      <c r="Q819" s="5">
        <v>12315778.35</v>
      </c>
      <c r="R819" s="5">
        <f t="shared" si="108"/>
        <v>11223717.725833334</v>
      </c>
      <c r="S819" s="9"/>
      <c r="T819" s="8"/>
      <c r="U819" s="8"/>
      <c r="V819" s="9">
        <f t="shared" si="115"/>
        <v>11223717.725833334</v>
      </c>
      <c r="W819" s="9"/>
      <c r="X819" s="202"/>
      <c r="Y819" s="9"/>
      <c r="Z819" s="9">
        <f t="shared" si="116"/>
        <v>11223717.725833334</v>
      </c>
      <c r="AA819" s="9"/>
      <c r="AB819" s="202"/>
      <c r="AC819" s="157">
        <v>0</v>
      </c>
    </row>
    <row r="820" spans="1:29" outlineLevel="3" x14ac:dyDescent="0.25">
      <c r="A820" t="s">
        <v>1699</v>
      </c>
      <c r="B820" t="s">
        <v>1700</v>
      </c>
      <c r="C820" t="s">
        <v>1707</v>
      </c>
      <c r="D820" t="s">
        <v>1708</v>
      </c>
      <c r="E820" s="5">
        <v>7980370.54</v>
      </c>
      <c r="F820" s="5">
        <v>8070140.2400000002</v>
      </c>
      <c r="G820" s="5">
        <v>8160215.9500000002</v>
      </c>
      <c r="H820" s="5">
        <v>8250598.6399999997</v>
      </c>
      <c r="I820" s="5">
        <v>8341289.3899999997</v>
      </c>
      <c r="J820" s="5">
        <v>8432289.25</v>
      </c>
      <c r="K820" s="5">
        <v>129816.48</v>
      </c>
      <c r="L820" s="5">
        <v>230628.59</v>
      </c>
      <c r="M820" s="5">
        <v>331784.27</v>
      </c>
      <c r="N820" s="5">
        <v>433284.74</v>
      </c>
      <c r="O820" s="5">
        <v>535243.93999999994</v>
      </c>
      <c r="P820" s="5">
        <v>637574.43999999994</v>
      </c>
      <c r="Q820" s="5">
        <v>740277.59</v>
      </c>
      <c r="R820" s="5">
        <f t="shared" ref="R820:R883" si="117">(E820+2*SUM(F820:P820)+Q820)/24</f>
        <v>3992765.8329166672</v>
      </c>
      <c r="S820" s="9"/>
      <c r="T820" s="8"/>
      <c r="U820" s="8"/>
      <c r="V820" s="9">
        <f t="shared" si="115"/>
        <v>3992765.8329166672</v>
      </c>
      <c r="W820" s="9"/>
      <c r="X820" s="202"/>
      <c r="Y820" s="9"/>
      <c r="Z820" s="9">
        <f t="shared" si="116"/>
        <v>3992765.8329166672</v>
      </c>
      <c r="AA820" s="9"/>
      <c r="AB820" s="202"/>
      <c r="AC820" s="157">
        <v>0</v>
      </c>
    </row>
    <row r="821" spans="1:29" outlineLevel="3" x14ac:dyDescent="0.25">
      <c r="A821" t="s">
        <v>1699</v>
      </c>
      <c r="B821" t="s">
        <v>1700</v>
      </c>
      <c r="C821" t="s">
        <v>1709</v>
      </c>
      <c r="D821" t="s">
        <v>1710</v>
      </c>
      <c r="E821" s="5">
        <v>2113105.16</v>
      </c>
      <c r="F821" s="5">
        <v>2467130.33</v>
      </c>
      <c r="G821" s="5">
        <v>2821683.6</v>
      </c>
      <c r="H821" s="5">
        <v>3176765.74</v>
      </c>
      <c r="I821" s="5">
        <v>3532377.52</v>
      </c>
      <c r="J821" s="5">
        <v>3888519.77</v>
      </c>
      <c r="K821" s="5">
        <v>2090529.94</v>
      </c>
      <c r="L821" s="5">
        <v>2099554.06</v>
      </c>
      <c r="M821" s="5">
        <v>2108617.12</v>
      </c>
      <c r="N821" s="5">
        <v>2117719.33</v>
      </c>
      <c r="O821" s="5">
        <v>2127337.3199999998</v>
      </c>
      <c r="P821" s="5">
        <v>2136998.9700000002</v>
      </c>
      <c r="Q821" s="5">
        <v>2146704.5099999998</v>
      </c>
      <c r="R821" s="5">
        <f t="shared" si="117"/>
        <v>2558094.8779166662</v>
      </c>
      <c r="S821" s="9"/>
      <c r="T821" s="8"/>
      <c r="U821" s="8"/>
      <c r="V821" s="9">
        <f t="shared" si="115"/>
        <v>2558094.8779166662</v>
      </c>
      <c r="W821" s="9"/>
      <c r="X821" s="202"/>
      <c r="Y821" s="9"/>
      <c r="Z821" s="9">
        <f t="shared" si="116"/>
        <v>2558094.8779166662</v>
      </c>
      <c r="AA821" s="9"/>
      <c r="AB821" s="202"/>
      <c r="AC821" s="157">
        <v>0</v>
      </c>
    </row>
    <row r="822" spans="1:29" outlineLevel="3" x14ac:dyDescent="0.25">
      <c r="A822" t="s">
        <v>1699</v>
      </c>
      <c r="B822" t="s">
        <v>1700</v>
      </c>
      <c r="C822" t="s">
        <v>1711</v>
      </c>
      <c r="D822" t="s">
        <v>1712</v>
      </c>
      <c r="E822" s="5">
        <v>3683771.68</v>
      </c>
      <c r="F822" s="5">
        <v>3840947.89</v>
      </c>
      <c r="G822" s="5">
        <v>3998468.57</v>
      </c>
      <c r="H822" s="5">
        <v>4156334.49</v>
      </c>
      <c r="I822" s="5">
        <v>4314546.3899999997</v>
      </c>
      <c r="J822" s="5">
        <v>4473105.0599999996</v>
      </c>
      <c r="K822" s="5">
        <v>1721599.61</v>
      </c>
      <c r="L822" s="5">
        <v>1598931.38</v>
      </c>
      <c r="M822" s="5">
        <v>1583472.73</v>
      </c>
      <c r="N822" s="5">
        <v>1352511.24</v>
      </c>
      <c r="O822" s="5">
        <v>1512204.27</v>
      </c>
      <c r="P822" s="5">
        <v>1410320.13</v>
      </c>
      <c r="Q822" s="5">
        <v>1308550.2</v>
      </c>
      <c r="R822" s="5">
        <f t="shared" si="117"/>
        <v>2704883.5583333331</v>
      </c>
      <c r="S822" s="9"/>
      <c r="T822" s="8"/>
      <c r="U822" s="8"/>
      <c r="V822" s="9">
        <f t="shared" si="115"/>
        <v>2704883.5583333331</v>
      </c>
      <c r="W822" s="9"/>
      <c r="X822" s="202"/>
      <c r="Y822" s="9"/>
      <c r="Z822" s="9">
        <f t="shared" si="116"/>
        <v>2704883.5583333331</v>
      </c>
      <c r="AA822" s="9"/>
      <c r="AB822" s="202"/>
      <c r="AC822" s="157">
        <v>0</v>
      </c>
    </row>
    <row r="823" spans="1:29" outlineLevel="3" x14ac:dyDescent="0.25">
      <c r="A823" t="s">
        <v>1699</v>
      </c>
      <c r="B823" t="s">
        <v>1700</v>
      </c>
      <c r="C823" t="s">
        <v>1713</v>
      </c>
      <c r="D823" t="s">
        <v>1714</v>
      </c>
      <c r="E823" s="5">
        <v>-15159758.02</v>
      </c>
      <c r="F823" s="5">
        <v>-15159758.02</v>
      </c>
      <c r="G823" s="5">
        <v>-15159758.02</v>
      </c>
      <c r="H823" s="5">
        <v>-15159758.02</v>
      </c>
      <c r="I823" s="5">
        <v>-15159758.02</v>
      </c>
      <c r="J823" s="5">
        <v>-15159758.02</v>
      </c>
      <c r="K823" s="5">
        <v>-13930382.189999999</v>
      </c>
      <c r="L823" s="5">
        <v>-13930382.189999999</v>
      </c>
      <c r="M823" s="5">
        <v>-13930382.189999999</v>
      </c>
      <c r="N823" s="5">
        <v>-13930382.189999999</v>
      </c>
      <c r="O823" s="5">
        <v>-13930382.189999999</v>
      </c>
      <c r="P823" s="5">
        <v>-13930382.189999999</v>
      </c>
      <c r="Q823" s="5">
        <v>-13930382.189999999</v>
      </c>
      <c r="R823" s="5">
        <f t="shared" si="117"/>
        <v>-14493846.112083331</v>
      </c>
      <c r="S823" s="9"/>
      <c r="T823" s="8"/>
      <c r="U823" s="8"/>
      <c r="V823" s="9">
        <f t="shared" si="115"/>
        <v>-14493846.112083331</v>
      </c>
      <c r="W823" s="9"/>
      <c r="X823" s="202"/>
      <c r="Y823" s="9"/>
      <c r="Z823" s="9"/>
      <c r="AA823" s="9">
        <f t="shared" ref="AA823:AA828" si="118">V823</f>
        <v>-14493846.112083331</v>
      </c>
      <c r="AB823" s="202"/>
      <c r="AC823" s="157">
        <v>0</v>
      </c>
    </row>
    <row r="824" spans="1:29" outlineLevel="3" x14ac:dyDescent="0.25">
      <c r="A824" t="s">
        <v>1699</v>
      </c>
      <c r="B824" t="s">
        <v>1700</v>
      </c>
      <c r="C824" t="s">
        <v>1715</v>
      </c>
      <c r="D824" t="s">
        <v>1716</v>
      </c>
      <c r="E824" s="5">
        <v>0</v>
      </c>
      <c r="F824" s="5">
        <v>0</v>
      </c>
      <c r="G824" s="5">
        <v>0</v>
      </c>
      <c r="H824" s="5">
        <v>0</v>
      </c>
      <c r="I824" s="5">
        <v>0</v>
      </c>
      <c r="J824" s="5">
        <v>0</v>
      </c>
      <c r="K824" s="5">
        <v>0</v>
      </c>
      <c r="L824" s="5">
        <v>0</v>
      </c>
      <c r="M824" s="5">
        <v>0</v>
      </c>
      <c r="N824" s="5">
        <v>3500814.48</v>
      </c>
      <c r="O824" s="5">
        <v>3467768.25</v>
      </c>
      <c r="P824" s="5">
        <v>3447481.55</v>
      </c>
      <c r="Q824" s="5">
        <v>3398397.76</v>
      </c>
      <c r="R824" s="5">
        <f t="shared" si="117"/>
        <v>1009605.2633333333</v>
      </c>
      <c r="S824" s="9"/>
      <c r="T824" s="8"/>
      <c r="U824" s="8"/>
      <c r="V824" s="9">
        <f t="shared" si="115"/>
        <v>1009605.2633333333</v>
      </c>
      <c r="W824" s="9"/>
      <c r="X824" s="202"/>
      <c r="Y824" s="9"/>
      <c r="Z824" s="9"/>
      <c r="AA824" s="9">
        <f t="shared" si="118"/>
        <v>1009605.2633333333</v>
      </c>
      <c r="AB824" s="202"/>
      <c r="AC824" s="157">
        <v>0</v>
      </c>
    </row>
    <row r="825" spans="1:29" outlineLevel="3" x14ac:dyDescent="0.25">
      <c r="A825" t="s">
        <v>1699</v>
      </c>
      <c r="B825" t="s">
        <v>1700</v>
      </c>
      <c r="C825" t="s">
        <v>1717</v>
      </c>
      <c r="D825" t="s">
        <v>1718</v>
      </c>
      <c r="E825" s="5">
        <v>0</v>
      </c>
      <c r="F825" s="5">
        <v>0</v>
      </c>
      <c r="G825" s="5">
        <v>0</v>
      </c>
      <c r="H825" s="5">
        <v>0</v>
      </c>
      <c r="I825" s="5">
        <v>0</v>
      </c>
      <c r="J825" s="5">
        <v>0</v>
      </c>
      <c r="K825" s="5">
        <v>119859.67</v>
      </c>
      <c r="L825" s="5">
        <v>368030.67</v>
      </c>
      <c r="M825" s="5">
        <v>368030.67</v>
      </c>
      <c r="N825" s="5">
        <v>368030.67</v>
      </c>
      <c r="O825" s="5">
        <v>515550.26</v>
      </c>
      <c r="P825" s="5">
        <v>515550.26</v>
      </c>
      <c r="Q825" s="5">
        <v>515550.26</v>
      </c>
      <c r="R825" s="5">
        <f t="shared" si="117"/>
        <v>209402.2775</v>
      </c>
      <c r="S825" s="9"/>
      <c r="T825" s="8"/>
      <c r="U825" s="8"/>
      <c r="V825" s="9">
        <f t="shared" si="115"/>
        <v>209402.2775</v>
      </c>
      <c r="W825" s="9"/>
      <c r="X825" s="202"/>
      <c r="Y825" s="9"/>
      <c r="Z825" s="9"/>
      <c r="AA825" s="9">
        <f t="shared" si="118"/>
        <v>209402.2775</v>
      </c>
      <c r="AB825" s="202"/>
      <c r="AC825" s="157">
        <v>0</v>
      </c>
    </row>
    <row r="826" spans="1:29" outlineLevel="3" x14ac:dyDescent="0.25">
      <c r="A826" t="s">
        <v>1699</v>
      </c>
      <c r="B826" t="s">
        <v>1700</v>
      </c>
      <c r="C826" t="s">
        <v>1719</v>
      </c>
      <c r="D826" t="s">
        <v>1720</v>
      </c>
      <c r="E826" s="5">
        <v>0</v>
      </c>
      <c r="F826" s="5">
        <v>0</v>
      </c>
      <c r="G826" s="5">
        <v>0</v>
      </c>
      <c r="H826" s="5">
        <v>0</v>
      </c>
      <c r="I826" s="5">
        <v>0</v>
      </c>
      <c r="J826" s="5">
        <v>0</v>
      </c>
      <c r="K826" s="5">
        <v>56455524</v>
      </c>
      <c r="L826" s="5">
        <v>56455524</v>
      </c>
      <c r="M826" s="5">
        <v>56455524</v>
      </c>
      <c r="N826" s="5">
        <v>56397673.310000002</v>
      </c>
      <c r="O826" s="5">
        <v>56385320.140000001</v>
      </c>
      <c r="P826" s="5">
        <v>56367549.5</v>
      </c>
      <c r="Q826" s="5">
        <v>56339295.07</v>
      </c>
      <c r="R826" s="5">
        <f t="shared" si="117"/>
        <v>30557230.207083333</v>
      </c>
      <c r="S826" s="9"/>
      <c r="T826" s="8"/>
      <c r="U826" s="8"/>
      <c r="V826" s="9">
        <f t="shared" si="115"/>
        <v>30557230.207083333</v>
      </c>
      <c r="W826" s="9"/>
      <c r="X826" s="202"/>
      <c r="Y826" s="9"/>
      <c r="Z826" s="9"/>
      <c r="AA826" s="9">
        <f t="shared" si="118"/>
        <v>30557230.207083333</v>
      </c>
      <c r="AB826" s="202"/>
      <c r="AC826" s="157">
        <v>0</v>
      </c>
    </row>
    <row r="827" spans="1:29" outlineLevel="3" x14ac:dyDescent="0.25">
      <c r="A827" t="s">
        <v>1699</v>
      </c>
      <c r="B827" t="s">
        <v>1700</v>
      </c>
      <c r="C827" t="s">
        <v>1721</v>
      </c>
      <c r="D827" t="s">
        <v>1722</v>
      </c>
      <c r="E827" s="5">
        <v>456933907.56999999</v>
      </c>
      <c r="F827" s="5">
        <v>455033309.24000001</v>
      </c>
      <c r="G827" s="5">
        <v>453392552.99000001</v>
      </c>
      <c r="H827" s="5">
        <v>456207508.31</v>
      </c>
      <c r="I827" s="5">
        <v>455714135.73000002</v>
      </c>
      <c r="J827" s="5">
        <v>454895266.37</v>
      </c>
      <c r="K827" s="5">
        <v>365813272.87</v>
      </c>
      <c r="L827" s="5">
        <v>364762188.70999998</v>
      </c>
      <c r="M827" s="5">
        <v>363994136.75999999</v>
      </c>
      <c r="N827" s="5">
        <v>363236907.45999998</v>
      </c>
      <c r="O827" s="5">
        <v>362757569.19</v>
      </c>
      <c r="P827" s="5">
        <v>361994477.56</v>
      </c>
      <c r="Q827" s="5">
        <v>360048028.02999997</v>
      </c>
      <c r="R827" s="5">
        <f t="shared" si="117"/>
        <v>405524357.74916667</v>
      </c>
      <c r="S827" s="9"/>
      <c r="T827" s="8"/>
      <c r="U827" s="8"/>
      <c r="V827" s="9">
        <f t="shared" si="115"/>
        <v>405524357.74916667</v>
      </c>
      <c r="W827" s="9"/>
      <c r="X827" s="202"/>
      <c r="Y827" s="9"/>
      <c r="Z827" s="9"/>
      <c r="AA827" s="9">
        <f t="shared" si="118"/>
        <v>405524357.74916667</v>
      </c>
      <c r="AB827" s="202"/>
      <c r="AC827" s="157">
        <v>0</v>
      </c>
    </row>
    <row r="828" spans="1:29" outlineLevel="3" x14ac:dyDescent="0.25">
      <c r="A828" t="s">
        <v>1699</v>
      </c>
      <c r="B828" t="s">
        <v>1700</v>
      </c>
      <c r="C828" t="s">
        <v>1723</v>
      </c>
      <c r="D828" t="s">
        <v>1724</v>
      </c>
      <c r="E828" s="5">
        <v>3070394.4</v>
      </c>
      <c r="F828" s="5">
        <v>2984339.02</v>
      </c>
      <c r="G828" s="5">
        <v>2911377.34</v>
      </c>
      <c r="H828" s="5">
        <v>2869657.41</v>
      </c>
      <c r="I828" s="5">
        <v>2842179.28</v>
      </c>
      <c r="J828" s="5">
        <v>2801100.48</v>
      </c>
      <c r="K828" s="5">
        <v>2488577.34</v>
      </c>
      <c r="L828" s="5">
        <v>2433237.79</v>
      </c>
      <c r="M828" s="5">
        <v>2395332.29</v>
      </c>
      <c r="N828" s="5">
        <v>2357629.59</v>
      </c>
      <c r="O828" s="5">
        <v>2329667.63</v>
      </c>
      <c r="P828" s="5">
        <v>2289442.9500000002</v>
      </c>
      <c r="Q828" s="5">
        <v>2330547.87</v>
      </c>
      <c r="R828" s="5">
        <f t="shared" si="117"/>
        <v>2616917.6879166658</v>
      </c>
      <c r="S828" s="9"/>
      <c r="T828" s="8"/>
      <c r="U828" s="8"/>
      <c r="V828" s="9">
        <f t="shared" si="115"/>
        <v>2616917.6879166658</v>
      </c>
      <c r="W828" s="9"/>
      <c r="X828" s="202"/>
      <c r="Y828" s="9"/>
      <c r="Z828" s="9"/>
      <c r="AA828" s="9">
        <f t="shared" si="118"/>
        <v>2616917.6879166658</v>
      </c>
      <c r="AB828" s="202"/>
      <c r="AC828" s="157">
        <v>0</v>
      </c>
    </row>
    <row r="829" spans="1:29" outlineLevel="3" x14ac:dyDescent="0.25">
      <c r="A829" t="s">
        <v>1699</v>
      </c>
      <c r="B829" t="s">
        <v>1700</v>
      </c>
      <c r="C829" t="s">
        <v>1725</v>
      </c>
      <c r="D829" t="s">
        <v>1726</v>
      </c>
      <c r="E829" s="5">
        <v>272759.01</v>
      </c>
      <c r="F829" s="5">
        <v>272759.01</v>
      </c>
      <c r="G829" s="5">
        <v>272759.01</v>
      </c>
      <c r="H829" s="5">
        <v>272759.01</v>
      </c>
      <c r="I829" s="5">
        <v>272759.01</v>
      </c>
      <c r="J829" s="5">
        <v>272759.02</v>
      </c>
      <c r="K829" s="5">
        <v>272759.01</v>
      </c>
      <c r="L829" s="5">
        <v>272759.01</v>
      </c>
      <c r="M829" s="5">
        <v>272759.01</v>
      </c>
      <c r="N829" s="5">
        <v>272759.01</v>
      </c>
      <c r="O829" s="5">
        <v>272759.01</v>
      </c>
      <c r="P829" s="5">
        <v>272759.01</v>
      </c>
      <c r="Q829" s="5">
        <v>272759.01</v>
      </c>
      <c r="R829" s="5">
        <f t="shared" si="117"/>
        <v>272759.01083333325</v>
      </c>
      <c r="S829" s="9"/>
      <c r="T829" s="8"/>
      <c r="U829" s="8"/>
      <c r="V829" s="9">
        <f t="shared" si="115"/>
        <v>272759.01083333325</v>
      </c>
      <c r="W829" s="9"/>
      <c r="X829" s="202"/>
      <c r="Y829" s="9"/>
      <c r="Z829" s="9">
        <f>V829</f>
        <v>272759.01083333325</v>
      </c>
      <c r="AA829" s="9"/>
      <c r="AB829" s="202"/>
      <c r="AC829" s="157">
        <v>0</v>
      </c>
    </row>
    <row r="830" spans="1:29" outlineLevel="3" x14ac:dyDescent="0.25">
      <c r="A830" t="s">
        <v>1699</v>
      </c>
      <c r="B830" t="s">
        <v>1700</v>
      </c>
      <c r="C830" t="s">
        <v>1727</v>
      </c>
      <c r="D830" t="s">
        <v>1728</v>
      </c>
      <c r="E830" s="5">
        <v>396045.4</v>
      </c>
      <c r="F830" s="5">
        <v>396045.4</v>
      </c>
      <c r="G830" s="5">
        <v>396045.4</v>
      </c>
      <c r="H830" s="5">
        <v>396045.4</v>
      </c>
      <c r="I830" s="5">
        <v>396045.4</v>
      </c>
      <c r="J830" s="5">
        <v>396045.4</v>
      </c>
      <c r="K830" s="5">
        <v>396045.4</v>
      </c>
      <c r="L830" s="5">
        <v>396045.4</v>
      </c>
      <c r="M830" s="5">
        <v>396045.4</v>
      </c>
      <c r="N830" s="5">
        <v>389024.44</v>
      </c>
      <c r="O830" s="5">
        <v>387525.2</v>
      </c>
      <c r="P830" s="5">
        <v>385368.48</v>
      </c>
      <c r="Q830" s="5">
        <v>381939.44</v>
      </c>
      <c r="R830" s="5">
        <f t="shared" si="117"/>
        <v>393272.8116666667</v>
      </c>
      <c r="S830" s="9"/>
      <c r="T830" s="8"/>
      <c r="U830" s="8"/>
      <c r="V830" s="9">
        <f t="shared" si="115"/>
        <v>393272.8116666667</v>
      </c>
      <c r="W830" s="9"/>
      <c r="X830" s="202"/>
      <c r="Y830" s="9"/>
      <c r="Z830" s="9">
        <f>V830</f>
        <v>393272.8116666667</v>
      </c>
      <c r="AA830" s="9"/>
      <c r="AB830" s="202"/>
      <c r="AC830" s="157">
        <v>0</v>
      </c>
    </row>
    <row r="831" spans="1:29" outlineLevel="3" x14ac:dyDescent="0.25">
      <c r="A831" t="s">
        <v>1699</v>
      </c>
      <c r="B831" t="s">
        <v>1700</v>
      </c>
      <c r="C831" t="s">
        <v>1729</v>
      </c>
      <c r="D831" t="s">
        <v>1730</v>
      </c>
      <c r="E831" s="5">
        <v>3876975.19</v>
      </c>
      <c r="F831" s="5">
        <v>3876975.19</v>
      </c>
      <c r="G831" s="5">
        <v>3876975.19</v>
      </c>
      <c r="H831" s="5">
        <v>3876975.19</v>
      </c>
      <c r="I831" s="5">
        <v>3876975.19</v>
      </c>
      <c r="J831" s="5">
        <v>3876975.18</v>
      </c>
      <c r="K831" s="5">
        <v>3876975.19</v>
      </c>
      <c r="L831" s="5">
        <v>3876975.19</v>
      </c>
      <c r="M831" s="5">
        <v>3876975.19</v>
      </c>
      <c r="N831" s="5">
        <v>3876975.19</v>
      </c>
      <c r="O831" s="5">
        <v>3876975.19</v>
      </c>
      <c r="P831" s="5">
        <v>3876975.19</v>
      </c>
      <c r="Q831" s="5">
        <v>3876975.19</v>
      </c>
      <c r="R831" s="5">
        <f t="shared" si="117"/>
        <v>3876975.1891666665</v>
      </c>
      <c r="S831" s="9"/>
      <c r="T831" s="8"/>
      <c r="U831" s="8"/>
      <c r="V831" s="9">
        <f t="shared" si="115"/>
        <v>3876975.1891666665</v>
      </c>
      <c r="W831" s="9"/>
      <c r="X831" s="202"/>
      <c r="Y831" s="9"/>
      <c r="Z831" s="9">
        <f>V831</f>
        <v>3876975.1891666665</v>
      </c>
      <c r="AA831" s="9"/>
      <c r="AB831" s="202"/>
      <c r="AC831" s="157">
        <v>0</v>
      </c>
    </row>
    <row r="832" spans="1:29" outlineLevel="3" x14ac:dyDescent="0.25">
      <c r="A832" t="s">
        <v>1699</v>
      </c>
      <c r="B832" t="s">
        <v>1700</v>
      </c>
      <c r="C832" t="s">
        <v>1731</v>
      </c>
      <c r="D832" t="s">
        <v>1732</v>
      </c>
      <c r="E832" s="5">
        <v>7355333.75</v>
      </c>
      <c r="F832" s="5">
        <v>7355333.75</v>
      </c>
      <c r="G832" s="5">
        <v>7355333.75</v>
      </c>
      <c r="H832" s="5">
        <v>7355333.75</v>
      </c>
      <c r="I832" s="5">
        <v>7355333.75</v>
      </c>
      <c r="J832" s="5">
        <v>7355333.7400000002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f t="shared" si="117"/>
        <v>3371194.6345833335</v>
      </c>
      <c r="S832" s="9"/>
      <c r="T832" s="8"/>
      <c r="U832" s="8"/>
      <c r="V832" s="9">
        <f t="shared" si="115"/>
        <v>3371194.6345833335</v>
      </c>
      <c r="W832" s="9"/>
      <c r="X832" s="202"/>
      <c r="Y832" s="9"/>
      <c r="Z832" s="9">
        <f>V832</f>
        <v>3371194.6345833335</v>
      </c>
      <c r="AA832" s="9"/>
      <c r="AB832" s="202"/>
      <c r="AC832" s="157">
        <v>0</v>
      </c>
    </row>
    <row r="833" spans="1:29" outlineLevel="3" x14ac:dyDescent="0.25">
      <c r="A833" t="s">
        <v>1699</v>
      </c>
      <c r="B833" t="s">
        <v>1700</v>
      </c>
      <c r="C833" t="s">
        <v>1733</v>
      </c>
      <c r="D833" t="s">
        <v>1734</v>
      </c>
      <c r="E833" s="5">
        <v>326186.76</v>
      </c>
      <c r="F833" s="5">
        <v>326186.76</v>
      </c>
      <c r="G833" s="5">
        <v>326186.76</v>
      </c>
      <c r="H833" s="5">
        <v>326186.76</v>
      </c>
      <c r="I833" s="5">
        <v>326186.76</v>
      </c>
      <c r="J833" s="5">
        <v>326186.76</v>
      </c>
      <c r="K833" s="5">
        <v>326186.76</v>
      </c>
      <c r="L833" s="5">
        <v>326186.76</v>
      </c>
      <c r="M833" s="5">
        <v>326186.76</v>
      </c>
      <c r="N833" s="5">
        <v>326186.76</v>
      </c>
      <c r="O833" s="5">
        <v>326186.76</v>
      </c>
      <c r="P833" s="5">
        <v>326186.76</v>
      </c>
      <c r="Q833" s="5">
        <v>326186.76</v>
      </c>
      <c r="R833" s="5">
        <f t="shared" si="117"/>
        <v>326186.75999999995</v>
      </c>
      <c r="S833" s="9"/>
      <c r="T833" s="8"/>
      <c r="U833" s="8"/>
      <c r="V833" s="9">
        <f t="shared" si="115"/>
        <v>326186.75999999995</v>
      </c>
      <c r="W833" s="9"/>
      <c r="X833" s="202"/>
      <c r="Y833" s="9">
        <f>V833</f>
        <v>326186.75999999995</v>
      </c>
      <c r="Z833" s="9"/>
      <c r="AA833" s="9"/>
      <c r="AB833" s="202"/>
      <c r="AC833" s="157">
        <v>1</v>
      </c>
    </row>
    <row r="834" spans="1:29" outlineLevel="3" x14ac:dyDescent="0.25">
      <c r="A834" t="s">
        <v>1699</v>
      </c>
      <c r="B834" t="s">
        <v>1700</v>
      </c>
      <c r="C834" t="s">
        <v>1735</v>
      </c>
      <c r="D834" t="s">
        <v>1736</v>
      </c>
      <c r="E834" s="5">
        <v>2939674.43</v>
      </c>
      <c r="F834" s="5">
        <v>2939674.43</v>
      </c>
      <c r="G834" s="5">
        <v>2939674.43</v>
      </c>
      <c r="H834" s="5">
        <v>2939674.43</v>
      </c>
      <c r="I834" s="5">
        <v>2939674.43</v>
      </c>
      <c r="J834" s="5">
        <v>2939674.41</v>
      </c>
      <c r="K834" s="5">
        <v>2939674.41</v>
      </c>
      <c r="L834" s="5">
        <v>2939674.41</v>
      </c>
      <c r="M834" s="5">
        <v>2939674.41</v>
      </c>
      <c r="N834" s="5">
        <v>2939674.41</v>
      </c>
      <c r="O834" s="5">
        <v>2939674.41</v>
      </c>
      <c r="P834" s="5">
        <v>2939674.41</v>
      </c>
      <c r="Q834" s="5">
        <v>2939674.41</v>
      </c>
      <c r="R834" s="5">
        <f t="shared" si="117"/>
        <v>2939674.4175</v>
      </c>
      <c r="S834" s="9"/>
      <c r="T834" s="8"/>
      <c r="U834" s="8"/>
      <c r="V834" s="9">
        <f t="shared" si="115"/>
        <v>2939674.4175</v>
      </c>
      <c r="W834" s="9"/>
      <c r="X834" s="202"/>
      <c r="Y834" s="9"/>
      <c r="Z834" s="9">
        <f>V834</f>
        <v>2939674.4175</v>
      </c>
      <c r="AA834" s="9"/>
      <c r="AB834" s="202"/>
      <c r="AC834" s="157">
        <v>0</v>
      </c>
    </row>
    <row r="835" spans="1:29" outlineLevel="3" x14ac:dyDescent="0.25">
      <c r="A835" t="s">
        <v>1699</v>
      </c>
      <c r="B835" t="s">
        <v>1700</v>
      </c>
      <c r="C835" t="s">
        <v>1737</v>
      </c>
      <c r="D835" t="s">
        <v>1738</v>
      </c>
      <c r="E835" s="5">
        <v>4333.67</v>
      </c>
      <c r="F835" s="5">
        <v>4333.67</v>
      </c>
      <c r="G835" s="5">
        <v>4333.67</v>
      </c>
      <c r="H835" s="5">
        <v>4333.67</v>
      </c>
      <c r="I835" s="5">
        <v>4333.67</v>
      </c>
      <c r="J835" s="5">
        <v>4333.66</v>
      </c>
      <c r="K835" s="5">
        <v>4333.67</v>
      </c>
      <c r="L835" s="5">
        <v>4333.67</v>
      </c>
      <c r="M835" s="5">
        <v>4333.67</v>
      </c>
      <c r="N835" s="5">
        <v>4333.67</v>
      </c>
      <c r="O835" s="5">
        <v>4333.67</v>
      </c>
      <c r="P835" s="5">
        <v>4333.67</v>
      </c>
      <c r="Q835" s="5">
        <v>4333.67</v>
      </c>
      <c r="R835" s="5">
        <f t="shared" si="117"/>
        <v>4333.6691666666657</v>
      </c>
      <c r="S835" s="9"/>
      <c r="T835" s="8"/>
      <c r="U835" s="8"/>
      <c r="V835" s="9">
        <f t="shared" si="115"/>
        <v>4333.6691666666657</v>
      </c>
      <c r="W835" s="9"/>
      <c r="X835" s="202"/>
      <c r="Y835" s="9"/>
      <c r="Z835" s="9">
        <f>V835</f>
        <v>4333.6691666666657</v>
      </c>
      <c r="AA835" s="9"/>
      <c r="AB835" s="202"/>
      <c r="AC835" s="157">
        <v>0</v>
      </c>
    </row>
    <row r="836" spans="1:29" outlineLevel="3" x14ac:dyDescent="0.25">
      <c r="A836" t="s">
        <v>1699</v>
      </c>
      <c r="B836" t="s">
        <v>1700</v>
      </c>
      <c r="C836" s="8" t="s">
        <v>1739</v>
      </c>
      <c r="D836" t="s">
        <v>1740</v>
      </c>
      <c r="E836" s="5">
        <v>1834052.6</v>
      </c>
      <c r="F836" s="5">
        <v>1714163.1</v>
      </c>
      <c r="G836" s="5">
        <v>1594273.6</v>
      </c>
      <c r="H836" s="5">
        <v>1474384.07</v>
      </c>
      <c r="I836" s="5">
        <v>1354494.59</v>
      </c>
      <c r="J836" s="5">
        <v>1234605.06</v>
      </c>
      <c r="K836" s="5">
        <v>-0.01</v>
      </c>
      <c r="L836" s="5">
        <v>-0.01</v>
      </c>
      <c r="M836" s="5">
        <v>-0.01</v>
      </c>
      <c r="N836" s="5">
        <v>0</v>
      </c>
      <c r="O836" s="5">
        <v>0</v>
      </c>
      <c r="P836" s="5">
        <v>0</v>
      </c>
      <c r="Q836" s="5">
        <v>0</v>
      </c>
      <c r="R836" s="5">
        <f t="shared" si="117"/>
        <v>690745.5575</v>
      </c>
      <c r="S836" s="9"/>
      <c r="T836" s="9">
        <f>R836</f>
        <v>690745.5575</v>
      </c>
      <c r="V836" s="8"/>
      <c r="W836" s="9"/>
      <c r="X836" s="202"/>
      <c r="Y836" s="9"/>
      <c r="Z836" s="9"/>
      <c r="AA836" s="9"/>
      <c r="AB836" s="202"/>
      <c r="AC836" s="157">
        <v>0</v>
      </c>
    </row>
    <row r="837" spans="1:29" outlineLevel="3" x14ac:dyDescent="0.25">
      <c r="A837" t="s">
        <v>1699</v>
      </c>
      <c r="B837" t="s">
        <v>1700</v>
      </c>
      <c r="C837" t="s">
        <v>1741</v>
      </c>
      <c r="D837" t="s">
        <v>1742</v>
      </c>
      <c r="E837" s="5">
        <v>-40763.18</v>
      </c>
      <c r="F837" s="5">
        <v>-40763.18</v>
      </c>
      <c r="G837" s="5">
        <v>-40763.18</v>
      </c>
      <c r="H837" s="5">
        <v>-40763.18</v>
      </c>
      <c r="I837" s="5">
        <v>-40763.18</v>
      </c>
      <c r="J837" s="5">
        <v>-40763.17</v>
      </c>
      <c r="K837" s="5">
        <v>-40763.17</v>
      </c>
      <c r="L837" s="5">
        <v>-40763.17</v>
      </c>
      <c r="M837" s="5">
        <v>-40763.17</v>
      </c>
      <c r="N837" s="5">
        <v>-40763.17</v>
      </c>
      <c r="O837" s="5">
        <v>-40763.17</v>
      </c>
      <c r="P837" s="5">
        <v>-40763.17</v>
      </c>
      <c r="Q837" s="5">
        <v>-40763.17</v>
      </c>
      <c r="R837" s="5">
        <f t="shared" si="117"/>
        <v>-40763.173749999994</v>
      </c>
      <c r="S837" s="9"/>
      <c r="T837" s="8"/>
      <c r="U837" s="8"/>
      <c r="V837" s="9">
        <f>R837</f>
        <v>-40763.173749999994</v>
      </c>
      <c r="W837" s="9"/>
      <c r="X837" s="202"/>
      <c r="Y837" s="9"/>
      <c r="Z837" s="9"/>
      <c r="AA837" s="9">
        <f>V837</f>
        <v>-40763.173749999994</v>
      </c>
      <c r="AB837" s="202"/>
      <c r="AC837" s="157">
        <v>0</v>
      </c>
    </row>
    <row r="838" spans="1:29" outlineLevel="3" x14ac:dyDescent="0.25">
      <c r="A838" t="s">
        <v>1699</v>
      </c>
      <c r="B838" t="s">
        <v>1700</v>
      </c>
      <c r="C838" t="s">
        <v>1743</v>
      </c>
      <c r="D838" t="s">
        <v>1744</v>
      </c>
      <c r="E838" s="5">
        <v>654756.93999999994</v>
      </c>
      <c r="F838" s="5">
        <v>1146062.1000000001</v>
      </c>
      <c r="G838" s="5">
        <v>1319910.9099999999</v>
      </c>
      <c r="H838" s="5">
        <v>1200434.03</v>
      </c>
      <c r="I838" s="5">
        <v>846136.22</v>
      </c>
      <c r="J838" s="5">
        <v>805689.19</v>
      </c>
      <c r="K838" s="5">
        <v>816791.69</v>
      </c>
      <c r="L838" s="5">
        <v>718281.18</v>
      </c>
      <c r="M838" s="5">
        <v>723724.23</v>
      </c>
      <c r="N838" s="5">
        <v>604653.56000000006</v>
      </c>
      <c r="O838" s="5">
        <v>550560.9</v>
      </c>
      <c r="P838" s="5">
        <v>495639.92</v>
      </c>
      <c r="Q838" s="5">
        <v>543572.02</v>
      </c>
      <c r="R838" s="5">
        <f t="shared" si="117"/>
        <v>818920.70083333331</v>
      </c>
      <c r="S838" s="9"/>
      <c r="T838" s="8"/>
      <c r="U838" s="8"/>
      <c r="V838" s="9">
        <f t="shared" ref="V838:V901" si="119">R838</f>
        <v>818920.70083333331</v>
      </c>
      <c r="W838" s="9"/>
      <c r="X838" s="202"/>
      <c r="Y838" s="9"/>
      <c r="Z838" s="9">
        <f>V838</f>
        <v>818920.70083333331</v>
      </c>
      <c r="AA838" s="9"/>
      <c r="AB838" s="202"/>
      <c r="AC838" s="157">
        <v>0</v>
      </c>
    </row>
    <row r="839" spans="1:29" outlineLevel="3" x14ac:dyDescent="0.25">
      <c r="A839" t="s">
        <v>1699</v>
      </c>
      <c r="B839" t="s">
        <v>1700</v>
      </c>
      <c r="C839" t="s">
        <v>1745</v>
      </c>
      <c r="D839" t="s">
        <v>1746</v>
      </c>
      <c r="E839" s="5">
        <v>5096457.46</v>
      </c>
      <c r="F839" s="5">
        <v>5354854.04</v>
      </c>
      <c r="G839" s="5">
        <v>5613250.5999999996</v>
      </c>
      <c r="H839" s="5">
        <v>5871647.1699999999</v>
      </c>
      <c r="I839" s="5">
        <v>6130043.7599999998</v>
      </c>
      <c r="J839" s="5">
        <v>6388440.3399999999</v>
      </c>
      <c r="K839" s="5">
        <v>6646836.9000000004</v>
      </c>
      <c r="L839" s="5">
        <v>6905233.4900000002</v>
      </c>
      <c r="M839" s="5">
        <v>7163630.0700000003</v>
      </c>
      <c r="N839" s="5">
        <v>7422026.6399999997</v>
      </c>
      <c r="O839" s="5">
        <v>7680423.21</v>
      </c>
      <c r="P839" s="5">
        <v>7938819.79</v>
      </c>
      <c r="Q839" s="5">
        <v>8197216.3499999996</v>
      </c>
      <c r="R839" s="5">
        <f t="shared" si="117"/>
        <v>6646836.9095833339</v>
      </c>
      <c r="S839" s="9"/>
      <c r="T839" s="8"/>
      <c r="U839" s="8"/>
      <c r="V839" s="9">
        <f t="shared" si="119"/>
        <v>6646836.9095833339</v>
      </c>
      <c r="W839" s="9"/>
      <c r="X839" s="202"/>
      <c r="Y839" s="9">
        <f>V839</f>
        <v>6646836.9095833339</v>
      </c>
      <c r="Z839" s="9"/>
      <c r="AA839" s="9"/>
      <c r="AB839" s="202"/>
      <c r="AC839" s="157">
        <v>1</v>
      </c>
    </row>
    <row r="840" spans="1:29" outlineLevel="3" x14ac:dyDescent="0.25">
      <c r="A840" s="8" t="s">
        <v>1699</v>
      </c>
      <c r="B840" s="8" t="s">
        <v>1700</v>
      </c>
      <c r="C840" s="8" t="s">
        <v>1747</v>
      </c>
      <c r="D840" s="8" t="s">
        <v>1748</v>
      </c>
      <c r="E840" s="9">
        <v>111546.95</v>
      </c>
      <c r="F840" s="9">
        <v>105758.17</v>
      </c>
      <c r="G840" s="9">
        <v>107604.88</v>
      </c>
      <c r="H840" s="9">
        <v>112318.87</v>
      </c>
      <c r="I840" s="9">
        <v>117549.78</v>
      </c>
      <c r="J840" s="9">
        <v>122077.01</v>
      </c>
      <c r="K840" s="9">
        <v>107016.6</v>
      </c>
      <c r="L840" s="9">
        <v>102256.78</v>
      </c>
      <c r="M840" s="9">
        <v>111089.64</v>
      </c>
      <c r="N840" s="9">
        <v>123465.03</v>
      </c>
      <c r="O840" s="9">
        <v>103102.36</v>
      </c>
      <c r="P840" s="9">
        <v>111830.93</v>
      </c>
      <c r="Q840" s="9">
        <v>124092.55</v>
      </c>
      <c r="R840" s="9">
        <f t="shared" si="117"/>
        <v>111824.15000000001</v>
      </c>
      <c r="S840" s="9"/>
      <c r="T840" s="8"/>
      <c r="U840" s="8"/>
      <c r="V840" s="9">
        <f t="shared" si="119"/>
        <v>111824.15000000001</v>
      </c>
      <c r="W840" s="9"/>
      <c r="X840" s="202"/>
      <c r="Y840" s="9"/>
      <c r="Z840" s="9">
        <f>V840</f>
        <v>111824.15000000001</v>
      </c>
      <c r="AA840" s="9"/>
      <c r="AB840" s="202"/>
      <c r="AC840" s="157">
        <v>0</v>
      </c>
    </row>
    <row r="841" spans="1:29" outlineLevel="3" x14ac:dyDescent="0.25">
      <c r="A841" t="s">
        <v>1699</v>
      </c>
      <c r="B841" t="s">
        <v>1700</v>
      </c>
      <c r="C841" t="s">
        <v>1749</v>
      </c>
      <c r="D841" t="s">
        <v>1750</v>
      </c>
      <c r="E841" s="5">
        <v>61706.720000000001</v>
      </c>
      <c r="F841" s="5">
        <v>61706.720000000001</v>
      </c>
      <c r="G841" s="5">
        <v>61706.720000000001</v>
      </c>
      <c r="H841" s="5">
        <v>61706.720000000001</v>
      </c>
      <c r="I841" s="5">
        <v>61706.720000000001</v>
      </c>
      <c r="J841" s="5">
        <v>61706.74</v>
      </c>
      <c r="K841" s="5">
        <v>61706.74</v>
      </c>
      <c r="L841" s="5">
        <v>61706.74</v>
      </c>
      <c r="M841" s="5">
        <v>61706.74</v>
      </c>
      <c r="N841" s="5">
        <v>61706.74</v>
      </c>
      <c r="O841" s="5">
        <v>61706.74</v>
      </c>
      <c r="P841" s="5">
        <v>61706.74</v>
      </c>
      <c r="Q841" s="5">
        <v>61706.74</v>
      </c>
      <c r="R841" s="5">
        <f t="shared" si="117"/>
        <v>61706.732499999991</v>
      </c>
      <c r="S841" s="9"/>
      <c r="T841" s="8"/>
      <c r="U841" s="8"/>
      <c r="V841" s="9">
        <f t="shared" si="119"/>
        <v>61706.732499999991</v>
      </c>
      <c r="W841" s="9"/>
      <c r="X841" s="202"/>
      <c r="Y841" s="9"/>
      <c r="Z841" s="9">
        <f>V841</f>
        <v>61706.732499999991</v>
      </c>
      <c r="AA841" s="9"/>
      <c r="AB841" s="202"/>
      <c r="AC841" s="157">
        <v>0</v>
      </c>
    </row>
    <row r="842" spans="1:29" outlineLevel="3" x14ac:dyDescent="0.25">
      <c r="A842" t="s">
        <v>1699</v>
      </c>
      <c r="B842" t="s">
        <v>1700</v>
      </c>
      <c r="C842" t="s">
        <v>1751</v>
      </c>
      <c r="D842" t="s">
        <v>1752</v>
      </c>
      <c r="E842" s="5">
        <v>60702.28</v>
      </c>
      <c r="F842" s="5">
        <v>52167.86</v>
      </c>
      <c r="G842" s="5">
        <v>42158.25</v>
      </c>
      <c r="H842" s="5">
        <v>32886.22</v>
      </c>
      <c r="I842" s="5">
        <v>353137.95</v>
      </c>
      <c r="J842" s="5">
        <v>343865.93</v>
      </c>
      <c r="K842" s="5">
        <v>360274.98</v>
      </c>
      <c r="L842" s="5">
        <v>350960.23</v>
      </c>
      <c r="M842" s="5">
        <v>337547.71</v>
      </c>
      <c r="N842" s="5">
        <v>323055.78999999998</v>
      </c>
      <c r="O842" s="5">
        <v>308563.84000000003</v>
      </c>
      <c r="P842" s="5">
        <v>294071.90000000002</v>
      </c>
      <c r="Q842" s="5">
        <v>279579.96000000002</v>
      </c>
      <c r="R842" s="5">
        <f t="shared" si="117"/>
        <v>247402.64833333332</v>
      </c>
      <c r="S842" s="9"/>
      <c r="T842" s="8"/>
      <c r="U842" s="8"/>
      <c r="V842" s="9">
        <f t="shared" si="119"/>
        <v>247402.64833333332</v>
      </c>
      <c r="W842" s="9"/>
      <c r="X842" s="202"/>
      <c r="Y842" s="9"/>
      <c r="Z842" s="9">
        <f>V842</f>
        <v>247402.64833333332</v>
      </c>
      <c r="AA842" s="9"/>
      <c r="AB842" s="202"/>
      <c r="AC842" s="157">
        <v>0</v>
      </c>
    </row>
    <row r="843" spans="1:29" outlineLevel="3" x14ac:dyDescent="0.25">
      <c r="A843" t="s">
        <v>1699</v>
      </c>
      <c r="B843" t="s">
        <v>1700</v>
      </c>
      <c r="C843" t="s">
        <v>1753</v>
      </c>
      <c r="D843" t="s">
        <v>1754</v>
      </c>
      <c r="E843" s="5">
        <v>675735.51</v>
      </c>
      <c r="F843" s="5">
        <v>709866.82</v>
      </c>
      <c r="G843" s="5">
        <v>746796.64</v>
      </c>
      <c r="H843" s="5">
        <v>783938.3</v>
      </c>
      <c r="I843" s="5">
        <v>818740.58</v>
      </c>
      <c r="J843" s="5">
        <v>856193.17</v>
      </c>
      <c r="K843" s="5">
        <v>893442.26</v>
      </c>
      <c r="L843" s="5">
        <v>933493.45</v>
      </c>
      <c r="M843" s="5">
        <v>974428.22</v>
      </c>
      <c r="N843" s="5">
        <v>1010274.58</v>
      </c>
      <c r="O843" s="5">
        <v>1052673.23</v>
      </c>
      <c r="P843" s="5">
        <v>1092525.8799999999</v>
      </c>
      <c r="Q843" s="5">
        <v>1134373.48</v>
      </c>
      <c r="R843" s="5">
        <f t="shared" si="117"/>
        <v>898118.96875</v>
      </c>
      <c r="S843" s="9"/>
      <c r="T843" s="8"/>
      <c r="U843" s="8"/>
      <c r="V843" s="9">
        <f t="shared" si="119"/>
        <v>898118.96875</v>
      </c>
      <c r="W843" s="9"/>
      <c r="X843" s="202"/>
      <c r="Y843" s="9"/>
      <c r="Z843" s="9">
        <f>V843</f>
        <v>898118.96875</v>
      </c>
      <c r="AA843" s="9"/>
      <c r="AB843" s="202"/>
      <c r="AC843" s="157">
        <v>0</v>
      </c>
    </row>
    <row r="844" spans="1:29" outlineLevel="3" x14ac:dyDescent="0.25">
      <c r="A844" t="s">
        <v>1699</v>
      </c>
      <c r="B844" t="s">
        <v>1700</v>
      </c>
      <c r="C844" t="s">
        <v>1755</v>
      </c>
      <c r="D844" t="s">
        <v>1756</v>
      </c>
      <c r="E844" s="5">
        <v>880075.5</v>
      </c>
      <c r="F844" s="5">
        <v>892540.06</v>
      </c>
      <c r="G844" s="5">
        <v>871125.65</v>
      </c>
      <c r="H844" s="5">
        <v>871564.33</v>
      </c>
      <c r="I844" s="5">
        <v>856845.7</v>
      </c>
      <c r="J844" s="5">
        <v>840478.76</v>
      </c>
      <c r="K844" s="5">
        <v>826933.35</v>
      </c>
      <c r="L844" s="5">
        <v>819000.25</v>
      </c>
      <c r="M844" s="5">
        <v>798891.01</v>
      </c>
      <c r="N844" s="5">
        <v>769627.12</v>
      </c>
      <c r="O844" s="5">
        <v>766956.81</v>
      </c>
      <c r="P844" s="5">
        <v>785273.13</v>
      </c>
      <c r="Q844" s="5">
        <v>799441.6</v>
      </c>
      <c r="R844" s="5">
        <f t="shared" si="117"/>
        <v>828249.56</v>
      </c>
      <c r="S844" s="9"/>
      <c r="T844" s="8"/>
      <c r="U844" s="8"/>
      <c r="V844" s="9">
        <f t="shared" si="119"/>
        <v>828249.56</v>
      </c>
      <c r="W844" s="9"/>
      <c r="X844" s="202"/>
      <c r="Y844" s="9"/>
      <c r="Z844" s="9"/>
      <c r="AA844" s="9">
        <f>V844</f>
        <v>828249.56</v>
      </c>
      <c r="AB844" s="202"/>
      <c r="AC844" s="157">
        <v>0</v>
      </c>
    </row>
    <row r="845" spans="1:29" outlineLevel="3" x14ac:dyDescent="0.25">
      <c r="A845" t="s">
        <v>1699</v>
      </c>
      <c r="B845" t="s">
        <v>1700</v>
      </c>
      <c r="C845" t="s">
        <v>1757</v>
      </c>
      <c r="D845" t="s">
        <v>1758</v>
      </c>
      <c r="E845" s="5">
        <v>445443.42</v>
      </c>
      <c r="F845" s="5">
        <v>430411.17</v>
      </c>
      <c r="G845" s="5">
        <v>415697.99</v>
      </c>
      <c r="H845" s="5">
        <v>475833.74</v>
      </c>
      <c r="I845" s="5">
        <v>464877.73</v>
      </c>
      <c r="J845" s="5">
        <v>448467.98</v>
      </c>
      <c r="K845" s="5">
        <v>430057.6</v>
      </c>
      <c r="L845" s="5">
        <v>414674.57</v>
      </c>
      <c r="M845" s="5">
        <v>400106.93</v>
      </c>
      <c r="N845" s="5">
        <v>386784.18</v>
      </c>
      <c r="O845" s="5">
        <v>377631.64</v>
      </c>
      <c r="P845" s="5">
        <v>363680.94</v>
      </c>
      <c r="Q845" s="5">
        <v>382202.87</v>
      </c>
      <c r="R845" s="5">
        <f t="shared" si="117"/>
        <v>418503.9679166667</v>
      </c>
      <c r="S845" s="9"/>
      <c r="T845" s="8"/>
      <c r="U845" s="8"/>
      <c r="V845" s="9">
        <f t="shared" si="119"/>
        <v>418503.9679166667</v>
      </c>
      <c r="W845" s="9"/>
      <c r="X845" s="202"/>
      <c r="Y845" s="9">
        <f>'B19'!I37*1000</f>
        <v>28047.140289886105</v>
      </c>
      <c r="Z845" s="9">
        <f>V845-Y845</f>
        <v>390456.82762678061</v>
      </c>
      <c r="AA845" s="9"/>
      <c r="AB845" s="202"/>
      <c r="AC845" s="157">
        <v>6.7017620954721524E-2</v>
      </c>
    </row>
    <row r="846" spans="1:29" outlineLevel="3" x14ac:dyDescent="0.25">
      <c r="A846" t="s">
        <v>1699</v>
      </c>
      <c r="B846" t="s">
        <v>1700</v>
      </c>
      <c r="C846" t="s">
        <v>1759</v>
      </c>
      <c r="D846" t="s">
        <v>1760</v>
      </c>
      <c r="E846" s="5">
        <v>258.44</v>
      </c>
      <c r="F846" s="5">
        <v>258.44</v>
      </c>
      <c r="G846" s="5">
        <v>258.44</v>
      </c>
      <c r="H846" s="5">
        <v>258.44</v>
      </c>
      <c r="I846" s="5">
        <v>258.44</v>
      </c>
      <c r="J846" s="5">
        <v>258.44</v>
      </c>
      <c r="K846" s="5">
        <v>-0.01</v>
      </c>
      <c r="L846" s="5">
        <v>-0.01</v>
      </c>
      <c r="M846" s="5">
        <v>-0.01</v>
      </c>
      <c r="N846" s="5">
        <v>0</v>
      </c>
      <c r="O846" s="5">
        <v>0</v>
      </c>
      <c r="P846" s="5">
        <v>0</v>
      </c>
      <c r="Q846" s="5">
        <v>0</v>
      </c>
      <c r="R846" s="5">
        <f t="shared" si="117"/>
        <v>118.44916666666667</v>
      </c>
      <c r="S846" s="9"/>
      <c r="T846" s="8"/>
      <c r="U846" s="8"/>
      <c r="V846" s="9">
        <f t="shared" si="119"/>
        <v>118.44916666666667</v>
      </c>
      <c r="W846" s="9"/>
      <c r="X846" s="202"/>
      <c r="Y846" s="9"/>
      <c r="Z846" s="9"/>
      <c r="AA846" s="9">
        <f>V846</f>
        <v>118.44916666666667</v>
      </c>
      <c r="AB846" s="202"/>
      <c r="AC846" s="157">
        <v>0</v>
      </c>
    </row>
    <row r="847" spans="1:29" outlineLevel="3" x14ac:dyDescent="0.25">
      <c r="A847" t="s">
        <v>1699</v>
      </c>
      <c r="B847" t="s">
        <v>1700</v>
      </c>
      <c r="C847" t="s">
        <v>1761</v>
      </c>
      <c r="D847" t="s">
        <v>1762</v>
      </c>
      <c r="E847" s="5">
        <v>1527060.36</v>
      </c>
      <c r="F847" s="5">
        <v>1532345.04</v>
      </c>
      <c r="G847" s="5">
        <v>1537718.42</v>
      </c>
      <c r="H847" s="5">
        <v>1542363.88</v>
      </c>
      <c r="I847" s="5">
        <v>1547762.21</v>
      </c>
      <c r="J847" s="5">
        <v>1554203.83</v>
      </c>
      <c r="K847" s="5">
        <v>1562197.94</v>
      </c>
      <c r="L847" s="5">
        <v>1568874.83</v>
      </c>
      <c r="M847" s="5">
        <v>1574098.69</v>
      </c>
      <c r="N847" s="5">
        <v>1579683.83</v>
      </c>
      <c r="O847" s="5">
        <v>1584666.74</v>
      </c>
      <c r="P847" s="5">
        <v>1588975.11</v>
      </c>
      <c r="Q847" s="5">
        <v>1596077.22</v>
      </c>
      <c r="R847" s="5">
        <f t="shared" si="117"/>
        <v>1561204.9424999999</v>
      </c>
      <c r="S847" s="9"/>
      <c r="T847" s="8"/>
      <c r="U847" s="8"/>
      <c r="V847" s="9">
        <f t="shared" si="119"/>
        <v>1561204.9424999999</v>
      </c>
      <c r="W847" s="9"/>
      <c r="X847" s="202"/>
      <c r="Y847" s="9"/>
      <c r="Z847" s="9">
        <f>V847</f>
        <v>1561204.9424999999</v>
      </c>
      <c r="AA847" s="9"/>
      <c r="AB847" s="202"/>
      <c r="AC847" s="157">
        <v>0</v>
      </c>
    </row>
    <row r="848" spans="1:29" outlineLevel="3" x14ac:dyDescent="0.25">
      <c r="A848" t="s">
        <v>1699</v>
      </c>
      <c r="B848" t="s">
        <v>1700</v>
      </c>
      <c r="C848" t="s">
        <v>1763</v>
      </c>
      <c r="D848" t="s">
        <v>1764</v>
      </c>
      <c r="E848" s="5">
        <v>156670.16</v>
      </c>
      <c r="F848" s="5">
        <v>156670.16</v>
      </c>
      <c r="G848" s="5">
        <v>156670.16</v>
      </c>
      <c r="H848" s="5">
        <v>156670.16</v>
      </c>
      <c r="I848" s="5">
        <v>156670.16</v>
      </c>
      <c r="J848" s="5">
        <v>156670.17000000001</v>
      </c>
      <c r="K848" s="5">
        <v>127166.24</v>
      </c>
      <c r="L848" s="5">
        <v>127166.24</v>
      </c>
      <c r="M848" s="5">
        <v>127043.3</v>
      </c>
      <c r="N848" s="5">
        <v>127043.3</v>
      </c>
      <c r="O848" s="5">
        <v>127043.3</v>
      </c>
      <c r="P848" s="5">
        <v>127043.3</v>
      </c>
      <c r="Q848" s="5">
        <v>125981.17</v>
      </c>
      <c r="R848" s="5">
        <f t="shared" si="117"/>
        <v>140598.51291666669</v>
      </c>
      <c r="S848" s="9"/>
      <c r="T848" s="8"/>
      <c r="U848" s="8"/>
      <c r="V848" s="9">
        <f t="shared" si="119"/>
        <v>140598.51291666669</v>
      </c>
      <c r="W848" s="9"/>
      <c r="X848" s="202"/>
      <c r="Y848" s="9">
        <f>'B19'!I39*1000</f>
        <v>30337.212145000798</v>
      </c>
      <c r="Z848" s="9">
        <f>V848-Y848</f>
        <v>110261.30077166589</v>
      </c>
      <c r="AA848" s="9"/>
      <c r="AB848" s="202"/>
      <c r="AC848" s="157">
        <v>0.21577192756641592</v>
      </c>
    </row>
    <row r="849" spans="1:29" outlineLevel="3" x14ac:dyDescent="0.25">
      <c r="A849" t="s">
        <v>1699</v>
      </c>
      <c r="B849" t="s">
        <v>1700</v>
      </c>
      <c r="C849" t="s">
        <v>1765</v>
      </c>
      <c r="D849" t="s">
        <v>1766</v>
      </c>
      <c r="E849" s="5">
        <v>28303872.48</v>
      </c>
      <c r="F849" s="5">
        <v>28303872.48</v>
      </c>
      <c r="G849" s="5">
        <v>28303872.48</v>
      </c>
      <c r="H849" s="5">
        <v>28303872.48</v>
      </c>
      <c r="I849" s="5">
        <v>28303872.48</v>
      </c>
      <c r="J849" s="5">
        <v>28303872.460000001</v>
      </c>
      <c r="K849" s="5">
        <v>28303872.460000001</v>
      </c>
      <c r="L849" s="5">
        <v>28303872.460000001</v>
      </c>
      <c r="M849" s="5">
        <v>28303872.460000001</v>
      </c>
      <c r="N849" s="5">
        <v>28303872.460000001</v>
      </c>
      <c r="O849" s="5">
        <v>28303872.460000001</v>
      </c>
      <c r="P849" s="5">
        <v>28303872.460000001</v>
      </c>
      <c r="Q849" s="5">
        <v>28303872.460000001</v>
      </c>
      <c r="R849" s="5">
        <f t="shared" si="117"/>
        <v>28303872.467500001</v>
      </c>
      <c r="S849" s="9"/>
      <c r="T849" s="8"/>
      <c r="U849" s="8"/>
      <c r="V849" s="9">
        <f t="shared" si="119"/>
        <v>28303872.467500001</v>
      </c>
      <c r="W849" s="9"/>
      <c r="X849" s="202"/>
      <c r="Y849" s="9"/>
      <c r="Z849" s="9">
        <f>V849</f>
        <v>28303872.467500001</v>
      </c>
      <c r="AA849" s="9"/>
      <c r="AB849" s="202"/>
      <c r="AC849" s="157">
        <v>0</v>
      </c>
    </row>
    <row r="850" spans="1:29" outlineLevel="3" x14ac:dyDescent="0.25">
      <c r="A850" t="s">
        <v>1699</v>
      </c>
      <c r="B850" t="s">
        <v>1700</v>
      </c>
      <c r="C850" t="s">
        <v>1767</v>
      </c>
      <c r="D850" t="s">
        <v>1768</v>
      </c>
      <c r="E850" s="5">
        <v>-64239.07</v>
      </c>
      <c r="F850" s="5">
        <v>-64011.48</v>
      </c>
      <c r="G850" s="5">
        <v>-63783.92</v>
      </c>
      <c r="H850" s="5">
        <v>-63556.34</v>
      </c>
      <c r="I850" s="5">
        <v>-63328.78</v>
      </c>
      <c r="J850" s="5">
        <v>-63101.18</v>
      </c>
      <c r="K850" s="5">
        <v>-62873.63</v>
      </c>
      <c r="L850" s="5">
        <v>-62661.57</v>
      </c>
      <c r="M850" s="5">
        <v>-64461.06</v>
      </c>
      <c r="N850" s="5">
        <v>-64249.02</v>
      </c>
      <c r="O850" s="5">
        <v>-64036.93</v>
      </c>
      <c r="P850" s="5">
        <v>-63824.89</v>
      </c>
      <c r="Q850" s="5">
        <v>-63612.84</v>
      </c>
      <c r="R850" s="5">
        <f t="shared" si="117"/>
        <v>-63651.229583333341</v>
      </c>
      <c r="S850" s="9"/>
      <c r="T850" s="8"/>
      <c r="U850" s="8"/>
      <c r="V850" s="9">
        <f t="shared" si="119"/>
        <v>-63651.229583333341</v>
      </c>
      <c r="W850" s="9"/>
      <c r="X850" s="202"/>
      <c r="Y850" s="9"/>
      <c r="Z850" s="9"/>
      <c r="AA850" s="9">
        <f>V850</f>
        <v>-63651.229583333341</v>
      </c>
      <c r="AB850" s="202"/>
      <c r="AC850" s="157">
        <v>0</v>
      </c>
    </row>
    <row r="851" spans="1:29" outlineLevel="3" x14ac:dyDescent="0.25">
      <c r="A851" t="s">
        <v>1699</v>
      </c>
      <c r="B851" t="s">
        <v>1700</v>
      </c>
      <c r="C851" t="s">
        <v>1769</v>
      </c>
      <c r="D851" t="s">
        <v>1770</v>
      </c>
      <c r="E851" s="5">
        <v>5106737.18</v>
      </c>
      <c r="F851" s="5">
        <v>5250870.09</v>
      </c>
      <c r="G851" s="5">
        <v>5431956.0899999999</v>
      </c>
      <c r="H851" s="5">
        <v>5567619.96</v>
      </c>
      <c r="I851" s="5">
        <v>5715476.8899999997</v>
      </c>
      <c r="J851" s="5">
        <v>5784313.5700000003</v>
      </c>
      <c r="K851" s="5">
        <v>5898994.3799999999</v>
      </c>
      <c r="L851" s="5">
        <v>6039181.2199999997</v>
      </c>
      <c r="M851" s="5">
        <v>6210733.8600000003</v>
      </c>
      <c r="N851" s="5">
        <v>6010098.9699999997</v>
      </c>
      <c r="O851" s="5">
        <v>5941593.5899999999</v>
      </c>
      <c r="P851" s="5">
        <v>5869332.2599999998</v>
      </c>
      <c r="Q851" s="5">
        <v>5900223.6600000001</v>
      </c>
      <c r="R851" s="5">
        <f t="shared" si="117"/>
        <v>5768637.6083333334</v>
      </c>
      <c r="S851" s="9"/>
      <c r="T851" s="8"/>
      <c r="U851" s="8"/>
      <c r="V851" s="9">
        <f t="shared" si="119"/>
        <v>5768637.6083333334</v>
      </c>
      <c r="W851" s="9"/>
      <c r="X851" s="202"/>
      <c r="Y851" s="9"/>
      <c r="Z851" s="9">
        <f t="shared" ref="Z851:Z858" si="120">V851</f>
        <v>5768637.6083333334</v>
      </c>
      <c r="AA851" s="9"/>
      <c r="AB851" s="202"/>
      <c r="AC851" s="157">
        <v>0</v>
      </c>
    </row>
    <row r="852" spans="1:29" outlineLevel="3" x14ac:dyDescent="0.25">
      <c r="A852" t="s">
        <v>1699</v>
      </c>
      <c r="B852" t="s">
        <v>1700</v>
      </c>
      <c r="C852" t="s">
        <v>1771</v>
      </c>
      <c r="D852" t="s">
        <v>1772</v>
      </c>
      <c r="E852" s="5">
        <v>263010.42</v>
      </c>
      <c r="F852" s="5">
        <v>263010.42</v>
      </c>
      <c r="G852" s="5">
        <v>263010.42</v>
      </c>
      <c r="H852" s="5">
        <v>263010.42</v>
      </c>
      <c r="I852" s="5">
        <v>263010.42</v>
      </c>
      <c r="J852" s="5">
        <v>265739.21000000002</v>
      </c>
      <c r="K852" s="5">
        <v>153230.93</v>
      </c>
      <c r="L852" s="5">
        <v>153230.93</v>
      </c>
      <c r="M852" s="5">
        <v>153230.93</v>
      </c>
      <c r="N852" s="5">
        <v>153230.93</v>
      </c>
      <c r="O852" s="5">
        <v>153230.93</v>
      </c>
      <c r="P852" s="5">
        <v>153230.93</v>
      </c>
      <c r="Q852" s="5">
        <v>153230.93</v>
      </c>
      <c r="R852" s="5">
        <f t="shared" si="117"/>
        <v>203773.92874999996</v>
      </c>
      <c r="S852" s="9"/>
      <c r="T852" s="8"/>
      <c r="U852" s="8"/>
      <c r="V852" s="9">
        <f t="shared" si="119"/>
        <v>203773.92874999996</v>
      </c>
      <c r="W852" s="9"/>
      <c r="X852" s="202"/>
      <c r="Y852" s="9"/>
      <c r="Z852" s="9">
        <f t="shared" si="120"/>
        <v>203773.92874999996</v>
      </c>
      <c r="AA852" s="9"/>
      <c r="AB852" s="202"/>
      <c r="AC852" s="157">
        <v>0</v>
      </c>
    </row>
    <row r="853" spans="1:29" outlineLevel="3" x14ac:dyDescent="0.25">
      <c r="A853" t="s">
        <v>1699</v>
      </c>
      <c r="B853" t="s">
        <v>1700</v>
      </c>
      <c r="C853" t="s">
        <v>1773</v>
      </c>
      <c r="D853" t="s">
        <v>1774</v>
      </c>
      <c r="E853" s="5">
        <v>2183133.34</v>
      </c>
      <c r="F853" s="5">
        <v>741907.43</v>
      </c>
      <c r="G853" s="5">
        <v>786923.91</v>
      </c>
      <c r="H853" s="5">
        <v>278575.8</v>
      </c>
      <c r="I853" s="5">
        <v>278575.8</v>
      </c>
      <c r="J853" s="5">
        <v>278575.8</v>
      </c>
      <c r="K853" s="5">
        <v>-0.01</v>
      </c>
      <c r="L853" s="5">
        <v>-0.01</v>
      </c>
      <c r="M853" s="5">
        <v>-0.01</v>
      </c>
      <c r="N853" s="5">
        <v>0</v>
      </c>
      <c r="O853" s="5">
        <v>0</v>
      </c>
      <c r="P853" s="5">
        <v>0</v>
      </c>
      <c r="Q853" s="5">
        <v>0</v>
      </c>
      <c r="R853" s="5">
        <f t="shared" si="117"/>
        <v>288010.44833333342</v>
      </c>
      <c r="S853" s="9"/>
      <c r="T853" s="8"/>
      <c r="U853" s="8"/>
      <c r="V853" s="9">
        <f t="shared" si="119"/>
        <v>288010.44833333342</v>
      </c>
      <c r="W853" s="9"/>
      <c r="X853" s="202"/>
      <c r="Y853" s="9"/>
      <c r="Z853" s="9">
        <f t="shared" si="120"/>
        <v>288010.44833333342</v>
      </c>
      <c r="AA853" s="9"/>
      <c r="AB853" s="202"/>
      <c r="AC853" s="157">
        <v>0</v>
      </c>
    </row>
    <row r="854" spans="1:29" outlineLevel="3" x14ac:dyDescent="0.25">
      <c r="A854" t="s">
        <v>1699</v>
      </c>
      <c r="B854" t="s">
        <v>1700</v>
      </c>
      <c r="C854" t="s">
        <v>1775</v>
      </c>
      <c r="D854" t="s">
        <v>1776</v>
      </c>
      <c r="E854" s="5">
        <v>5920527.4900000002</v>
      </c>
      <c r="F854" s="5">
        <v>5772637.2800000003</v>
      </c>
      <c r="G854" s="5">
        <v>5058447.13</v>
      </c>
      <c r="H854" s="5">
        <v>4976098.6500000004</v>
      </c>
      <c r="I854" s="5">
        <v>5214112.9000000004</v>
      </c>
      <c r="J854" s="5">
        <v>5313042.9800000004</v>
      </c>
      <c r="K854" s="5">
        <v>5671197.9699999997</v>
      </c>
      <c r="L854" s="5">
        <v>5323501.76</v>
      </c>
      <c r="M854" s="5">
        <v>4870073.55</v>
      </c>
      <c r="N854" s="5">
        <v>4988210.1900000004</v>
      </c>
      <c r="O854" s="5">
        <v>4170084.78</v>
      </c>
      <c r="P854" s="5">
        <v>3895820.7</v>
      </c>
      <c r="Q854" s="5">
        <v>3658151.59</v>
      </c>
      <c r="R854" s="5">
        <f t="shared" si="117"/>
        <v>5003547.2858333336</v>
      </c>
      <c r="S854" s="9"/>
      <c r="T854" s="8"/>
      <c r="U854" s="8"/>
      <c r="V854" s="9">
        <f t="shared" si="119"/>
        <v>5003547.2858333336</v>
      </c>
      <c r="W854" s="9"/>
      <c r="X854" s="202"/>
      <c r="Y854" s="9"/>
      <c r="Z854" s="9">
        <f t="shared" si="120"/>
        <v>5003547.2858333336</v>
      </c>
      <c r="AA854" s="9"/>
      <c r="AB854" s="202"/>
      <c r="AC854" s="157">
        <v>0</v>
      </c>
    </row>
    <row r="855" spans="1:29" outlineLevel="3" x14ac:dyDescent="0.25">
      <c r="A855" t="s">
        <v>1699</v>
      </c>
      <c r="B855" t="s">
        <v>1700</v>
      </c>
      <c r="C855" t="s">
        <v>1777</v>
      </c>
      <c r="D855" t="s">
        <v>1778</v>
      </c>
      <c r="E855" s="5">
        <v>0.01</v>
      </c>
      <c r="F855" s="5">
        <v>0.01</v>
      </c>
      <c r="G855" s="5">
        <v>0.01</v>
      </c>
      <c r="H855" s="5">
        <v>0.01</v>
      </c>
      <c r="I855" s="5">
        <v>0.01</v>
      </c>
      <c r="J855" s="5">
        <v>0.01</v>
      </c>
      <c r="K855" s="5">
        <v>0.01</v>
      </c>
      <c r="L855" s="5">
        <v>0.01</v>
      </c>
      <c r="M855" s="5">
        <v>0.01</v>
      </c>
      <c r="N855" s="5">
        <v>0</v>
      </c>
      <c r="O855" s="5">
        <v>0</v>
      </c>
      <c r="P855" s="5">
        <v>0</v>
      </c>
      <c r="Q855" s="5">
        <v>0</v>
      </c>
      <c r="R855" s="5">
        <f t="shared" si="117"/>
        <v>7.0833333333333338E-3</v>
      </c>
      <c r="S855" s="9"/>
      <c r="T855" s="8"/>
      <c r="U855" s="8"/>
      <c r="V855" s="9">
        <f t="shared" si="119"/>
        <v>7.0833333333333338E-3</v>
      </c>
      <c r="W855" s="9"/>
      <c r="X855" s="202"/>
      <c r="Y855" s="9"/>
      <c r="Z855" s="9">
        <f t="shared" si="120"/>
        <v>7.0833333333333338E-3</v>
      </c>
      <c r="AA855" s="9"/>
      <c r="AB855" s="202"/>
      <c r="AC855" s="157">
        <v>0</v>
      </c>
    </row>
    <row r="856" spans="1:29" outlineLevel="3" x14ac:dyDescent="0.25">
      <c r="A856" t="s">
        <v>1699</v>
      </c>
      <c r="B856" t="s">
        <v>1700</v>
      </c>
      <c r="C856" t="s">
        <v>1779</v>
      </c>
      <c r="D856" t="s">
        <v>1780</v>
      </c>
      <c r="E856" s="5">
        <v>6721936.7699999996</v>
      </c>
      <c r="F856" s="5">
        <v>7031594.9699999997</v>
      </c>
      <c r="G856" s="5">
        <v>7292390.8099999996</v>
      </c>
      <c r="H856" s="5">
        <v>7396005.5199999996</v>
      </c>
      <c r="I856" s="5">
        <v>7442909.25</v>
      </c>
      <c r="J856" s="5">
        <v>7482013.8399999999</v>
      </c>
      <c r="K856" s="5">
        <v>7488061.5300000003</v>
      </c>
      <c r="L856" s="5">
        <v>7567820.6500000004</v>
      </c>
      <c r="M856" s="5">
        <v>7738115.7599999998</v>
      </c>
      <c r="N856" s="5">
        <v>7807066.3799999999</v>
      </c>
      <c r="O856" s="5">
        <v>7858598</v>
      </c>
      <c r="P856" s="5">
        <v>7901213.5800000001</v>
      </c>
      <c r="Q856" s="5">
        <v>8189394.2999999998</v>
      </c>
      <c r="R856" s="5">
        <f t="shared" si="117"/>
        <v>7538454.6520833336</v>
      </c>
      <c r="S856" s="9"/>
      <c r="T856" s="8"/>
      <c r="U856" s="8"/>
      <c r="V856" s="9">
        <f t="shared" si="119"/>
        <v>7538454.6520833336</v>
      </c>
      <c r="W856" s="9"/>
      <c r="X856" s="202"/>
      <c r="Y856" s="9"/>
      <c r="Z856" s="9">
        <f t="shared" si="120"/>
        <v>7538454.6520833336</v>
      </c>
      <c r="AA856" s="9"/>
      <c r="AB856" s="202"/>
      <c r="AC856" s="157">
        <v>0</v>
      </c>
    </row>
    <row r="857" spans="1:29" outlineLevel="3" x14ac:dyDescent="0.25">
      <c r="A857" t="s">
        <v>1699</v>
      </c>
      <c r="B857" t="s">
        <v>1700</v>
      </c>
      <c r="C857" t="s">
        <v>1781</v>
      </c>
      <c r="D857" t="s">
        <v>1782</v>
      </c>
      <c r="E857" s="5">
        <v>30206.1</v>
      </c>
      <c r="F857" s="5">
        <v>26524.5</v>
      </c>
      <c r="G857" s="5">
        <v>26524.5</v>
      </c>
      <c r="H857" s="5">
        <v>26524.5</v>
      </c>
      <c r="I857" s="5">
        <v>26524.5</v>
      </c>
      <c r="J857" s="5">
        <v>26524.5</v>
      </c>
      <c r="K857" s="5">
        <v>26524.51</v>
      </c>
      <c r="L857" s="5">
        <v>26524.51</v>
      </c>
      <c r="M857" s="5">
        <v>26524.51</v>
      </c>
      <c r="N857" s="5">
        <v>26524.51</v>
      </c>
      <c r="O857" s="5">
        <v>26524.51</v>
      </c>
      <c r="P857" s="5">
        <v>26524.51</v>
      </c>
      <c r="Q857" s="5">
        <v>26524.51</v>
      </c>
      <c r="R857" s="5">
        <f t="shared" si="117"/>
        <v>26677.905416666672</v>
      </c>
      <c r="S857" s="9"/>
      <c r="T857" s="8"/>
      <c r="U857" s="8"/>
      <c r="V857" s="9">
        <f t="shared" si="119"/>
        <v>26677.905416666672</v>
      </c>
      <c r="W857" s="9"/>
      <c r="X857" s="202"/>
      <c r="Y857" s="9"/>
      <c r="Z857" s="9">
        <f t="shared" si="120"/>
        <v>26677.905416666672</v>
      </c>
      <c r="AA857" s="9"/>
      <c r="AB857" s="202"/>
      <c r="AC857" s="157">
        <v>0</v>
      </c>
    </row>
    <row r="858" spans="1:29" outlineLevel="3" x14ac:dyDescent="0.25">
      <c r="A858" t="s">
        <v>1699</v>
      </c>
      <c r="B858" t="s">
        <v>1700</v>
      </c>
      <c r="C858" t="s">
        <v>1783</v>
      </c>
      <c r="D858" t="s">
        <v>1784</v>
      </c>
      <c r="E858" s="5">
        <v>815068.18</v>
      </c>
      <c r="F858" s="5">
        <v>734702.84</v>
      </c>
      <c r="G858" s="5">
        <v>691526.52</v>
      </c>
      <c r="H858" s="5">
        <v>1357361.26</v>
      </c>
      <c r="I858" s="5">
        <v>401953.08</v>
      </c>
      <c r="J858" s="5">
        <v>367586.12</v>
      </c>
      <c r="K858" s="5">
        <v>829836.68</v>
      </c>
      <c r="L858" s="5">
        <v>854238.73</v>
      </c>
      <c r="M858" s="5">
        <v>838527.78</v>
      </c>
      <c r="N858" s="5">
        <v>1626809.26</v>
      </c>
      <c r="O858" s="5">
        <v>500401.73</v>
      </c>
      <c r="P858" s="5">
        <v>543220.79</v>
      </c>
      <c r="Q858" s="5">
        <v>1097110.5</v>
      </c>
      <c r="R858" s="5">
        <f t="shared" si="117"/>
        <v>808521.17749999987</v>
      </c>
      <c r="S858" s="9"/>
      <c r="T858" s="8"/>
      <c r="U858" s="8"/>
      <c r="V858" s="9">
        <f t="shared" si="119"/>
        <v>808521.17749999987</v>
      </c>
      <c r="W858" s="9"/>
      <c r="X858" s="202"/>
      <c r="Y858" s="9"/>
      <c r="Z858" s="9">
        <f t="shared" si="120"/>
        <v>808521.17749999987</v>
      </c>
      <c r="AA858" s="9"/>
      <c r="AB858" s="202"/>
      <c r="AC858" s="157">
        <v>0</v>
      </c>
    </row>
    <row r="859" spans="1:29" outlineLevel="3" x14ac:dyDescent="0.25">
      <c r="A859" t="s">
        <v>1699</v>
      </c>
      <c r="B859" t="s">
        <v>1700</v>
      </c>
      <c r="C859" t="s">
        <v>1785</v>
      </c>
      <c r="D859" t="s">
        <v>1786</v>
      </c>
      <c r="E859" s="5">
        <v>14174436.67</v>
      </c>
      <c r="F859" s="5">
        <v>14125167.390000001</v>
      </c>
      <c r="G859" s="5">
        <v>14061587.689999999</v>
      </c>
      <c r="H859" s="5">
        <v>13477034.220000001</v>
      </c>
      <c r="I859" s="5">
        <v>13439942.109999999</v>
      </c>
      <c r="J859" s="5">
        <v>13511468.529999999</v>
      </c>
      <c r="K859" s="5">
        <v>13647195.58</v>
      </c>
      <c r="L859" s="5">
        <v>13663162.41</v>
      </c>
      <c r="M859" s="5">
        <v>13612212.15</v>
      </c>
      <c r="N859" s="5">
        <v>13620277.880000001</v>
      </c>
      <c r="O859" s="5">
        <v>13553999.060000001</v>
      </c>
      <c r="P859" s="5">
        <v>13389301.140000001</v>
      </c>
      <c r="Q859" s="5">
        <v>14284362.75</v>
      </c>
      <c r="R859" s="5">
        <f t="shared" si="117"/>
        <v>13694228.989166664</v>
      </c>
      <c r="S859" s="9"/>
      <c r="T859" s="8"/>
      <c r="U859" s="8"/>
      <c r="V859" s="9">
        <f t="shared" si="119"/>
        <v>13694228.989166664</v>
      </c>
      <c r="W859" s="9"/>
      <c r="X859" s="202"/>
      <c r="Y859" s="9">
        <f>'B19'!I49*1000</f>
        <v>917754.6476631324</v>
      </c>
      <c r="Z859" s="9">
        <f>V859-Y859</f>
        <v>12776474.341503531</v>
      </c>
      <c r="AA859" s="9"/>
      <c r="AB859" s="202"/>
      <c r="AC859" s="157">
        <v>6.7017620954721649E-2</v>
      </c>
    </row>
    <row r="860" spans="1:29" outlineLevel="3" x14ac:dyDescent="0.25">
      <c r="A860" t="s">
        <v>1699</v>
      </c>
      <c r="B860" t="s">
        <v>1700</v>
      </c>
      <c r="C860" t="s">
        <v>1787</v>
      </c>
      <c r="D860" t="s">
        <v>1788</v>
      </c>
      <c r="E860" s="5">
        <v>659279.22</v>
      </c>
      <c r="F860" s="5">
        <v>655252.6</v>
      </c>
      <c r="G860" s="5">
        <v>651777.38</v>
      </c>
      <c r="H860" s="5">
        <v>652818.07999999996</v>
      </c>
      <c r="I860" s="5">
        <v>652192</v>
      </c>
      <c r="J860" s="5">
        <v>649259.04</v>
      </c>
      <c r="K860" s="5">
        <v>660570.79</v>
      </c>
      <c r="L860" s="5">
        <v>660343.72</v>
      </c>
      <c r="M860" s="5">
        <v>661184.16</v>
      </c>
      <c r="N860" s="5">
        <v>662657.9</v>
      </c>
      <c r="O860" s="5">
        <v>666046.09</v>
      </c>
      <c r="P860" s="5">
        <v>666556.75</v>
      </c>
      <c r="Q860" s="5">
        <v>667617.93000000005</v>
      </c>
      <c r="R860" s="5">
        <f t="shared" si="117"/>
        <v>658508.92375000007</v>
      </c>
      <c r="S860" s="9"/>
      <c r="T860" s="8"/>
      <c r="U860" s="8"/>
      <c r="V860" s="9">
        <f t="shared" si="119"/>
        <v>658508.92375000007</v>
      </c>
      <c r="W860" s="9"/>
      <c r="X860" s="202"/>
      <c r="Y860" s="9"/>
      <c r="Z860" s="9"/>
      <c r="AA860" s="9">
        <f>V860</f>
        <v>658508.92375000007</v>
      </c>
      <c r="AB860" s="202"/>
      <c r="AC860" s="157">
        <v>0</v>
      </c>
    </row>
    <row r="861" spans="1:29" outlineLevel="3" x14ac:dyDescent="0.25">
      <c r="A861" t="s">
        <v>1699</v>
      </c>
      <c r="B861" t="s">
        <v>1700</v>
      </c>
      <c r="C861" t="s">
        <v>1789</v>
      </c>
      <c r="D861" t="s">
        <v>1790</v>
      </c>
      <c r="E861" s="5">
        <v>22018665.18</v>
      </c>
      <c r="F861" s="5">
        <v>21912915.260000002</v>
      </c>
      <c r="G861" s="5">
        <v>21692743.73</v>
      </c>
      <c r="H861" s="5">
        <v>21481122.460000001</v>
      </c>
      <c r="I861" s="5">
        <v>21315650.199999999</v>
      </c>
      <c r="J861" s="5">
        <v>21295440.030000001</v>
      </c>
      <c r="K861" s="5">
        <v>21154826.050000001</v>
      </c>
      <c r="L861" s="5">
        <v>20957021.940000001</v>
      </c>
      <c r="M861" s="5">
        <v>21625263.100000001</v>
      </c>
      <c r="N861" s="5">
        <v>21460059.34</v>
      </c>
      <c r="O861" s="5">
        <v>21292360.789999999</v>
      </c>
      <c r="P861" s="5">
        <v>20206399.699999999</v>
      </c>
      <c r="Q861" s="5">
        <v>19362646.329999998</v>
      </c>
      <c r="R861" s="5">
        <f t="shared" si="117"/>
        <v>21257038.196249999</v>
      </c>
      <c r="S861" s="9"/>
      <c r="T861" s="8"/>
      <c r="U861" s="8"/>
      <c r="V861" s="9">
        <f t="shared" si="119"/>
        <v>21257038.196249999</v>
      </c>
      <c r="W861" s="9"/>
      <c r="X861" s="202"/>
      <c r="Y861" s="9"/>
      <c r="Z861" s="9"/>
      <c r="AA861" s="9">
        <f>V861</f>
        <v>21257038.196249999</v>
      </c>
      <c r="AB861" s="202"/>
      <c r="AC861" s="157">
        <v>0</v>
      </c>
    </row>
    <row r="862" spans="1:29" outlineLevel="3" x14ac:dyDescent="0.25">
      <c r="A862" t="s">
        <v>1699</v>
      </c>
      <c r="B862" t="s">
        <v>1700</v>
      </c>
      <c r="C862" t="s">
        <v>1791</v>
      </c>
      <c r="D862" t="s">
        <v>1792</v>
      </c>
      <c r="E862" s="5">
        <v>2160947.4500000002</v>
      </c>
      <c r="F862" s="5">
        <v>2223188.92</v>
      </c>
      <c r="G862" s="5">
        <v>2168396.66</v>
      </c>
      <c r="H862" s="5">
        <v>1782677.54</v>
      </c>
      <c r="I862" s="5">
        <v>1833557.18</v>
      </c>
      <c r="J862" s="5">
        <v>1898879.98</v>
      </c>
      <c r="K862" s="5">
        <v>1976773.03</v>
      </c>
      <c r="L862" s="5">
        <v>1904063.44</v>
      </c>
      <c r="M862" s="5">
        <v>1966859.97</v>
      </c>
      <c r="N862" s="5">
        <v>2011563.55</v>
      </c>
      <c r="O862" s="5">
        <v>2019932.76</v>
      </c>
      <c r="P862" s="5">
        <v>2086645.75</v>
      </c>
      <c r="Q862" s="5">
        <v>2155660.6</v>
      </c>
      <c r="R862" s="5">
        <f t="shared" si="117"/>
        <v>2002570.2337500004</v>
      </c>
      <c r="S862" s="9"/>
      <c r="T862" s="8"/>
      <c r="U862" s="8"/>
      <c r="V862" s="9">
        <f t="shared" si="119"/>
        <v>2002570.2337500004</v>
      </c>
      <c r="W862" s="9"/>
      <c r="X862" s="202"/>
      <c r="Y862" s="9"/>
      <c r="Z862" s="9">
        <f>V862</f>
        <v>2002570.2337500004</v>
      </c>
      <c r="AA862" s="9"/>
      <c r="AB862" s="202"/>
      <c r="AC862" s="157">
        <v>0</v>
      </c>
    </row>
    <row r="863" spans="1:29" outlineLevel="3" x14ac:dyDescent="0.25">
      <c r="A863" t="s">
        <v>1699</v>
      </c>
      <c r="B863" t="s">
        <v>1700</v>
      </c>
      <c r="C863" t="s">
        <v>1793</v>
      </c>
      <c r="D863" t="s">
        <v>1794</v>
      </c>
      <c r="E863" s="5">
        <v>176874.11</v>
      </c>
      <c r="F863" s="5">
        <v>179200.5</v>
      </c>
      <c r="G863" s="5">
        <v>181526.89</v>
      </c>
      <c r="H863" s="5">
        <v>183853.27</v>
      </c>
      <c r="I863" s="5">
        <v>186179.67</v>
      </c>
      <c r="J863" s="5">
        <v>188506.04</v>
      </c>
      <c r="K863" s="5">
        <v>190832.43</v>
      </c>
      <c r="L863" s="5">
        <v>193158.81</v>
      </c>
      <c r="M863" s="5">
        <v>195485.2</v>
      </c>
      <c r="N863" s="5">
        <v>197811.57</v>
      </c>
      <c r="O863" s="5">
        <v>200137.95</v>
      </c>
      <c r="P863" s="5">
        <v>202464.33</v>
      </c>
      <c r="Q863" s="5">
        <v>204790.72</v>
      </c>
      <c r="R863" s="5">
        <f t="shared" si="117"/>
        <v>190832.42291666669</v>
      </c>
      <c r="S863" s="9"/>
      <c r="T863" s="8"/>
      <c r="U863" s="8"/>
      <c r="V863" s="9">
        <f t="shared" si="119"/>
        <v>190832.42291666669</v>
      </c>
      <c r="W863" s="9"/>
      <c r="X863" s="202"/>
      <c r="Y863" s="9"/>
      <c r="Z863" s="9">
        <f>V863</f>
        <v>190832.42291666669</v>
      </c>
      <c r="AA863" s="9"/>
      <c r="AB863" s="202"/>
      <c r="AC863" s="157">
        <v>0</v>
      </c>
    </row>
    <row r="864" spans="1:29" outlineLevel="3" x14ac:dyDescent="0.25">
      <c r="A864" t="s">
        <v>1699</v>
      </c>
      <c r="B864" t="s">
        <v>1700</v>
      </c>
      <c r="C864" t="s">
        <v>1795</v>
      </c>
      <c r="D864" t="s">
        <v>1796</v>
      </c>
      <c r="E864" s="5">
        <v>1467854.37</v>
      </c>
      <c r="F864" s="5">
        <v>1512537.99</v>
      </c>
      <c r="G864" s="5">
        <v>1555461.17</v>
      </c>
      <c r="H864" s="5">
        <v>1599557.98</v>
      </c>
      <c r="I864" s="5">
        <v>1643654.79</v>
      </c>
      <c r="J864" s="5">
        <v>1687751.6</v>
      </c>
      <c r="K864" s="5">
        <v>1732014.85</v>
      </c>
      <c r="L864" s="5">
        <v>1776111.68</v>
      </c>
      <c r="M864" s="5">
        <v>1820208.47</v>
      </c>
      <c r="N864" s="5">
        <v>1864305.26</v>
      </c>
      <c r="O864" s="5">
        <v>1679064.47</v>
      </c>
      <c r="P864" s="5">
        <v>1721355.27</v>
      </c>
      <c r="Q864" s="5">
        <v>1764471.12</v>
      </c>
      <c r="R864" s="5">
        <f t="shared" si="117"/>
        <v>1684015.5229166665</v>
      </c>
      <c r="S864" s="9"/>
      <c r="T864" s="8"/>
      <c r="U864" s="8"/>
      <c r="V864" s="9">
        <f t="shared" si="119"/>
        <v>1684015.5229166665</v>
      </c>
      <c r="W864" s="9"/>
      <c r="X864" s="202"/>
      <c r="Y864" s="9"/>
      <c r="Z864" s="9">
        <f>V864</f>
        <v>1684015.5229166665</v>
      </c>
      <c r="AA864" s="9"/>
      <c r="AB864" s="202"/>
      <c r="AC864" s="157">
        <v>0</v>
      </c>
    </row>
    <row r="865" spans="1:29" outlineLevel="3" x14ac:dyDescent="0.25">
      <c r="A865" t="s">
        <v>1699</v>
      </c>
      <c r="B865" t="s">
        <v>1700</v>
      </c>
      <c r="C865" t="s">
        <v>1797</v>
      </c>
      <c r="D865" t="s">
        <v>1798</v>
      </c>
      <c r="E865" s="5">
        <v>146590.38</v>
      </c>
      <c r="F865" s="5">
        <v>153757.57999999999</v>
      </c>
      <c r="G865" s="5">
        <v>160924.76</v>
      </c>
      <c r="H865" s="5">
        <v>168091.95</v>
      </c>
      <c r="I865" s="5">
        <v>175259.19</v>
      </c>
      <c r="J865" s="5">
        <v>182426.37</v>
      </c>
      <c r="K865" s="5">
        <v>189593.57</v>
      </c>
      <c r="L865" s="5">
        <v>196760.75</v>
      </c>
      <c r="M865" s="5">
        <v>203927.96</v>
      </c>
      <c r="N865" s="5">
        <v>211095.16</v>
      </c>
      <c r="O865" s="5">
        <v>218262.35</v>
      </c>
      <c r="P865" s="5">
        <v>225429.56</v>
      </c>
      <c r="Q865" s="5">
        <v>232596.73</v>
      </c>
      <c r="R865" s="5">
        <f t="shared" si="117"/>
        <v>189593.56291666671</v>
      </c>
      <c r="S865" s="9"/>
      <c r="T865" s="8"/>
      <c r="U865" s="8"/>
      <c r="V865" s="9">
        <f t="shared" si="119"/>
        <v>189593.56291666671</v>
      </c>
      <c r="W865" s="9"/>
      <c r="X865" s="202"/>
      <c r="Y865" s="9"/>
      <c r="Z865" s="9">
        <f>V865</f>
        <v>189593.56291666671</v>
      </c>
      <c r="AA865" s="9"/>
      <c r="AB865" s="202"/>
      <c r="AC865" s="157">
        <v>0</v>
      </c>
    </row>
    <row r="866" spans="1:29" outlineLevel="3" x14ac:dyDescent="0.25">
      <c r="A866" t="s">
        <v>1699</v>
      </c>
      <c r="B866" t="s">
        <v>1700</v>
      </c>
      <c r="C866" t="s">
        <v>1799</v>
      </c>
      <c r="D866" t="s">
        <v>1800</v>
      </c>
      <c r="E866" s="5">
        <v>581664</v>
      </c>
      <c r="F866" s="5">
        <v>566602.25</v>
      </c>
      <c r="G866" s="5">
        <v>551540.5</v>
      </c>
      <c r="H866" s="5">
        <v>536478.77</v>
      </c>
      <c r="I866" s="5">
        <v>522187.79</v>
      </c>
      <c r="J866" s="5">
        <v>509053.02</v>
      </c>
      <c r="K866" s="5">
        <v>495889.36</v>
      </c>
      <c r="L866" s="5">
        <v>482762.34</v>
      </c>
      <c r="M866" s="5">
        <v>469635.33</v>
      </c>
      <c r="N866" s="5">
        <v>456508.29</v>
      </c>
      <c r="O866" s="5">
        <v>443381.28</v>
      </c>
      <c r="P866" s="5">
        <v>430254.25</v>
      </c>
      <c r="Q866" s="5">
        <v>417127.23</v>
      </c>
      <c r="R866" s="5">
        <f t="shared" si="117"/>
        <v>496974.06624999997</v>
      </c>
      <c r="S866" s="9"/>
      <c r="T866" s="8"/>
      <c r="U866" s="8"/>
      <c r="V866" s="9">
        <f t="shared" si="119"/>
        <v>496974.06624999997</v>
      </c>
      <c r="W866" s="9"/>
      <c r="X866" s="202"/>
      <c r="Y866" s="9"/>
      <c r="Z866" s="9"/>
      <c r="AA866" s="9">
        <f>V866</f>
        <v>496974.06624999997</v>
      </c>
      <c r="AB866" s="202"/>
      <c r="AC866" s="157">
        <v>0</v>
      </c>
    </row>
    <row r="867" spans="1:29" outlineLevel="3" x14ac:dyDescent="0.25">
      <c r="A867" t="s">
        <v>1699</v>
      </c>
      <c r="B867" t="s">
        <v>1700</v>
      </c>
      <c r="C867" t="s">
        <v>1801</v>
      </c>
      <c r="D867" t="s">
        <v>1802</v>
      </c>
      <c r="E867" s="5">
        <v>435610.33</v>
      </c>
      <c r="F867" s="5">
        <v>441966.51</v>
      </c>
      <c r="G867" s="5">
        <v>454135.05</v>
      </c>
      <c r="H867" s="5">
        <v>467031.23</v>
      </c>
      <c r="I867" s="5">
        <v>479886.73</v>
      </c>
      <c r="J867" s="5">
        <v>494705.76</v>
      </c>
      <c r="K867" s="5">
        <v>508161.78</v>
      </c>
      <c r="L867" s="5">
        <v>519822.05</v>
      </c>
      <c r="M867" s="5">
        <v>532732.99</v>
      </c>
      <c r="N867" s="5">
        <v>546278.22</v>
      </c>
      <c r="O867" s="5">
        <v>524415</v>
      </c>
      <c r="P867" s="5">
        <v>536332.22</v>
      </c>
      <c r="Q867" s="5">
        <v>549443.80000000005</v>
      </c>
      <c r="R867" s="5">
        <f t="shared" si="117"/>
        <v>499832.88375000004</v>
      </c>
      <c r="S867" s="9"/>
      <c r="T867" s="8"/>
      <c r="U867" s="8"/>
      <c r="V867" s="9">
        <f t="shared" si="119"/>
        <v>499832.88375000004</v>
      </c>
      <c r="W867" s="9"/>
      <c r="X867" s="202"/>
      <c r="Y867" s="9"/>
      <c r="Z867" s="9"/>
      <c r="AA867" s="9">
        <f>V867</f>
        <v>499832.88375000004</v>
      </c>
      <c r="AB867" s="202"/>
      <c r="AC867" s="157">
        <v>0</v>
      </c>
    </row>
    <row r="868" spans="1:29" outlineLevel="3" x14ac:dyDescent="0.25">
      <c r="A868" t="s">
        <v>1699</v>
      </c>
      <c r="B868" t="s">
        <v>1700</v>
      </c>
      <c r="C868" t="s">
        <v>1803</v>
      </c>
      <c r="D868" t="s">
        <v>1804</v>
      </c>
      <c r="E868" s="5">
        <v>239544.58</v>
      </c>
      <c r="F868" s="5">
        <v>239544.58</v>
      </c>
      <c r="G868" s="5">
        <v>239544.58</v>
      </c>
      <c r="H868" s="5">
        <v>239544.58</v>
      </c>
      <c r="I868" s="5">
        <v>239544.58</v>
      </c>
      <c r="J868" s="5">
        <v>244729.35</v>
      </c>
      <c r="K868" s="5">
        <v>224138</v>
      </c>
      <c r="L868" s="5">
        <v>224138</v>
      </c>
      <c r="M868" s="5">
        <v>224138</v>
      </c>
      <c r="N868" s="5">
        <v>224138</v>
      </c>
      <c r="O868" s="5">
        <v>224138</v>
      </c>
      <c r="P868" s="5">
        <v>224138</v>
      </c>
      <c r="Q868" s="5">
        <v>224138</v>
      </c>
      <c r="R868" s="5">
        <f t="shared" si="117"/>
        <v>231631.41333333333</v>
      </c>
      <c r="S868" s="9"/>
      <c r="T868" s="8"/>
      <c r="U868" s="8"/>
      <c r="V868" s="9">
        <f t="shared" si="119"/>
        <v>231631.41333333333</v>
      </c>
      <c r="W868" s="9"/>
      <c r="X868" s="202"/>
      <c r="Y868" s="9"/>
      <c r="Z868" s="9"/>
      <c r="AA868" s="9">
        <f>V868</f>
        <v>231631.41333333333</v>
      </c>
      <c r="AB868" s="202"/>
      <c r="AC868" s="157">
        <v>0</v>
      </c>
    </row>
    <row r="869" spans="1:29" outlineLevel="3" x14ac:dyDescent="0.25">
      <c r="A869" t="s">
        <v>1699</v>
      </c>
      <c r="B869" t="s">
        <v>1700</v>
      </c>
      <c r="C869" t="s">
        <v>1805</v>
      </c>
      <c r="D869" t="s">
        <v>1806</v>
      </c>
      <c r="E869" s="5">
        <v>-923917.63</v>
      </c>
      <c r="F869" s="5">
        <v>-923917.63</v>
      </c>
      <c r="G869" s="5">
        <v>-923917.63</v>
      </c>
      <c r="H869" s="5">
        <v>-923917.63</v>
      </c>
      <c r="I869" s="5">
        <v>-923917.63</v>
      </c>
      <c r="J869" s="5">
        <v>-923917.63</v>
      </c>
      <c r="K869" s="5">
        <v>-675631.49</v>
      </c>
      <c r="L869" s="5">
        <v>-675631.49</v>
      </c>
      <c r="M869" s="5">
        <v>-675631.49</v>
      </c>
      <c r="N869" s="5">
        <v>-675631.49</v>
      </c>
      <c r="O869" s="5">
        <v>-675631.49</v>
      </c>
      <c r="P869" s="5">
        <v>-675631.49</v>
      </c>
      <c r="Q869" s="5">
        <v>-675631.49</v>
      </c>
      <c r="R869" s="5">
        <f t="shared" si="117"/>
        <v>-789429.3041666667</v>
      </c>
      <c r="S869" s="9"/>
      <c r="T869" s="8"/>
      <c r="U869" s="8"/>
      <c r="V869" s="9">
        <f t="shared" si="119"/>
        <v>-789429.3041666667</v>
      </c>
      <c r="W869" s="9"/>
      <c r="X869" s="202"/>
      <c r="Y869" s="9"/>
      <c r="Z869" s="9"/>
      <c r="AA869" s="9">
        <f>V869</f>
        <v>-789429.3041666667</v>
      </c>
      <c r="AB869" s="202"/>
      <c r="AC869" s="157">
        <v>0</v>
      </c>
    </row>
    <row r="870" spans="1:29" outlineLevel="3" x14ac:dyDescent="0.25">
      <c r="A870" t="s">
        <v>1699</v>
      </c>
      <c r="B870" t="s">
        <v>1700</v>
      </c>
      <c r="C870" t="s">
        <v>1807</v>
      </c>
      <c r="D870" t="s">
        <v>1808</v>
      </c>
      <c r="E870" s="5">
        <v>0</v>
      </c>
      <c r="F870" s="5">
        <v>0</v>
      </c>
      <c r="G870" s="5">
        <v>0</v>
      </c>
      <c r="H870" s="5">
        <v>0</v>
      </c>
      <c r="I870" s="5">
        <v>0</v>
      </c>
      <c r="J870" s="5">
        <v>0</v>
      </c>
      <c r="K870" s="5">
        <v>0</v>
      </c>
      <c r="L870" s="5">
        <v>0</v>
      </c>
      <c r="M870" s="5">
        <v>0</v>
      </c>
      <c r="N870" s="5">
        <v>25699.26</v>
      </c>
      <c r="O870" s="5">
        <v>44623.72</v>
      </c>
      <c r="P870" s="5">
        <v>-0.02</v>
      </c>
      <c r="Q870" s="5">
        <v>74469.8</v>
      </c>
      <c r="R870" s="5">
        <f t="shared" si="117"/>
        <v>8963.1549999999988</v>
      </c>
      <c r="S870" s="9"/>
      <c r="T870" s="8"/>
      <c r="U870" s="8"/>
      <c r="V870" s="9">
        <f t="shared" si="119"/>
        <v>8963.1549999999988</v>
      </c>
      <c r="W870" s="9"/>
      <c r="X870" s="202"/>
      <c r="Y870" s="9"/>
      <c r="Z870" s="9">
        <f>V870</f>
        <v>8963.1549999999988</v>
      </c>
      <c r="AA870" s="9"/>
      <c r="AB870" s="202"/>
      <c r="AC870" s="157">
        <v>0</v>
      </c>
    </row>
    <row r="871" spans="1:29" outlineLevel="3" x14ac:dyDescent="0.25">
      <c r="A871" t="s">
        <v>1699</v>
      </c>
      <c r="B871" t="s">
        <v>1700</v>
      </c>
      <c r="C871" t="s">
        <v>1809</v>
      </c>
      <c r="D871" t="s">
        <v>1810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21210.06</v>
      </c>
      <c r="R871" s="5">
        <f t="shared" si="117"/>
        <v>883.75250000000005</v>
      </c>
      <c r="S871" s="9"/>
      <c r="T871" s="8"/>
      <c r="U871" s="8"/>
      <c r="V871" s="9">
        <f t="shared" si="119"/>
        <v>883.75250000000005</v>
      </c>
      <c r="W871" s="9"/>
      <c r="X871" s="202"/>
      <c r="Y871" s="9"/>
      <c r="Z871" s="9">
        <f>V871</f>
        <v>883.75250000000005</v>
      </c>
      <c r="AA871" s="9"/>
      <c r="AB871" s="202"/>
      <c r="AC871" s="157">
        <v>0</v>
      </c>
    </row>
    <row r="872" spans="1:29" outlineLevel="3" x14ac:dyDescent="0.25">
      <c r="A872" t="s">
        <v>1699</v>
      </c>
      <c r="B872" t="s">
        <v>1700</v>
      </c>
      <c r="C872" t="s">
        <v>1811</v>
      </c>
      <c r="D872" t="s">
        <v>1812</v>
      </c>
      <c r="E872" s="5">
        <v>294418.53999999998</v>
      </c>
      <c r="F872" s="5">
        <v>294418.53999999998</v>
      </c>
      <c r="G872" s="5">
        <v>294418.53999999998</v>
      </c>
      <c r="H872" s="5">
        <v>294418.53999999998</v>
      </c>
      <c r="I872" s="5">
        <v>294418.53999999998</v>
      </c>
      <c r="J872" s="5">
        <v>187028.49</v>
      </c>
      <c r="K872" s="5">
        <v>187099.63</v>
      </c>
      <c r="L872" s="5">
        <v>187099.63</v>
      </c>
      <c r="M872" s="5">
        <v>187099.63</v>
      </c>
      <c r="N872" s="5">
        <v>187099.63</v>
      </c>
      <c r="O872" s="5">
        <v>187099.63</v>
      </c>
      <c r="P872" s="5">
        <v>187099.63</v>
      </c>
      <c r="Q872" s="5">
        <v>187099.63</v>
      </c>
      <c r="R872" s="5">
        <f t="shared" si="117"/>
        <v>227338.2929166666</v>
      </c>
      <c r="S872" s="9"/>
      <c r="T872" s="8"/>
      <c r="U872" s="8"/>
      <c r="V872" s="9">
        <f t="shared" si="119"/>
        <v>227338.2929166666</v>
      </c>
      <c r="W872" s="9"/>
      <c r="X872" s="202"/>
      <c r="Y872" s="9"/>
      <c r="Z872" s="9"/>
      <c r="AA872" s="9">
        <f>V872</f>
        <v>227338.2929166666</v>
      </c>
      <c r="AB872" s="202"/>
      <c r="AC872" s="157">
        <v>0</v>
      </c>
    </row>
    <row r="873" spans="1:29" outlineLevel="3" x14ac:dyDescent="0.25">
      <c r="A873" t="s">
        <v>1699</v>
      </c>
      <c r="B873" t="s">
        <v>1700</v>
      </c>
      <c r="C873" t="s">
        <v>1813</v>
      </c>
      <c r="D873" t="s">
        <v>1814</v>
      </c>
      <c r="E873" s="5">
        <v>384458.85</v>
      </c>
      <c r="F873" s="5">
        <v>384458.85</v>
      </c>
      <c r="G873" s="5">
        <v>384458.85</v>
      </c>
      <c r="H873" s="5">
        <v>384458.85</v>
      </c>
      <c r="I873" s="5">
        <v>384458.85</v>
      </c>
      <c r="J873" s="5">
        <v>384458.85</v>
      </c>
      <c r="K873" s="5">
        <v>255283.58</v>
      </c>
      <c r="L873" s="5">
        <v>255283.58</v>
      </c>
      <c r="M873" s="5">
        <v>255283.58</v>
      </c>
      <c r="N873" s="5">
        <v>255283.58</v>
      </c>
      <c r="O873" s="5">
        <v>255283.58</v>
      </c>
      <c r="P873" s="5">
        <v>255283.58</v>
      </c>
      <c r="Q873" s="5">
        <v>255283.58</v>
      </c>
      <c r="R873" s="5">
        <f t="shared" si="117"/>
        <v>314488.91208333336</v>
      </c>
      <c r="S873" s="9"/>
      <c r="T873" s="8"/>
      <c r="U873" s="8"/>
      <c r="V873" s="9">
        <f t="shared" si="119"/>
        <v>314488.91208333336</v>
      </c>
      <c r="W873" s="9"/>
      <c r="X873" s="202"/>
      <c r="Y873" s="9"/>
      <c r="Z873" s="9">
        <f>V873</f>
        <v>314488.91208333336</v>
      </c>
      <c r="AA873" s="9"/>
      <c r="AB873" s="202"/>
      <c r="AC873" s="157">
        <v>0</v>
      </c>
    </row>
    <row r="874" spans="1:29" outlineLevel="3" x14ac:dyDescent="0.25">
      <c r="A874" t="s">
        <v>1699</v>
      </c>
      <c r="B874" t="s">
        <v>1700</v>
      </c>
      <c r="C874" t="s">
        <v>1815</v>
      </c>
      <c r="D874" t="s">
        <v>1816</v>
      </c>
      <c r="E874" s="5">
        <v>77268.08</v>
      </c>
      <c r="F874" s="5">
        <v>94125.72</v>
      </c>
      <c r="G874" s="5">
        <v>102655.81</v>
      </c>
      <c r="H874" s="5">
        <v>104760.16</v>
      </c>
      <c r="I874" s="5">
        <v>99648.74</v>
      </c>
      <c r="J874" s="5">
        <v>92571.54</v>
      </c>
      <c r="K874" s="5">
        <v>201696.15</v>
      </c>
      <c r="L874" s="5">
        <v>197176.02</v>
      </c>
      <c r="M874" s="5">
        <v>242778.53</v>
      </c>
      <c r="N874" s="5">
        <v>323129.39</v>
      </c>
      <c r="O874" s="5">
        <v>343825.42</v>
      </c>
      <c r="P874" s="5">
        <v>339301.54</v>
      </c>
      <c r="Q874" s="5">
        <v>321724.49</v>
      </c>
      <c r="R874" s="5">
        <f t="shared" si="117"/>
        <v>195097.10875000001</v>
      </c>
      <c r="S874" s="9"/>
      <c r="T874" s="8"/>
      <c r="U874" s="8"/>
      <c r="V874" s="9">
        <f t="shared" si="119"/>
        <v>195097.10875000001</v>
      </c>
      <c r="W874" s="9"/>
      <c r="X874" s="202"/>
      <c r="Y874" s="9"/>
      <c r="Z874" s="9"/>
      <c r="AA874" s="9">
        <f>V874</f>
        <v>195097.10875000001</v>
      </c>
      <c r="AB874" s="202"/>
      <c r="AC874" s="157">
        <v>0</v>
      </c>
    </row>
    <row r="875" spans="1:29" outlineLevel="3" x14ac:dyDescent="0.25">
      <c r="A875" t="s">
        <v>1699</v>
      </c>
      <c r="B875" t="s">
        <v>1700</v>
      </c>
      <c r="C875" t="s">
        <v>1817</v>
      </c>
      <c r="D875" t="s">
        <v>1818</v>
      </c>
      <c r="E875" s="5">
        <v>265060.53000000003</v>
      </c>
      <c r="F875" s="5">
        <v>265060.53000000003</v>
      </c>
      <c r="G875" s="5">
        <v>265060.53000000003</v>
      </c>
      <c r="H875" s="5">
        <v>266437.37</v>
      </c>
      <c r="I875" s="5">
        <v>266437.37</v>
      </c>
      <c r="J875" s="5">
        <v>266437.38</v>
      </c>
      <c r="K875" s="5">
        <v>267813.96999999997</v>
      </c>
      <c r="L875" s="5">
        <v>267813.96999999997</v>
      </c>
      <c r="M875" s="5">
        <v>267813.96999999997</v>
      </c>
      <c r="N875" s="5">
        <v>268398.65000000002</v>
      </c>
      <c r="O875" s="5">
        <v>268398.65000000002</v>
      </c>
      <c r="P875" s="5">
        <v>268398.65000000002</v>
      </c>
      <c r="Q875" s="5">
        <v>268888.40999999997</v>
      </c>
      <c r="R875" s="5">
        <f t="shared" si="117"/>
        <v>267087.1258333333</v>
      </c>
      <c r="S875" s="9"/>
      <c r="T875" s="8"/>
      <c r="U875" s="8"/>
      <c r="V875" s="9">
        <f t="shared" si="119"/>
        <v>267087.1258333333</v>
      </c>
      <c r="W875" s="9"/>
      <c r="X875" s="202"/>
      <c r="Y875" s="9"/>
      <c r="Z875" s="9"/>
      <c r="AA875" s="9">
        <f>V875</f>
        <v>267087.1258333333</v>
      </c>
      <c r="AB875" s="202"/>
      <c r="AC875" s="157">
        <v>0</v>
      </c>
    </row>
    <row r="876" spans="1:29" outlineLevel="3" x14ac:dyDescent="0.25">
      <c r="A876" t="s">
        <v>1699</v>
      </c>
      <c r="B876" t="s">
        <v>1700</v>
      </c>
      <c r="C876" t="s">
        <v>1819</v>
      </c>
      <c r="D876" t="s">
        <v>1820</v>
      </c>
      <c r="E876" s="5">
        <v>0</v>
      </c>
      <c r="F876" s="5">
        <v>0</v>
      </c>
      <c r="G876" s="5">
        <v>0</v>
      </c>
      <c r="H876" s="5">
        <v>0</v>
      </c>
      <c r="I876" s="5">
        <v>0</v>
      </c>
      <c r="J876" s="5">
        <v>0</v>
      </c>
      <c r="K876" s="5">
        <v>69114.16</v>
      </c>
      <c r="L876" s="5">
        <v>69114.16</v>
      </c>
      <c r="M876" s="5">
        <v>69114.16</v>
      </c>
      <c r="N876" s="5">
        <v>34557.07</v>
      </c>
      <c r="O876" s="5">
        <v>32637.23</v>
      </c>
      <c r="P876" s="5">
        <v>32637.23</v>
      </c>
      <c r="Q876" s="5">
        <v>28797.56</v>
      </c>
      <c r="R876" s="5">
        <f t="shared" si="117"/>
        <v>26797.732500000002</v>
      </c>
      <c r="S876" s="9"/>
      <c r="T876" s="8"/>
      <c r="U876" s="8"/>
      <c r="V876" s="9">
        <f t="shared" si="119"/>
        <v>26797.732500000002</v>
      </c>
      <c r="W876" s="9"/>
      <c r="X876" s="202"/>
      <c r="Y876" s="9"/>
      <c r="Z876" s="9"/>
      <c r="AA876" s="9">
        <f>V876</f>
        <v>26797.732500000002</v>
      </c>
      <c r="AB876" s="202"/>
      <c r="AC876" s="157">
        <v>0</v>
      </c>
    </row>
    <row r="877" spans="1:29" outlineLevel="3" x14ac:dyDescent="0.25">
      <c r="A877" t="s">
        <v>1699</v>
      </c>
      <c r="B877" t="s">
        <v>1700</v>
      </c>
      <c r="C877" t="s">
        <v>1821</v>
      </c>
      <c r="D877" t="s">
        <v>1822</v>
      </c>
      <c r="E877" s="5">
        <v>501566.64</v>
      </c>
      <c r="F877" s="5">
        <v>501566.64</v>
      </c>
      <c r="G877" s="5">
        <v>501566.64</v>
      </c>
      <c r="H877" s="5">
        <v>501566.64</v>
      </c>
      <c r="I877" s="5">
        <v>501566.64</v>
      </c>
      <c r="J877" s="5">
        <v>501566.64</v>
      </c>
      <c r="K877" s="5">
        <v>501566.64</v>
      </c>
      <c r="L877" s="5">
        <v>501566.64</v>
      </c>
      <c r="M877" s="5">
        <v>501566.64</v>
      </c>
      <c r="N877" s="5">
        <v>501566.64</v>
      </c>
      <c r="O877" s="5">
        <v>501566.64</v>
      </c>
      <c r="P877" s="5">
        <v>501566.64</v>
      </c>
      <c r="Q877" s="5">
        <v>501566.64</v>
      </c>
      <c r="R877" s="5">
        <f t="shared" si="117"/>
        <v>501566.64000000007</v>
      </c>
      <c r="S877" s="9"/>
      <c r="T877" s="8"/>
      <c r="U877" s="8"/>
      <c r="V877" s="9">
        <f t="shared" si="119"/>
        <v>501566.64000000007</v>
      </c>
      <c r="W877" s="9"/>
      <c r="X877" s="202"/>
      <c r="Y877" s="9"/>
      <c r="Z877" s="9">
        <f>V877</f>
        <v>501566.64000000007</v>
      </c>
      <c r="AA877" s="9"/>
      <c r="AB877" s="202"/>
      <c r="AC877" s="157">
        <v>0</v>
      </c>
    </row>
    <row r="878" spans="1:29" outlineLevel="3" x14ac:dyDescent="0.25">
      <c r="A878" t="s">
        <v>1699</v>
      </c>
      <c r="B878" t="s">
        <v>1700</v>
      </c>
      <c r="C878" t="s">
        <v>1823</v>
      </c>
      <c r="D878" t="s">
        <v>1824</v>
      </c>
      <c r="E878" s="5">
        <v>672724.35</v>
      </c>
      <c r="F878" s="5">
        <v>736097.86</v>
      </c>
      <c r="G878" s="5">
        <v>817699.45</v>
      </c>
      <c r="H878" s="5">
        <v>722217.21</v>
      </c>
      <c r="I878" s="5">
        <v>629798.37</v>
      </c>
      <c r="J878" s="5">
        <v>690719.37</v>
      </c>
      <c r="K878" s="5">
        <v>1075743.97</v>
      </c>
      <c r="L878" s="5">
        <v>725748.67</v>
      </c>
      <c r="M878" s="5">
        <v>869924.93</v>
      </c>
      <c r="N878" s="5">
        <v>885265.67</v>
      </c>
      <c r="O878" s="5">
        <v>752114.57</v>
      </c>
      <c r="P878" s="5">
        <v>690318.72</v>
      </c>
      <c r="Q878" s="5">
        <v>704973.63</v>
      </c>
      <c r="R878" s="5">
        <f t="shared" si="117"/>
        <v>773708.14833333343</v>
      </c>
      <c r="S878" s="9"/>
      <c r="T878" s="8"/>
      <c r="U878" s="8"/>
      <c r="V878" s="9">
        <f t="shared" si="119"/>
        <v>773708.14833333343</v>
      </c>
      <c r="W878" s="9"/>
      <c r="X878" s="202"/>
      <c r="Y878" s="9"/>
      <c r="Z878" s="9">
        <f>V878</f>
        <v>773708.14833333343</v>
      </c>
      <c r="AA878" s="9"/>
      <c r="AB878" s="202"/>
      <c r="AC878" s="157">
        <v>0</v>
      </c>
    </row>
    <row r="879" spans="1:29" outlineLevel="3" x14ac:dyDescent="0.25">
      <c r="A879" t="s">
        <v>1699</v>
      </c>
      <c r="B879" t="s">
        <v>1700</v>
      </c>
      <c r="C879" t="s">
        <v>1825</v>
      </c>
      <c r="D879" t="s">
        <v>1826</v>
      </c>
      <c r="E879" s="5">
        <v>3855076.17</v>
      </c>
      <c r="F879" s="5">
        <v>3962804.9</v>
      </c>
      <c r="G879" s="5">
        <v>4043079.41</v>
      </c>
      <c r="H879" s="5">
        <v>5276653.92</v>
      </c>
      <c r="I879" s="5">
        <v>5174082.78</v>
      </c>
      <c r="J879" s="5">
        <v>5245743.01</v>
      </c>
      <c r="K879" s="5">
        <v>5102063.6399999997</v>
      </c>
      <c r="L879" s="5">
        <v>3611071.58</v>
      </c>
      <c r="M879" s="5">
        <v>3541141.94</v>
      </c>
      <c r="N879" s="5">
        <v>3721944.28</v>
      </c>
      <c r="O879" s="5">
        <v>3970371.23</v>
      </c>
      <c r="P879" s="5">
        <v>3878320.62</v>
      </c>
      <c r="Q879" s="5">
        <v>3991236.4</v>
      </c>
      <c r="R879" s="5">
        <f t="shared" si="117"/>
        <v>4287536.1329166666</v>
      </c>
      <c r="S879" s="9"/>
      <c r="T879" s="8"/>
      <c r="U879" s="8"/>
      <c r="V879" s="9">
        <f t="shared" si="119"/>
        <v>4287536.1329166666</v>
      </c>
      <c r="W879" s="9"/>
      <c r="X879" s="202"/>
      <c r="Y879" s="9"/>
      <c r="Z879" s="9"/>
      <c r="AA879" s="9">
        <f>V879</f>
        <v>4287536.1329166666</v>
      </c>
      <c r="AB879" s="202"/>
      <c r="AC879" s="157">
        <v>0</v>
      </c>
    </row>
    <row r="880" spans="1:29" outlineLevel="3" x14ac:dyDescent="0.25">
      <c r="A880" t="s">
        <v>1699</v>
      </c>
      <c r="B880" t="s">
        <v>1700</v>
      </c>
      <c r="C880" t="s">
        <v>1827</v>
      </c>
      <c r="D880" t="s">
        <v>1828</v>
      </c>
      <c r="E880" s="5">
        <v>-65320.29</v>
      </c>
      <c r="F880" s="5">
        <v>-65326.07</v>
      </c>
      <c r="G880" s="5">
        <v>-65315</v>
      </c>
      <c r="H880" s="5">
        <v>-65344.22</v>
      </c>
      <c r="I880" s="5">
        <v>-65337.85</v>
      </c>
      <c r="J880" s="5">
        <v>-65336.95</v>
      </c>
      <c r="K880" s="5">
        <v>-65342.53</v>
      </c>
      <c r="L880" s="5">
        <v>-65352.94</v>
      </c>
      <c r="M880" s="5">
        <v>-65338.36</v>
      </c>
      <c r="N880" s="5">
        <v>-65377.81</v>
      </c>
      <c r="O880" s="5">
        <v>-65377.68</v>
      </c>
      <c r="P880" s="5">
        <v>-65382.48</v>
      </c>
      <c r="Q880" s="5">
        <v>-65393.68</v>
      </c>
      <c r="R880" s="5">
        <f t="shared" si="117"/>
        <v>-65349.072916666664</v>
      </c>
      <c r="S880" s="9"/>
      <c r="T880" s="8"/>
      <c r="U880" s="8"/>
      <c r="V880" s="9">
        <f t="shared" si="119"/>
        <v>-65349.072916666664</v>
      </c>
      <c r="W880" s="9"/>
      <c r="X880" s="202"/>
      <c r="Y880" s="9"/>
      <c r="Z880" s="9">
        <f>V880</f>
        <v>-65349.072916666664</v>
      </c>
      <c r="AA880" s="9"/>
      <c r="AB880" s="202"/>
      <c r="AC880" s="157">
        <v>0</v>
      </c>
    </row>
    <row r="881" spans="1:29" outlineLevel="3" x14ac:dyDescent="0.25">
      <c r="A881" t="s">
        <v>1699</v>
      </c>
      <c r="B881" t="s">
        <v>1700</v>
      </c>
      <c r="C881" t="s">
        <v>1829</v>
      </c>
      <c r="D881" t="s">
        <v>1830</v>
      </c>
      <c r="E881" s="5">
        <v>323618.21999999997</v>
      </c>
      <c r="F881" s="5">
        <v>313433.61</v>
      </c>
      <c r="G881" s="5">
        <v>303249.01</v>
      </c>
      <c r="H881" s="5">
        <v>293064.39</v>
      </c>
      <c r="I881" s="5">
        <v>282879.78999999998</v>
      </c>
      <c r="J881" s="5">
        <v>273708.95</v>
      </c>
      <c r="K881" s="5">
        <v>264602.03000000003</v>
      </c>
      <c r="L881" s="5">
        <v>255247.43</v>
      </c>
      <c r="M881" s="5">
        <v>245892.81</v>
      </c>
      <c r="N881" s="5">
        <v>236538.2</v>
      </c>
      <c r="O881" s="5">
        <v>227183.58</v>
      </c>
      <c r="P881" s="5">
        <v>217828.98</v>
      </c>
      <c r="Q881" s="5">
        <v>208474.36</v>
      </c>
      <c r="R881" s="5">
        <f t="shared" si="117"/>
        <v>264972.92250000004</v>
      </c>
      <c r="S881" s="9"/>
      <c r="T881" s="8"/>
      <c r="U881" s="8"/>
      <c r="V881" s="9">
        <f t="shared" si="119"/>
        <v>264972.92250000004</v>
      </c>
      <c r="W881" s="9"/>
      <c r="X881" s="202"/>
      <c r="Y881" s="9"/>
      <c r="Z881" s="9"/>
      <c r="AA881" s="9">
        <f>V881</f>
        <v>264972.92250000004</v>
      </c>
      <c r="AB881" s="202"/>
      <c r="AC881" s="157">
        <v>0</v>
      </c>
    </row>
    <row r="882" spans="1:29" outlineLevel="3" x14ac:dyDescent="0.25">
      <c r="A882" t="s">
        <v>1699</v>
      </c>
      <c r="B882" t="s">
        <v>1700</v>
      </c>
      <c r="C882" t="s">
        <v>1831</v>
      </c>
      <c r="D882" t="s">
        <v>1832</v>
      </c>
      <c r="E882" s="5">
        <v>110816.79</v>
      </c>
      <c r="F882" s="5">
        <v>140637.85</v>
      </c>
      <c r="G882" s="5">
        <v>123883.32</v>
      </c>
      <c r="H882" s="5">
        <v>133906.92000000001</v>
      </c>
      <c r="I882" s="5">
        <v>137308.4</v>
      </c>
      <c r="J882" s="5">
        <v>116096.21</v>
      </c>
      <c r="K882" s="5">
        <v>115543.71</v>
      </c>
      <c r="L882" s="5">
        <v>146963.47</v>
      </c>
      <c r="M882" s="5">
        <v>74956.98</v>
      </c>
      <c r="N882" s="5">
        <v>0</v>
      </c>
      <c r="O882" s="5">
        <v>0</v>
      </c>
      <c r="P882" s="5">
        <v>0</v>
      </c>
      <c r="Q882" s="5">
        <v>0</v>
      </c>
      <c r="R882" s="5">
        <f t="shared" si="117"/>
        <v>87058.771250000005</v>
      </c>
      <c r="S882" s="9"/>
      <c r="T882" s="8"/>
      <c r="U882" s="8"/>
      <c r="V882" s="9">
        <f t="shared" si="119"/>
        <v>87058.771250000005</v>
      </c>
      <c r="W882" s="9"/>
      <c r="X882" s="202"/>
      <c r="Y882" s="9"/>
      <c r="Z882" s="9"/>
      <c r="AA882" s="9">
        <f>V882</f>
        <v>87058.771250000005</v>
      </c>
      <c r="AB882" s="202"/>
      <c r="AC882" s="157">
        <v>0</v>
      </c>
    </row>
    <row r="883" spans="1:29" outlineLevel="3" x14ac:dyDescent="0.25">
      <c r="A883" t="s">
        <v>1699</v>
      </c>
      <c r="B883" t="s">
        <v>1700</v>
      </c>
      <c r="C883" t="s">
        <v>1833</v>
      </c>
      <c r="D883" t="s">
        <v>1834</v>
      </c>
      <c r="E883" s="5">
        <v>371688.38</v>
      </c>
      <c r="F883" s="5">
        <v>424303.71</v>
      </c>
      <c r="G883" s="5">
        <v>473927.64</v>
      </c>
      <c r="H883" s="5">
        <v>292934.42</v>
      </c>
      <c r="I883" s="5">
        <v>301471.48</v>
      </c>
      <c r="J883" s="5">
        <v>321243.64</v>
      </c>
      <c r="K883" s="5">
        <v>34404.480000000003</v>
      </c>
      <c r="L883" s="5">
        <v>84615.63</v>
      </c>
      <c r="M883" s="5">
        <v>131619.93</v>
      </c>
      <c r="N883" s="5">
        <v>181113.95</v>
      </c>
      <c r="O883" s="5">
        <v>225997.19</v>
      </c>
      <c r="P883" s="5">
        <v>268886.46000000002</v>
      </c>
      <c r="Q883" s="5">
        <v>318868.98</v>
      </c>
      <c r="R883" s="5">
        <f t="shared" si="117"/>
        <v>257149.76749999999</v>
      </c>
      <c r="S883" s="9"/>
      <c r="T883" s="8"/>
      <c r="U883" s="8"/>
      <c r="V883" s="9">
        <f t="shared" si="119"/>
        <v>257149.76749999999</v>
      </c>
      <c r="W883" s="9"/>
      <c r="X883" s="202"/>
      <c r="Y883" s="9">
        <f>'B19'!I61*1000</f>
        <v>17233.565646909752</v>
      </c>
      <c r="Z883" s="9">
        <f>V883-Y883</f>
        <v>239916.20185309023</v>
      </c>
      <c r="AA883" s="9"/>
      <c r="AB883" s="202"/>
      <c r="AC883" s="157">
        <v>6.7017620954721469E-2</v>
      </c>
    </row>
    <row r="884" spans="1:29" outlineLevel="3" x14ac:dyDescent="0.25">
      <c r="A884" t="s">
        <v>1699</v>
      </c>
      <c r="B884" t="s">
        <v>1700</v>
      </c>
      <c r="C884" t="s">
        <v>1835</v>
      </c>
      <c r="D884" t="s">
        <v>1836</v>
      </c>
      <c r="E884" s="5">
        <v>2139444.36</v>
      </c>
      <c r="F884" s="5">
        <v>2173051.56</v>
      </c>
      <c r="G884" s="5">
        <v>2216342.5299999998</v>
      </c>
      <c r="H884" s="5">
        <v>2212440.64</v>
      </c>
      <c r="I884" s="5">
        <v>2087297.38</v>
      </c>
      <c r="J884" s="5">
        <v>2124657.94</v>
      </c>
      <c r="K884" s="5">
        <v>2116777.98</v>
      </c>
      <c r="L884" s="5">
        <v>2026214.99</v>
      </c>
      <c r="M884" s="5">
        <v>2064033.49</v>
      </c>
      <c r="N884" s="5">
        <v>2082504.94</v>
      </c>
      <c r="O884" s="5">
        <v>2142911.5099999998</v>
      </c>
      <c r="P884" s="5">
        <v>2052859.97</v>
      </c>
      <c r="Q884" s="5">
        <v>2156605.69</v>
      </c>
      <c r="R884" s="5">
        <f t="shared" ref="R884:R956" si="121">(E884+2*SUM(F884:P884)+Q884)/24</f>
        <v>2120593.1629166664</v>
      </c>
      <c r="S884" s="9"/>
      <c r="T884" s="8"/>
      <c r="U884" s="8"/>
      <c r="V884" s="9">
        <f t="shared" si="119"/>
        <v>2120593.1629166664</v>
      </c>
      <c r="W884" s="9"/>
      <c r="X884" s="202"/>
      <c r="Y884" s="9">
        <f>'B19'!I62*1000</f>
        <v>142117.10879152329</v>
      </c>
      <c r="Z884" s="9">
        <f>V884-Y884</f>
        <v>1978476.054125143</v>
      </c>
      <c r="AA884" s="9"/>
      <c r="AB884" s="202"/>
      <c r="AC884" s="157">
        <v>6.701762095472158E-2</v>
      </c>
    </row>
    <row r="885" spans="1:29" outlineLevel="3" x14ac:dyDescent="0.25">
      <c r="A885" t="s">
        <v>1699</v>
      </c>
      <c r="B885" t="s">
        <v>1700</v>
      </c>
      <c r="C885" t="s">
        <v>1837</v>
      </c>
      <c r="D885" t="s">
        <v>1838</v>
      </c>
      <c r="E885" s="5">
        <v>282138.34999999998</v>
      </c>
      <c r="F885" s="5">
        <v>277760.40999999997</v>
      </c>
      <c r="G885" s="5">
        <v>270695.89</v>
      </c>
      <c r="H885" s="5">
        <v>260044.76</v>
      </c>
      <c r="I885" s="5">
        <v>235845.57</v>
      </c>
      <c r="J885" s="5">
        <v>338816.99</v>
      </c>
      <c r="K885" s="5">
        <v>326417.05</v>
      </c>
      <c r="L885" s="5">
        <v>266892.45</v>
      </c>
      <c r="M885" s="5">
        <v>258279.89</v>
      </c>
      <c r="N885" s="5">
        <v>244159.69</v>
      </c>
      <c r="O885" s="5">
        <v>232886.8</v>
      </c>
      <c r="P885" s="5">
        <v>221598.3</v>
      </c>
      <c r="Q885" s="5">
        <v>218853.78</v>
      </c>
      <c r="R885" s="5">
        <f t="shared" si="121"/>
        <v>265324.48874999996</v>
      </c>
      <c r="S885" s="9"/>
      <c r="T885" s="8"/>
      <c r="U885" s="8"/>
      <c r="V885" s="9">
        <f t="shared" si="119"/>
        <v>265324.48874999996</v>
      </c>
      <c r="W885" s="9"/>
      <c r="X885" s="202"/>
      <c r="Y885" s="9">
        <f>'B19'!I63*1000</f>
        <v>17781.416017052758</v>
      </c>
      <c r="Z885" s="9">
        <f>V885-Y885</f>
        <v>247543.07273294721</v>
      </c>
      <c r="AA885" s="9"/>
      <c r="AB885" s="202"/>
      <c r="AC885" s="157">
        <v>6.7017620954721469E-2</v>
      </c>
    </row>
    <row r="886" spans="1:29" outlineLevel="3" x14ac:dyDescent="0.25">
      <c r="A886" t="s">
        <v>1699</v>
      </c>
      <c r="B886" t="s">
        <v>1700</v>
      </c>
      <c r="C886" t="s">
        <v>1839</v>
      </c>
      <c r="D886" t="s">
        <v>1840</v>
      </c>
      <c r="E886" s="5">
        <v>441163.65</v>
      </c>
      <c r="F886" s="5">
        <v>438834.81</v>
      </c>
      <c r="G886" s="5">
        <v>438834.81</v>
      </c>
      <c r="H886" s="5">
        <v>437991.23</v>
      </c>
      <c r="I886" s="5">
        <v>434805.31</v>
      </c>
      <c r="J886" s="5">
        <v>434373.82</v>
      </c>
      <c r="K886" s="5">
        <v>415630.22</v>
      </c>
      <c r="L886" s="5">
        <v>419863.06</v>
      </c>
      <c r="M886" s="5">
        <v>410592.19</v>
      </c>
      <c r="N886" s="5">
        <v>409761.89</v>
      </c>
      <c r="O886" s="5">
        <v>407504.83</v>
      </c>
      <c r="P886" s="5">
        <v>407504.83</v>
      </c>
      <c r="Q886" s="5">
        <v>405871.07</v>
      </c>
      <c r="R886" s="5">
        <f t="shared" si="121"/>
        <v>423267.86333333334</v>
      </c>
      <c r="S886" s="9"/>
      <c r="T886" s="8"/>
      <c r="U886" s="8"/>
      <c r="V886" s="9">
        <f t="shared" si="119"/>
        <v>423267.86333333334</v>
      </c>
      <c r="W886" s="9"/>
      <c r="X886" s="202"/>
      <c r="Y886" s="9">
        <f>'B19'!I64*1000</f>
        <v>28366.405227188163</v>
      </c>
      <c r="Z886" s="9">
        <f>V886-Y886</f>
        <v>394901.4581061452</v>
      </c>
      <c r="AA886" s="9"/>
      <c r="AB886" s="202"/>
      <c r="AC886" s="157">
        <v>6.7017620954721427E-2</v>
      </c>
    </row>
    <row r="887" spans="1:29" outlineLevel="3" x14ac:dyDescent="0.25">
      <c r="A887" t="s">
        <v>1699</v>
      </c>
      <c r="B887" t="s">
        <v>1700</v>
      </c>
      <c r="C887" t="s">
        <v>1841</v>
      </c>
      <c r="D887" t="s">
        <v>1842</v>
      </c>
      <c r="E887" s="5">
        <v>7142340.9900000002</v>
      </c>
      <c r="F887" s="5">
        <v>6681301.3200000003</v>
      </c>
      <c r="G887" s="5">
        <v>6468097.9199999999</v>
      </c>
      <c r="H887" s="5">
        <v>6519164.2699999996</v>
      </c>
      <c r="I887" s="5">
        <v>6452008.7000000002</v>
      </c>
      <c r="J887" s="5">
        <v>6427463.9500000002</v>
      </c>
      <c r="K887" s="5">
        <v>6431421.1299999999</v>
      </c>
      <c r="L887" s="5">
        <v>6656733.6100000003</v>
      </c>
      <c r="M887" s="5">
        <v>6904063.0099999998</v>
      </c>
      <c r="N887" s="5">
        <v>7082957.4000000004</v>
      </c>
      <c r="O887" s="5">
        <v>7229889.2599999998</v>
      </c>
      <c r="P887" s="5">
        <v>7273128.6399999997</v>
      </c>
      <c r="Q887" s="5">
        <v>7019403.8799999999</v>
      </c>
      <c r="R887" s="5">
        <f t="shared" si="121"/>
        <v>6767258.470416666</v>
      </c>
      <c r="S887" s="9"/>
      <c r="T887" s="8"/>
      <c r="U887" s="8"/>
      <c r="V887" s="9">
        <f t="shared" si="119"/>
        <v>6767258.470416666</v>
      </c>
      <c r="W887" s="9"/>
      <c r="X887" s="202"/>
      <c r="Y887" s="9">
        <f>'B19'!I65*1000</f>
        <v>453525.56307301257</v>
      </c>
      <c r="Z887" s="9">
        <f>V887-Y887</f>
        <v>6313732.907343653</v>
      </c>
      <c r="AA887" s="9"/>
      <c r="AB887" s="202"/>
      <c r="AC887" s="157">
        <v>6.701762095472151E-2</v>
      </c>
    </row>
    <row r="888" spans="1:29" outlineLevel="3" x14ac:dyDescent="0.25">
      <c r="A888" t="s">
        <v>1699</v>
      </c>
      <c r="B888" t="s">
        <v>1700</v>
      </c>
      <c r="C888" t="s">
        <v>1843</v>
      </c>
      <c r="D888" t="s">
        <v>1844</v>
      </c>
      <c r="E888" s="5">
        <v>29132426.039999999</v>
      </c>
      <c r="F888" s="5">
        <v>33960574.939999998</v>
      </c>
      <c r="G888" s="5">
        <v>25323697.239999998</v>
      </c>
      <c r="H888" s="5">
        <v>25671267.43</v>
      </c>
      <c r="I888" s="5">
        <v>512109.24</v>
      </c>
      <c r="J888" s="5">
        <v>12131592.16</v>
      </c>
      <c r="K888" s="5">
        <v>24031254.52</v>
      </c>
      <c r="L888" s="5">
        <v>18798573.07</v>
      </c>
      <c r="M888" s="5">
        <v>11925662.390000001</v>
      </c>
      <c r="N888" s="5">
        <v>19520495.109999999</v>
      </c>
      <c r="O888" s="5">
        <v>21451633.949999999</v>
      </c>
      <c r="P888" s="5">
        <v>24249494.48</v>
      </c>
      <c r="Q888" s="5">
        <v>25169744.600000001</v>
      </c>
      <c r="R888" s="5">
        <f t="shared" si="121"/>
        <v>20393953.320833329</v>
      </c>
      <c r="S888" s="9"/>
      <c r="T888" s="8"/>
      <c r="U888" s="8"/>
      <c r="V888" s="9">
        <f t="shared" si="119"/>
        <v>20393953.320833329</v>
      </c>
      <c r="W888" s="9"/>
      <c r="X888" s="202"/>
      <c r="Y888" s="9"/>
      <c r="Z888" s="9"/>
      <c r="AA888" s="9">
        <f>V888</f>
        <v>20393953.320833329</v>
      </c>
      <c r="AB888" s="202"/>
      <c r="AC888" s="157">
        <v>0</v>
      </c>
    </row>
    <row r="889" spans="1:29" outlineLevel="3" x14ac:dyDescent="0.25">
      <c r="A889" t="s">
        <v>1699</v>
      </c>
      <c r="B889" t="s">
        <v>1700</v>
      </c>
      <c r="C889" t="s">
        <v>1845</v>
      </c>
      <c r="D889" t="s">
        <v>1846</v>
      </c>
      <c r="E889" s="5">
        <v>548775.1</v>
      </c>
      <c r="F889" s="5">
        <v>480178.23</v>
      </c>
      <c r="G889" s="5">
        <v>411581.35</v>
      </c>
      <c r="H889" s="5">
        <v>342984.47</v>
      </c>
      <c r="I889" s="5">
        <v>274387.59000000003</v>
      </c>
      <c r="J889" s="5">
        <v>205790.71</v>
      </c>
      <c r="K889" s="5">
        <v>137193.82999999999</v>
      </c>
      <c r="L889" s="5">
        <v>68596.95</v>
      </c>
      <c r="M889" s="5">
        <v>7.0000000000000007E-2</v>
      </c>
      <c r="N889" s="5">
        <v>0</v>
      </c>
      <c r="O889" s="5">
        <v>571551.4</v>
      </c>
      <c r="P889" s="5">
        <v>502874.96</v>
      </c>
      <c r="Q889" s="5">
        <v>434198.53</v>
      </c>
      <c r="R889" s="5">
        <f t="shared" si="121"/>
        <v>290552.19791666669</v>
      </c>
      <c r="S889" s="9"/>
      <c r="T889" s="8"/>
      <c r="U889" s="8"/>
      <c r="V889" s="9">
        <f t="shared" si="119"/>
        <v>290552.19791666669</v>
      </c>
      <c r="W889" s="9"/>
      <c r="X889" s="202"/>
      <c r="Y889" s="9">
        <f>'B19'!I66*1000</f>
        <v>22695.334760246915</v>
      </c>
      <c r="Z889" s="9">
        <f>V889-Y889</f>
        <v>267856.86315641977</v>
      </c>
      <c r="AA889" s="9"/>
      <c r="AB889" s="202"/>
      <c r="AC889" s="157">
        <v>7.811104139971492E-2</v>
      </c>
    </row>
    <row r="890" spans="1:29" outlineLevel="3" x14ac:dyDescent="0.25">
      <c r="A890" t="s">
        <v>1699</v>
      </c>
      <c r="B890" t="s">
        <v>1700</v>
      </c>
      <c r="C890" t="s">
        <v>1847</v>
      </c>
      <c r="D890" t="s">
        <v>1848</v>
      </c>
      <c r="E890" s="5">
        <v>145079.34</v>
      </c>
      <c r="F890" s="5">
        <v>118345.31</v>
      </c>
      <c r="G890" s="5">
        <v>116974.46</v>
      </c>
      <c r="H890" s="5">
        <v>115103.2</v>
      </c>
      <c r="I890" s="5">
        <v>156219.18</v>
      </c>
      <c r="J890" s="5">
        <v>156219.18</v>
      </c>
      <c r="K890" s="5">
        <v>574231.67000000004</v>
      </c>
      <c r="L890" s="5">
        <v>491999.76</v>
      </c>
      <c r="M890" s="5">
        <v>495048.58</v>
      </c>
      <c r="N890" s="5">
        <v>495048.49</v>
      </c>
      <c r="O890" s="5">
        <v>491999.76</v>
      </c>
      <c r="P890" s="5">
        <v>491999.76</v>
      </c>
      <c r="Q890" s="5">
        <v>518765.39</v>
      </c>
      <c r="R890" s="5">
        <f t="shared" si="121"/>
        <v>336259.30958333326</v>
      </c>
      <c r="S890" s="9"/>
      <c r="T890" s="8"/>
      <c r="U890" s="8"/>
      <c r="V890" s="9">
        <f t="shared" si="119"/>
        <v>336259.30958333326</v>
      </c>
      <c r="W890" s="9"/>
      <c r="X890" s="202"/>
      <c r="Y890" s="9">
        <f>'B19'!I67*1000</f>
        <v>26265.564851903251</v>
      </c>
      <c r="Z890" s="9">
        <f>V890-Y890</f>
        <v>309993.74473143002</v>
      </c>
      <c r="AA890" s="9"/>
      <c r="AB890" s="202"/>
      <c r="AC890" s="157">
        <v>7.8111041399714767E-2</v>
      </c>
    </row>
    <row r="891" spans="1:29" outlineLevel="3" x14ac:dyDescent="0.25">
      <c r="A891" t="s">
        <v>1699</v>
      </c>
      <c r="B891" t="s">
        <v>1700</v>
      </c>
      <c r="C891" t="s">
        <v>1849</v>
      </c>
      <c r="D891" t="s">
        <v>1850</v>
      </c>
      <c r="E891" s="5">
        <v>52606769.5</v>
      </c>
      <c r="F891" s="5">
        <v>52739506.439999998</v>
      </c>
      <c r="G891" s="5">
        <v>52834742.520000003</v>
      </c>
      <c r="H891" s="5">
        <v>53035254.670000002</v>
      </c>
      <c r="I891" s="5">
        <v>53193001.07</v>
      </c>
      <c r="J891" s="5">
        <v>53309502.82</v>
      </c>
      <c r="K891" s="5">
        <v>53101152</v>
      </c>
      <c r="L891" s="5">
        <v>53283989.810000002</v>
      </c>
      <c r="M891" s="5">
        <v>53447578.039999999</v>
      </c>
      <c r="N891" s="5">
        <v>53528435.280000001</v>
      </c>
      <c r="O891" s="5">
        <v>53669119.630000003</v>
      </c>
      <c r="P891" s="5">
        <v>53765572.960000001</v>
      </c>
      <c r="Q891" s="5">
        <v>54787196.579999998</v>
      </c>
      <c r="R891" s="5">
        <f t="shared" si="121"/>
        <v>53300403.189999998</v>
      </c>
      <c r="S891" s="9"/>
      <c r="T891" s="8"/>
      <c r="U891" s="8"/>
      <c r="V891" s="9">
        <f t="shared" si="119"/>
        <v>53300403.189999998</v>
      </c>
      <c r="W891" s="9"/>
      <c r="X891" s="202"/>
      <c r="Y891" s="9"/>
      <c r="Z891" s="9"/>
      <c r="AA891" s="9">
        <f>V891</f>
        <v>53300403.189999998</v>
      </c>
      <c r="AB891" s="202"/>
      <c r="AC891" s="157">
        <v>0</v>
      </c>
    </row>
    <row r="892" spans="1:29" outlineLevel="3" x14ac:dyDescent="0.25">
      <c r="A892" t="s">
        <v>1699</v>
      </c>
      <c r="B892" t="s">
        <v>1700</v>
      </c>
      <c r="C892" t="s">
        <v>1851</v>
      </c>
      <c r="D892" t="s">
        <v>1852</v>
      </c>
      <c r="E892" s="5">
        <v>2657105.4900000002</v>
      </c>
      <c r="F892" s="5">
        <v>2611063.54</v>
      </c>
      <c r="G892" s="5">
        <v>2614786.96</v>
      </c>
      <c r="H892" s="5">
        <v>2533091.7799999998</v>
      </c>
      <c r="I892" s="5">
        <v>2317386.2400000002</v>
      </c>
      <c r="J892" s="5">
        <v>2308429.4300000002</v>
      </c>
      <c r="K892" s="5">
        <v>2261919.77</v>
      </c>
      <c r="L892" s="5">
        <v>2429689.06</v>
      </c>
      <c r="M892" s="5">
        <v>2523794.61</v>
      </c>
      <c r="N892" s="5">
        <v>2701651.82</v>
      </c>
      <c r="O892" s="5">
        <v>2740656.72</v>
      </c>
      <c r="P892" s="5">
        <v>2713090.63</v>
      </c>
      <c r="Q892" s="5">
        <v>2760024</v>
      </c>
      <c r="R892" s="5">
        <f t="shared" si="121"/>
        <v>2538677.1087499997</v>
      </c>
      <c r="S892" s="9"/>
      <c r="T892" s="8"/>
      <c r="U892" s="8"/>
      <c r="V892" s="9">
        <f t="shared" si="119"/>
        <v>2538677.1087499997</v>
      </c>
      <c r="W892" s="9"/>
      <c r="X892" s="202"/>
      <c r="Y892" s="9">
        <f>'B19'!I68*1000</f>
        <v>318772.08093302697</v>
      </c>
      <c r="Z892" s="9">
        <f>V892-Y892</f>
        <v>2219905.0278169727</v>
      </c>
      <c r="AA892" s="9"/>
      <c r="AB892" s="202"/>
      <c r="AC892" s="157">
        <v>0.12556621707988094</v>
      </c>
    </row>
    <row r="893" spans="1:29" outlineLevel="3" x14ac:dyDescent="0.25">
      <c r="A893" t="s">
        <v>1699</v>
      </c>
      <c r="B893" t="s">
        <v>1700</v>
      </c>
      <c r="C893" t="s">
        <v>1853</v>
      </c>
      <c r="D893" t="s">
        <v>1854</v>
      </c>
      <c r="E893" s="5">
        <v>1466713.16</v>
      </c>
      <c r="F893" s="5">
        <v>1423686.6</v>
      </c>
      <c r="G893" s="5">
        <v>1841044.14</v>
      </c>
      <c r="H893" s="5">
        <v>3486548.33</v>
      </c>
      <c r="I893" s="5">
        <v>3526578.5</v>
      </c>
      <c r="J893" s="5">
        <v>3436917.23</v>
      </c>
      <c r="K893" s="5">
        <v>3872782.27</v>
      </c>
      <c r="L893" s="5">
        <v>3851693.16</v>
      </c>
      <c r="M893" s="5">
        <v>3845396.36</v>
      </c>
      <c r="N893" s="5">
        <v>3837641.02</v>
      </c>
      <c r="O893" s="5">
        <v>3975849.46</v>
      </c>
      <c r="P893" s="5">
        <v>3929669.79</v>
      </c>
      <c r="Q893" s="5">
        <v>4003028.37</v>
      </c>
      <c r="R893" s="5">
        <f t="shared" si="121"/>
        <v>3313556.46875</v>
      </c>
      <c r="S893" s="9"/>
      <c r="T893" s="8"/>
      <c r="U893" s="8"/>
      <c r="V893" s="9">
        <f t="shared" si="119"/>
        <v>3313556.46875</v>
      </c>
      <c r="W893" s="9"/>
      <c r="X893" s="202"/>
      <c r="Y893" s="9">
        <f>'B19'!I69*1000</f>
        <v>222066.67143475288</v>
      </c>
      <c r="Z893" s="9">
        <f>V893-Y893</f>
        <v>3091489.7973152474</v>
      </c>
      <c r="AA893" s="9"/>
      <c r="AB893" s="202"/>
      <c r="AC893" s="157">
        <v>6.7017620954721469E-2</v>
      </c>
    </row>
    <row r="894" spans="1:29" outlineLevel="3" x14ac:dyDescent="0.25">
      <c r="A894" t="s">
        <v>1699</v>
      </c>
      <c r="B894" t="s">
        <v>1700</v>
      </c>
      <c r="C894" t="s">
        <v>1855</v>
      </c>
      <c r="D894" t="s">
        <v>1856</v>
      </c>
      <c r="E894" s="5">
        <v>1071538.08</v>
      </c>
      <c r="F894" s="5">
        <v>1071538.08</v>
      </c>
      <c r="G894" s="5">
        <v>1075482.77</v>
      </c>
      <c r="H894" s="5">
        <v>1104986.7</v>
      </c>
      <c r="I894" s="5">
        <v>1197053.6299999999</v>
      </c>
      <c r="J894" s="5">
        <v>1197053.6299999999</v>
      </c>
      <c r="K894" s="5">
        <v>1161581.54</v>
      </c>
      <c r="L894" s="5">
        <v>1192167.78</v>
      </c>
      <c r="M894" s="5">
        <v>1192167.78</v>
      </c>
      <c r="N894" s="5">
        <v>1192167.78</v>
      </c>
      <c r="O894" s="5">
        <v>1192167.78</v>
      </c>
      <c r="P894" s="5">
        <v>1192167.78</v>
      </c>
      <c r="Q894" s="5">
        <v>2790506.28</v>
      </c>
      <c r="R894" s="5">
        <f t="shared" si="121"/>
        <v>1224963.1191666666</v>
      </c>
      <c r="S894" s="9"/>
      <c r="T894" s="8"/>
      <c r="U894" s="8"/>
      <c r="V894" s="9">
        <f t="shared" si="119"/>
        <v>1224963.1191666666</v>
      </c>
      <c r="W894" s="9"/>
      <c r="X894" s="202"/>
      <c r="Y894" s="9"/>
      <c r="Z894" s="9"/>
      <c r="AA894" s="9">
        <f>V894</f>
        <v>1224963.1191666666</v>
      </c>
      <c r="AB894" s="202"/>
      <c r="AC894" s="157">
        <v>0</v>
      </c>
    </row>
    <row r="895" spans="1:29" outlineLevel="3" x14ac:dyDescent="0.25">
      <c r="A895" t="s">
        <v>1699</v>
      </c>
      <c r="B895" t="s">
        <v>1700</v>
      </c>
      <c r="C895" t="s">
        <v>1857</v>
      </c>
      <c r="D895" t="s">
        <v>1858</v>
      </c>
      <c r="E895" s="5">
        <v>68919.73</v>
      </c>
      <c r="F895" s="5">
        <v>1229116.83</v>
      </c>
      <c r="G895" s="5">
        <v>1105115.45</v>
      </c>
      <c r="H895" s="5">
        <v>981114.11</v>
      </c>
      <c r="I895" s="5">
        <v>957082.12</v>
      </c>
      <c r="J895" s="5">
        <v>832182.7</v>
      </c>
      <c r="K895" s="5">
        <v>707283.33</v>
      </c>
      <c r="L895" s="5">
        <v>661920.49</v>
      </c>
      <c r="M895" s="5">
        <v>536275.53</v>
      </c>
      <c r="N895" s="5">
        <v>410630.54</v>
      </c>
      <c r="O895" s="5">
        <v>325685.14</v>
      </c>
      <c r="P895" s="5">
        <v>200007.25</v>
      </c>
      <c r="Q895" s="5">
        <v>74329.87</v>
      </c>
      <c r="R895" s="5">
        <f t="shared" si="121"/>
        <v>668169.85750000004</v>
      </c>
      <c r="S895" s="9"/>
      <c r="T895" s="8"/>
      <c r="U895" s="8"/>
      <c r="V895" s="9">
        <f t="shared" si="119"/>
        <v>668169.85750000004</v>
      </c>
      <c r="W895" s="9"/>
      <c r="X895" s="202"/>
      <c r="Y895" s="9">
        <f>'B19'!I70*1000</f>
        <v>43036.313334247243</v>
      </c>
      <c r="Z895" s="9">
        <f>V895-Y895</f>
        <v>625133.54416575283</v>
      </c>
      <c r="AA895" s="9"/>
      <c r="AB895" s="202"/>
      <c r="AC895" s="157">
        <v>6.4409240930547729E-2</v>
      </c>
    </row>
    <row r="896" spans="1:29" outlineLevel="3" x14ac:dyDescent="0.25">
      <c r="A896" t="s">
        <v>1699</v>
      </c>
      <c r="B896" t="s">
        <v>1700</v>
      </c>
      <c r="C896" t="s">
        <v>1859</v>
      </c>
      <c r="D896" t="s">
        <v>1860</v>
      </c>
      <c r="E896" s="5">
        <v>2105655.25</v>
      </c>
      <c r="F896" s="5">
        <v>2105655.25</v>
      </c>
      <c r="G896" s="5">
        <v>2105655.25</v>
      </c>
      <c r="H896" s="5">
        <v>2105655.25</v>
      </c>
      <c r="I896" s="5">
        <v>2105655.25</v>
      </c>
      <c r="J896" s="5">
        <v>2105655.25</v>
      </c>
      <c r="K896" s="5">
        <v>1599420.09</v>
      </c>
      <c r="L896" s="5">
        <v>1599420.09</v>
      </c>
      <c r="M896" s="5">
        <v>1599420.09</v>
      </c>
      <c r="N896" s="5">
        <v>1599420.09</v>
      </c>
      <c r="O896" s="5">
        <v>1599420.09</v>
      </c>
      <c r="P896" s="5">
        <v>1599420.09</v>
      </c>
      <c r="Q896" s="5">
        <v>1599420.09</v>
      </c>
      <c r="R896" s="5">
        <f t="shared" si="121"/>
        <v>1831444.5383333333</v>
      </c>
      <c r="S896" s="9"/>
      <c r="T896" s="8"/>
      <c r="U896" s="8"/>
      <c r="V896" s="9">
        <f t="shared" si="119"/>
        <v>1831444.5383333333</v>
      </c>
      <c r="W896" s="9"/>
      <c r="X896" s="202"/>
      <c r="Y896" s="9">
        <f>'B19'!I71*1000</f>
        <v>143056.04015503635</v>
      </c>
      <c r="Z896" s="9">
        <f>V896-Y896</f>
        <v>1688388.498178297</v>
      </c>
      <c r="AA896" s="9"/>
      <c r="AB896" s="202"/>
      <c r="AC896" s="157">
        <v>7.8111041399714684E-2</v>
      </c>
    </row>
    <row r="897" spans="1:29" outlineLevel="3" x14ac:dyDescent="0.25">
      <c r="A897" t="s">
        <v>1699</v>
      </c>
      <c r="B897" t="s">
        <v>1700</v>
      </c>
      <c r="C897" t="s">
        <v>1861</v>
      </c>
      <c r="D897" t="s">
        <v>1862</v>
      </c>
      <c r="E897" s="5">
        <v>669581.06000000006</v>
      </c>
      <c r="F897" s="5">
        <v>666094.79</v>
      </c>
      <c r="G897" s="5">
        <v>665135.42000000004</v>
      </c>
      <c r="H897" s="5">
        <v>664659.01</v>
      </c>
      <c r="I897" s="5">
        <v>664150.36</v>
      </c>
      <c r="J897" s="5">
        <v>658791.43999999994</v>
      </c>
      <c r="K897" s="5">
        <v>654817.86</v>
      </c>
      <c r="L897" s="5">
        <v>655532.4</v>
      </c>
      <c r="M897" s="5">
        <v>656734.80000000005</v>
      </c>
      <c r="N897" s="5">
        <v>654948.67000000004</v>
      </c>
      <c r="O897" s="5">
        <v>653051.56999999995</v>
      </c>
      <c r="P897" s="5">
        <v>653318.76</v>
      </c>
      <c r="Q897" s="5">
        <v>653638.01</v>
      </c>
      <c r="R897" s="5">
        <f t="shared" si="121"/>
        <v>659070.38458333339</v>
      </c>
      <c r="S897" s="9"/>
      <c r="T897" s="8"/>
      <c r="U897" s="8"/>
      <c r="V897" s="9">
        <f t="shared" si="119"/>
        <v>659070.38458333339</v>
      </c>
      <c r="W897" s="9"/>
      <c r="X897" s="202"/>
      <c r="Y897" s="9"/>
      <c r="Z897" s="9"/>
      <c r="AA897" s="9">
        <f>V897</f>
        <v>659070.38458333339</v>
      </c>
      <c r="AB897" s="202"/>
      <c r="AC897" s="157">
        <v>0</v>
      </c>
    </row>
    <row r="898" spans="1:29" s="8" customFormat="1" outlineLevel="3" x14ac:dyDescent="0.25">
      <c r="A898" s="8" t="s">
        <v>1699</v>
      </c>
      <c r="B898" s="8" t="s">
        <v>1700</v>
      </c>
      <c r="C898" s="8" t="s">
        <v>1863</v>
      </c>
      <c r="D898" s="8" t="s">
        <v>1864</v>
      </c>
      <c r="E898" s="9">
        <v>1515731.76</v>
      </c>
      <c r="F898" s="9">
        <v>2392419.7400000002</v>
      </c>
      <c r="G898" s="9">
        <v>3385063.24</v>
      </c>
      <c r="H898" s="9">
        <v>4816897.76</v>
      </c>
      <c r="I898" s="9">
        <v>5146761.4800000004</v>
      </c>
      <c r="J898" s="9">
        <v>5134606.4400000004</v>
      </c>
      <c r="K898" s="9">
        <v>5131926.8099999996</v>
      </c>
      <c r="L898" s="9">
        <v>6124246.4900000002</v>
      </c>
      <c r="M898" s="9">
        <v>4891791.8600000003</v>
      </c>
      <c r="N898" s="9">
        <v>6002331.8499999996</v>
      </c>
      <c r="O898" s="9">
        <v>6295685.6500000004</v>
      </c>
      <c r="P898" s="9">
        <v>6574372.7599999998</v>
      </c>
      <c r="Q898" s="9">
        <v>7206828.0899999999</v>
      </c>
      <c r="R898" s="9">
        <f t="shared" si="121"/>
        <v>5021448.6670833332</v>
      </c>
      <c r="S898" s="9"/>
      <c r="V898" s="9">
        <f t="shared" si="119"/>
        <v>5021448.6670833332</v>
      </c>
      <c r="W898" s="9"/>
      <c r="X898" s="202"/>
      <c r="Y898" s="9"/>
      <c r="Z898" s="9">
        <f>V898</f>
        <v>5021448.6670833332</v>
      </c>
      <c r="AA898" s="9"/>
      <c r="AB898" s="202"/>
      <c r="AC898" s="157">
        <v>0</v>
      </c>
    </row>
    <row r="899" spans="1:29" outlineLevel="3" x14ac:dyDescent="0.25">
      <c r="A899" t="s">
        <v>1699</v>
      </c>
      <c r="B899" t="s">
        <v>1700</v>
      </c>
      <c r="C899" t="s">
        <v>1865</v>
      </c>
      <c r="D899" t="s">
        <v>1866</v>
      </c>
      <c r="E899" s="5">
        <v>5913347.1699999999</v>
      </c>
      <c r="F899" s="5">
        <v>5913347.1699999999</v>
      </c>
      <c r="G899" s="5">
        <v>5913347.1699999999</v>
      </c>
      <c r="H899" s="5">
        <v>5876509.5599999996</v>
      </c>
      <c r="I899" s="5">
        <v>5876509.5599999996</v>
      </c>
      <c r="J899" s="5">
        <v>5876509.5700000003</v>
      </c>
      <c r="K899" s="5">
        <v>5840431.4299999997</v>
      </c>
      <c r="L899" s="5">
        <v>5840431.4299999997</v>
      </c>
      <c r="M899" s="5">
        <v>5840431.4299999997</v>
      </c>
      <c r="N899" s="5">
        <v>5801393.3200000003</v>
      </c>
      <c r="O899" s="5">
        <v>5801393.3200000003</v>
      </c>
      <c r="P899" s="5">
        <v>5801393.3200000003</v>
      </c>
      <c r="Q899" s="5">
        <v>5761463.46</v>
      </c>
      <c r="R899" s="5">
        <f t="shared" si="121"/>
        <v>5851591.8829166666</v>
      </c>
      <c r="S899" s="9"/>
      <c r="T899" s="8"/>
      <c r="U899" s="8"/>
      <c r="V899" s="9">
        <f t="shared" si="119"/>
        <v>5851591.8829166666</v>
      </c>
      <c r="W899" s="9"/>
      <c r="X899" s="202"/>
      <c r="Y899" s="9"/>
      <c r="Z899" s="9"/>
      <c r="AA899" s="9">
        <f>V899</f>
        <v>5851591.8829166666</v>
      </c>
      <c r="AB899" s="202"/>
      <c r="AC899" s="157">
        <v>0</v>
      </c>
    </row>
    <row r="900" spans="1:29" outlineLevel="3" x14ac:dyDescent="0.25">
      <c r="A900" t="s">
        <v>1699</v>
      </c>
      <c r="B900" t="s">
        <v>1700</v>
      </c>
      <c r="C900" t="s">
        <v>1867</v>
      </c>
      <c r="D900" t="s">
        <v>1868</v>
      </c>
      <c r="E900" s="5">
        <v>4156597.07</v>
      </c>
      <c r="F900" s="5">
        <v>4156597.07</v>
      </c>
      <c r="G900" s="5">
        <v>4156597.07</v>
      </c>
      <c r="H900" s="5">
        <v>4156869.24</v>
      </c>
      <c r="I900" s="5">
        <v>4156869.24</v>
      </c>
      <c r="J900" s="5">
        <v>4156869.26</v>
      </c>
      <c r="K900" s="5">
        <v>4155873.47</v>
      </c>
      <c r="L900" s="5">
        <v>4155873.47</v>
      </c>
      <c r="M900" s="5">
        <v>4155873.47</v>
      </c>
      <c r="N900" s="5">
        <v>4154813.07</v>
      </c>
      <c r="O900" s="5">
        <v>4154813.07</v>
      </c>
      <c r="P900" s="5">
        <v>4154813.07</v>
      </c>
      <c r="Q900" s="5">
        <v>4153425.15</v>
      </c>
      <c r="R900" s="5">
        <f t="shared" si="121"/>
        <v>4155906.0508333328</v>
      </c>
      <c r="S900" s="9"/>
      <c r="T900" s="8"/>
      <c r="U900" s="8"/>
      <c r="V900" s="9">
        <f t="shared" si="119"/>
        <v>4155906.0508333328</v>
      </c>
      <c r="W900" s="9"/>
      <c r="X900" s="202"/>
      <c r="Y900" s="9"/>
      <c r="Z900" s="9"/>
      <c r="AA900" s="9">
        <f>V900</f>
        <v>4155906.0508333328</v>
      </c>
      <c r="AB900" s="202"/>
      <c r="AC900" s="157">
        <v>0</v>
      </c>
    </row>
    <row r="901" spans="1:29" outlineLevel="3" x14ac:dyDescent="0.25">
      <c r="A901" t="s">
        <v>1699</v>
      </c>
      <c r="B901" t="s">
        <v>1700</v>
      </c>
      <c r="C901" t="s">
        <v>1869</v>
      </c>
      <c r="D901" t="s">
        <v>1870</v>
      </c>
      <c r="E901" s="5">
        <v>157636.37</v>
      </c>
      <c r="F901" s="5">
        <v>155458.19</v>
      </c>
      <c r="G901" s="5">
        <v>153279.98000000001</v>
      </c>
      <c r="H901" s="5">
        <v>151101.81</v>
      </c>
      <c r="I901" s="5">
        <v>39458.35</v>
      </c>
      <c r="J901" s="5">
        <v>38821.93</v>
      </c>
      <c r="K901" s="5">
        <v>38185.49</v>
      </c>
      <c r="L901" s="5">
        <v>37549.1</v>
      </c>
      <c r="M901" s="5">
        <v>36912.660000000003</v>
      </c>
      <c r="N901" s="5">
        <v>36276.230000000003</v>
      </c>
      <c r="O901" s="5">
        <v>35639.82</v>
      </c>
      <c r="P901" s="5">
        <v>35003.4</v>
      </c>
      <c r="Q901" s="5">
        <v>34366.97</v>
      </c>
      <c r="R901" s="5">
        <f t="shared" si="121"/>
        <v>71140.719166666662</v>
      </c>
      <c r="S901" s="9"/>
      <c r="T901" s="8"/>
      <c r="U901" s="8"/>
      <c r="V901" s="9">
        <f t="shared" si="119"/>
        <v>71140.719166666662</v>
      </c>
      <c r="W901" s="9"/>
      <c r="X901" s="202"/>
      <c r="Y901" s="9"/>
      <c r="Z901" s="9"/>
      <c r="AA901" s="9">
        <f>V901</f>
        <v>71140.719166666662</v>
      </c>
      <c r="AB901" s="202"/>
      <c r="AC901" s="157">
        <v>0</v>
      </c>
    </row>
    <row r="902" spans="1:29" outlineLevel="3" x14ac:dyDescent="0.25">
      <c r="A902" t="s">
        <v>1699</v>
      </c>
      <c r="B902" t="s">
        <v>1700</v>
      </c>
      <c r="C902" t="s">
        <v>1871</v>
      </c>
      <c r="D902" t="s">
        <v>1872</v>
      </c>
      <c r="E902" s="5">
        <v>6301766.9800000004</v>
      </c>
      <c r="F902" s="5">
        <v>6337260.8399999999</v>
      </c>
      <c r="G902" s="5">
        <v>6491072.5</v>
      </c>
      <c r="H902" s="5">
        <v>6468974.46</v>
      </c>
      <c r="I902" s="5">
        <v>6440175.2199999997</v>
      </c>
      <c r="J902" s="5">
        <v>6449910.7400000002</v>
      </c>
      <c r="K902" s="5">
        <v>6381361.5099999998</v>
      </c>
      <c r="L902" s="5">
        <v>6328193.9299999997</v>
      </c>
      <c r="M902" s="5">
        <v>6331422.1900000004</v>
      </c>
      <c r="N902" s="5">
        <v>6359939.3200000003</v>
      </c>
      <c r="O902" s="5">
        <v>6774199.6600000001</v>
      </c>
      <c r="P902" s="5">
        <v>6744108.0700000003</v>
      </c>
      <c r="Q902" s="5">
        <v>6823143.8700000001</v>
      </c>
      <c r="R902" s="5">
        <f t="shared" si="121"/>
        <v>6472422.8220833326</v>
      </c>
      <c r="S902" s="9"/>
      <c r="T902" s="8"/>
      <c r="U902" s="8"/>
      <c r="V902" s="9">
        <f t="shared" ref="V902:V912" si="122">R902</f>
        <v>6472422.8220833326</v>
      </c>
      <c r="W902" s="9"/>
      <c r="X902" s="202"/>
      <c r="Y902" s="9"/>
      <c r="Z902" s="9"/>
      <c r="AA902" s="9">
        <f>V902</f>
        <v>6472422.8220833326</v>
      </c>
      <c r="AB902" s="202"/>
      <c r="AC902" s="157">
        <v>0</v>
      </c>
    </row>
    <row r="903" spans="1:29" outlineLevel="3" x14ac:dyDescent="0.25">
      <c r="A903" t="s">
        <v>1699</v>
      </c>
      <c r="B903" t="s">
        <v>1700</v>
      </c>
      <c r="C903" t="s">
        <v>1873</v>
      </c>
      <c r="D903" t="s">
        <v>1874</v>
      </c>
      <c r="E903" s="5">
        <v>390496.66</v>
      </c>
      <c r="F903" s="5">
        <v>393313.88</v>
      </c>
      <c r="G903" s="5">
        <v>396131.13</v>
      </c>
      <c r="H903" s="5">
        <v>398948.3</v>
      </c>
      <c r="I903" s="5">
        <v>401765.54</v>
      </c>
      <c r="J903" s="5">
        <v>404582.76</v>
      </c>
      <c r="K903" s="5">
        <v>477822.21</v>
      </c>
      <c r="L903" s="5">
        <v>445435.02</v>
      </c>
      <c r="M903" s="5">
        <v>448698.39</v>
      </c>
      <c r="N903" s="5">
        <v>234370.37</v>
      </c>
      <c r="O903" s="5">
        <v>237633.73</v>
      </c>
      <c r="P903" s="5">
        <v>240897.13</v>
      </c>
      <c r="Q903" s="5">
        <v>244160.5</v>
      </c>
      <c r="R903" s="5">
        <f t="shared" si="121"/>
        <v>366410.58666666667</v>
      </c>
      <c r="S903" s="9"/>
      <c r="T903" s="8"/>
      <c r="U903" s="8"/>
      <c r="V903" s="9">
        <f t="shared" si="122"/>
        <v>366410.58666666667</v>
      </c>
      <c r="W903" s="9"/>
      <c r="X903" s="202"/>
      <c r="Y903" s="9">
        <f>'B19'!I73*1000</f>
        <v>24555.965811023805</v>
      </c>
      <c r="Z903" s="9">
        <f>V903-Y903</f>
        <v>341854.62085564289</v>
      </c>
      <c r="AA903" s="9"/>
      <c r="AB903" s="202"/>
      <c r="AC903" s="157">
        <v>6.7017620954721524E-2</v>
      </c>
    </row>
    <row r="904" spans="1:29" outlineLevel="3" x14ac:dyDescent="0.25">
      <c r="A904" t="s">
        <v>1699</v>
      </c>
      <c r="B904" t="s">
        <v>1700</v>
      </c>
      <c r="C904" t="s">
        <v>1875</v>
      </c>
      <c r="D904" t="s">
        <v>1876</v>
      </c>
      <c r="E904" s="5">
        <v>1101228.45</v>
      </c>
      <c r="F904" s="5">
        <v>1113011.42</v>
      </c>
      <c r="G904" s="5">
        <v>1108065.6399999999</v>
      </c>
      <c r="H904" s="5">
        <v>578424.80000000005</v>
      </c>
      <c r="I904" s="5">
        <v>487149.39</v>
      </c>
      <c r="J904" s="5">
        <v>518145.47</v>
      </c>
      <c r="K904" s="5">
        <v>534686.85</v>
      </c>
      <c r="L904" s="5">
        <v>543045.03</v>
      </c>
      <c r="M904" s="5">
        <v>553562.65</v>
      </c>
      <c r="N904" s="5">
        <v>655299.52</v>
      </c>
      <c r="O904" s="5">
        <v>655337.85</v>
      </c>
      <c r="P904" s="5">
        <v>655337.85</v>
      </c>
      <c r="Q904" s="5">
        <v>720609.64</v>
      </c>
      <c r="R904" s="5">
        <f t="shared" si="121"/>
        <v>692748.7929166666</v>
      </c>
      <c r="S904" s="9"/>
      <c r="T904" s="8"/>
      <c r="U904" s="8"/>
      <c r="V904" s="9">
        <f t="shared" si="122"/>
        <v>692748.7929166666</v>
      </c>
      <c r="W904" s="9"/>
      <c r="X904" s="202"/>
      <c r="Y904" s="9">
        <f>'B19'!I74*1000</f>
        <v>44619.423907315657</v>
      </c>
      <c r="Z904" s="9">
        <f>V904-Y904</f>
        <v>648129.36900935089</v>
      </c>
      <c r="AA904" s="9"/>
      <c r="AB904" s="202"/>
      <c r="AC904" s="157">
        <v>6.4409240930547673E-2</v>
      </c>
    </row>
    <row r="905" spans="1:29" outlineLevel="3" x14ac:dyDescent="0.25">
      <c r="A905" t="s">
        <v>1699</v>
      </c>
      <c r="B905" t="s">
        <v>1700</v>
      </c>
      <c r="C905" t="s">
        <v>1877</v>
      </c>
      <c r="D905" t="s">
        <v>1878</v>
      </c>
      <c r="E905" s="5">
        <v>2569688.5499999998</v>
      </c>
      <c r="F905" s="5">
        <v>2507880.52</v>
      </c>
      <c r="G905" s="5">
        <v>2439504.9700000002</v>
      </c>
      <c r="H905" s="5">
        <v>2370459.9500000002</v>
      </c>
      <c r="I905" s="5">
        <v>2379806.4700000002</v>
      </c>
      <c r="J905" s="5">
        <v>2321414.39</v>
      </c>
      <c r="K905" s="5">
        <v>2121972.34</v>
      </c>
      <c r="L905" s="5">
        <v>2099179.92</v>
      </c>
      <c r="M905" s="5">
        <v>2086804.48</v>
      </c>
      <c r="N905" s="5">
        <v>1574708.64</v>
      </c>
      <c r="O905" s="5">
        <v>1550590.47</v>
      </c>
      <c r="P905" s="5">
        <v>1499533.33</v>
      </c>
      <c r="Q905" s="5">
        <v>1441366.45</v>
      </c>
      <c r="R905" s="5">
        <f t="shared" si="121"/>
        <v>2079781.9149999998</v>
      </c>
      <c r="S905" s="9"/>
      <c r="T905" s="8"/>
      <c r="U905" s="8"/>
      <c r="V905" s="9">
        <f t="shared" si="122"/>
        <v>2079781.9149999998</v>
      </c>
      <c r="W905" s="9"/>
      <c r="X905" s="202"/>
      <c r="Y905" s="9"/>
      <c r="Z905" s="9">
        <f>V905</f>
        <v>2079781.9149999998</v>
      </c>
      <c r="AA905" s="9"/>
      <c r="AB905" s="202"/>
      <c r="AC905" s="157">
        <v>0</v>
      </c>
    </row>
    <row r="906" spans="1:29" outlineLevel="3" x14ac:dyDescent="0.25">
      <c r="A906" t="s">
        <v>1699</v>
      </c>
      <c r="B906" t="s">
        <v>1700</v>
      </c>
      <c r="C906" t="s">
        <v>1879</v>
      </c>
      <c r="D906" t="s">
        <v>1880</v>
      </c>
      <c r="E906" s="5">
        <v>1582229.5</v>
      </c>
      <c r="F906" s="5">
        <v>1611989.62</v>
      </c>
      <c r="G906" s="5">
        <v>1649984.49</v>
      </c>
      <c r="H906" s="5">
        <v>1692723.89</v>
      </c>
      <c r="I906" s="5">
        <v>1719732.79</v>
      </c>
      <c r="J906" s="5">
        <v>1746755.47</v>
      </c>
      <c r="K906" s="5">
        <v>1768603.97</v>
      </c>
      <c r="L906" s="5">
        <v>1790777.06</v>
      </c>
      <c r="M906" s="5">
        <v>1812594.05</v>
      </c>
      <c r="N906" s="5">
        <v>1840677.47</v>
      </c>
      <c r="O906" s="5">
        <v>1845200.73</v>
      </c>
      <c r="P906" s="5">
        <v>1851496.53</v>
      </c>
      <c r="Q906" s="5">
        <v>1865126.19</v>
      </c>
      <c r="R906" s="5">
        <f t="shared" si="121"/>
        <v>1754517.8262500002</v>
      </c>
      <c r="S906" s="9"/>
      <c r="T906" s="8"/>
      <c r="U906" s="8"/>
      <c r="V906" s="9">
        <f t="shared" si="122"/>
        <v>1754517.8262500002</v>
      </c>
      <c r="W906" s="9"/>
      <c r="X906" s="202"/>
      <c r="Y906" s="9"/>
      <c r="Z906" s="9">
        <f>V906</f>
        <v>1754517.8262500002</v>
      </c>
      <c r="AA906" s="9"/>
      <c r="AB906" s="202"/>
      <c r="AC906" s="157">
        <v>0</v>
      </c>
    </row>
    <row r="907" spans="1:29" outlineLevel="3" x14ac:dyDescent="0.25">
      <c r="A907" t="s">
        <v>1699</v>
      </c>
      <c r="B907" t="s">
        <v>1700</v>
      </c>
      <c r="C907" t="s">
        <v>1881</v>
      </c>
      <c r="D907" t="s">
        <v>1882</v>
      </c>
      <c r="E907" s="5">
        <v>78617016.359999999</v>
      </c>
      <c r="F907" s="5">
        <v>78617016.359999999</v>
      </c>
      <c r="G907" s="5">
        <v>78617016.359999999</v>
      </c>
      <c r="H907" s="5">
        <v>78617016.359999999</v>
      </c>
      <c r="I907" s="5">
        <v>78617016.359999999</v>
      </c>
      <c r="J907" s="5">
        <v>72217147.099999994</v>
      </c>
      <c r="K907" s="5">
        <v>72551413.439999998</v>
      </c>
      <c r="L907" s="5">
        <v>72551413.439999998</v>
      </c>
      <c r="M907" s="5">
        <v>72551413.439999998</v>
      </c>
      <c r="N907" s="5">
        <v>72551413.439999998</v>
      </c>
      <c r="O907" s="5">
        <v>72551413.439999998</v>
      </c>
      <c r="P907" s="5">
        <v>72551413.439999998</v>
      </c>
      <c r="Q907" s="5">
        <v>72551413.439999998</v>
      </c>
      <c r="R907" s="5">
        <f t="shared" si="121"/>
        <v>74798159.006666675</v>
      </c>
      <c r="S907" s="9"/>
      <c r="T907" s="8"/>
      <c r="U907" s="8"/>
      <c r="V907" s="9">
        <f t="shared" si="122"/>
        <v>74798159.006666675</v>
      </c>
      <c r="W907" s="9"/>
      <c r="X907" s="202"/>
      <c r="Y907" s="9"/>
      <c r="Z907" s="9"/>
      <c r="AA907" s="9">
        <f>V907</f>
        <v>74798159.006666675</v>
      </c>
      <c r="AB907" s="202"/>
      <c r="AC907" s="157">
        <v>0</v>
      </c>
    </row>
    <row r="908" spans="1:29" outlineLevel="3" x14ac:dyDescent="0.25">
      <c r="A908" t="s">
        <v>1699</v>
      </c>
      <c r="B908" t="s">
        <v>1700</v>
      </c>
      <c r="C908" t="s">
        <v>1883</v>
      </c>
      <c r="D908" t="s">
        <v>1884</v>
      </c>
      <c r="E908" s="5">
        <v>1335953.8999999999</v>
      </c>
      <c r="F908" s="5">
        <v>1331782.8</v>
      </c>
      <c r="G908" s="5">
        <v>1331112.56</v>
      </c>
      <c r="H908" s="5">
        <v>1328211.1100000001</v>
      </c>
      <c r="I908" s="5">
        <v>1324990.72</v>
      </c>
      <c r="J908" s="5">
        <v>1322554.2</v>
      </c>
      <c r="K908" s="5">
        <v>1319362.6100000001</v>
      </c>
      <c r="L908" s="5">
        <v>1312925.5900000001</v>
      </c>
      <c r="M908" s="5">
        <v>1335752.3</v>
      </c>
      <c r="N908" s="5">
        <v>1333443.1399999999</v>
      </c>
      <c r="O908" s="5">
        <v>1330701.24</v>
      </c>
      <c r="P908" s="5">
        <v>1327284.93</v>
      </c>
      <c r="Q908" s="5">
        <v>1323421.1499999999</v>
      </c>
      <c r="R908" s="5">
        <f t="shared" si="121"/>
        <v>1327317.39375</v>
      </c>
      <c r="S908" s="9"/>
      <c r="T908" s="8"/>
      <c r="U908" s="8"/>
      <c r="V908" s="9">
        <f t="shared" si="122"/>
        <v>1327317.39375</v>
      </c>
      <c r="W908" s="9"/>
      <c r="X908" s="202"/>
      <c r="Y908" s="9"/>
      <c r="Z908" s="9"/>
      <c r="AA908" s="9">
        <f>V908</f>
        <v>1327317.39375</v>
      </c>
      <c r="AB908" s="202"/>
      <c r="AC908" s="157">
        <v>0</v>
      </c>
    </row>
    <row r="909" spans="1:29" outlineLevel="3" x14ac:dyDescent="0.25">
      <c r="A909" t="s">
        <v>1699</v>
      </c>
      <c r="B909" t="s">
        <v>1700</v>
      </c>
      <c r="C909" t="s">
        <v>1885</v>
      </c>
      <c r="D909" t="s">
        <v>1886</v>
      </c>
      <c r="E909" s="5">
        <v>346164.92</v>
      </c>
      <c r="F909" s="5">
        <v>338495.19</v>
      </c>
      <c r="G909" s="5">
        <v>331969.90999999997</v>
      </c>
      <c r="H909" s="5">
        <v>326704.45</v>
      </c>
      <c r="I909" s="5">
        <v>361499.56</v>
      </c>
      <c r="J909" s="5">
        <v>366021.66</v>
      </c>
      <c r="K909" s="5">
        <v>371394.75</v>
      </c>
      <c r="L909" s="5">
        <v>373867.43</v>
      </c>
      <c r="M909" s="5">
        <v>379593.36</v>
      </c>
      <c r="N909" s="5">
        <v>376241.55</v>
      </c>
      <c r="O909" s="5">
        <v>333460.62</v>
      </c>
      <c r="P909" s="5">
        <v>328067.96999999997</v>
      </c>
      <c r="Q909" s="5">
        <v>324438.15000000002</v>
      </c>
      <c r="R909" s="5">
        <f t="shared" si="121"/>
        <v>351884.83208333334</v>
      </c>
      <c r="S909" s="9"/>
      <c r="T909" s="8"/>
      <c r="U909" s="8"/>
      <c r="V909" s="9">
        <f t="shared" si="122"/>
        <v>351884.83208333334</v>
      </c>
      <c r="W909" s="9"/>
      <c r="X909" s="202"/>
      <c r="Y909" s="9"/>
      <c r="Z909" s="9"/>
      <c r="AA909" s="9">
        <f>V909</f>
        <v>351884.83208333334</v>
      </c>
      <c r="AB909" s="202"/>
      <c r="AC909" s="157">
        <v>0</v>
      </c>
    </row>
    <row r="910" spans="1:29" outlineLevel="3" x14ac:dyDescent="0.25">
      <c r="A910" t="s">
        <v>1699</v>
      </c>
      <c r="B910" t="s">
        <v>1700</v>
      </c>
      <c r="C910" t="s">
        <v>1887</v>
      </c>
      <c r="D910" t="s">
        <v>1888</v>
      </c>
      <c r="E910" s="5">
        <v>2668100.84</v>
      </c>
      <c r="F910" s="5">
        <v>2674587.46</v>
      </c>
      <c r="G910" s="5">
        <v>2686738.29</v>
      </c>
      <c r="H910" s="5">
        <v>2690586</v>
      </c>
      <c r="I910" s="5">
        <v>2712781.76</v>
      </c>
      <c r="J910" s="5">
        <v>2590509.06</v>
      </c>
      <c r="K910" s="5">
        <v>2576429.98</v>
      </c>
      <c r="L910" s="5">
        <v>2584788.21</v>
      </c>
      <c r="M910" s="5">
        <v>2594676.17</v>
      </c>
      <c r="N910" s="5">
        <v>2604254.44</v>
      </c>
      <c r="O910" s="5">
        <v>2616359.2999999998</v>
      </c>
      <c r="P910" s="5">
        <v>2622209.27</v>
      </c>
      <c r="Q910" s="5">
        <v>2630736.88</v>
      </c>
      <c r="R910" s="5">
        <f t="shared" si="121"/>
        <v>2633611.5666666669</v>
      </c>
      <c r="S910" s="9"/>
      <c r="T910" s="8"/>
      <c r="U910" s="8"/>
      <c r="V910" s="9">
        <f t="shared" si="122"/>
        <v>2633611.5666666669</v>
      </c>
      <c r="W910" s="9"/>
      <c r="X910" s="202"/>
      <c r="Y910" s="9"/>
      <c r="Z910" s="9"/>
      <c r="AA910" s="9">
        <f>V910</f>
        <v>2633611.5666666669</v>
      </c>
      <c r="AB910" s="202"/>
      <c r="AC910" s="157">
        <v>0</v>
      </c>
    </row>
    <row r="911" spans="1:29" outlineLevel="3" x14ac:dyDescent="0.25">
      <c r="A911" t="s">
        <v>1699</v>
      </c>
      <c r="B911" t="s">
        <v>1700</v>
      </c>
      <c r="C911" t="s">
        <v>1889</v>
      </c>
      <c r="D911" t="s">
        <v>1890</v>
      </c>
      <c r="E911" s="5">
        <v>-16571401.359999999</v>
      </c>
      <c r="F911" s="5">
        <v>-16571401.359999999</v>
      </c>
      <c r="G911" s="5">
        <v>-16571401.359999999</v>
      </c>
      <c r="H911" s="5">
        <v>-16571401.359999999</v>
      </c>
      <c r="I911" s="5">
        <v>-16571401.359999999</v>
      </c>
      <c r="J911" s="5">
        <v>-15204876.800000001</v>
      </c>
      <c r="K911" s="5">
        <v>-15275087.66</v>
      </c>
      <c r="L911" s="5">
        <v>-15275087.66</v>
      </c>
      <c r="M911" s="5">
        <v>-15275087.66</v>
      </c>
      <c r="N911" s="5">
        <v>-15275087.66</v>
      </c>
      <c r="O911" s="5">
        <v>-15275087.66</v>
      </c>
      <c r="P911" s="5">
        <v>-15275087.66</v>
      </c>
      <c r="Q911" s="5">
        <v>-15275087.66</v>
      </c>
      <c r="R911" s="5">
        <f t="shared" si="121"/>
        <v>-15755354.3925</v>
      </c>
      <c r="S911" s="9"/>
      <c r="T911" s="8"/>
      <c r="U911" s="8"/>
      <c r="V911" s="9">
        <f t="shared" si="122"/>
        <v>-15755354.3925</v>
      </c>
      <c r="W911" s="9"/>
      <c r="X911" s="202"/>
      <c r="Y911" s="9"/>
      <c r="Z911" s="9"/>
      <c r="AA911" s="9">
        <f>V911</f>
        <v>-15755354.3925</v>
      </c>
      <c r="AB911" s="202"/>
      <c r="AC911" s="157">
        <v>0</v>
      </c>
    </row>
    <row r="912" spans="1:29" outlineLevel="3" x14ac:dyDescent="0.25">
      <c r="A912" t="s">
        <v>1699</v>
      </c>
      <c r="B912" t="s">
        <v>1700</v>
      </c>
      <c r="C912" t="s">
        <v>1891</v>
      </c>
      <c r="D912" t="s">
        <v>1892</v>
      </c>
      <c r="E912" s="5">
        <v>172322.21</v>
      </c>
      <c r="F912" s="5">
        <v>185318.98</v>
      </c>
      <c r="G912" s="5">
        <v>186202.71</v>
      </c>
      <c r="H912" s="5">
        <v>200515.76</v>
      </c>
      <c r="I912" s="5">
        <v>213761.78</v>
      </c>
      <c r="J912" s="5">
        <v>213112.42</v>
      </c>
      <c r="K912" s="5">
        <v>123924.24</v>
      </c>
      <c r="L912" s="5">
        <v>40665.49</v>
      </c>
      <c r="M912" s="5">
        <v>-51107.839999999997</v>
      </c>
      <c r="N912" s="5">
        <v>-140053.29999999999</v>
      </c>
      <c r="O912" s="5">
        <v>-165880.92000000001</v>
      </c>
      <c r="P912" s="5">
        <v>-161622.35999999999</v>
      </c>
      <c r="Q912" s="5">
        <v>-144478.89000000001</v>
      </c>
      <c r="R912" s="5">
        <f t="shared" si="121"/>
        <v>54896.551666666659</v>
      </c>
      <c r="S912" s="9"/>
      <c r="T912" s="8"/>
      <c r="U912" s="8"/>
      <c r="V912" s="9">
        <f t="shared" si="122"/>
        <v>54896.551666666659</v>
      </c>
      <c r="W912" s="9"/>
      <c r="X912" s="202"/>
      <c r="Y912" s="9"/>
      <c r="Z912" s="9">
        <f>V912</f>
        <v>54896.551666666659</v>
      </c>
      <c r="AA912" s="9"/>
      <c r="AB912" s="202"/>
      <c r="AC912" s="157">
        <v>0</v>
      </c>
    </row>
    <row r="913" spans="1:32" outlineLevel="3" x14ac:dyDescent="0.25">
      <c r="A913" t="s">
        <v>1699</v>
      </c>
      <c r="B913" t="s">
        <v>1700</v>
      </c>
      <c r="C913" s="8" t="s">
        <v>1893</v>
      </c>
      <c r="D913" t="s">
        <v>1894</v>
      </c>
      <c r="E913" s="5">
        <v>16388167.859999999</v>
      </c>
      <c r="F913" s="5">
        <v>15747322</v>
      </c>
      <c r="G913" s="5">
        <v>15106476.109999999</v>
      </c>
      <c r="H913" s="5">
        <v>14465630.24</v>
      </c>
      <c r="I913" s="5">
        <v>13824784.369999999</v>
      </c>
      <c r="J913" s="5">
        <v>13183938.48</v>
      </c>
      <c r="K913" s="5">
        <v>27208049.629999999</v>
      </c>
      <c r="L913" s="5">
        <v>26703496.34</v>
      </c>
      <c r="M913" s="5">
        <v>26198943.039999999</v>
      </c>
      <c r="N913" s="5">
        <v>25694389.739999998</v>
      </c>
      <c r="O913" s="5">
        <v>25189836.440000001</v>
      </c>
      <c r="P913" s="5">
        <v>24685283.129999999</v>
      </c>
      <c r="Q913" s="5">
        <v>24180729.84</v>
      </c>
      <c r="R913" s="5">
        <f t="shared" si="121"/>
        <v>20691049.864166666</v>
      </c>
      <c r="S913" s="9"/>
      <c r="T913" s="9">
        <f>R913</f>
        <v>20691049.864166666</v>
      </c>
      <c r="U913" s="8"/>
      <c r="V913" s="8"/>
      <c r="W913" s="9"/>
      <c r="X913" s="202"/>
      <c r="Y913" s="9"/>
      <c r="Z913" s="9"/>
      <c r="AA913" s="9"/>
      <c r="AB913" s="202"/>
      <c r="AC913" s="157">
        <v>0</v>
      </c>
    </row>
    <row r="914" spans="1:32" outlineLevel="3" x14ac:dyDescent="0.25">
      <c r="A914" t="s">
        <v>1699</v>
      </c>
      <c r="B914" t="s">
        <v>1700</v>
      </c>
      <c r="C914" s="8" t="s">
        <v>1895</v>
      </c>
      <c r="D914" t="s">
        <v>1896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1071390.1100000001</v>
      </c>
      <c r="L914" s="5">
        <v>922789.44</v>
      </c>
      <c r="M914" s="5">
        <v>759438.91</v>
      </c>
      <c r="N914" s="5">
        <v>759438.91</v>
      </c>
      <c r="O914" s="5">
        <v>759438.91</v>
      </c>
      <c r="P914" s="5">
        <v>759438.91</v>
      </c>
      <c r="Q914" s="5">
        <v>759438.91</v>
      </c>
      <c r="R914" s="5">
        <f t="shared" si="121"/>
        <v>450971.22041666671</v>
      </c>
      <c r="S914" s="9"/>
      <c r="T914" s="9">
        <f>R914</f>
        <v>450971.22041666671</v>
      </c>
      <c r="U914" s="8"/>
      <c r="V914" s="8"/>
      <c r="W914" s="9"/>
      <c r="X914" s="202"/>
      <c r="Y914" s="9"/>
      <c r="Z914" s="9"/>
      <c r="AA914" s="9"/>
      <c r="AB914" s="202"/>
      <c r="AC914" s="157">
        <v>0</v>
      </c>
      <c r="AD914" s="5"/>
      <c r="AE914" s="5"/>
      <c r="AF914" s="5"/>
    </row>
    <row r="915" spans="1:32" outlineLevel="3" x14ac:dyDescent="0.25">
      <c r="A915" t="s">
        <v>1699</v>
      </c>
      <c r="B915" t="s">
        <v>1700</v>
      </c>
      <c r="C915" t="s">
        <v>1897</v>
      </c>
      <c r="D915" t="s">
        <v>1898</v>
      </c>
      <c r="E915" s="5">
        <v>13891081.25</v>
      </c>
      <c r="F915" s="5">
        <v>13844127.76</v>
      </c>
      <c r="G915" s="5">
        <v>13796547.880000001</v>
      </c>
      <c r="H915" s="5">
        <v>13749312.220000001</v>
      </c>
      <c r="I915" s="5">
        <v>13700818.82</v>
      </c>
      <c r="J915" s="5">
        <v>13651183.800000001</v>
      </c>
      <c r="K915" s="5">
        <v>12970711.23</v>
      </c>
      <c r="L915" s="5">
        <v>12924177.34</v>
      </c>
      <c r="M915" s="5">
        <v>12877643.460000001</v>
      </c>
      <c r="N915" s="5">
        <v>12831109.630000001</v>
      </c>
      <c r="O915" s="5">
        <v>12784241.369999999</v>
      </c>
      <c r="P915" s="5">
        <v>12738352.16</v>
      </c>
      <c r="Q915" s="5">
        <v>12692033.17</v>
      </c>
      <c r="R915" s="5">
        <f t="shared" si="121"/>
        <v>13263315.240000002</v>
      </c>
      <c r="S915" s="9"/>
      <c r="T915" s="8"/>
      <c r="V915" s="9">
        <f t="shared" ref="V915:V937" si="123">R915</f>
        <v>13263315.240000002</v>
      </c>
      <c r="W915" s="9"/>
      <c r="X915" s="202"/>
      <c r="Y915" s="9"/>
      <c r="Z915" s="9"/>
      <c r="AA915" s="9">
        <f>V915</f>
        <v>13263315.240000002</v>
      </c>
      <c r="AB915" s="202"/>
      <c r="AC915" s="157">
        <v>0</v>
      </c>
    </row>
    <row r="916" spans="1:32" outlineLevel="3" x14ac:dyDescent="0.25">
      <c r="A916" t="s">
        <v>1699</v>
      </c>
      <c r="B916" t="s">
        <v>1700</v>
      </c>
      <c r="C916" t="s">
        <v>1899</v>
      </c>
      <c r="D916" t="s">
        <v>1900</v>
      </c>
      <c r="E916" s="5">
        <v>629616.18000000005</v>
      </c>
      <c r="F916" s="5">
        <v>604990.88</v>
      </c>
      <c r="G916" s="5">
        <v>606439.44999999995</v>
      </c>
      <c r="H916" s="5">
        <v>596946.81000000006</v>
      </c>
      <c r="I916" s="5">
        <v>604396.39</v>
      </c>
      <c r="J916" s="5">
        <v>605964.09</v>
      </c>
      <c r="K916" s="5">
        <v>630270.81999999995</v>
      </c>
      <c r="L916" s="5">
        <v>651925.89</v>
      </c>
      <c r="M916" s="5">
        <v>579707.85</v>
      </c>
      <c r="N916" s="5">
        <v>594052.88</v>
      </c>
      <c r="O916" s="5">
        <v>569100.18999999994</v>
      </c>
      <c r="P916" s="5">
        <v>598579.78</v>
      </c>
      <c r="Q916" s="5">
        <v>600968.32999999996</v>
      </c>
      <c r="R916" s="5">
        <f t="shared" si="121"/>
        <v>604805.60708333331</v>
      </c>
      <c r="S916" s="9"/>
      <c r="T916" s="8"/>
      <c r="V916" s="9">
        <f t="shared" si="123"/>
        <v>604805.60708333331</v>
      </c>
      <c r="W916" s="9"/>
      <c r="X916" s="202"/>
      <c r="Y916" s="9"/>
      <c r="Z916" s="9">
        <f t="shared" ref="Z916:Z921" si="124">V916</f>
        <v>604805.60708333331</v>
      </c>
      <c r="AA916" s="9"/>
      <c r="AB916" s="202"/>
      <c r="AC916" s="157">
        <v>0</v>
      </c>
    </row>
    <row r="917" spans="1:32" outlineLevel="3" x14ac:dyDescent="0.25">
      <c r="A917" t="s">
        <v>1699</v>
      </c>
      <c r="B917" t="s">
        <v>1700</v>
      </c>
      <c r="C917" t="s">
        <v>1901</v>
      </c>
      <c r="D917" t="s">
        <v>1902</v>
      </c>
      <c r="E917" s="5">
        <v>79466.600000000006</v>
      </c>
      <c r="F917" s="5">
        <v>79561.820000000007</v>
      </c>
      <c r="G917" s="5">
        <v>82058.710000000006</v>
      </c>
      <c r="H917" s="5">
        <v>84841.2</v>
      </c>
      <c r="I917" s="5">
        <v>86989.82</v>
      </c>
      <c r="J917" s="5">
        <v>90671.16</v>
      </c>
      <c r="K917" s="5">
        <v>93650.26</v>
      </c>
      <c r="L917" s="5">
        <v>99004.45</v>
      </c>
      <c r="M917" s="5">
        <v>98935.83</v>
      </c>
      <c r="N917" s="5">
        <v>101518.73</v>
      </c>
      <c r="O917" s="5">
        <v>104793.47</v>
      </c>
      <c r="P917" s="5">
        <v>107830.97</v>
      </c>
      <c r="Q917" s="5">
        <v>111252.95</v>
      </c>
      <c r="R917" s="5">
        <f t="shared" si="121"/>
        <v>93768.016250000001</v>
      </c>
      <c r="S917" s="9"/>
      <c r="T917" s="8"/>
      <c r="V917" s="9">
        <f t="shared" si="123"/>
        <v>93768.016250000001</v>
      </c>
      <c r="W917" s="9"/>
      <c r="X917" s="202"/>
      <c r="Y917" s="9"/>
      <c r="Z917" s="9">
        <f t="shared" si="124"/>
        <v>93768.016250000001</v>
      </c>
      <c r="AA917" s="9"/>
      <c r="AB917" s="202"/>
      <c r="AC917" s="157">
        <v>0</v>
      </c>
    </row>
    <row r="918" spans="1:32" outlineLevel="3" x14ac:dyDescent="0.25">
      <c r="A918" t="s">
        <v>1699</v>
      </c>
      <c r="B918" t="s">
        <v>1700</v>
      </c>
      <c r="C918" t="s">
        <v>1903</v>
      </c>
      <c r="D918" t="s">
        <v>1904</v>
      </c>
      <c r="E918" s="5">
        <v>74927.92</v>
      </c>
      <c r="F918" s="5">
        <v>75246.13</v>
      </c>
      <c r="G918" s="5">
        <v>75637.89</v>
      </c>
      <c r="H918" s="5">
        <v>76719.710000000006</v>
      </c>
      <c r="I918" s="5">
        <v>50408.74</v>
      </c>
      <c r="J918" s="5">
        <v>51687.21</v>
      </c>
      <c r="K918" s="5">
        <v>52721.35</v>
      </c>
      <c r="L918" s="5">
        <v>53993.04</v>
      </c>
      <c r="M918" s="5">
        <v>54609.26</v>
      </c>
      <c r="N918" s="5">
        <v>55653.79</v>
      </c>
      <c r="O918" s="5">
        <v>56924.27</v>
      </c>
      <c r="P918" s="5">
        <v>58187.95</v>
      </c>
      <c r="Q918" s="5">
        <v>59469.22</v>
      </c>
      <c r="R918" s="5">
        <f t="shared" si="121"/>
        <v>60748.992499999993</v>
      </c>
      <c r="S918" s="9"/>
      <c r="T918" s="8"/>
      <c r="V918" s="9">
        <f t="shared" si="123"/>
        <v>60748.992499999993</v>
      </c>
      <c r="W918" s="9"/>
      <c r="X918" s="202"/>
      <c r="Y918" s="9"/>
      <c r="Z918" s="9">
        <f t="shared" si="124"/>
        <v>60748.992499999993</v>
      </c>
      <c r="AA918" s="9"/>
      <c r="AB918" s="202"/>
      <c r="AC918" s="157">
        <v>0</v>
      </c>
    </row>
    <row r="919" spans="1:32" outlineLevel="3" x14ac:dyDescent="0.25">
      <c r="A919" t="s">
        <v>1699</v>
      </c>
      <c r="B919" t="s">
        <v>1700</v>
      </c>
      <c r="C919" t="s">
        <v>1905</v>
      </c>
      <c r="D919" t="s">
        <v>1906</v>
      </c>
      <c r="E919" s="5">
        <v>2226941.4900000002</v>
      </c>
      <c r="F919" s="5">
        <v>2249554.64</v>
      </c>
      <c r="G919" s="5">
        <v>2295884.42</v>
      </c>
      <c r="H919" s="5">
        <v>2332973.5699999998</v>
      </c>
      <c r="I919" s="5">
        <v>2371230.5299999998</v>
      </c>
      <c r="J919" s="5">
        <v>2423878.0099999998</v>
      </c>
      <c r="K919" s="5">
        <v>2456454.75</v>
      </c>
      <c r="L919" s="5">
        <v>2428364.9700000002</v>
      </c>
      <c r="M919" s="5">
        <v>2484297.2999999998</v>
      </c>
      <c r="N919" s="5">
        <v>2448271.2000000002</v>
      </c>
      <c r="O919" s="5">
        <v>2385194.9500000002</v>
      </c>
      <c r="P919" s="5">
        <v>2364396.34</v>
      </c>
      <c r="Q919" s="5">
        <v>2345944.7599999998</v>
      </c>
      <c r="R919" s="5">
        <f t="shared" si="121"/>
        <v>2377245.3170833332</v>
      </c>
      <c r="S919" s="9"/>
      <c r="T919" s="8"/>
      <c r="V919" s="9">
        <f t="shared" si="123"/>
        <v>2377245.3170833332</v>
      </c>
      <c r="W919" s="9"/>
      <c r="X919" s="202"/>
      <c r="Y919" s="9"/>
      <c r="Z919" s="9">
        <f t="shared" si="124"/>
        <v>2377245.3170833332</v>
      </c>
      <c r="AA919" s="9"/>
      <c r="AB919" s="202"/>
      <c r="AC919" s="157">
        <v>0</v>
      </c>
    </row>
    <row r="920" spans="1:32" outlineLevel="3" x14ac:dyDescent="0.25">
      <c r="A920" t="s">
        <v>1699</v>
      </c>
      <c r="B920" t="s">
        <v>1700</v>
      </c>
      <c r="C920" t="s">
        <v>1907</v>
      </c>
      <c r="D920" t="s">
        <v>1908</v>
      </c>
      <c r="E920" s="5">
        <v>53571.71</v>
      </c>
      <c r="F920" s="5">
        <v>54544.07</v>
      </c>
      <c r="G920" s="5">
        <v>55489.91</v>
      </c>
      <c r="H920" s="5">
        <v>56566.9</v>
      </c>
      <c r="I920" s="5">
        <v>57356.6</v>
      </c>
      <c r="J920" s="5">
        <v>58333.23</v>
      </c>
      <c r="K920" s="5">
        <v>59384.5</v>
      </c>
      <c r="L920" s="5">
        <v>60376.29</v>
      </c>
      <c r="M920" s="5">
        <v>61401.68</v>
      </c>
      <c r="N920" s="5">
        <v>62372.99</v>
      </c>
      <c r="O920" s="5">
        <v>63539.92</v>
      </c>
      <c r="P920" s="5">
        <v>64616.92</v>
      </c>
      <c r="Q920" s="5">
        <v>65723.53</v>
      </c>
      <c r="R920" s="5">
        <f t="shared" si="121"/>
        <v>59469.219166666677</v>
      </c>
      <c r="S920" s="9"/>
      <c r="T920" s="8"/>
      <c r="V920" s="9">
        <f t="shared" si="123"/>
        <v>59469.219166666677</v>
      </c>
      <c r="W920" s="9"/>
      <c r="X920" s="202"/>
      <c r="Y920" s="9"/>
      <c r="Z920" s="9">
        <f t="shared" si="124"/>
        <v>59469.219166666677</v>
      </c>
      <c r="AA920" s="9"/>
      <c r="AB920" s="202"/>
      <c r="AC920" s="157">
        <v>0</v>
      </c>
    </row>
    <row r="921" spans="1:32" outlineLevel="3" x14ac:dyDescent="0.25">
      <c r="A921" t="s">
        <v>1699</v>
      </c>
      <c r="B921" t="s">
        <v>1700</v>
      </c>
      <c r="C921" t="s">
        <v>1909</v>
      </c>
      <c r="D921" t="s">
        <v>1910</v>
      </c>
      <c r="E921" s="5">
        <v>125267.49</v>
      </c>
      <c r="F921" s="5">
        <v>105465.17</v>
      </c>
      <c r="G921" s="5">
        <v>108836.2</v>
      </c>
      <c r="H921" s="5">
        <v>112506.41</v>
      </c>
      <c r="I921" s="5">
        <v>106978.85</v>
      </c>
      <c r="J921" s="5">
        <v>110973.43</v>
      </c>
      <c r="K921" s="5">
        <v>114658.27</v>
      </c>
      <c r="L921" s="5">
        <v>118092.01</v>
      </c>
      <c r="M921" s="5">
        <v>121952.96000000001</v>
      </c>
      <c r="N921" s="5">
        <v>125375.14</v>
      </c>
      <c r="O921" s="5">
        <v>129232.6</v>
      </c>
      <c r="P921" s="5">
        <v>132977.63</v>
      </c>
      <c r="Q921" s="5">
        <v>136740.10999999999</v>
      </c>
      <c r="R921" s="5">
        <f t="shared" si="121"/>
        <v>118171.03916666667</v>
      </c>
      <c r="S921" s="9"/>
      <c r="T921" s="8"/>
      <c r="V921" s="9">
        <f t="shared" si="123"/>
        <v>118171.03916666667</v>
      </c>
      <c r="W921" s="9"/>
      <c r="X921" s="202"/>
      <c r="Y921" s="9"/>
      <c r="Z921" s="9">
        <f t="shared" si="124"/>
        <v>118171.03916666667</v>
      </c>
      <c r="AA921" s="9"/>
      <c r="AB921" s="202"/>
      <c r="AC921" s="157">
        <v>0</v>
      </c>
    </row>
    <row r="922" spans="1:32" outlineLevel="3" x14ac:dyDescent="0.25">
      <c r="A922" t="s">
        <v>1699</v>
      </c>
      <c r="B922" t="s">
        <v>1700</v>
      </c>
      <c r="C922" t="s">
        <v>1911</v>
      </c>
      <c r="D922" t="s">
        <v>1912</v>
      </c>
      <c r="E922" s="5">
        <v>20696881.239999998</v>
      </c>
      <c r="F922" s="5">
        <v>20438947.239999998</v>
      </c>
      <c r="G922" s="5">
        <v>20220259.02</v>
      </c>
      <c r="H922" s="5">
        <v>20095211.75</v>
      </c>
      <c r="I922" s="5">
        <v>20012851.469999999</v>
      </c>
      <c r="J922" s="5">
        <v>19889725.960000001</v>
      </c>
      <c r="K922" s="5">
        <v>19734360.390000001</v>
      </c>
      <c r="L922" s="5">
        <v>19527835.27</v>
      </c>
      <c r="M922" s="5">
        <v>19386373.399999999</v>
      </c>
      <c r="N922" s="5">
        <v>19245668.300000001</v>
      </c>
      <c r="O922" s="5">
        <v>19141315.359999999</v>
      </c>
      <c r="P922" s="5">
        <v>18991198.329999998</v>
      </c>
      <c r="Q922" s="5">
        <v>18752519.809999999</v>
      </c>
      <c r="R922" s="5">
        <f t="shared" si="121"/>
        <v>19700703.917916667</v>
      </c>
      <c r="S922" s="9"/>
      <c r="T922" s="8"/>
      <c r="V922" s="9">
        <f t="shared" si="123"/>
        <v>19700703.917916667</v>
      </c>
      <c r="W922" s="9"/>
      <c r="X922" s="202"/>
      <c r="Y922" s="9"/>
      <c r="Z922" s="9"/>
      <c r="AA922" s="9">
        <f>V922</f>
        <v>19700703.917916667</v>
      </c>
      <c r="AB922" s="202"/>
      <c r="AC922" s="157">
        <v>0</v>
      </c>
    </row>
    <row r="923" spans="1:32" outlineLevel="3" x14ac:dyDescent="0.25">
      <c r="A923" t="s">
        <v>1699</v>
      </c>
      <c r="B923" t="s">
        <v>1700</v>
      </c>
      <c r="C923" t="s">
        <v>1913</v>
      </c>
      <c r="D923" t="s">
        <v>1914</v>
      </c>
      <c r="E923" s="5">
        <v>472895.48</v>
      </c>
      <c r="F923" s="5">
        <v>472895.48</v>
      </c>
      <c r="G923" s="5">
        <v>472895.48</v>
      </c>
      <c r="H923" s="5">
        <v>897003.99</v>
      </c>
      <c r="I923" s="5">
        <v>897003.99</v>
      </c>
      <c r="J923" s="5">
        <v>897003.99</v>
      </c>
      <c r="K923" s="5">
        <v>-0.01</v>
      </c>
      <c r="L923" s="5">
        <v>-0.01</v>
      </c>
      <c r="M923" s="5">
        <v>-0.01</v>
      </c>
      <c r="N923" s="5">
        <v>730701.05</v>
      </c>
      <c r="O923" s="5">
        <v>730701.05</v>
      </c>
      <c r="P923" s="5">
        <v>730701.05</v>
      </c>
      <c r="Q923" s="5">
        <v>82716.55</v>
      </c>
      <c r="R923" s="5">
        <f t="shared" si="121"/>
        <v>508892.67208333337</v>
      </c>
      <c r="S923" s="9"/>
      <c r="T923" s="8"/>
      <c r="V923" s="9">
        <f t="shared" si="123"/>
        <v>508892.67208333337</v>
      </c>
      <c r="W923" s="9"/>
      <c r="X923" s="202"/>
      <c r="Y923" s="9">
        <f>'B19'!I85*1000</f>
        <v>114966.86596480742</v>
      </c>
      <c r="Z923" s="9">
        <f>V923-Y923</f>
        <v>393925.80611852591</v>
      </c>
      <c r="AA923" s="9"/>
      <c r="AB923" s="202"/>
      <c r="AC923" s="157">
        <v>0.22591574269314907</v>
      </c>
    </row>
    <row r="924" spans="1:32" outlineLevel="3" x14ac:dyDescent="0.25">
      <c r="A924" t="s">
        <v>1699</v>
      </c>
      <c r="B924" t="s">
        <v>1700</v>
      </c>
      <c r="C924" t="s">
        <v>1915</v>
      </c>
      <c r="D924" t="s">
        <v>1916</v>
      </c>
      <c r="E924" s="5">
        <v>1132783.06</v>
      </c>
      <c r="F924" s="5">
        <v>1157628.68</v>
      </c>
      <c r="G924" s="5">
        <v>1182632.08</v>
      </c>
      <c r="H924" s="5">
        <v>1207794.28</v>
      </c>
      <c r="I924" s="5">
        <v>1233116.29</v>
      </c>
      <c r="J924" s="5">
        <v>1258599.1100000001</v>
      </c>
      <c r="K924" s="5">
        <v>1284243.77</v>
      </c>
      <c r="L924" s="5">
        <v>1310051.27</v>
      </c>
      <c r="M924" s="5">
        <v>1336022.7</v>
      </c>
      <c r="N924" s="5">
        <v>1362159.04</v>
      </c>
      <c r="O924" s="5">
        <v>1388461.37</v>
      </c>
      <c r="P924" s="5">
        <v>1414930.79</v>
      </c>
      <c r="Q924" s="5">
        <v>1441568.26</v>
      </c>
      <c r="R924" s="5">
        <f t="shared" si="121"/>
        <v>1285234.5866666667</v>
      </c>
      <c r="S924" s="9"/>
      <c r="T924" s="8"/>
      <c r="V924" s="9">
        <f t="shared" si="123"/>
        <v>1285234.5866666667</v>
      </c>
      <c r="W924" s="9"/>
      <c r="X924" s="202"/>
      <c r="Y924" s="9"/>
      <c r="Z924" s="9">
        <f>V924</f>
        <v>1285234.5866666667</v>
      </c>
      <c r="AA924" s="9"/>
      <c r="AB924" s="202"/>
      <c r="AC924" s="157">
        <v>0</v>
      </c>
    </row>
    <row r="925" spans="1:32" outlineLevel="3" x14ac:dyDescent="0.25">
      <c r="A925" t="s">
        <v>1699</v>
      </c>
      <c r="B925" t="s">
        <v>1700</v>
      </c>
      <c r="C925" t="s">
        <v>1917</v>
      </c>
      <c r="D925" t="s">
        <v>1918</v>
      </c>
      <c r="E925" s="5">
        <v>-1634.55</v>
      </c>
      <c r="F925" s="5">
        <v>-1634.55</v>
      </c>
      <c r="G925" s="5">
        <v>-1634.55</v>
      </c>
      <c r="H925" s="5">
        <v>-1634.55</v>
      </c>
      <c r="I925" s="5">
        <v>-1634.55</v>
      </c>
      <c r="J925" s="5">
        <v>-1634.54</v>
      </c>
      <c r="K925" s="5">
        <v>-1634.55</v>
      </c>
      <c r="L925" s="5">
        <v>-1634.55</v>
      </c>
      <c r="M925" s="5">
        <v>-1634.55</v>
      </c>
      <c r="N925" s="5">
        <v>-1634.55</v>
      </c>
      <c r="O925" s="5">
        <v>-1634.55</v>
      </c>
      <c r="P925" s="5">
        <v>-1634.55</v>
      </c>
      <c r="Q925" s="5">
        <v>-1634.55</v>
      </c>
      <c r="R925" s="5">
        <f t="shared" si="121"/>
        <v>-1634.5491666666667</v>
      </c>
      <c r="S925" s="9"/>
      <c r="T925" s="8"/>
      <c r="V925" s="9">
        <f t="shared" si="123"/>
        <v>-1634.5491666666667</v>
      </c>
      <c r="W925" s="9"/>
      <c r="X925" s="202"/>
      <c r="Y925" s="9">
        <f>V925</f>
        <v>-1634.5491666666667</v>
      </c>
      <c r="Z925" s="9"/>
      <c r="AA925" s="9"/>
      <c r="AB925" s="202"/>
      <c r="AC925" s="157">
        <v>1</v>
      </c>
    </row>
    <row r="926" spans="1:32" outlineLevel="3" x14ac:dyDescent="0.25">
      <c r="A926" t="s">
        <v>1699</v>
      </c>
      <c r="B926" t="s">
        <v>1700</v>
      </c>
      <c r="C926" t="s">
        <v>1919</v>
      </c>
      <c r="D926" t="s">
        <v>1920</v>
      </c>
      <c r="E926" s="5">
        <v>34555.61</v>
      </c>
      <c r="F926" s="5">
        <v>31998.79</v>
      </c>
      <c r="G926" s="5">
        <v>29346.68</v>
      </c>
      <c r="H926" s="5">
        <v>26684.18</v>
      </c>
      <c r="I926" s="5">
        <v>24097.439999999999</v>
      </c>
      <c r="J926" s="5">
        <v>21414.36</v>
      </c>
      <c r="K926" s="5">
        <v>18807.57</v>
      </c>
      <c r="L926" s="5">
        <v>16103.87</v>
      </c>
      <c r="M926" s="5">
        <v>13389.53</v>
      </c>
      <c r="N926" s="5">
        <v>10928.27</v>
      </c>
      <c r="O926" s="5">
        <v>8193.74</v>
      </c>
      <c r="P926" s="5">
        <v>5537.1</v>
      </c>
      <c r="Q926" s="5">
        <v>2781.57</v>
      </c>
      <c r="R926" s="5">
        <f t="shared" si="121"/>
        <v>18764.176666666666</v>
      </c>
      <c r="S926" s="9"/>
      <c r="T926" s="8"/>
      <c r="V926" s="9">
        <f t="shared" si="123"/>
        <v>18764.176666666666</v>
      </c>
      <c r="W926" s="9"/>
      <c r="X926" s="202"/>
      <c r="Y926" s="9"/>
      <c r="Z926" s="9"/>
      <c r="AA926" s="9">
        <f>V926</f>
        <v>18764.176666666666</v>
      </c>
      <c r="AB926" s="202"/>
      <c r="AC926" s="157">
        <v>0</v>
      </c>
    </row>
    <row r="927" spans="1:32" outlineLevel="3" x14ac:dyDescent="0.25">
      <c r="A927" t="s">
        <v>1699</v>
      </c>
      <c r="B927" t="s">
        <v>1700</v>
      </c>
      <c r="C927" t="s">
        <v>1921</v>
      </c>
      <c r="D927" t="s">
        <v>1922</v>
      </c>
      <c r="E927" s="5">
        <v>14953121.26</v>
      </c>
      <c r="F927" s="5">
        <v>15056818.109999999</v>
      </c>
      <c r="G927" s="5">
        <v>15144737.050000001</v>
      </c>
      <c r="H927" s="5">
        <v>15195009.630000001</v>
      </c>
      <c r="I927" s="5">
        <v>15228120.83</v>
      </c>
      <c r="J927" s="5">
        <v>15332463.4</v>
      </c>
      <c r="K927" s="5">
        <v>15240731.050000001</v>
      </c>
      <c r="L927" s="5">
        <v>15364310.619999999</v>
      </c>
      <c r="M927" s="5">
        <v>15448957.93</v>
      </c>
      <c r="N927" s="5">
        <v>15533152.41</v>
      </c>
      <c r="O927" s="5">
        <v>15595594.65</v>
      </c>
      <c r="P927" s="5">
        <v>15685421.01</v>
      </c>
      <c r="Q927" s="5">
        <v>15828240.380000001</v>
      </c>
      <c r="R927" s="5">
        <f t="shared" si="121"/>
        <v>15351333.125833333</v>
      </c>
      <c r="S927" s="9"/>
      <c r="T927" s="8"/>
      <c r="V927" s="9">
        <f t="shared" si="123"/>
        <v>15351333.125833333</v>
      </c>
      <c r="W927" s="9"/>
      <c r="X927" s="202"/>
      <c r="Y927" s="9"/>
      <c r="Z927" s="9"/>
      <c r="AA927" s="9">
        <f>V927</f>
        <v>15351333.125833333</v>
      </c>
      <c r="AB927" s="202"/>
      <c r="AC927" s="157">
        <v>0</v>
      </c>
    </row>
    <row r="928" spans="1:32" outlineLevel="3" x14ac:dyDescent="0.25">
      <c r="A928" t="s">
        <v>1699</v>
      </c>
      <c r="B928" t="s">
        <v>1700</v>
      </c>
      <c r="C928" t="s">
        <v>1923</v>
      </c>
      <c r="D928" t="s">
        <v>1924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5">
        <v>0</v>
      </c>
      <c r="P928" s="5">
        <v>0</v>
      </c>
      <c r="Q928" s="5">
        <v>-3063286.97</v>
      </c>
      <c r="R928" s="5">
        <f t="shared" si="121"/>
        <v>-127636.95708333334</v>
      </c>
      <c r="S928" s="9"/>
      <c r="T928" s="8"/>
      <c r="V928" s="9">
        <f t="shared" si="123"/>
        <v>-127636.95708333334</v>
      </c>
      <c r="W928" s="9"/>
      <c r="X928" s="202"/>
      <c r="Y928" s="9"/>
      <c r="Z928" s="9">
        <f>V928</f>
        <v>-127636.95708333334</v>
      </c>
      <c r="AA928" s="9"/>
      <c r="AB928" s="202"/>
      <c r="AC928" s="157">
        <v>0</v>
      </c>
    </row>
    <row r="929" spans="1:32" outlineLevel="3" x14ac:dyDescent="0.25">
      <c r="A929" t="s">
        <v>1699</v>
      </c>
      <c r="B929" t="s">
        <v>1700</v>
      </c>
      <c r="C929" t="s">
        <v>1925</v>
      </c>
      <c r="D929" t="s">
        <v>1926</v>
      </c>
      <c r="E929" s="5">
        <v>140727</v>
      </c>
      <c r="F929" s="5">
        <v>144462</v>
      </c>
      <c r="G929" s="5">
        <v>148197</v>
      </c>
      <c r="H929" s="5">
        <v>151445</v>
      </c>
      <c r="I929" s="5">
        <v>155227</v>
      </c>
      <c r="J929" s="5">
        <v>159009</v>
      </c>
      <c r="K929" s="5">
        <v>162294</v>
      </c>
      <c r="L929" s="5">
        <v>166795</v>
      </c>
      <c r="M929" s="5">
        <v>171296</v>
      </c>
      <c r="N929" s="5">
        <v>174980</v>
      </c>
      <c r="O929" s="5">
        <v>179600</v>
      </c>
      <c r="P929" s="5">
        <v>184220</v>
      </c>
      <c r="Q929" s="5">
        <v>187987</v>
      </c>
      <c r="R929" s="5">
        <f t="shared" si="121"/>
        <v>163490.16666666666</v>
      </c>
      <c r="S929" s="9"/>
      <c r="T929" s="8"/>
      <c r="V929" s="9">
        <f t="shared" si="123"/>
        <v>163490.16666666666</v>
      </c>
      <c r="W929" s="9"/>
      <c r="X929" s="202"/>
      <c r="Y929" s="9"/>
      <c r="Z929" s="9"/>
      <c r="AA929" s="9">
        <f>V929</f>
        <v>163490.16666666666</v>
      </c>
      <c r="AB929" s="202"/>
      <c r="AC929" s="157">
        <v>0</v>
      </c>
    </row>
    <row r="930" spans="1:32" outlineLevel="3" x14ac:dyDescent="0.25">
      <c r="A930" t="s">
        <v>1699</v>
      </c>
      <c r="B930" t="s">
        <v>1700</v>
      </c>
      <c r="C930" t="s">
        <v>1927</v>
      </c>
      <c r="D930" t="s">
        <v>1928</v>
      </c>
      <c r="E930" s="5">
        <v>20854</v>
      </c>
      <c r="F930" s="5">
        <v>21335</v>
      </c>
      <c r="G930" s="5">
        <v>21816</v>
      </c>
      <c r="H930" s="5">
        <v>22235</v>
      </c>
      <c r="I930" s="5">
        <v>22723</v>
      </c>
      <c r="J930" s="5">
        <v>23211</v>
      </c>
      <c r="K930" s="5">
        <v>23634</v>
      </c>
      <c r="L930" s="5">
        <v>24214</v>
      </c>
      <c r="M930" s="5">
        <v>24794</v>
      </c>
      <c r="N930" s="5">
        <v>25269</v>
      </c>
      <c r="O930" s="5">
        <v>25864</v>
      </c>
      <c r="P930" s="5">
        <v>26459</v>
      </c>
      <c r="Q930" s="5">
        <v>26944</v>
      </c>
      <c r="R930" s="5">
        <f t="shared" si="121"/>
        <v>23787.75</v>
      </c>
      <c r="S930" s="9"/>
      <c r="T930" s="8"/>
      <c r="V930" s="9">
        <f t="shared" si="123"/>
        <v>23787.75</v>
      </c>
      <c r="W930" s="9"/>
      <c r="X930" s="202"/>
      <c r="Y930" s="9"/>
      <c r="Z930" s="9"/>
      <c r="AA930" s="9">
        <f>V930</f>
        <v>23787.75</v>
      </c>
      <c r="AB930" s="202"/>
      <c r="AC930" s="157">
        <v>0</v>
      </c>
    </row>
    <row r="931" spans="1:32" outlineLevel="3" x14ac:dyDescent="0.25">
      <c r="A931" t="s">
        <v>1699</v>
      </c>
      <c r="B931" t="s">
        <v>1700</v>
      </c>
      <c r="C931" t="s">
        <v>1929</v>
      </c>
      <c r="D931" t="s">
        <v>1930</v>
      </c>
      <c r="E931" s="5">
        <v>30423</v>
      </c>
      <c r="F931" s="5">
        <v>31230</v>
      </c>
      <c r="G931" s="5">
        <v>32037</v>
      </c>
      <c r="H931" s="5">
        <v>32740</v>
      </c>
      <c r="I931" s="5">
        <v>33558</v>
      </c>
      <c r="J931" s="5">
        <v>34376</v>
      </c>
      <c r="K931" s="5">
        <v>35086</v>
      </c>
      <c r="L931" s="5">
        <v>36059</v>
      </c>
      <c r="M931" s="5">
        <v>37032</v>
      </c>
      <c r="N931" s="5">
        <v>37828</v>
      </c>
      <c r="O931" s="5">
        <v>38827</v>
      </c>
      <c r="P931" s="5">
        <v>39826</v>
      </c>
      <c r="Q931" s="5">
        <v>40641</v>
      </c>
      <c r="R931" s="5">
        <f t="shared" si="121"/>
        <v>35344.25</v>
      </c>
      <c r="S931" s="9"/>
      <c r="T931" s="8"/>
      <c r="V931" s="9">
        <f t="shared" si="123"/>
        <v>35344.25</v>
      </c>
      <c r="W931" s="9"/>
      <c r="X931" s="202"/>
      <c r="Y931" s="9"/>
      <c r="Z931" s="9"/>
      <c r="AA931" s="9">
        <f>V931</f>
        <v>35344.25</v>
      </c>
      <c r="AB931" s="202"/>
      <c r="AC931" s="157">
        <v>0</v>
      </c>
    </row>
    <row r="932" spans="1:32" outlineLevel="3" x14ac:dyDescent="0.25">
      <c r="A932" t="s">
        <v>1699</v>
      </c>
      <c r="B932" t="s">
        <v>1700</v>
      </c>
      <c r="C932" t="s">
        <v>1931</v>
      </c>
      <c r="D932" t="s">
        <v>1932</v>
      </c>
      <c r="E932" s="5">
        <v>4509</v>
      </c>
      <c r="F932" s="5">
        <v>4613</v>
      </c>
      <c r="G932" s="5">
        <v>4717</v>
      </c>
      <c r="H932" s="5">
        <v>4809</v>
      </c>
      <c r="I932" s="5">
        <v>4914</v>
      </c>
      <c r="J932" s="5">
        <v>5019</v>
      </c>
      <c r="K932" s="5">
        <v>5112</v>
      </c>
      <c r="L932" s="5">
        <v>5238</v>
      </c>
      <c r="M932" s="5">
        <v>5364</v>
      </c>
      <c r="N932" s="5">
        <v>5465</v>
      </c>
      <c r="O932" s="5">
        <v>5593</v>
      </c>
      <c r="P932" s="5">
        <v>5721</v>
      </c>
      <c r="Q932" s="5">
        <v>5826</v>
      </c>
      <c r="R932" s="5">
        <f t="shared" si="121"/>
        <v>5144.375</v>
      </c>
      <c r="S932" s="9"/>
      <c r="T932" s="8"/>
      <c r="V932" s="9">
        <f t="shared" si="123"/>
        <v>5144.375</v>
      </c>
      <c r="W932" s="9"/>
      <c r="X932" s="202"/>
      <c r="Y932" s="9"/>
      <c r="Z932" s="9"/>
      <c r="AA932" s="9">
        <f>V932</f>
        <v>5144.375</v>
      </c>
      <c r="AB932" s="202"/>
      <c r="AC932" s="157">
        <v>0</v>
      </c>
    </row>
    <row r="933" spans="1:32" outlineLevel="3" x14ac:dyDescent="0.25">
      <c r="A933" t="s">
        <v>1699</v>
      </c>
      <c r="B933" t="s">
        <v>1700</v>
      </c>
      <c r="C933" t="s">
        <v>1933</v>
      </c>
      <c r="D933" t="s">
        <v>1934</v>
      </c>
      <c r="E933" s="5">
        <v>-56279.73</v>
      </c>
      <c r="F933" s="5">
        <v>-59740.52</v>
      </c>
      <c r="G933" s="5">
        <v>-50827.89</v>
      </c>
      <c r="H933" s="5">
        <v>-51181.919999999998</v>
      </c>
      <c r="I933" s="5">
        <v>-54527.68</v>
      </c>
      <c r="J933" s="5">
        <v>-122.94</v>
      </c>
      <c r="K933" s="5">
        <v>0</v>
      </c>
      <c r="L933" s="5">
        <v>0</v>
      </c>
      <c r="M933" s="5">
        <v>0</v>
      </c>
      <c r="N933" s="5">
        <v>0</v>
      </c>
      <c r="O933" s="5">
        <v>0</v>
      </c>
      <c r="P933" s="5">
        <v>0</v>
      </c>
      <c r="Q933" s="5">
        <v>0</v>
      </c>
      <c r="R933" s="5">
        <f t="shared" si="121"/>
        <v>-20378.401249999999</v>
      </c>
      <c r="S933" s="9"/>
      <c r="T933" s="8"/>
      <c r="V933" s="9">
        <f t="shared" si="123"/>
        <v>-20378.401249999999</v>
      </c>
      <c r="W933" s="9"/>
      <c r="X933" s="202"/>
      <c r="Y933" s="9">
        <f>'B19'!I100*1000</f>
        <v>-1365.7119706357221</v>
      </c>
      <c r="Z933" s="9">
        <f>V933-Y933</f>
        <v>-19012.689279364276</v>
      </c>
      <c r="AA933" s="9"/>
      <c r="AB933" s="202"/>
      <c r="AC933" s="157">
        <v>6.7017620954721469E-2</v>
      </c>
    </row>
    <row r="934" spans="1:32" outlineLevel="3" x14ac:dyDescent="0.25">
      <c r="A934" t="s">
        <v>1935</v>
      </c>
      <c r="B934" t="s">
        <v>1936</v>
      </c>
      <c r="C934" t="s">
        <v>1937</v>
      </c>
      <c r="D934" t="s">
        <v>1938</v>
      </c>
      <c r="E934" s="5">
        <v>2185616.48</v>
      </c>
      <c r="F934" s="5">
        <v>2128990.34</v>
      </c>
      <c r="G934" s="5">
        <v>2072364.2</v>
      </c>
      <c r="H934" s="5">
        <v>2015738.07</v>
      </c>
      <c r="I934" s="5">
        <v>1962011.54</v>
      </c>
      <c r="J934" s="5">
        <v>1912634.44</v>
      </c>
      <c r="K934" s="5">
        <v>1863168.83</v>
      </c>
      <c r="L934" s="5">
        <v>1813822.59</v>
      </c>
      <c r="M934" s="5">
        <v>1764476.4</v>
      </c>
      <c r="N934" s="5">
        <v>1715130.16</v>
      </c>
      <c r="O934" s="5">
        <v>1665783.94</v>
      </c>
      <c r="P934" s="5">
        <v>1616437.72</v>
      </c>
      <c r="Q934" s="5">
        <v>1567091.49</v>
      </c>
      <c r="R934" s="5">
        <f t="shared" si="121"/>
        <v>1867242.6845833333</v>
      </c>
      <c r="S934" s="9"/>
      <c r="T934" s="8"/>
      <c r="V934" s="9">
        <f t="shared" si="123"/>
        <v>1867242.6845833333</v>
      </c>
      <c r="W934" s="9"/>
      <c r="X934" s="202"/>
      <c r="Y934" s="9"/>
      <c r="Z934" s="9"/>
      <c r="AA934" s="9">
        <f>V934</f>
        <v>1867242.6845833333</v>
      </c>
      <c r="AB934" s="202"/>
      <c r="AC934" s="157">
        <v>0</v>
      </c>
    </row>
    <row r="935" spans="1:32" outlineLevel="3" x14ac:dyDescent="0.25">
      <c r="A935" t="s">
        <v>1935</v>
      </c>
      <c r="B935" t="s">
        <v>1936</v>
      </c>
      <c r="C935" t="s">
        <v>1939</v>
      </c>
      <c r="D935" t="s">
        <v>1940</v>
      </c>
      <c r="E935" s="5">
        <v>54839.42</v>
      </c>
      <c r="F935" s="5">
        <v>54839.42</v>
      </c>
      <c r="G935" s="5">
        <v>54839.42</v>
      </c>
      <c r="H935" s="5">
        <v>54839.42</v>
      </c>
      <c r="I935" s="5">
        <v>54839.42</v>
      </c>
      <c r="J935" s="5">
        <v>54839.42</v>
      </c>
      <c r="K935" s="5">
        <v>181678.51</v>
      </c>
      <c r="L935" s="5">
        <v>181678.51</v>
      </c>
      <c r="M935" s="5">
        <v>181678.51</v>
      </c>
      <c r="N935" s="5">
        <v>181678.51</v>
      </c>
      <c r="O935" s="5">
        <v>181678.51</v>
      </c>
      <c r="P935" s="5">
        <v>181678.51</v>
      </c>
      <c r="Q935" s="5">
        <v>185908.16</v>
      </c>
      <c r="R935" s="5">
        <f t="shared" si="121"/>
        <v>123720.16249999999</v>
      </c>
      <c r="S935" s="9"/>
      <c r="T935" s="8"/>
      <c r="V935" s="9">
        <f t="shared" si="123"/>
        <v>123720.16249999999</v>
      </c>
      <c r="W935" s="9"/>
      <c r="X935" s="202"/>
      <c r="Y935" s="9">
        <f>V935</f>
        <v>123720.16249999999</v>
      </c>
      <c r="Z935" s="9"/>
      <c r="AA935" s="9"/>
      <c r="AB935" s="202"/>
      <c r="AC935" s="157">
        <v>1</v>
      </c>
    </row>
    <row r="936" spans="1:32" outlineLevel="3" x14ac:dyDescent="0.25">
      <c r="A936" t="s">
        <v>1941</v>
      </c>
      <c r="B936" t="s">
        <v>1942</v>
      </c>
      <c r="C936" t="s">
        <v>1943</v>
      </c>
      <c r="D936" t="s">
        <v>1944</v>
      </c>
      <c r="E936" s="5">
        <v>1970028</v>
      </c>
      <c r="F936" s="5">
        <v>1970028</v>
      </c>
      <c r="G936" s="5">
        <v>1970028</v>
      </c>
      <c r="H936" s="5">
        <v>1970028</v>
      </c>
      <c r="I936" s="5">
        <v>1970028</v>
      </c>
      <c r="J936" s="5">
        <v>1970028</v>
      </c>
      <c r="K936" s="5">
        <v>1611177</v>
      </c>
      <c r="L936" s="5">
        <v>1611177</v>
      </c>
      <c r="M936" s="5">
        <v>1611177</v>
      </c>
      <c r="N936" s="5">
        <v>1611177</v>
      </c>
      <c r="O936" s="5">
        <v>1611177</v>
      </c>
      <c r="P936" s="5">
        <v>1611177</v>
      </c>
      <c r="Q936" s="5">
        <v>1611177</v>
      </c>
      <c r="R936" s="5">
        <f t="shared" si="121"/>
        <v>1775650.375</v>
      </c>
      <c r="S936" s="9"/>
      <c r="T936" s="8"/>
      <c r="V936" s="9">
        <f t="shared" si="123"/>
        <v>1775650.375</v>
      </c>
      <c r="W936" s="9"/>
      <c r="X936" s="202"/>
      <c r="Y936" s="9"/>
      <c r="Z936" s="9"/>
      <c r="AA936" s="9">
        <f>V936</f>
        <v>1775650.375</v>
      </c>
      <c r="AB936" s="202"/>
      <c r="AC936" s="157">
        <v>0</v>
      </c>
      <c r="AD936" s="5"/>
      <c r="AE936" s="5"/>
    </row>
    <row r="937" spans="1:32" outlineLevel="3" x14ac:dyDescent="0.25">
      <c r="A937" t="s">
        <v>1941</v>
      </c>
      <c r="B937" t="s">
        <v>1942</v>
      </c>
      <c r="C937" t="s">
        <v>1945</v>
      </c>
      <c r="D937" t="s">
        <v>1946</v>
      </c>
      <c r="E937" s="5">
        <v>780629</v>
      </c>
      <c r="F937" s="5">
        <v>780629</v>
      </c>
      <c r="G937" s="5">
        <v>780629</v>
      </c>
      <c r="H937" s="5">
        <v>780629</v>
      </c>
      <c r="I937" s="5">
        <v>780629</v>
      </c>
      <c r="J937" s="5">
        <v>780629</v>
      </c>
      <c r="K937" s="5">
        <v>354878</v>
      </c>
      <c r="L937" s="5">
        <v>354878</v>
      </c>
      <c r="M937" s="5">
        <v>354878</v>
      </c>
      <c r="N937" s="5">
        <v>354878</v>
      </c>
      <c r="O937" s="5">
        <v>354878</v>
      </c>
      <c r="P937" s="5">
        <v>354878</v>
      </c>
      <c r="Q937" s="5">
        <v>354878</v>
      </c>
      <c r="R937" s="5">
        <f t="shared" si="121"/>
        <v>550013.875</v>
      </c>
      <c r="S937" s="9"/>
      <c r="T937" s="8"/>
      <c r="V937" s="9">
        <f t="shared" si="123"/>
        <v>550013.875</v>
      </c>
      <c r="W937" s="9"/>
      <c r="X937" s="202"/>
      <c r="Y937" s="9"/>
      <c r="Z937" s="9"/>
      <c r="AA937" s="9">
        <f>V937</f>
        <v>550013.875</v>
      </c>
      <c r="AB937" s="202"/>
      <c r="AC937" s="157">
        <v>0</v>
      </c>
      <c r="AD937" s="5"/>
      <c r="AE937" s="5"/>
    </row>
    <row r="938" spans="1:32" ht="13.5" outlineLevel="2" thickBot="1" x14ac:dyDescent="0.35">
      <c r="A938" s="6" t="s">
        <v>3747</v>
      </c>
      <c r="B938" s="6"/>
      <c r="C938" s="6"/>
      <c r="D938" s="6"/>
      <c r="E938" s="7">
        <f t="shared" ref="E938:R938" si="125">SUBTOTAL(9,E811:E937)</f>
        <v>856976961.20000005</v>
      </c>
      <c r="F938" s="7">
        <f t="shared" si="125"/>
        <v>862112848.63000023</v>
      </c>
      <c r="G938" s="7">
        <f t="shared" si="125"/>
        <v>854169618.44999993</v>
      </c>
      <c r="H938" s="7">
        <f t="shared" si="125"/>
        <v>861676616.03000009</v>
      </c>
      <c r="I938" s="7">
        <f t="shared" si="125"/>
        <v>836558556.11000013</v>
      </c>
      <c r="J938" s="7">
        <f t="shared" si="125"/>
        <v>843958927.25000024</v>
      </c>
      <c r="K938" s="7">
        <f t="shared" si="125"/>
        <v>824459611.54000032</v>
      </c>
      <c r="L938" s="7">
        <f t="shared" si="125"/>
        <v>817978364.30999982</v>
      </c>
      <c r="M938" s="7">
        <f t="shared" si="125"/>
        <v>810321002.17999995</v>
      </c>
      <c r="N938" s="7">
        <f t="shared" si="125"/>
        <v>823015892.74000001</v>
      </c>
      <c r="O938" s="7">
        <f t="shared" si="125"/>
        <v>824290477.09000063</v>
      </c>
      <c r="P938" s="7">
        <f t="shared" si="125"/>
        <v>825043362.15000021</v>
      </c>
      <c r="Q938" s="7">
        <f t="shared" si="125"/>
        <v>825425681.60000026</v>
      </c>
      <c r="R938" s="7">
        <f t="shared" si="125"/>
        <v>835398883.1566664</v>
      </c>
      <c r="S938" s="16"/>
      <c r="T938" s="7">
        <f t="shared" ref="T938:W938" si="126">SUBTOTAL(9,T811:T937)</f>
        <v>21832766.642083332</v>
      </c>
      <c r="U938" s="7">
        <f t="shared" si="126"/>
        <v>0</v>
      </c>
      <c r="V938" s="7">
        <f t="shared" si="126"/>
        <v>813566116.51458299</v>
      </c>
      <c r="W938" s="7">
        <f t="shared" si="126"/>
        <v>0</v>
      </c>
      <c r="X938" s="16"/>
      <c r="Y938" s="7">
        <f t="shared" ref="Y938:AA938" si="127">SUBTOTAL(9,Y811:Y937)</f>
        <v>10117733.208035428</v>
      </c>
      <c r="Z938" s="7">
        <f t="shared" si="127"/>
        <v>141350458.52904785</v>
      </c>
      <c r="AA938" s="7">
        <f t="shared" si="127"/>
        <v>662097924.77749991</v>
      </c>
      <c r="AB938" s="16"/>
      <c r="AC938" s="188"/>
      <c r="AD938" s="5"/>
      <c r="AE938" s="5"/>
      <c r="AF938" s="5"/>
    </row>
    <row r="939" spans="1:32" ht="13" outlineLevel="1" x14ac:dyDescent="0.3">
      <c r="A939" s="11" t="s">
        <v>3748</v>
      </c>
      <c r="B939" s="11"/>
      <c r="C939" s="11"/>
      <c r="D939" s="11"/>
      <c r="E939" s="12">
        <f t="shared" ref="E939:R939" si="128">SUBTOTAL(9,E408:E938)</f>
        <v>2018615000.8700001</v>
      </c>
      <c r="F939" s="12">
        <f t="shared" si="128"/>
        <v>2064583202.4799991</v>
      </c>
      <c r="G939" s="12">
        <f t="shared" si="128"/>
        <v>2045195381.1400032</v>
      </c>
      <c r="H939" s="12">
        <f t="shared" si="128"/>
        <v>2045635162.6700008</v>
      </c>
      <c r="I939" s="12">
        <f t="shared" si="128"/>
        <v>1979067525.4099998</v>
      </c>
      <c r="J939" s="12">
        <f t="shared" si="128"/>
        <v>1975091447.1300013</v>
      </c>
      <c r="K939" s="12">
        <f t="shared" si="128"/>
        <v>2049432980.3099995</v>
      </c>
      <c r="L939" s="12">
        <f t="shared" si="128"/>
        <v>2018353873.8099999</v>
      </c>
      <c r="M939" s="12">
        <f t="shared" si="128"/>
        <v>2020053944.8300009</v>
      </c>
      <c r="N939" s="12">
        <f t="shared" si="128"/>
        <v>2073413303.3900011</v>
      </c>
      <c r="O939" s="12">
        <f t="shared" si="128"/>
        <v>2090786775.3099995</v>
      </c>
      <c r="P939" s="12">
        <f t="shared" si="128"/>
        <v>2096918979.7900004</v>
      </c>
      <c r="Q939" s="12">
        <f t="shared" si="128"/>
        <v>2085169399.4899991</v>
      </c>
      <c r="R939" s="12">
        <f t="shared" si="128"/>
        <v>2042535398.0375021</v>
      </c>
      <c r="S939" s="16"/>
      <c r="T939" s="12">
        <f t="shared" ref="T939:W939" si="129">SUBTOTAL(9,T408:T938)</f>
        <v>440180817.42041677</v>
      </c>
      <c r="U939" s="12">
        <f t="shared" si="129"/>
        <v>0</v>
      </c>
      <c r="V939" s="12">
        <f t="shared" si="129"/>
        <v>1566777420.0170851</v>
      </c>
      <c r="W939" s="12">
        <f t="shared" si="129"/>
        <v>35577160.599999994</v>
      </c>
      <c r="X939" s="16"/>
      <c r="Y939" s="12">
        <f t="shared" ref="Y939:AA939" si="130">SUBTOTAL(9,Y408:Y938)</f>
        <v>14658888.30879982</v>
      </c>
      <c r="Z939" s="12">
        <f t="shared" si="130"/>
        <v>512303078.44953346</v>
      </c>
      <c r="AA939" s="12">
        <f t="shared" si="130"/>
        <v>1039815453.2587497</v>
      </c>
      <c r="AB939" s="16"/>
      <c r="AC939" s="12"/>
    </row>
    <row r="940" spans="1:32" ht="13" outlineLevel="1" x14ac:dyDescent="0.3">
      <c r="A940" s="15"/>
      <c r="B940" s="15"/>
      <c r="C940" s="15"/>
      <c r="D940" s="15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5"/>
    </row>
    <row r="941" spans="1:32" ht="13" x14ac:dyDescent="0.3">
      <c r="A941" s="11" t="s">
        <v>3749</v>
      </c>
      <c r="B941" s="11"/>
      <c r="C941" s="11"/>
      <c r="D941" s="11"/>
      <c r="E941" s="12">
        <f t="shared" ref="E941:R941" si="131">SUBTOTAL(9,E11:E939)</f>
        <v>21864861175.690033</v>
      </c>
      <c r="F941" s="12">
        <f t="shared" si="131"/>
        <v>22072640510.549992</v>
      </c>
      <c r="G941" s="12">
        <f t="shared" si="131"/>
        <v>22224933100.02002</v>
      </c>
      <c r="H941" s="12">
        <f t="shared" si="131"/>
        <v>22241230612.090008</v>
      </c>
      <c r="I941" s="12">
        <f t="shared" si="131"/>
        <v>22296684097.830021</v>
      </c>
      <c r="J941" s="12">
        <f t="shared" si="131"/>
        <v>22467898330.230022</v>
      </c>
      <c r="K941" s="12">
        <f t="shared" si="131"/>
        <v>22205931064.010025</v>
      </c>
      <c r="L941" s="12">
        <f t="shared" si="131"/>
        <v>22217186720.080032</v>
      </c>
      <c r="M941" s="12">
        <f t="shared" si="131"/>
        <v>22225661918.309967</v>
      </c>
      <c r="N941" s="12">
        <f t="shared" si="131"/>
        <v>22891883924.63002</v>
      </c>
      <c r="O941" s="12">
        <f t="shared" si="131"/>
        <v>22984336420.600006</v>
      </c>
      <c r="P941" s="12">
        <f t="shared" si="131"/>
        <v>23087614402.250069</v>
      </c>
      <c r="Q941" s="12">
        <f t="shared" si="131"/>
        <v>23201585737.549946</v>
      </c>
      <c r="R941" s="12">
        <f t="shared" si="131"/>
        <v>22454102046.434982</v>
      </c>
      <c r="S941" s="16"/>
      <c r="T941" s="28">
        <f t="shared" ref="T941:W941" si="132">SUM(T160,T216,T406,T939)</f>
        <v>1651215699.3898606</v>
      </c>
      <c r="U941" s="28">
        <f t="shared" si="132"/>
        <v>0</v>
      </c>
      <c r="V941" s="28">
        <f t="shared" si="132"/>
        <v>20767309186.445141</v>
      </c>
      <c r="W941" s="28">
        <f t="shared" si="132"/>
        <v>35577160.599999994</v>
      </c>
      <c r="X941" s="16"/>
      <c r="Y941" s="28">
        <f t="shared" ref="Y941:AA941" si="133">SUM(Y160,Y216,Y406,Y939)</f>
        <v>1096283432.4500604</v>
      </c>
      <c r="Z941" s="28">
        <f t="shared" si="133"/>
        <v>17033912288.592596</v>
      </c>
      <c r="AA941" s="28">
        <f t="shared" si="133"/>
        <v>2637113465.4024839</v>
      </c>
      <c r="AB941" s="16"/>
      <c r="AC941" s="12"/>
    </row>
    <row r="942" spans="1:32" s="8" customFormat="1" ht="13" x14ac:dyDescent="0.3">
      <c r="A942" s="15"/>
      <c r="B942" s="15"/>
      <c r="C942" s="15"/>
      <c r="D942" s="15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X942" s="200"/>
      <c r="AB942" s="200"/>
    </row>
    <row r="943" spans="1:32" s="8" customFormat="1" ht="13" outlineLevel="1" x14ac:dyDescent="0.3">
      <c r="A943" s="214" t="s">
        <v>3750</v>
      </c>
      <c r="B943" s="214"/>
      <c r="C943" s="214"/>
      <c r="D943" s="214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9"/>
      <c r="V943" s="9"/>
      <c r="X943" s="200"/>
      <c r="Y943" s="9"/>
      <c r="Z943" s="9"/>
      <c r="AA943" s="9"/>
      <c r="AB943" s="202"/>
      <c r="AC943" s="9"/>
    </row>
    <row r="944" spans="1:32" outlineLevel="3" x14ac:dyDescent="0.25">
      <c r="A944" t="s">
        <v>1947</v>
      </c>
      <c r="B944" t="s">
        <v>1948</v>
      </c>
      <c r="C944" t="s">
        <v>1949</v>
      </c>
      <c r="D944" t="s">
        <v>1950</v>
      </c>
      <c r="E944" s="5">
        <v>-357060915</v>
      </c>
      <c r="F944" s="5">
        <v>-357060915</v>
      </c>
      <c r="G944" s="5">
        <v>-357060915</v>
      </c>
      <c r="H944" s="5">
        <v>-357060915</v>
      </c>
      <c r="I944" s="5">
        <v>-357060915</v>
      </c>
      <c r="J944" s="5">
        <v>-357060915</v>
      </c>
      <c r="K944" s="5">
        <v>-357060915</v>
      </c>
      <c r="L944" s="5">
        <v>-357060915</v>
      </c>
      <c r="M944" s="5">
        <v>-357060915</v>
      </c>
      <c r="N944" s="5">
        <v>-357060915</v>
      </c>
      <c r="O944" s="5">
        <v>-357060915</v>
      </c>
      <c r="P944" s="5">
        <v>-357060915</v>
      </c>
      <c r="Q944" s="5">
        <v>-357060915</v>
      </c>
      <c r="R944" s="5">
        <f t="shared" si="121"/>
        <v>-357060915</v>
      </c>
      <c r="S944" s="9"/>
    </row>
    <row r="945" spans="1:29" outlineLevel="3" x14ac:dyDescent="0.25">
      <c r="A945" t="s">
        <v>1947</v>
      </c>
      <c r="B945" t="s">
        <v>1948</v>
      </c>
      <c r="C945" t="s">
        <v>1951</v>
      </c>
      <c r="D945" t="s">
        <v>1950</v>
      </c>
      <c r="E945" s="5">
        <v>-3060884981.2399998</v>
      </c>
      <c r="F945" s="5">
        <v>-3060884981.2399998</v>
      </c>
      <c r="G945" s="5">
        <v>-3060884981.2399998</v>
      </c>
      <c r="H945" s="5">
        <v>-3060884981.2399998</v>
      </c>
      <c r="I945" s="5">
        <v>-3060884981.2399998</v>
      </c>
      <c r="J945" s="5">
        <v>-3060884981.2399998</v>
      </c>
      <c r="K945" s="5">
        <v>-3060884981.2399998</v>
      </c>
      <c r="L945" s="5">
        <v>-3060884981.2399998</v>
      </c>
      <c r="M945" s="5">
        <v>-3060884981.2399998</v>
      </c>
      <c r="N945" s="5">
        <v>-3060884981.2399998</v>
      </c>
      <c r="O945" s="5">
        <v>-3060884981.2399998</v>
      </c>
      <c r="P945" s="5">
        <v>-3060884981.2399998</v>
      </c>
      <c r="Q945" s="5">
        <v>-3060884981.2399998</v>
      </c>
      <c r="R945" s="5">
        <f t="shared" si="121"/>
        <v>-3060884981.2399998</v>
      </c>
      <c r="S945" s="9"/>
    </row>
    <row r="946" spans="1:29" ht="13.5" outlineLevel="2" thickBot="1" x14ac:dyDescent="0.35">
      <c r="A946" s="6" t="s">
        <v>3751</v>
      </c>
      <c r="B946" s="6"/>
      <c r="C946" s="6"/>
      <c r="D946" s="6"/>
      <c r="E946" s="7">
        <f t="shared" ref="E946:V946" si="134">SUBTOTAL(9,E944:E945)</f>
        <v>-3417945896.2399998</v>
      </c>
      <c r="F946" s="7">
        <f t="shared" si="134"/>
        <v>-3417945896.2399998</v>
      </c>
      <c r="G946" s="7">
        <f t="shared" si="134"/>
        <v>-3417945896.2399998</v>
      </c>
      <c r="H946" s="7">
        <f t="shared" si="134"/>
        <v>-3417945896.2399998</v>
      </c>
      <c r="I946" s="7">
        <f t="shared" si="134"/>
        <v>-3417945896.2399998</v>
      </c>
      <c r="J946" s="7">
        <f t="shared" si="134"/>
        <v>-3417945896.2399998</v>
      </c>
      <c r="K946" s="7">
        <f t="shared" si="134"/>
        <v>-3417945896.2399998</v>
      </c>
      <c r="L946" s="7">
        <f t="shared" si="134"/>
        <v>-3417945896.2399998</v>
      </c>
      <c r="M946" s="7">
        <f t="shared" si="134"/>
        <v>-3417945896.2399998</v>
      </c>
      <c r="N946" s="7">
        <f t="shared" si="134"/>
        <v>-3417945896.2399998</v>
      </c>
      <c r="O946" s="7">
        <f t="shared" si="134"/>
        <v>-3417945896.2399998</v>
      </c>
      <c r="P946" s="7">
        <f t="shared" si="134"/>
        <v>-3417945896.2399998</v>
      </c>
      <c r="Q946" s="7">
        <f t="shared" si="134"/>
        <v>-3417945896.2399998</v>
      </c>
      <c r="R946" s="7">
        <f t="shared" si="134"/>
        <v>-3417945896.2399998</v>
      </c>
      <c r="S946" s="16"/>
      <c r="T946" s="7">
        <f t="shared" si="134"/>
        <v>0</v>
      </c>
      <c r="U946" s="7">
        <f t="shared" si="134"/>
        <v>0</v>
      </c>
      <c r="V946" s="7">
        <f t="shared" si="134"/>
        <v>0</v>
      </c>
      <c r="W946" s="7">
        <f>R946</f>
        <v>-3417945896.2399998</v>
      </c>
      <c r="X946" s="16"/>
      <c r="Y946" s="7">
        <f t="shared" ref="Y946:AA946" si="135">SUBTOTAL(9,Y944:Y945)</f>
        <v>0</v>
      </c>
      <c r="Z946" s="7">
        <f t="shared" si="135"/>
        <v>0</v>
      </c>
      <c r="AA946" s="7">
        <f t="shared" si="135"/>
        <v>0</v>
      </c>
      <c r="AB946" s="16"/>
      <c r="AC946" s="188">
        <v>0</v>
      </c>
    </row>
    <row r="947" spans="1:29" outlineLevel="3" x14ac:dyDescent="0.25">
      <c r="A947" t="s">
        <v>1952</v>
      </c>
      <c r="B947" t="s">
        <v>1953</v>
      </c>
      <c r="C947" t="s">
        <v>1954</v>
      </c>
      <c r="D947" t="s">
        <v>1955</v>
      </c>
      <c r="E947" s="5">
        <v>-1804600</v>
      </c>
      <c r="F947" s="5">
        <v>-1804600</v>
      </c>
      <c r="G947" s="5">
        <v>-1804600</v>
      </c>
      <c r="H947" s="5">
        <v>-1804600</v>
      </c>
      <c r="I947" s="5">
        <v>-1804600</v>
      </c>
      <c r="J947" s="5">
        <v>-1804600</v>
      </c>
      <c r="K947" s="5">
        <v>-1804600</v>
      </c>
      <c r="L947" s="5">
        <v>-1804600</v>
      </c>
      <c r="M947" s="5">
        <v>-1804600</v>
      </c>
      <c r="N947" s="5">
        <v>-1804600</v>
      </c>
      <c r="O947" s="5">
        <v>-1804600</v>
      </c>
      <c r="P947" s="5">
        <v>-1804600</v>
      </c>
      <c r="Q947" s="5">
        <v>-1804600</v>
      </c>
      <c r="R947" s="5">
        <f t="shared" si="121"/>
        <v>-1804600</v>
      </c>
      <c r="S947" s="9"/>
    </row>
    <row r="948" spans="1:29" outlineLevel="3" x14ac:dyDescent="0.25">
      <c r="A948" t="s">
        <v>1952</v>
      </c>
      <c r="B948" t="s">
        <v>1953</v>
      </c>
      <c r="C948" t="s">
        <v>1956</v>
      </c>
      <c r="D948" t="s">
        <v>1957</v>
      </c>
      <c r="E948" s="5">
        <v>-593000</v>
      </c>
      <c r="F948" s="5">
        <v>-593000</v>
      </c>
      <c r="G948" s="5">
        <v>-593000</v>
      </c>
      <c r="H948" s="5">
        <v>-593000</v>
      </c>
      <c r="I948" s="5">
        <v>-593000</v>
      </c>
      <c r="J948" s="5">
        <v>-593000</v>
      </c>
      <c r="K948" s="5">
        <v>-593000</v>
      </c>
      <c r="L948" s="5">
        <v>-593000</v>
      </c>
      <c r="M948" s="5">
        <v>-593000</v>
      </c>
      <c r="N948" s="5">
        <v>-593000</v>
      </c>
      <c r="O948" s="5">
        <v>-593000</v>
      </c>
      <c r="P948" s="5">
        <v>-593000</v>
      </c>
      <c r="Q948" s="5">
        <v>-593000</v>
      </c>
      <c r="R948" s="5">
        <f t="shared" si="121"/>
        <v>-593000</v>
      </c>
      <c r="S948" s="9"/>
    </row>
    <row r="949" spans="1:29" ht="13.5" outlineLevel="2" thickBot="1" x14ac:dyDescent="0.35">
      <c r="A949" s="6" t="s">
        <v>3752</v>
      </c>
      <c r="B949" s="6"/>
      <c r="C949" s="6"/>
      <c r="D949" s="6"/>
      <c r="E949" s="7">
        <f t="shared" ref="E949:V949" si="136">SUBTOTAL(9,E947:E948)</f>
        <v>-2397600</v>
      </c>
      <c r="F949" s="7">
        <f t="shared" si="136"/>
        <v>-2397600</v>
      </c>
      <c r="G949" s="7">
        <f t="shared" si="136"/>
        <v>-2397600</v>
      </c>
      <c r="H949" s="7">
        <f t="shared" si="136"/>
        <v>-2397600</v>
      </c>
      <c r="I949" s="7">
        <f t="shared" si="136"/>
        <v>-2397600</v>
      </c>
      <c r="J949" s="7">
        <f t="shared" si="136"/>
        <v>-2397600</v>
      </c>
      <c r="K949" s="7">
        <f t="shared" si="136"/>
        <v>-2397600</v>
      </c>
      <c r="L949" s="7">
        <f t="shared" si="136"/>
        <v>-2397600</v>
      </c>
      <c r="M949" s="7">
        <f t="shared" si="136"/>
        <v>-2397600</v>
      </c>
      <c r="N949" s="7">
        <f t="shared" si="136"/>
        <v>-2397600</v>
      </c>
      <c r="O949" s="7">
        <f t="shared" si="136"/>
        <v>-2397600</v>
      </c>
      <c r="P949" s="7">
        <f t="shared" si="136"/>
        <v>-2397600</v>
      </c>
      <c r="Q949" s="7">
        <f t="shared" si="136"/>
        <v>-2397600</v>
      </c>
      <c r="R949" s="7">
        <f t="shared" si="136"/>
        <v>-2397600</v>
      </c>
      <c r="S949" s="16"/>
      <c r="T949" s="7">
        <f t="shared" si="136"/>
        <v>0</v>
      </c>
      <c r="U949" s="7">
        <f t="shared" si="136"/>
        <v>0</v>
      </c>
      <c r="V949" s="7">
        <f t="shared" si="136"/>
        <v>0</v>
      </c>
      <c r="W949" s="7">
        <f>R949</f>
        <v>-2397600</v>
      </c>
      <c r="X949" s="16"/>
      <c r="Y949" s="7">
        <f t="shared" ref="Y949:AA949" si="137">SUBTOTAL(9,Y947:Y948)</f>
        <v>0</v>
      </c>
      <c r="Z949" s="7">
        <f t="shared" si="137"/>
        <v>0</v>
      </c>
      <c r="AA949" s="7">
        <f t="shared" si="137"/>
        <v>0</v>
      </c>
      <c r="AB949" s="16"/>
      <c r="AC949" s="188">
        <v>0</v>
      </c>
    </row>
    <row r="950" spans="1:29" outlineLevel="3" x14ac:dyDescent="0.25">
      <c r="A950" t="s">
        <v>1958</v>
      </c>
      <c r="B950" t="s">
        <v>1959</v>
      </c>
      <c r="C950" t="s">
        <v>1960</v>
      </c>
      <c r="D950" t="s">
        <v>1961</v>
      </c>
      <c r="E950" s="5">
        <v>-1973218</v>
      </c>
      <c r="F950" s="5">
        <v>-1973218</v>
      </c>
      <c r="G950" s="5">
        <v>-1973218</v>
      </c>
      <c r="H950" s="5">
        <v>-1973218</v>
      </c>
      <c r="I950" s="5">
        <v>-1973218</v>
      </c>
      <c r="J950" s="5">
        <v>-1973218</v>
      </c>
      <c r="K950" s="5">
        <v>-1973218</v>
      </c>
      <c r="L950" s="5">
        <v>-1973218</v>
      </c>
      <c r="M950" s="5">
        <v>-1973218</v>
      </c>
      <c r="N950" s="5">
        <v>-1973218</v>
      </c>
      <c r="O950" s="5">
        <v>-1973218</v>
      </c>
      <c r="P950" s="5">
        <v>-1973218</v>
      </c>
      <c r="Q950" s="5">
        <v>-1973218</v>
      </c>
      <c r="R950" s="5">
        <f t="shared" si="121"/>
        <v>-1973218</v>
      </c>
      <c r="S950" s="9"/>
    </row>
    <row r="951" spans="1:29" outlineLevel="3" x14ac:dyDescent="0.25">
      <c r="A951" t="s">
        <v>1958</v>
      </c>
      <c r="B951" t="s">
        <v>1959</v>
      </c>
      <c r="C951" t="s">
        <v>1962</v>
      </c>
      <c r="D951" t="s">
        <v>1963</v>
      </c>
      <c r="E951" s="5">
        <v>-14422979</v>
      </c>
      <c r="F951" s="5">
        <v>-14422979</v>
      </c>
      <c r="G951" s="5">
        <v>-14422979</v>
      </c>
      <c r="H951" s="5">
        <v>-14422979</v>
      </c>
      <c r="I951" s="5">
        <v>-14422979</v>
      </c>
      <c r="J951" s="5">
        <v>-14422979</v>
      </c>
      <c r="K951" s="5">
        <v>-14422979</v>
      </c>
      <c r="L951" s="5">
        <v>-14422979</v>
      </c>
      <c r="M951" s="5">
        <v>-14422979</v>
      </c>
      <c r="N951" s="5">
        <v>-14422979</v>
      </c>
      <c r="O951" s="5">
        <v>-14422979</v>
      </c>
      <c r="P951" s="5">
        <v>-14422979</v>
      </c>
      <c r="Q951" s="5">
        <v>-14422979</v>
      </c>
      <c r="R951" s="5">
        <f t="shared" si="121"/>
        <v>-14422979</v>
      </c>
      <c r="S951" s="9"/>
    </row>
    <row r="952" spans="1:29" outlineLevel="3" x14ac:dyDescent="0.25">
      <c r="A952" t="s">
        <v>1958</v>
      </c>
      <c r="B952" t="s">
        <v>1959</v>
      </c>
      <c r="C952" t="s">
        <v>1964</v>
      </c>
      <c r="D952" t="s">
        <v>1965</v>
      </c>
      <c r="E952" s="5">
        <v>3575760</v>
      </c>
      <c r="F952" s="5">
        <v>3575760</v>
      </c>
      <c r="G952" s="5">
        <v>3575760</v>
      </c>
      <c r="H952" s="5">
        <v>3575760</v>
      </c>
      <c r="I952" s="5">
        <v>3575760</v>
      </c>
      <c r="J952" s="5">
        <v>3575760</v>
      </c>
      <c r="K952" s="5">
        <v>3575760</v>
      </c>
      <c r="L952" s="5">
        <v>3575760</v>
      </c>
      <c r="M952" s="5">
        <v>3575760</v>
      </c>
      <c r="N952" s="5">
        <v>3575760</v>
      </c>
      <c r="O952" s="5">
        <v>3575760</v>
      </c>
      <c r="P952" s="5">
        <v>3575760</v>
      </c>
      <c r="Q952" s="5">
        <v>3575760</v>
      </c>
      <c r="R952" s="5">
        <f t="shared" si="121"/>
        <v>3575760</v>
      </c>
      <c r="S952" s="9"/>
    </row>
    <row r="953" spans="1:29" outlineLevel="3" x14ac:dyDescent="0.25">
      <c r="A953" t="s">
        <v>1958</v>
      </c>
      <c r="B953" t="s">
        <v>1959</v>
      </c>
      <c r="C953" t="s">
        <v>1966</v>
      </c>
      <c r="D953" t="s">
        <v>1967</v>
      </c>
      <c r="E953" s="5">
        <v>-1089243519.3800001</v>
      </c>
      <c r="F953" s="5">
        <v>-1089243519.3800001</v>
      </c>
      <c r="G953" s="5">
        <v>-1089243519.3800001</v>
      </c>
      <c r="H953" s="5">
        <v>-1089243519.3800001</v>
      </c>
      <c r="I953" s="5">
        <v>-1089243519.3800001</v>
      </c>
      <c r="J953" s="5">
        <v>-1089243519.3800001</v>
      </c>
      <c r="K953" s="5">
        <v>-1089243519.3800001</v>
      </c>
      <c r="L953" s="5">
        <v>-1089243519.3800001</v>
      </c>
      <c r="M953" s="5">
        <v>-1089243519.3800001</v>
      </c>
      <c r="N953" s="5">
        <v>-1089243519.3800001</v>
      </c>
      <c r="O953" s="5">
        <v>-1089243519.3800001</v>
      </c>
      <c r="P953" s="5">
        <v>-1089243519.3800001</v>
      </c>
      <c r="Q953" s="5">
        <v>-1089243519.3800001</v>
      </c>
      <c r="R953" s="5">
        <f t="shared" si="121"/>
        <v>-1089243519.3800004</v>
      </c>
      <c r="S953" s="9"/>
    </row>
    <row r="954" spans="1:29" ht="13.5" outlineLevel="2" thickBot="1" x14ac:dyDescent="0.35">
      <c r="A954" s="6" t="s">
        <v>3753</v>
      </c>
      <c r="B954" s="6"/>
      <c r="C954" s="6"/>
      <c r="D954" s="6"/>
      <c r="E954" s="7">
        <f t="shared" ref="E954:V954" si="138">SUBTOTAL(9,E950:E953)</f>
        <v>-1102063956.3800001</v>
      </c>
      <c r="F954" s="7">
        <f t="shared" si="138"/>
        <v>-1102063956.3800001</v>
      </c>
      <c r="G954" s="7">
        <f t="shared" si="138"/>
        <v>-1102063956.3800001</v>
      </c>
      <c r="H954" s="7">
        <f t="shared" si="138"/>
        <v>-1102063956.3800001</v>
      </c>
      <c r="I954" s="7">
        <f t="shared" si="138"/>
        <v>-1102063956.3800001</v>
      </c>
      <c r="J954" s="7">
        <f t="shared" si="138"/>
        <v>-1102063956.3800001</v>
      </c>
      <c r="K954" s="7">
        <f t="shared" si="138"/>
        <v>-1102063956.3800001</v>
      </c>
      <c r="L954" s="7">
        <f t="shared" si="138"/>
        <v>-1102063956.3800001</v>
      </c>
      <c r="M954" s="7">
        <f t="shared" si="138"/>
        <v>-1102063956.3800001</v>
      </c>
      <c r="N954" s="7">
        <f t="shared" si="138"/>
        <v>-1102063956.3800001</v>
      </c>
      <c r="O954" s="7">
        <f t="shared" si="138"/>
        <v>-1102063956.3800001</v>
      </c>
      <c r="P954" s="7">
        <f t="shared" si="138"/>
        <v>-1102063956.3800001</v>
      </c>
      <c r="Q954" s="7">
        <f t="shared" si="138"/>
        <v>-1102063956.3800001</v>
      </c>
      <c r="R954" s="7">
        <f t="shared" si="138"/>
        <v>-1102063956.3800004</v>
      </c>
      <c r="S954" s="16"/>
      <c r="T954" s="7">
        <f t="shared" si="138"/>
        <v>0</v>
      </c>
      <c r="U954" s="7">
        <f t="shared" si="138"/>
        <v>0</v>
      </c>
      <c r="V954" s="7">
        <f t="shared" si="138"/>
        <v>0</v>
      </c>
      <c r="W954" s="7">
        <f>R954</f>
        <v>-1102063956.3800004</v>
      </c>
      <c r="X954" s="16"/>
      <c r="Y954" s="7">
        <f t="shared" ref="Y954:AA954" si="139">SUBTOTAL(9,Y950:Y953)</f>
        <v>0</v>
      </c>
      <c r="Z954" s="7">
        <f t="shared" si="139"/>
        <v>0</v>
      </c>
      <c r="AA954" s="7">
        <f t="shared" si="139"/>
        <v>0</v>
      </c>
      <c r="AB954" s="16"/>
      <c r="AC954" s="188">
        <v>0</v>
      </c>
    </row>
    <row r="955" spans="1:29" outlineLevel="3" x14ac:dyDescent="0.25">
      <c r="A955" t="s">
        <v>1968</v>
      </c>
      <c r="B955" t="s">
        <v>1969</v>
      </c>
      <c r="C955" t="s">
        <v>1970</v>
      </c>
      <c r="D955" t="s">
        <v>1971</v>
      </c>
      <c r="E955" s="5">
        <v>40456970.149999999</v>
      </c>
      <c r="F955" s="5">
        <v>40456970.149999999</v>
      </c>
      <c r="G955" s="5">
        <v>40456970.149999999</v>
      </c>
      <c r="H955" s="5">
        <v>40456970.149999999</v>
      </c>
      <c r="I955" s="5">
        <v>40456970.149999999</v>
      </c>
      <c r="J955" s="5">
        <v>40456970.149999999</v>
      </c>
      <c r="K955" s="5">
        <v>40456970.149999999</v>
      </c>
      <c r="L955" s="5">
        <v>40456970.149999999</v>
      </c>
      <c r="M955" s="5">
        <v>40456970.149999999</v>
      </c>
      <c r="N955" s="5">
        <v>40456970.149999999</v>
      </c>
      <c r="O955" s="5">
        <v>40456970.149999999</v>
      </c>
      <c r="P955" s="5">
        <v>40456970.149999999</v>
      </c>
      <c r="Q955" s="5">
        <v>40456970.149999999</v>
      </c>
      <c r="R955" s="5">
        <f t="shared" si="121"/>
        <v>40456970.149999991</v>
      </c>
      <c r="S955" s="9"/>
    </row>
    <row r="956" spans="1:29" outlineLevel="3" x14ac:dyDescent="0.25">
      <c r="A956" t="s">
        <v>1968</v>
      </c>
      <c r="B956" t="s">
        <v>1969</v>
      </c>
      <c r="C956" t="s">
        <v>1972</v>
      </c>
      <c r="D956" t="s">
        <v>1973</v>
      </c>
      <c r="E956" s="5">
        <v>644091.1</v>
      </c>
      <c r="F956" s="5">
        <v>644091.1</v>
      </c>
      <c r="G956" s="5">
        <v>644091.1</v>
      </c>
      <c r="H956" s="5">
        <v>644091.1</v>
      </c>
      <c r="I956" s="5">
        <v>644091.1</v>
      </c>
      <c r="J956" s="5">
        <v>644091.1</v>
      </c>
      <c r="K956" s="5">
        <v>644091.1</v>
      </c>
      <c r="L956" s="5">
        <v>644091.1</v>
      </c>
      <c r="M956" s="5">
        <v>644091.1</v>
      </c>
      <c r="N956" s="5">
        <v>644091.1</v>
      </c>
      <c r="O956" s="5">
        <v>644091.1</v>
      </c>
      <c r="P956" s="5">
        <v>644091.1</v>
      </c>
      <c r="Q956" s="5">
        <v>644091.1</v>
      </c>
      <c r="R956" s="5">
        <f t="shared" si="121"/>
        <v>644091.09999999986</v>
      </c>
      <c r="S956" s="9"/>
    </row>
    <row r="957" spans="1:29" ht="13.5" outlineLevel="2" thickBot="1" x14ac:dyDescent="0.35">
      <c r="A957" s="6" t="s">
        <v>3754</v>
      </c>
      <c r="B957" s="6"/>
      <c r="C957" s="6"/>
      <c r="D957" s="6"/>
      <c r="E957" s="7">
        <f t="shared" ref="E957:V957" si="140">SUBTOTAL(9,E955:E956)</f>
        <v>41101061.25</v>
      </c>
      <c r="F957" s="7">
        <f t="shared" si="140"/>
        <v>41101061.25</v>
      </c>
      <c r="G957" s="7">
        <f t="shared" si="140"/>
        <v>41101061.25</v>
      </c>
      <c r="H957" s="7">
        <f t="shared" si="140"/>
        <v>41101061.25</v>
      </c>
      <c r="I957" s="7">
        <f t="shared" si="140"/>
        <v>41101061.25</v>
      </c>
      <c r="J957" s="7">
        <f t="shared" si="140"/>
        <v>41101061.25</v>
      </c>
      <c r="K957" s="7">
        <f t="shared" si="140"/>
        <v>41101061.25</v>
      </c>
      <c r="L957" s="7">
        <f t="shared" si="140"/>
        <v>41101061.25</v>
      </c>
      <c r="M957" s="7">
        <f t="shared" si="140"/>
        <v>41101061.25</v>
      </c>
      <c r="N957" s="7">
        <f t="shared" si="140"/>
        <v>41101061.25</v>
      </c>
      <c r="O957" s="7">
        <f t="shared" si="140"/>
        <v>41101061.25</v>
      </c>
      <c r="P957" s="7">
        <f t="shared" si="140"/>
        <v>41101061.25</v>
      </c>
      <c r="Q957" s="7">
        <f t="shared" si="140"/>
        <v>41101061.25</v>
      </c>
      <c r="R957" s="7">
        <f t="shared" si="140"/>
        <v>41101061.249999993</v>
      </c>
      <c r="S957" s="16"/>
      <c r="T957" s="7">
        <f t="shared" si="140"/>
        <v>0</v>
      </c>
      <c r="U957" s="7">
        <f t="shared" si="140"/>
        <v>0</v>
      </c>
      <c r="V957" s="7">
        <f t="shared" si="140"/>
        <v>0</v>
      </c>
      <c r="W957" s="7">
        <f>R957</f>
        <v>41101061.249999993</v>
      </c>
      <c r="X957" s="16"/>
      <c r="Y957" s="7">
        <f t="shared" ref="Y957:AA957" si="141">SUBTOTAL(9,Y955:Y956)</f>
        <v>0</v>
      </c>
      <c r="Z957" s="7">
        <f t="shared" si="141"/>
        <v>0</v>
      </c>
      <c r="AA957" s="7">
        <f t="shared" si="141"/>
        <v>0</v>
      </c>
      <c r="AB957" s="16"/>
      <c r="AC957" s="188">
        <v>0</v>
      </c>
    </row>
    <row r="958" spans="1:29" outlineLevel="3" x14ac:dyDescent="0.25">
      <c r="A958" t="s">
        <v>1974</v>
      </c>
      <c r="B958" t="s">
        <v>1975</v>
      </c>
      <c r="C958" t="s">
        <v>1976</v>
      </c>
      <c r="D958" t="s">
        <v>1977</v>
      </c>
      <c r="E958" s="5">
        <v>-35845999.479999997</v>
      </c>
      <c r="F958" s="5">
        <v>-44578123.439999998</v>
      </c>
      <c r="G958" s="5">
        <v>-44578123.439999998</v>
      </c>
      <c r="H958" s="5">
        <v>-44578123.439999998</v>
      </c>
      <c r="I958" s="5">
        <v>-44578123.439999998</v>
      </c>
      <c r="J958" s="5">
        <v>-44578123.439999998</v>
      </c>
      <c r="K958" s="5">
        <v>-44578123.439999998</v>
      </c>
      <c r="L958" s="5">
        <v>-44578123.439999998</v>
      </c>
      <c r="M958" s="5">
        <v>-44578123.439999998</v>
      </c>
      <c r="N958" s="5">
        <v>-44578123.439999998</v>
      </c>
      <c r="O958" s="5">
        <v>-44578123.439999998</v>
      </c>
      <c r="P958" s="5">
        <v>-44578123.439999998</v>
      </c>
      <c r="Q958" s="5">
        <v>-44578123.439999998</v>
      </c>
      <c r="R958" s="5">
        <f t="shared" ref="R958:R1028" si="142">(E958+2*SUM(F958:P958)+Q958)/24</f>
        <v>-44214284.941666663</v>
      </c>
      <c r="S958" s="9"/>
    </row>
    <row r="959" spans="1:29" outlineLevel="3" x14ac:dyDescent="0.25">
      <c r="A959" t="s">
        <v>1978</v>
      </c>
      <c r="B959" t="s">
        <v>1979</v>
      </c>
      <c r="C959" t="s">
        <v>1980</v>
      </c>
      <c r="D959" t="s">
        <v>1981</v>
      </c>
      <c r="E959" s="5">
        <v>-7721821338.1700001</v>
      </c>
      <c r="F959" s="5">
        <v>-7721821338.1700001</v>
      </c>
      <c r="G959" s="5">
        <v>-7721821338.1700001</v>
      </c>
      <c r="H959" s="5">
        <v>-7722624366.1700001</v>
      </c>
      <c r="I959" s="5">
        <v>-7722624366.1700001</v>
      </c>
      <c r="J959" s="5">
        <v>-7722624366.1700001</v>
      </c>
      <c r="K959" s="5">
        <v>-7723264366.1700001</v>
      </c>
      <c r="L959" s="5">
        <v>-8431209361.1199999</v>
      </c>
      <c r="M959" s="5">
        <v>-8431209361.1199999</v>
      </c>
      <c r="N959" s="5">
        <v>-8431209688.1199999</v>
      </c>
      <c r="O959" s="5">
        <v>-8431833688.1199999</v>
      </c>
      <c r="P959" s="5">
        <v>-8431833688.1199999</v>
      </c>
      <c r="Q959" s="5">
        <v>-8432441688.1199999</v>
      </c>
      <c r="R959" s="5">
        <f t="shared" si="142"/>
        <v>-8047433953.3970833</v>
      </c>
      <c r="S959" s="9"/>
    </row>
    <row r="960" spans="1:29" outlineLevel="3" x14ac:dyDescent="0.25">
      <c r="A960" t="s">
        <v>1978</v>
      </c>
      <c r="B960" t="s">
        <v>1979</v>
      </c>
      <c r="C960" t="s">
        <v>1982</v>
      </c>
      <c r="D960" t="s">
        <v>1983</v>
      </c>
      <c r="E960" s="5">
        <v>353820379.27999997</v>
      </c>
      <c r="F960" s="5">
        <v>353820379.27999997</v>
      </c>
      <c r="G960" s="5">
        <v>353820379.27999997</v>
      </c>
      <c r="H960" s="5">
        <v>353820379.27999997</v>
      </c>
      <c r="I960" s="5">
        <v>353820379.27999997</v>
      </c>
      <c r="J960" s="5">
        <v>353820379.27999997</v>
      </c>
      <c r="K960" s="5">
        <v>353820379.27999997</v>
      </c>
      <c r="L960" s="5">
        <v>353820379.27999997</v>
      </c>
      <c r="M960" s="5">
        <v>353820379.27999997</v>
      </c>
      <c r="N960" s="5">
        <v>353820379.27999997</v>
      </c>
      <c r="O960" s="5">
        <v>353820379.27999997</v>
      </c>
      <c r="P960" s="5">
        <v>353820379.27999997</v>
      </c>
      <c r="Q960" s="5">
        <v>353820379.27999997</v>
      </c>
      <c r="R960" s="5">
        <f t="shared" si="142"/>
        <v>353820379.27999991</v>
      </c>
      <c r="S960" s="9"/>
    </row>
    <row r="961" spans="1:29" outlineLevel="3" x14ac:dyDescent="0.25">
      <c r="A961" t="s">
        <v>1984</v>
      </c>
      <c r="B961" t="s">
        <v>1985</v>
      </c>
      <c r="C961" t="s">
        <v>1982</v>
      </c>
      <c r="D961" t="s">
        <v>1983</v>
      </c>
      <c r="E961" s="5">
        <v>4399997604.9099998</v>
      </c>
      <c r="F961" s="5">
        <v>4399997604.9099998</v>
      </c>
      <c r="G961" s="5">
        <v>4399997604.9099998</v>
      </c>
      <c r="H961" s="5">
        <v>4399997604.9099998</v>
      </c>
      <c r="I961" s="5">
        <v>4399997604.9099998</v>
      </c>
      <c r="J961" s="5">
        <v>4399997604.9099998</v>
      </c>
      <c r="K961" s="5">
        <v>4399997604.9099998</v>
      </c>
      <c r="L961" s="5">
        <v>4849997604.9099998</v>
      </c>
      <c r="M961" s="5">
        <v>4849997604.9099998</v>
      </c>
      <c r="N961" s="5">
        <v>4849997604.9099998</v>
      </c>
      <c r="O961" s="5">
        <v>4849997604.9099998</v>
      </c>
      <c r="P961" s="5">
        <v>4849997604.9099998</v>
      </c>
      <c r="Q961" s="5">
        <v>4849997604.9099998</v>
      </c>
      <c r="R961" s="5">
        <f t="shared" si="142"/>
        <v>4606247604.9100008</v>
      </c>
      <c r="S961" s="9"/>
    </row>
    <row r="962" spans="1:29" outlineLevel="3" x14ac:dyDescent="0.25">
      <c r="A962" t="s">
        <v>1986</v>
      </c>
      <c r="B962" t="s">
        <v>1987</v>
      </c>
      <c r="C962" t="s">
        <v>1988</v>
      </c>
      <c r="D962" t="s">
        <v>1989</v>
      </c>
      <c r="E962" s="5">
        <v>-84972294.540000007</v>
      </c>
      <c r="F962" s="5">
        <v>-84972294.540000007</v>
      </c>
      <c r="G962" s="5">
        <v>-84972294.540000007</v>
      </c>
      <c r="H962" s="5">
        <v>-84169266.540000007</v>
      </c>
      <c r="I962" s="5">
        <v>-84169266.540000007</v>
      </c>
      <c r="J962" s="5">
        <v>-84169266.540000007</v>
      </c>
      <c r="K962" s="5">
        <v>-83529266.540000007</v>
      </c>
      <c r="L962" s="5">
        <v>-104399245.45999999</v>
      </c>
      <c r="M962" s="5">
        <v>-104399245.45999999</v>
      </c>
      <c r="N962" s="5">
        <v>-104398918.45999999</v>
      </c>
      <c r="O962" s="5">
        <v>-103774918.45999999</v>
      </c>
      <c r="P962" s="5">
        <v>-103774918.45999999</v>
      </c>
      <c r="Q962" s="5">
        <v>-103166918.45999999</v>
      </c>
      <c r="R962" s="5">
        <f t="shared" si="142"/>
        <v>-93399875.670000017</v>
      </c>
      <c r="S962" s="9"/>
    </row>
    <row r="963" spans="1:29" ht="13.5" outlineLevel="3" thickBot="1" x14ac:dyDescent="0.35">
      <c r="A963" t="s">
        <v>3702</v>
      </c>
      <c r="E963" s="5">
        <v>18401547.640001372</v>
      </c>
      <c r="F963" s="5">
        <v>-91185850.419999048</v>
      </c>
      <c r="G963" s="5">
        <v>-136242559.63999969</v>
      </c>
      <c r="H963" s="5">
        <v>-193192399.63000119</v>
      </c>
      <c r="I963" s="5">
        <v>-233525979.05999941</v>
      </c>
      <c r="J963" s="5">
        <v>-227122552.71998391</v>
      </c>
      <c r="K963" s="5">
        <v>-278814973.87000334</v>
      </c>
      <c r="L963" s="5">
        <v>-72634773.11999999</v>
      </c>
      <c r="M963" s="5">
        <v>47638844.709998675</v>
      </c>
      <c r="N963" s="5">
        <v>-4489596.0300008357</v>
      </c>
      <c r="O963" s="5">
        <v>-36285891.249998957</v>
      </c>
      <c r="P963" s="5">
        <v>-88080541.059999809</v>
      </c>
      <c r="Q963" s="5">
        <v>-171823275.62999967</v>
      </c>
      <c r="R963" s="5">
        <v>-115887261.34041704</v>
      </c>
      <c r="S963" s="16"/>
    </row>
    <row r="964" spans="1:29" ht="13.5" outlineLevel="2" thickBot="1" x14ac:dyDescent="0.35">
      <c r="A964" s="22" t="s">
        <v>3796</v>
      </c>
      <c r="B964" s="22"/>
      <c r="C964" s="22"/>
      <c r="D964" s="22"/>
      <c r="E964" s="23">
        <f t="shared" ref="E964:Q964" si="143">SUBTOTAL(9,E958:E963)</f>
        <v>-3070420100.3599987</v>
      </c>
      <c r="F964" s="23">
        <f t="shared" si="143"/>
        <v>-3188739622.3799992</v>
      </c>
      <c r="G964" s="23">
        <f t="shared" si="143"/>
        <v>-3233796331.5999999</v>
      </c>
      <c r="H964" s="23">
        <f t="shared" si="143"/>
        <v>-3290746171.5900011</v>
      </c>
      <c r="I964" s="23">
        <f t="shared" si="143"/>
        <v>-3331079751.0199995</v>
      </c>
      <c r="J964" s="23">
        <f t="shared" si="143"/>
        <v>-3324676324.6799841</v>
      </c>
      <c r="K964" s="23">
        <f t="shared" si="143"/>
        <v>-3376368745.8300033</v>
      </c>
      <c r="L964" s="23">
        <f t="shared" si="143"/>
        <v>-3449003518.9499998</v>
      </c>
      <c r="M964" s="23">
        <f t="shared" si="143"/>
        <v>-3328729901.1200013</v>
      </c>
      <c r="N964" s="23">
        <f t="shared" si="143"/>
        <v>-3380858341.8600006</v>
      </c>
      <c r="O964" s="23">
        <f t="shared" si="143"/>
        <v>-3412654637.079999</v>
      </c>
      <c r="P964" s="23">
        <f t="shared" si="143"/>
        <v>-3464449286.8899999</v>
      </c>
      <c r="Q964" s="23">
        <f t="shared" si="143"/>
        <v>-3548192021.4599996</v>
      </c>
      <c r="R964" s="23">
        <f>SUBTOTAL(9,R958:R963)</f>
        <v>-3340867391.1591663</v>
      </c>
      <c r="S964" s="16"/>
      <c r="T964" s="23">
        <f t="shared" ref="T964:V964" si="144">SUBTOTAL(9,T958:T963)</f>
        <v>0</v>
      </c>
      <c r="U964" s="23">
        <f t="shared" si="144"/>
        <v>0</v>
      </c>
      <c r="V964" s="23">
        <f t="shared" si="144"/>
        <v>0</v>
      </c>
      <c r="W964" s="23">
        <f>R964</f>
        <v>-3340867391.1591663</v>
      </c>
      <c r="X964" s="16"/>
      <c r="Y964" s="23">
        <f t="shared" ref="Y964" si="145">SUBTOTAL(9,Y958:Y963)</f>
        <v>0</v>
      </c>
      <c r="Z964" s="23">
        <f t="shared" ref="Z964" si="146">SUBTOTAL(9,Z958:Z963)</f>
        <v>0</v>
      </c>
      <c r="AA964" s="23">
        <f t="shared" ref="AA964" si="147">SUBTOTAL(9,AA958:AA963)</f>
        <v>0</v>
      </c>
      <c r="AB964" s="16"/>
      <c r="AC964" s="188">
        <v>0</v>
      </c>
    </row>
    <row r="965" spans="1:29" outlineLevel="3" x14ac:dyDescent="0.25">
      <c r="A965" t="s">
        <v>1990</v>
      </c>
      <c r="B965" t="s">
        <v>1991</v>
      </c>
      <c r="C965" t="s">
        <v>1992</v>
      </c>
      <c r="D965" t="s">
        <v>1993</v>
      </c>
      <c r="E965" s="5">
        <v>19781736</v>
      </c>
      <c r="F965" s="5">
        <v>19704805</v>
      </c>
      <c r="G965" s="5">
        <v>19627874</v>
      </c>
      <c r="H965" s="5">
        <v>19550943</v>
      </c>
      <c r="I965" s="5">
        <v>19474012</v>
      </c>
      <c r="J965" s="5">
        <v>19397081</v>
      </c>
      <c r="K965" s="5">
        <v>16754372</v>
      </c>
      <c r="L965" s="5">
        <v>16690493.67</v>
      </c>
      <c r="M965" s="5">
        <v>16626615.34</v>
      </c>
      <c r="N965" s="5">
        <v>16562737.01</v>
      </c>
      <c r="O965" s="5">
        <v>16498858.68</v>
      </c>
      <c r="P965" s="5">
        <v>16434980.35</v>
      </c>
      <c r="Q965" s="5">
        <v>16371102.02</v>
      </c>
      <c r="R965" s="5">
        <f t="shared" si="142"/>
        <v>17949932.588333331</v>
      </c>
      <c r="S965" s="9"/>
      <c r="W965" s="5">
        <f>R965</f>
        <v>17949932.588333331</v>
      </c>
      <c r="X965" s="202"/>
      <c r="Y965" s="5"/>
      <c r="Z965" s="5"/>
      <c r="AA965" s="5"/>
      <c r="AB965" s="202"/>
      <c r="AC965" s="5"/>
    </row>
    <row r="966" spans="1:29" outlineLevel="3" x14ac:dyDescent="0.25">
      <c r="A966" t="s">
        <v>1990</v>
      </c>
      <c r="B966" t="s">
        <v>1991</v>
      </c>
      <c r="C966" t="s">
        <v>1994</v>
      </c>
      <c r="D966" t="s">
        <v>1995</v>
      </c>
      <c r="E966" s="5">
        <v>-4863655.5</v>
      </c>
      <c r="F966" s="5">
        <v>-4844740.8099999996</v>
      </c>
      <c r="G966" s="5">
        <v>-4825826.08</v>
      </c>
      <c r="H966" s="5">
        <v>-4806911.3600000003</v>
      </c>
      <c r="I966" s="5">
        <v>-4787996.66</v>
      </c>
      <c r="J966" s="5">
        <v>-4769081.95</v>
      </c>
      <c r="K966" s="5">
        <v>-4119329.64</v>
      </c>
      <c r="L966" s="5">
        <v>-4103624.15</v>
      </c>
      <c r="M966" s="5">
        <v>-4087918.63</v>
      </c>
      <c r="N966" s="5">
        <v>-4072213.14</v>
      </c>
      <c r="O966" s="5">
        <v>-4056507.61</v>
      </c>
      <c r="P966" s="5">
        <v>-4040802.11</v>
      </c>
      <c r="Q966" s="5">
        <v>-4025096.6</v>
      </c>
      <c r="R966" s="5">
        <f t="shared" si="142"/>
        <v>-4413277.3491666662</v>
      </c>
      <c r="S966" s="9"/>
      <c r="W966" s="5">
        <f>R966</f>
        <v>-4413277.3491666662</v>
      </c>
      <c r="X966" s="202"/>
      <c r="Y966" s="5"/>
      <c r="Z966" s="5"/>
      <c r="AA966" s="5"/>
      <c r="AB966" s="202"/>
      <c r="AC966" s="5"/>
    </row>
    <row r="967" spans="1:29" ht="13.5" outlineLevel="2" thickBot="1" x14ac:dyDescent="0.35">
      <c r="A967" s="6" t="s">
        <v>3755</v>
      </c>
      <c r="B967" s="6"/>
      <c r="C967" s="6"/>
      <c r="D967" s="6"/>
      <c r="E967" s="7">
        <f t="shared" ref="E967:R967" si="148">SUBTOTAL(9,E965:E966)</f>
        <v>14918080.5</v>
      </c>
      <c r="F967" s="7">
        <f t="shared" si="148"/>
        <v>14860064.190000001</v>
      </c>
      <c r="G967" s="7">
        <f t="shared" si="148"/>
        <v>14802047.92</v>
      </c>
      <c r="H967" s="7">
        <f t="shared" si="148"/>
        <v>14744031.640000001</v>
      </c>
      <c r="I967" s="7">
        <f t="shared" si="148"/>
        <v>14686015.34</v>
      </c>
      <c r="J967" s="7">
        <f t="shared" si="148"/>
        <v>14627999.050000001</v>
      </c>
      <c r="K967" s="7">
        <f t="shared" si="148"/>
        <v>12635042.359999999</v>
      </c>
      <c r="L967" s="7">
        <f t="shared" si="148"/>
        <v>12586869.52</v>
      </c>
      <c r="M967" s="7">
        <f t="shared" si="148"/>
        <v>12538696.710000001</v>
      </c>
      <c r="N967" s="7">
        <f t="shared" si="148"/>
        <v>12490523.869999999</v>
      </c>
      <c r="O967" s="7">
        <f t="shared" si="148"/>
        <v>12442351.07</v>
      </c>
      <c r="P967" s="7">
        <f t="shared" si="148"/>
        <v>12394178.24</v>
      </c>
      <c r="Q967" s="7">
        <f t="shared" si="148"/>
        <v>12346005.42</v>
      </c>
      <c r="R967" s="7">
        <f t="shared" si="148"/>
        <v>13536655.239166666</v>
      </c>
      <c r="S967" s="16"/>
      <c r="T967" s="7">
        <f t="shared" ref="T967:W967" si="149">SUBTOTAL(9,T965:T966)</f>
        <v>0</v>
      </c>
      <c r="U967" s="7">
        <f t="shared" si="149"/>
        <v>0</v>
      </c>
      <c r="V967" s="7">
        <f t="shared" si="149"/>
        <v>0</v>
      </c>
      <c r="W967" s="7">
        <f t="shared" si="149"/>
        <v>13536655.239166666</v>
      </c>
      <c r="X967" s="16"/>
      <c r="Y967" s="7">
        <f t="shared" ref="Y967:AA967" si="150">SUBTOTAL(9,Y965:Y966)</f>
        <v>0</v>
      </c>
      <c r="Z967" s="7">
        <f t="shared" si="150"/>
        <v>0</v>
      </c>
      <c r="AA967" s="7">
        <f t="shared" si="150"/>
        <v>0</v>
      </c>
      <c r="AB967" s="16"/>
      <c r="AC967" s="188">
        <v>0</v>
      </c>
    </row>
    <row r="968" spans="1:29" ht="13" outlineLevel="1" x14ac:dyDescent="0.3">
      <c r="A968" s="11" t="s">
        <v>3756</v>
      </c>
      <c r="B968" s="11"/>
      <c r="C968" s="11"/>
      <c r="D968" s="11"/>
      <c r="E968" s="12">
        <f t="shared" ref="E968:R968" si="151">SUBTOTAL(9,E944:E967)</f>
        <v>-7536808411.2299986</v>
      </c>
      <c r="F968" s="12">
        <f t="shared" si="151"/>
        <v>-7655185949.5599985</v>
      </c>
      <c r="G968" s="12">
        <f t="shared" si="151"/>
        <v>-7700300675.0499983</v>
      </c>
      <c r="H968" s="12">
        <f t="shared" si="151"/>
        <v>-7757308531.3199997</v>
      </c>
      <c r="I968" s="12">
        <f t="shared" si="151"/>
        <v>-7797700127.0499983</v>
      </c>
      <c r="J968" s="12">
        <f t="shared" si="151"/>
        <v>-7791354716.9999828</v>
      </c>
      <c r="K968" s="12">
        <f t="shared" si="151"/>
        <v>-7845040094.840003</v>
      </c>
      <c r="L968" s="12">
        <f t="shared" si="151"/>
        <v>-7917723040.7999992</v>
      </c>
      <c r="M968" s="12">
        <f t="shared" si="151"/>
        <v>-7797497595.7800007</v>
      </c>
      <c r="N968" s="12">
        <f t="shared" si="151"/>
        <v>-7849674209.3600006</v>
      </c>
      <c r="O968" s="12">
        <f t="shared" si="151"/>
        <v>-7881518677.3799982</v>
      </c>
      <c r="P968" s="12">
        <f t="shared" si="151"/>
        <v>-7933361500.0199986</v>
      </c>
      <c r="Q968" s="12">
        <f t="shared" si="151"/>
        <v>-8017152407.4099998</v>
      </c>
      <c r="R968" s="12">
        <f t="shared" si="151"/>
        <v>-7808637127.289999</v>
      </c>
      <c r="S968" s="16"/>
      <c r="T968" s="12">
        <f t="shared" ref="T968:W968" si="152">SUBTOTAL(9,T944:T967)</f>
        <v>0</v>
      </c>
      <c r="U968" s="12">
        <f t="shared" si="152"/>
        <v>0</v>
      </c>
      <c r="V968" s="12">
        <f t="shared" si="152"/>
        <v>0</v>
      </c>
      <c r="W968" s="12">
        <f t="shared" si="152"/>
        <v>-7808637127.29</v>
      </c>
      <c r="X968" s="16"/>
      <c r="Y968" s="12">
        <f t="shared" ref="Y968:AA968" si="153">SUBTOTAL(9,Y944:Y967)</f>
        <v>0</v>
      </c>
      <c r="Z968" s="12">
        <f t="shared" si="153"/>
        <v>0</v>
      </c>
      <c r="AA968" s="12">
        <f t="shared" si="153"/>
        <v>0</v>
      </c>
      <c r="AB968" s="16"/>
      <c r="AC968" s="12"/>
    </row>
    <row r="969" spans="1:29" s="8" customFormat="1" ht="13" outlineLevel="1" x14ac:dyDescent="0.3">
      <c r="A969" s="214" t="s">
        <v>3757</v>
      </c>
      <c r="B969" s="214"/>
      <c r="C969" s="214"/>
      <c r="D969" s="214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X969" s="200"/>
      <c r="AB969" s="200"/>
    </row>
    <row r="970" spans="1:29" outlineLevel="3" x14ac:dyDescent="0.25">
      <c r="A970" t="s">
        <v>1996</v>
      </c>
      <c r="B970" t="s">
        <v>1997</v>
      </c>
      <c r="C970" t="s">
        <v>1998</v>
      </c>
      <c r="D970" t="s">
        <v>1999</v>
      </c>
      <c r="E970" s="5">
        <v>-850000000</v>
      </c>
      <c r="F970" s="5">
        <v>-350000000</v>
      </c>
      <c r="G970" s="5">
        <v>-350000000</v>
      </c>
      <c r="H970" s="5">
        <v>-350000000</v>
      </c>
      <c r="I970" s="5">
        <v>-350000000</v>
      </c>
      <c r="J970" s="5">
        <v>-350000000</v>
      </c>
      <c r="K970" s="5">
        <v>-350000000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f t="shared" si="142"/>
        <v>-210416666.66666666</v>
      </c>
      <c r="S970" s="9"/>
    </row>
    <row r="971" spans="1:29" outlineLevel="3" x14ac:dyDescent="0.25">
      <c r="A971" t="s">
        <v>1996</v>
      </c>
      <c r="B971" t="s">
        <v>1997</v>
      </c>
      <c r="C971" t="s">
        <v>2000</v>
      </c>
      <c r="D971" t="s">
        <v>952</v>
      </c>
      <c r="E971" s="5">
        <v>-300000000</v>
      </c>
      <c r="F971" s="5">
        <v>-300000000</v>
      </c>
      <c r="G971" s="5">
        <v>-300000000</v>
      </c>
      <c r="H971" s="5">
        <v>-300000000</v>
      </c>
      <c r="I971" s="5">
        <v>-300000000</v>
      </c>
      <c r="J971" s="5">
        <v>-300000000</v>
      </c>
      <c r="K971" s="5">
        <v>-300000000</v>
      </c>
      <c r="L971" s="5">
        <v>-300000000</v>
      </c>
      <c r="M971" s="5">
        <v>-300000000</v>
      </c>
      <c r="N971" s="5">
        <v>-300000000</v>
      </c>
      <c r="O971" s="5">
        <v>-300000000</v>
      </c>
      <c r="P971" s="5">
        <v>-300000000</v>
      </c>
      <c r="Q971" s="5">
        <v>-300000000</v>
      </c>
      <c r="R971" s="5">
        <f t="shared" si="142"/>
        <v>-300000000</v>
      </c>
      <c r="S971" s="9"/>
    </row>
    <row r="972" spans="1:29" outlineLevel="3" x14ac:dyDescent="0.25">
      <c r="A972" t="s">
        <v>1996</v>
      </c>
      <c r="B972" t="s">
        <v>1997</v>
      </c>
      <c r="C972" t="s">
        <v>2001</v>
      </c>
      <c r="D972" t="s">
        <v>954</v>
      </c>
      <c r="E972" s="5">
        <v>-200000000</v>
      </c>
      <c r="F972" s="5">
        <v>-200000000</v>
      </c>
      <c r="G972" s="5">
        <v>-200000000</v>
      </c>
      <c r="H972" s="5">
        <v>-200000000</v>
      </c>
      <c r="I972" s="5">
        <v>-200000000</v>
      </c>
      <c r="J972" s="5">
        <v>-200000000</v>
      </c>
      <c r="K972" s="5">
        <v>-200000000</v>
      </c>
      <c r="L972" s="5">
        <v>-200000000</v>
      </c>
      <c r="M972" s="5">
        <v>-200000000</v>
      </c>
      <c r="N972" s="5">
        <v>-200000000</v>
      </c>
      <c r="O972" s="5">
        <v>-200000000</v>
      </c>
      <c r="P972" s="5">
        <v>-200000000</v>
      </c>
      <c r="Q972" s="5">
        <v>-200000000</v>
      </c>
      <c r="R972" s="5">
        <f t="shared" si="142"/>
        <v>-200000000</v>
      </c>
      <c r="S972" s="9"/>
    </row>
    <row r="973" spans="1:29" outlineLevel="3" x14ac:dyDescent="0.25">
      <c r="A973" t="s">
        <v>1996</v>
      </c>
      <c r="B973" t="s">
        <v>1997</v>
      </c>
      <c r="C973" t="s">
        <v>2002</v>
      </c>
      <c r="D973" t="s">
        <v>956</v>
      </c>
      <c r="E973" s="5">
        <v>-300000000</v>
      </c>
      <c r="F973" s="5">
        <v>-300000000</v>
      </c>
      <c r="G973" s="5">
        <v>-300000000</v>
      </c>
      <c r="H973" s="5">
        <v>-300000000</v>
      </c>
      <c r="I973" s="5">
        <v>-300000000</v>
      </c>
      <c r="J973" s="5">
        <v>-300000000</v>
      </c>
      <c r="K973" s="5">
        <v>-300000000</v>
      </c>
      <c r="L973" s="5">
        <v>-300000000</v>
      </c>
      <c r="M973" s="5">
        <v>-300000000</v>
      </c>
      <c r="N973" s="5">
        <v>-300000000</v>
      </c>
      <c r="O973" s="5">
        <v>-300000000</v>
      </c>
      <c r="P973" s="5">
        <v>-300000000</v>
      </c>
      <c r="Q973" s="5">
        <v>-300000000</v>
      </c>
      <c r="R973" s="5">
        <f t="shared" si="142"/>
        <v>-300000000</v>
      </c>
      <c r="S973" s="9"/>
    </row>
    <row r="974" spans="1:29" outlineLevel="3" x14ac:dyDescent="0.25">
      <c r="A974" t="s">
        <v>1996</v>
      </c>
      <c r="B974" t="s">
        <v>1997</v>
      </c>
      <c r="C974" t="s">
        <v>2003</v>
      </c>
      <c r="D974" t="s">
        <v>958</v>
      </c>
      <c r="E974" s="5">
        <v>-350000000</v>
      </c>
      <c r="F974" s="5">
        <v>-350000000</v>
      </c>
      <c r="G974" s="5">
        <v>-350000000</v>
      </c>
      <c r="H974" s="5">
        <v>-350000000</v>
      </c>
      <c r="I974" s="5">
        <v>-350000000</v>
      </c>
      <c r="J974" s="5">
        <v>-350000000</v>
      </c>
      <c r="K974" s="5">
        <v>-350000000</v>
      </c>
      <c r="L974" s="5">
        <v>-350000000</v>
      </c>
      <c r="M974" s="5">
        <v>-350000000</v>
      </c>
      <c r="N974" s="5">
        <v>-350000000</v>
      </c>
      <c r="O974" s="5">
        <v>-350000000</v>
      </c>
      <c r="P974" s="5">
        <v>-350000000</v>
      </c>
      <c r="Q974" s="5">
        <v>-350000000</v>
      </c>
      <c r="R974" s="5">
        <f t="shared" si="142"/>
        <v>-350000000</v>
      </c>
      <c r="S974" s="9"/>
    </row>
    <row r="975" spans="1:29" outlineLevel="3" x14ac:dyDescent="0.25">
      <c r="A975" t="s">
        <v>1996</v>
      </c>
      <c r="B975" t="s">
        <v>1997</v>
      </c>
      <c r="C975" t="s">
        <v>2004</v>
      </c>
      <c r="D975" t="s">
        <v>960</v>
      </c>
      <c r="E975" s="5">
        <v>-600000000</v>
      </c>
      <c r="F975" s="5">
        <v>-600000000</v>
      </c>
      <c r="G975" s="5">
        <v>-600000000</v>
      </c>
      <c r="H975" s="5">
        <v>-600000000</v>
      </c>
      <c r="I975" s="5">
        <v>-600000000</v>
      </c>
      <c r="J975" s="5">
        <v>-600000000</v>
      </c>
      <c r="K975" s="5">
        <v>-600000000</v>
      </c>
      <c r="L975" s="5">
        <v>-600000000</v>
      </c>
      <c r="M975" s="5">
        <v>-600000000</v>
      </c>
      <c r="N975" s="5">
        <v>-600000000</v>
      </c>
      <c r="O975" s="5">
        <v>-600000000</v>
      </c>
      <c r="P975" s="5">
        <v>-600000000</v>
      </c>
      <c r="Q975" s="5">
        <v>-600000000</v>
      </c>
      <c r="R975" s="5">
        <f t="shared" si="142"/>
        <v>-600000000</v>
      </c>
      <c r="S975" s="9"/>
    </row>
    <row r="976" spans="1:29" outlineLevel="3" x14ac:dyDescent="0.25">
      <c r="A976" t="s">
        <v>1996</v>
      </c>
      <c r="B976" t="s">
        <v>1997</v>
      </c>
      <c r="C976" t="s">
        <v>2005</v>
      </c>
      <c r="D976" t="s">
        <v>962</v>
      </c>
      <c r="E976" s="5">
        <v>-600000000</v>
      </c>
      <c r="F976" s="5">
        <v>-600000000</v>
      </c>
      <c r="G976" s="5">
        <v>-600000000</v>
      </c>
      <c r="H976" s="5">
        <v>-600000000</v>
      </c>
      <c r="I976" s="5">
        <v>-600000000</v>
      </c>
      <c r="J976" s="5">
        <v>-600000000</v>
      </c>
      <c r="K976" s="5">
        <v>-600000000</v>
      </c>
      <c r="L976" s="5">
        <v>-600000000</v>
      </c>
      <c r="M976" s="5">
        <v>-600000000</v>
      </c>
      <c r="N976" s="5">
        <v>-600000000</v>
      </c>
      <c r="O976" s="5">
        <v>-600000000</v>
      </c>
      <c r="P976" s="5">
        <v>-600000000</v>
      </c>
      <c r="Q976" s="5">
        <v>-600000000</v>
      </c>
      <c r="R976" s="5">
        <f t="shared" si="142"/>
        <v>-600000000</v>
      </c>
      <c r="S976" s="9"/>
    </row>
    <row r="977" spans="1:19" outlineLevel="3" x14ac:dyDescent="0.25">
      <c r="A977" t="s">
        <v>1996</v>
      </c>
      <c r="B977" t="s">
        <v>1997</v>
      </c>
      <c r="C977" t="s">
        <v>2006</v>
      </c>
      <c r="D977" t="s">
        <v>966</v>
      </c>
      <c r="E977" s="5">
        <v>-300000000</v>
      </c>
      <c r="F977" s="5">
        <v>-300000000</v>
      </c>
      <c r="G977" s="5">
        <v>-300000000</v>
      </c>
      <c r="H977" s="5">
        <v>-300000000</v>
      </c>
      <c r="I977" s="5">
        <v>-300000000</v>
      </c>
      <c r="J977" s="5">
        <v>-300000000</v>
      </c>
      <c r="K977" s="5">
        <v>-300000000</v>
      </c>
      <c r="L977" s="5">
        <v>-300000000</v>
      </c>
      <c r="M977" s="5">
        <v>-300000000</v>
      </c>
      <c r="N977" s="5">
        <v>-300000000</v>
      </c>
      <c r="O977" s="5">
        <v>-300000000</v>
      </c>
      <c r="P977" s="5">
        <v>-300000000</v>
      </c>
      <c r="Q977" s="5">
        <v>-300000000</v>
      </c>
      <c r="R977" s="5">
        <f t="shared" si="142"/>
        <v>-300000000</v>
      </c>
      <c r="S977" s="9"/>
    </row>
    <row r="978" spans="1:19" outlineLevel="3" x14ac:dyDescent="0.25">
      <c r="A978" t="s">
        <v>1996</v>
      </c>
      <c r="B978" t="s">
        <v>1997</v>
      </c>
      <c r="C978" t="s">
        <v>2007</v>
      </c>
      <c r="D978" t="s">
        <v>970</v>
      </c>
      <c r="E978" s="5">
        <v>-650000000</v>
      </c>
      <c r="F978" s="5">
        <v>-650000000</v>
      </c>
      <c r="G978" s="5">
        <v>-650000000</v>
      </c>
      <c r="H978" s="5">
        <v>-650000000</v>
      </c>
      <c r="I978" s="5">
        <v>-650000000</v>
      </c>
      <c r="J978" s="5">
        <v>-650000000</v>
      </c>
      <c r="K978" s="5">
        <v>-650000000</v>
      </c>
      <c r="L978" s="5">
        <v>-650000000</v>
      </c>
      <c r="M978" s="5">
        <v>-650000000</v>
      </c>
      <c r="N978" s="5">
        <v>-650000000</v>
      </c>
      <c r="O978" s="5">
        <v>-650000000</v>
      </c>
      <c r="P978" s="5">
        <v>-650000000</v>
      </c>
      <c r="Q978" s="5">
        <v>-650000000</v>
      </c>
      <c r="R978" s="5">
        <f t="shared" si="142"/>
        <v>-650000000</v>
      </c>
      <c r="S978" s="9"/>
    </row>
    <row r="979" spans="1:19" outlineLevel="3" x14ac:dyDescent="0.25">
      <c r="A979" t="s">
        <v>1996</v>
      </c>
      <c r="B979" t="s">
        <v>1997</v>
      </c>
      <c r="C979" t="s">
        <v>2008</v>
      </c>
      <c r="D979" t="s">
        <v>972</v>
      </c>
      <c r="E979" s="5">
        <v>-400000000</v>
      </c>
      <c r="F979" s="5">
        <v>-400000000</v>
      </c>
      <c r="G979" s="5">
        <v>-400000000</v>
      </c>
      <c r="H979" s="5">
        <v>-400000000</v>
      </c>
      <c r="I979" s="5">
        <v>-400000000</v>
      </c>
      <c r="J979" s="5">
        <v>-400000000</v>
      </c>
      <c r="K979" s="5">
        <v>-400000000</v>
      </c>
      <c r="L979" s="5">
        <v>-400000000</v>
      </c>
      <c r="M979" s="5">
        <v>-400000000</v>
      </c>
      <c r="N979" s="5">
        <v>-400000000</v>
      </c>
      <c r="O979" s="5">
        <v>-400000000</v>
      </c>
      <c r="P979" s="5">
        <v>-400000000</v>
      </c>
      <c r="Q979" s="5">
        <v>-400000000</v>
      </c>
      <c r="R979" s="5">
        <f t="shared" si="142"/>
        <v>-400000000</v>
      </c>
      <c r="S979" s="9"/>
    </row>
    <row r="980" spans="1:19" outlineLevel="3" x14ac:dyDescent="0.25">
      <c r="A980" t="s">
        <v>1996</v>
      </c>
      <c r="B980" t="s">
        <v>1997</v>
      </c>
      <c r="C980" t="s">
        <v>2009</v>
      </c>
      <c r="D980" t="s">
        <v>974</v>
      </c>
      <c r="E980" s="5">
        <v>-350000000</v>
      </c>
      <c r="F980" s="5">
        <v>-350000000</v>
      </c>
      <c r="G980" s="5">
        <v>-350000000</v>
      </c>
      <c r="H980" s="5">
        <v>-350000000</v>
      </c>
      <c r="I980" s="5">
        <v>-350000000</v>
      </c>
      <c r="J980" s="5">
        <v>-350000000</v>
      </c>
      <c r="K980" s="5">
        <v>-350000000</v>
      </c>
      <c r="L980" s="5">
        <v>-350000000</v>
      </c>
      <c r="M980" s="5">
        <v>-350000000</v>
      </c>
      <c r="N980" s="5">
        <v>-350000000</v>
      </c>
      <c r="O980" s="5">
        <v>-350000000</v>
      </c>
      <c r="P980" s="5">
        <v>-350000000</v>
      </c>
      <c r="Q980" s="5">
        <v>-350000000</v>
      </c>
      <c r="R980" s="5">
        <f t="shared" si="142"/>
        <v>-350000000</v>
      </c>
      <c r="S980" s="9"/>
    </row>
    <row r="981" spans="1:19" outlineLevel="3" x14ac:dyDescent="0.25">
      <c r="A981" t="s">
        <v>1996</v>
      </c>
      <c r="B981" t="s">
        <v>1997</v>
      </c>
      <c r="C981" t="s">
        <v>2010</v>
      </c>
      <c r="D981" t="s">
        <v>976</v>
      </c>
      <c r="E981" s="5">
        <v>-300000000</v>
      </c>
      <c r="F981" s="5">
        <v>-300000000</v>
      </c>
      <c r="G981" s="5">
        <v>-300000000</v>
      </c>
      <c r="H981" s="5">
        <v>-300000000</v>
      </c>
      <c r="I981" s="5">
        <v>-300000000</v>
      </c>
      <c r="J981" s="5">
        <v>-300000000</v>
      </c>
      <c r="K981" s="5">
        <v>-300000000</v>
      </c>
      <c r="L981" s="5">
        <v>-300000000</v>
      </c>
      <c r="M981" s="5">
        <v>-300000000</v>
      </c>
      <c r="N981" s="5">
        <v>-300000000</v>
      </c>
      <c r="O981" s="5">
        <v>-300000000</v>
      </c>
      <c r="P981" s="5">
        <v>-300000000</v>
      </c>
      <c r="Q981" s="5">
        <v>-300000000</v>
      </c>
      <c r="R981" s="5">
        <f t="shared" si="142"/>
        <v>-300000000</v>
      </c>
      <c r="S981" s="9"/>
    </row>
    <row r="982" spans="1:19" outlineLevel="3" x14ac:dyDescent="0.25">
      <c r="A982" t="s">
        <v>1996</v>
      </c>
      <c r="B982" t="s">
        <v>1997</v>
      </c>
      <c r="C982" t="s">
        <v>2011</v>
      </c>
      <c r="D982" t="s">
        <v>974</v>
      </c>
      <c r="E982" s="5">
        <v>-100000000</v>
      </c>
      <c r="F982" s="5">
        <v>-100000000</v>
      </c>
      <c r="G982" s="5">
        <v>-100000000</v>
      </c>
      <c r="H982" s="5">
        <v>-100000000</v>
      </c>
      <c r="I982" s="5">
        <v>-100000000</v>
      </c>
      <c r="J982" s="5">
        <v>-100000000</v>
      </c>
      <c r="K982" s="5">
        <v>-100000000</v>
      </c>
      <c r="L982" s="5">
        <v>-100000000</v>
      </c>
      <c r="M982" s="5">
        <v>-100000000</v>
      </c>
      <c r="N982" s="5">
        <v>-100000000</v>
      </c>
      <c r="O982" s="5">
        <v>-100000000</v>
      </c>
      <c r="P982" s="5">
        <v>-100000000</v>
      </c>
      <c r="Q982" s="5">
        <v>-100000000</v>
      </c>
      <c r="R982" s="5">
        <f t="shared" si="142"/>
        <v>-100000000</v>
      </c>
      <c r="S982" s="9"/>
    </row>
    <row r="983" spans="1:19" outlineLevel="3" x14ac:dyDescent="0.25">
      <c r="A983" t="s">
        <v>1996</v>
      </c>
      <c r="B983" t="s">
        <v>1997</v>
      </c>
      <c r="C983" t="s">
        <v>2012</v>
      </c>
      <c r="D983" t="s">
        <v>978</v>
      </c>
      <c r="E983" s="5">
        <v>-300000000</v>
      </c>
      <c r="F983" s="5">
        <v>-300000000</v>
      </c>
      <c r="G983" s="5">
        <v>-300000000</v>
      </c>
      <c r="H983" s="5">
        <v>-300000000</v>
      </c>
      <c r="I983" s="5">
        <v>-300000000</v>
      </c>
      <c r="J983" s="5">
        <v>-300000000</v>
      </c>
      <c r="K983" s="5">
        <v>-300000000</v>
      </c>
      <c r="L983" s="5">
        <v>-300000000</v>
      </c>
      <c r="M983" s="5">
        <v>-300000000</v>
      </c>
      <c r="N983" s="5">
        <v>-300000000</v>
      </c>
      <c r="O983" s="5">
        <v>-300000000</v>
      </c>
      <c r="P983" s="5">
        <v>-300000000</v>
      </c>
      <c r="Q983" s="5">
        <v>-300000000</v>
      </c>
      <c r="R983" s="5">
        <f t="shared" si="142"/>
        <v>-300000000</v>
      </c>
      <c r="S983" s="9"/>
    </row>
    <row r="984" spans="1:19" outlineLevel="3" x14ac:dyDescent="0.25">
      <c r="A984" t="s">
        <v>1996</v>
      </c>
      <c r="B984" t="s">
        <v>1997</v>
      </c>
      <c r="C984" t="s">
        <v>2013</v>
      </c>
      <c r="D984" t="s">
        <v>980</v>
      </c>
      <c r="E984" s="5">
        <v>-425000000</v>
      </c>
      <c r="F984" s="5">
        <v>-425000000</v>
      </c>
      <c r="G984" s="5">
        <v>-425000000</v>
      </c>
      <c r="H984" s="5">
        <v>-425000000</v>
      </c>
      <c r="I984" s="5">
        <v>-425000000</v>
      </c>
      <c r="J984" s="5">
        <v>-425000000</v>
      </c>
      <c r="K984" s="5">
        <v>-425000000</v>
      </c>
      <c r="L984" s="5">
        <v>-425000000</v>
      </c>
      <c r="M984" s="5">
        <v>-425000000</v>
      </c>
      <c r="N984" s="5">
        <v>-425000000</v>
      </c>
      <c r="O984" s="5">
        <v>-425000000</v>
      </c>
      <c r="P984" s="5">
        <v>-425000000</v>
      </c>
      <c r="Q984" s="5">
        <v>-425000000</v>
      </c>
      <c r="R984" s="5">
        <f t="shared" si="142"/>
        <v>-425000000</v>
      </c>
      <c r="S984" s="9"/>
    </row>
    <row r="985" spans="1:19" outlineLevel="3" x14ac:dyDescent="0.25">
      <c r="A985" t="s">
        <v>1996</v>
      </c>
      <c r="B985" t="s">
        <v>1997</v>
      </c>
      <c r="C985" t="s">
        <v>2014</v>
      </c>
      <c r="D985" t="s">
        <v>982</v>
      </c>
      <c r="E985" s="5">
        <v>-250000000</v>
      </c>
      <c r="F985" s="5">
        <v>-250000000</v>
      </c>
      <c r="G985" s="5">
        <v>-250000000</v>
      </c>
      <c r="H985" s="5">
        <v>-250000000</v>
      </c>
      <c r="I985" s="5">
        <v>-250000000</v>
      </c>
      <c r="J985" s="5">
        <v>-250000000</v>
      </c>
      <c r="K985" s="5">
        <v>-250000000</v>
      </c>
      <c r="L985" s="5">
        <v>-250000000</v>
      </c>
      <c r="M985" s="5">
        <v>-250000000</v>
      </c>
      <c r="N985" s="5">
        <v>-250000000</v>
      </c>
      <c r="O985" s="5">
        <v>-250000000</v>
      </c>
      <c r="P985" s="5">
        <v>-250000000</v>
      </c>
      <c r="Q985" s="5">
        <v>-250000000</v>
      </c>
      <c r="R985" s="5">
        <f t="shared" si="142"/>
        <v>-250000000</v>
      </c>
      <c r="S985" s="9"/>
    </row>
    <row r="986" spans="1:19" outlineLevel="3" x14ac:dyDescent="0.25">
      <c r="A986" t="s">
        <v>1996</v>
      </c>
      <c r="B986" t="s">
        <v>1997</v>
      </c>
      <c r="C986" t="s">
        <v>2015</v>
      </c>
      <c r="D986" t="s">
        <v>984</v>
      </c>
      <c r="E986" s="5">
        <v>0</v>
      </c>
      <c r="F986" s="5">
        <v>-600000000</v>
      </c>
      <c r="G986" s="5">
        <v>-600000000</v>
      </c>
      <c r="H986" s="5">
        <v>-600000000</v>
      </c>
      <c r="I986" s="5">
        <v>-600000000</v>
      </c>
      <c r="J986" s="5">
        <v>-600000000</v>
      </c>
      <c r="K986" s="5">
        <v>-600000000</v>
      </c>
      <c r="L986" s="5">
        <v>-600000000</v>
      </c>
      <c r="M986" s="5">
        <v>-600000000</v>
      </c>
      <c r="N986" s="5">
        <v>-600000000</v>
      </c>
      <c r="O986" s="5">
        <v>-600000000</v>
      </c>
      <c r="P986" s="5">
        <v>-600000000</v>
      </c>
      <c r="Q986" s="5">
        <v>-600000000</v>
      </c>
      <c r="R986" s="5">
        <f t="shared" si="142"/>
        <v>-575000000</v>
      </c>
      <c r="S986" s="9"/>
    </row>
    <row r="987" spans="1:19" outlineLevel="3" x14ac:dyDescent="0.25">
      <c r="A987" t="s">
        <v>1996</v>
      </c>
      <c r="B987" t="s">
        <v>1997</v>
      </c>
      <c r="C987" t="s">
        <v>2016</v>
      </c>
      <c r="D987" t="s">
        <v>986</v>
      </c>
      <c r="E987" s="5">
        <v>0</v>
      </c>
      <c r="F987" s="5">
        <v>0</v>
      </c>
      <c r="G987" s="5">
        <v>0</v>
      </c>
      <c r="H987" s="5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-400000000</v>
      </c>
      <c r="O987" s="5">
        <v>-400000000</v>
      </c>
      <c r="P987" s="5">
        <v>-400000000</v>
      </c>
      <c r="Q987" s="5">
        <v>-400000000</v>
      </c>
      <c r="R987" s="5">
        <f t="shared" si="142"/>
        <v>-116666666.66666667</v>
      </c>
      <c r="S987" s="9"/>
    </row>
    <row r="988" spans="1:19" outlineLevel="3" x14ac:dyDescent="0.25">
      <c r="A988" t="s">
        <v>1996</v>
      </c>
      <c r="B988" t="s">
        <v>1997</v>
      </c>
      <c r="C988" t="s">
        <v>2017</v>
      </c>
      <c r="D988" t="s">
        <v>988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-600000000</v>
      </c>
      <c r="O988" s="5">
        <v>-600000000</v>
      </c>
      <c r="P988" s="5">
        <v>-600000000</v>
      </c>
      <c r="Q988" s="5">
        <v>-600000000</v>
      </c>
      <c r="R988" s="5">
        <f t="shared" si="142"/>
        <v>-175000000</v>
      </c>
      <c r="S988" s="9"/>
    </row>
    <row r="989" spans="1:19" outlineLevel="3" x14ac:dyDescent="0.25">
      <c r="A989" t="s">
        <v>1996</v>
      </c>
      <c r="B989" t="s">
        <v>1997</v>
      </c>
      <c r="C989" t="s">
        <v>2018</v>
      </c>
      <c r="D989" t="s">
        <v>2019</v>
      </c>
      <c r="E989" s="5">
        <v>-5300000</v>
      </c>
      <c r="F989" s="5">
        <v>-5300000</v>
      </c>
      <c r="G989" s="5">
        <v>-5300000</v>
      </c>
      <c r="H989" s="5">
        <v>-5300000</v>
      </c>
      <c r="I989" s="5">
        <v>-5300000</v>
      </c>
      <c r="J989" s="5">
        <v>-5300000</v>
      </c>
      <c r="K989" s="5">
        <v>-5300000</v>
      </c>
      <c r="L989" s="5">
        <v>-5300000</v>
      </c>
      <c r="M989" s="5">
        <v>-5300000</v>
      </c>
      <c r="N989" s="5">
        <v>-5300000</v>
      </c>
      <c r="O989" s="5">
        <v>-5300000</v>
      </c>
      <c r="P989" s="5">
        <v>-5300000</v>
      </c>
      <c r="Q989" s="5">
        <v>-5300000</v>
      </c>
      <c r="R989" s="5">
        <f t="shared" si="142"/>
        <v>-5300000</v>
      </c>
      <c r="S989" s="9"/>
    </row>
    <row r="990" spans="1:19" outlineLevel="3" x14ac:dyDescent="0.25">
      <c r="A990" t="s">
        <v>1996</v>
      </c>
      <c r="B990" t="s">
        <v>1997</v>
      </c>
      <c r="C990" t="s">
        <v>2020</v>
      </c>
      <c r="D990" t="s">
        <v>2021</v>
      </c>
      <c r="E990" s="5">
        <v>-22000000</v>
      </c>
      <c r="F990" s="5">
        <v>-22000000</v>
      </c>
      <c r="G990" s="5">
        <v>-22000000</v>
      </c>
      <c r="H990" s="5">
        <v>-22000000</v>
      </c>
      <c r="I990" s="5">
        <v>-22000000</v>
      </c>
      <c r="J990" s="5">
        <v>-22000000</v>
      </c>
      <c r="K990" s="5">
        <v>-22000000</v>
      </c>
      <c r="L990" s="5">
        <v>-22000000</v>
      </c>
      <c r="M990" s="5">
        <v>-22000000</v>
      </c>
      <c r="N990" s="5">
        <v>-22000000</v>
      </c>
      <c r="O990" s="5">
        <v>-22000000</v>
      </c>
      <c r="P990" s="5">
        <v>-22000000</v>
      </c>
      <c r="Q990" s="5">
        <v>-22000000</v>
      </c>
      <c r="R990" s="5">
        <f t="shared" si="142"/>
        <v>-22000000</v>
      </c>
      <c r="S990" s="9"/>
    </row>
    <row r="991" spans="1:19" outlineLevel="3" x14ac:dyDescent="0.25">
      <c r="A991" t="s">
        <v>1996</v>
      </c>
      <c r="B991" t="s">
        <v>1997</v>
      </c>
      <c r="C991" t="s">
        <v>2022</v>
      </c>
      <c r="D991" t="s">
        <v>2023</v>
      </c>
      <c r="E991" s="5">
        <v>-9335000</v>
      </c>
      <c r="F991" s="5">
        <v>-9335000</v>
      </c>
      <c r="G991" s="5">
        <v>-9335000</v>
      </c>
      <c r="H991" s="5">
        <v>-9335000</v>
      </c>
      <c r="I991" s="5">
        <v>-9335000</v>
      </c>
      <c r="J991" s="5">
        <v>-9335000</v>
      </c>
      <c r="K991" s="5">
        <v>-9335000</v>
      </c>
      <c r="L991" s="5">
        <v>-9335000</v>
      </c>
      <c r="M991" s="5">
        <v>-9335000</v>
      </c>
      <c r="N991" s="5">
        <v>-9335000</v>
      </c>
      <c r="O991" s="5">
        <v>-9335000</v>
      </c>
      <c r="P991" s="5">
        <v>-9335000</v>
      </c>
      <c r="Q991" s="5">
        <v>-9335000</v>
      </c>
      <c r="R991" s="5">
        <f t="shared" si="142"/>
        <v>-9335000</v>
      </c>
      <c r="S991" s="9"/>
    </row>
    <row r="992" spans="1:19" outlineLevel="3" x14ac:dyDescent="0.25">
      <c r="A992" t="s">
        <v>1996</v>
      </c>
      <c r="B992" t="s">
        <v>1997</v>
      </c>
      <c r="C992" t="s">
        <v>2024</v>
      </c>
      <c r="D992" t="s">
        <v>2025</v>
      </c>
      <c r="E992" s="5">
        <v>-22485000</v>
      </c>
      <c r="F992" s="5">
        <v>-22485000</v>
      </c>
      <c r="G992" s="5">
        <v>-22485000</v>
      </c>
      <c r="H992" s="5">
        <v>-22485000</v>
      </c>
      <c r="I992" s="5">
        <v>-22485000</v>
      </c>
      <c r="J992" s="5">
        <v>-22485000</v>
      </c>
      <c r="K992" s="5">
        <v>-22485000</v>
      </c>
      <c r="L992" s="5">
        <v>-22485000</v>
      </c>
      <c r="M992" s="5">
        <v>-22485000</v>
      </c>
      <c r="N992" s="5">
        <v>-22485000</v>
      </c>
      <c r="O992" s="5">
        <v>-22485000</v>
      </c>
      <c r="P992" s="5">
        <v>-22485000</v>
      </c>
      <c r="Q992" s="5">
        <v>-22485000</v>
      </c>
      <c r="R992" s="5">
        <f t="shared" si="142"/>
        <v>-22485000</v>
      </c>
      <c r="S992" s="9"/>
    </row>
    <row r="993" spans="1:19" outlineLevel="3" x14ac:dyDescent="0.25">
      <c r="A993" t="s">
        <v>1996</v>
      </c>
      <c r="B993" t="s">
        <v>1997</v>
      </c>
      <c r="C993" t="s">
        <v>2026</v>
      </c>
      <c r="D993" t="s">
        <v>2027</v>
      </c>
      <c r="E993" s="5">
        <v>-6305000</v>
      </c>
      <c r="F993" s="5">
        <v>-6305000</v>
      </c>
      <c r="G993" s="5">
        <v>-6305000</v>
      </c>
      <c r="H993" s="5">
        <v>-6305000</v>
      </c>
      <c r="I993" s="5">
        <v>-6305000</v>
      </c>
      <c r="J993" s="5">
        <v>-6305000</v>
      </c>
      <c r="K993" s="5">
        <v>-6305000</v>
      </c>
      <c r="L993" s="5">
        <v>-6305000</v>
      </c>
      <c r="M993" s="5">
        <v>-6305000</v>
      </c>
      <c r="N993" s="5">
        <v>-6305000</v>
      </c>
      <c r="O993" s="5">
        <v>-6305000</v>
      </c>
      <c r="P993" s="5">
        <v>-6305000</v>
      </c>
      <c r="Q993" s="5">
        <v>-6305000</v>
      </c>
      <c r="R993" s="5">
        <f t="shared" si="142"/>
        <v>-6305000</v>
      </c>
      <c r="S993" s="9"/>
    </row>
    <row r="994" spans="1:19" outlineLevel="3" x14ac:dyDescent="0.25">
      <c r="A994" t="s">
        <v>1996</v>
      </c>
      <c r="B994" t="s">
        <v>1997</v>
      </c>
      <c r="C994" t="s">
        <v>2028</v>
      </c>
      <c r="D994" t="s">
        <v>2029</v>
      </c>
      <c r="E994" s="5">
        <v>-21260000</v>
      </c>
      <c r="F994" s="5">
        <v>-21260000</v>
      </c>
      <c r="G994" s="5">
        <v>-21260000</v>
      </c>
      <c r="H994" s="5">
        <v>-21260000</v>
      </c>
      <c r="I994" s="5">
        <v>-21260000</v>
      </c>
      <c r="J994" s="5">
        <v>-21260000</v>
      </c>
      <c r="K994" s="5">
        <v>-21260000</v>
      </c>
      <c r="L994" s="5">
        <v>-21260000</v>
      </c>
      <c r="M994" s="5">
        <v>-21260000</v>
      </c>
      <c r="N994" s="5">
        <v>-21260000</v>
      </c>
      <c r="O994" s="5">
        <v>-21260000</v>
      </c>
      <c r="P994" s="5">
        <v>-21260000</v>
      </c>
      <c r="Q994" s="5">
        <v>-21260000</v>
      </c>
      <c r="R994" s="5">
        <f t="shared" si="142"/>
        <v>-21260000</v>
      </c>
      <c r="S994" s="9"/>
    </row>
    <row r="995" spans="1:19" outlineLevel="3" x14ac:dyDescent="0.25">
      <c r="A995" t="s">
        <v>1996</v>
      </c>
      <c r="B995" t="s">
        <v>1997</v>
      </c>
      <c r="C995" t="s">
        <v>2030</v>
      </c>
      <c r="D995" t="s">
        <v>2031</v>
      </c>
      <c r="E995" s="5">
        <v>-8190000</v>
      </c>
      <c r="F995" s="5">
        <v>-8190000</v>
      </c>
      <c r="G995" s="5">
        <v>-8190000</v>
      </c>
      <c r="H995" s="5">
        <v>-8190000</v>
      </c>
      <c r="I995" s="5">
        <v>-8190000</v>
      </c>
      <c r="J995" s="5">
        <v>-8190000</v>
      </c>
      <c r="K995" s="5">
        <v>-8190000</v>
      </c>
      <c r="L995" s="5">
        <v>-8190000</v>
      </c>
      <c r="M995" s="5">
        <v>-8190000</v>
      </c>
      <c r="N995" s="5">
        <v>-8190000</v>
      </c>
      <c r="O995" s="5">
        <v>-8190000</v>
      </c>
      <c r="P995" s="5">
        <v>-8190000</v>
      </c>
      <c r="Q995" s="5">
        <v>-8190000</v>
      </c>
      <c r="R995" s="5">
        <f t="shared" si="142"/>
        <v>-8190000</v>
      </c>
      <c r="S995" s="9"/>
    </row>
    <row r="996" spans="1:19" outlineLevel="3" x14ac:dyDescent="0.25">
      <c r="A996" t="s">
        <v>1996</v>
      </c>
      <c r="B996" t="s">
        <v>1997</v>
      </c>
      <c r="C996" t="s">
        <v>2032</v>
      </c>
      <c r="D996" t="s">
        <v>2033</v>
      </c>
      <c r="E996" s="5">
        <v>-121940000</v>
      </c>
      <c r="F996" s="5">
        <v>-121940000</v>
      </c>
      <c r="G996" s="5">
        <v>-121940000</v>
      </c>
      <c r="H996" s="5">
        <v>-121940000</v>
      </c>
      <c r="I996" s="5">
        <v>-121940000</v>
      </c>
      <c r="J996" s="5">
        <v>-121940000</v>
      </c>
      <c r="K996" s="5">
        <v>-121940000</v>
      </c>
      <c r="L996" s="5">
        <v>-121940000</v>
      </c>
      <c r="M996" s="5">
        <v>-121940000</v>
      </c>
      <c r="N996" s="5">
        <v>-121940000</v>
      </c>
      <c r="O996" s="5">
        <v>-121940000</v>
      </c>
      <c r="P996" s="5">
        <v>-121940000</v>
      </c>
      <c r="Q996" s="5">
        <v>-121940000</v>
      </c>
      <c r="R996" s="5">
        <f t="shared" si="142"/>
        <v>-121940000</v>
      </c>
      <c r="S996" s="9"/>
    </row>
    <row r="997" spans="1:19" outlineLevel="3" x14ac:dyDescent="0.25">
      <c r="A997" t="s">
        <v>1996</v>
      </c>
      <c r="B997" t="s">
        <v>1997</v>
      </c>
      <c r="C997" t="s">
        <v>2034</v>
      </c>
      <c r="D997" t="s">
        <v>2035</v>
      </c>
      <c r="E997" s="5">
        <v>-15060000</v>
      </c>
      <c r="F997" s="5">
        <v>-15060000</v>
      </c>
      <c r="G997" s="5">
        <v>-15060000</v>
      </c>
      <c r="H997" s="5">
        <v>-15060000</v>
      </c>
      <c r="I997" s="5">
        <v>-15060000</v>
      </c>
      <c r="J997" s="5">
        <v>-15060000</v>
      </c>
      <c r="K997" s="5">
        <v>-15060000</v>
      </c>
      <c r="L997" s="5">
        <v>-15060000</v>
      </c>
      <c r="M997" s="5">
        <v>-15060000</v>
      </c>
      <c r="N997" s="5">
        <v>-15060000</v>
      </c>
      <c r="O997" s="5">
        <v>-15060000</v>
      </c>
      <c r="P997" s="5">
        <v>-15060000</v>
      </c>
      <c r="Q997" s="5">
        <v>-15060000</v>
      </c>
      <c r="R997" s="5">
        <f t="shared" si="142"/>
        <v>-15060000</v>
      </c>
      <c r="S997" s="9"/>
    </row>
    <row r="998" spans="1:19" outlineLevel="3" x14ac:dyDescent="0.25">
      <c r="A998" t="s">
        <v>1996</v>
      </c>
      <c r="B998" t="s">
        <v>1997</v>
      </c>
      <c r="C998" t="s">
        <v>2036</v>
      </c>
      <c r="D998" t="s">
        <v>2037</v>
      </c>
      <c r="E998" s="5">
        <v>-24400000</v>
      </c>
      <c r="F998" s="5">
        <v>-24400000</v>
      </c>
      <c r="G998" s="5">
        <v>-24400000</v>
      </c>
      <c r="H998" s="5">
        <v>-24400000</v>
      </c>
      <c r="I998" s="5">
        <v>-24400000</v>
      </c>
      <c r="J998" s="5">
        <v>-24400000</v>
      </c>
      <c r="K998" s="5">
        <v>-24400000</v>
      </c>
      <c r="L998" s="5">
        <v>-24400000</v>
      </c>
      <c r="M998" s="5">
        <v>-24400000</v>
      </c>
      <c r="N998" s="5">
        <v>-24400000</v>
      </c>
      <c r="O998" s="5">
        <v>-24400000</v>
      </c>
      <c r="P998" s="5">
        <v>-24400000</v>
      </c>
      <c r="Q998" s="5">
        <v>-24400000</v>
      </c>
      <c r="R998" s="5">
        <f t="shared" si="142"/>
        <v>-24400000</v>
      </c>
      <c r="S998" s="9"/>
    </row>
    <row r="999" spans="1:19" outlineLevel="3" x14ac:dyDescent="0.25">
      <c r="A999" t="s">
        <v>1996</v>
      </c>
      <c r="B999" t="s">
        <v>1997</v>
      </c>
      <c r="C999" t="s">
        <v>2038</v>
      </c>
      <c r="D999" t="s">
        <v>2039</v>
      </c>
      <c r="E999" s="5">
        <v>-15000000</v>
      </c>
      <c r="F999" s="5">
        <v>-15000000</v>
      </c>
      <c r="G999" s="5">
        <v>-15000000</v>
      </c>
      <c r="H999" s="5">
        <v>-15000000</v>
      </c>
      <c r="I999" s="5">
        <v>-15000000</v>
      </c>
      <c r="J999" s="5">
        <v>-15000000</v>
      </c>
      <c r="K999" s="5">
        <v>-15000000</v>
      </c>
      <c r="L999" s="5">
        <v>-15000000</v>
      </c>
      <c r="M999" s="5">
        <v>-15000000</v>
      </c>
      <c r="N999" s="5">
        <v>-15000000</v>
      </c>
      <c r="O999" s="5">
        <v>-15000000</v>
      </c>
      <c r="P999" s="5">
        <v>-15000000</v>
      </c>
      <c r="Q999" s="5">
        <v>-15000000</v>
      </c>
      <c r="R999" s="5">
        <f t="shared" si="142"/>
        <v>-15000000</v>
      </c>
      <c r="S999" s="9"/>
    </row>
    <row r="1000" spans="1:19" outlineLevel="3" x14ac:dyDescent="0.25">
      <c r="A1000" t="s">
        <v>1996</v>
      </c>
      <c r="B1000" t="s">
        <v>1997</v>
      </c>
      <c r="C1000" t="s">
        <v>2040</v>
      </c>
      <c r="D1000" t="s">
        <v>2041</v>
      </c>
      <c r="E1000" s="5">
        <v>-5000000</v>
      </c>
      <c r="F1000" s="5">
        <v>-5000000</v>
      </c>
      <c r="G1000" s="5">
        <v>-5000000</v>
      </c>
      <c r="H1000" s="5">
        <v>-5000000</v>
      </c>
      <c r="I1000" s="5">
        <v>-5000000</v>
      </c>
      <c r="J1000" s="5">
        <v>-5000000</v>
      </c>
      <c r="K1000" s="5">
        <v>-5000000</v>
      </c>
      <c r="L1000" s="5">
        <v>-5000000</v>
      </c>
      <c r="M1000" s="5">
        <v>-5000000</v>
      </c>
      <c r="N1000" s="5">
        <v>-5000000</v>
      </c>
      <c r="O1000" s="5">
        <v>-5000000</v>
      </c>
      <c r="P1000" s="5">
        <v>-5000000</v>
      </c>
      <c r="Q1000" s="5">
        <v>-5000000</v>
      </c>
      <c r="R1000" s="5">
        <f t="shared" si="142"/>
        <v>-5000000</v>
      </c>
      <c r="S1000" s="9"/>
    </row>
    <row r="1001" spans="1:19" outlineLevel="3" x14ac:dyDescent="0.25">
      <c r="A1001" t="s">
        <v>1996</v>
      </c>
      <c r="B1001" t="s">
        <v>1997</v>
      </c>
      <c r="C1001" t="s">
        <v>2042</v>
      </c>
      <c r="D1001" t="s">
        <v>2043</v>
      </c>
      <c r="E1001" s="5">
        <v>-5000000</v>
      </c>
      <c r="F1001" s="5">
        <v>-5000000</v>
      </c>
      <c r="G1001" s="5">
        <v>-5000000</v>
      </c>
      <c r="H1001" s="5">
        <v>-5000000</v>
      </c>
      <c r="I1001" s="5">
        <v>-5000000</v>
      </c>
      <c r="J1001" s="5">
        <v>-5000000</v>
      </c>
      <c r="K1001" s="5">
        <v>-5000000</v>
      </c>
      <c r="L1001" s="5">
        <v>-5000000</v>
      </c>
      <c r="M1001" s="5">
        <v>-5000000</v>
      </c>
      <c r="N1001" s="5">
        <v>-5000000</v>
      </c>
      <c r="O1001" s="5">
        <v>-5000000</v>
      </c>
      <c r="P1001" s="5">
        <v>-5000000</v>
      </c>
      <c r="Q1001" s="5">
        <v>-5000000</v>
      </c>
      <c r="R1001" s="5">
        <f t="shared" si="142"/>
        <v>-5000000</v>
      </c>
      <c r="S1001" s="9"/>
    </row>
    <row r="1002" spans="1:19" outlineLevel="3" x14ac:dyDescent="0.25">
      <c r="A1002" t="s">
        <v>1996</v>
      </c>
      <c r="B1002" t="s">
        <v>1997</v>
      </c>
      <c r="C1002" t="s">
        <v>2044</v>
      </c>
      <c r="D1002" t="s">
        <v>2045</v>
      </c>
      <c r="E1002" s="5">
        <v>-4000000</v>
      </c>
      <c r="F1002" s="5">
        <v>-4000000</v>
      </c>
      <c r="G1002" s="5">
        <v>-4000000</v>
      </c>
      <c r="H1002" s="5">
        <v>-4000000</v>
      </c>
      <c r="I1002" s="5">
        <v>-4000000</v>
      </c>
      <c r="J1002" s="5">
        <v>-4000000</v>
      </c>
      <c r="K1002" s="5">
        <v>-4000000</v>
      </c>
      <c r="L1002" s="5">
        <v>-4000000</v>
      </c>
      <c r="M1002" s="5">
        <v>-4000000</v>
      </c>
      <c r="N1002" s="5">
        <v>-4000000</v>
      </c>
      <c r="O1002" s="5">
        <v>-4000000</v>
      </c>
      <c r="P1002" s="5">
        <v>-4000000</v>
      </c>
      <c r="Q1002" s="5">
        <v>-4000000</v>
      </c>
      <c r="R1002" s="5">
        <f t="shared" si="142"/>
        <v>-4000000</v>
      </c>
      <c r="S1002" s="9"/>
    </row>
    <row r="1003" spans="1:19" outlineLevel="3" x14ac:dyDescent="0.25">
      <c r="A1003" t="s">
        <v>1996</v>
      </c>
      <c r="B1003" t="s">
        <v>1997</v>
      </c>
      <c r="C1003" t="s">
        <v>2046</v>
      </c>
      <c r="D1003" t="s">
        <v>2047</v>
      </c>
      <c r="E1003" s="5">
        <v>-8000000</v>
      </c>
      <c r="F1003" s="5">
        <v>-8000000</v>
      </c>
      <c r="G1003" s="5">
        <v>-8000000</v>
      </c>
      <c r="H1003" s="5">
        <v>-8000000</v>
      </c>
      <c r="I1003" s="5">
        <v>-8000000</v>
      </c>
      <c r="J1003" s="5">
        <v>-8000000</v>
      </c>
      <c r="K1003" s="5">
        <v>-8000000</v>
      </c>
      <c r="L1003" s="5">
        <v>-8000000</v>
      </c>
      <c r="M1003" s="5">
        <v>-8000000</v>
      </c>
      <c r="N1003" s="5">
        <v>-8000000</v>
      </c>
      <c r="O1003" s="5">
        <v>-8000000</v>
      </c>
      <c r="P1003" s="5">
        <v>-8000000</v>
      </c>
      <c r="Q1003" s="5">
        <v>-8000000</v>
      </c>
      <c r="R1003" s="5">
        <f t="shared" si="142"/>
        <v>-8000000</v>
      </c>
      <c r="S1003" s="9"/>
    </row>
    <row r="1004" spans="1:19" outlineLevel="3" x14ac:dyDescent="0.25">
      <c r="A1004" t="s">
        <v>1996</v>
      </c>
      <c r="B1004" t="s">
        <v>1997</v>
      </c>
      <c r="C1004" t="s">
        <v>2048</v>
      </c>
      <c r="D1004" t="s">
        <v>2049</v>
      </c>
      <c r="E1004" s="5">
        <v>-50000000</v>
      </c>
      <c r="F1004" s="5">
        <v>-50000000</v>
      </c>
      <c r="G1004" s="5">
        <v>-50000000</v>
      </c>
      <c r="H1004" s="5">
        <v>-50000000</v>
      </c>
      <c r="I1004" s="5">
        <v>-50000000</v>
      </c>
      <c r="J1004" s="5">
        <v>-50000000</v>
      </c>
      <c r="K1004" s="5">
        <v>-50000000</v>
      </c>
      <c r="L1004" s="5">
        <v>-50000000</v>
      </c>
      <c r="M1004" s="5">
        <v>-50000000</v>
      </c>
      <c r="N1004" s="5">
        <v>-50000000</v>
      </c>
      <c r="O1004" s="5">
        <v>-50000000</v>
      </c>
      <c r="P1004" s="5">
        <v>-50000000</v>
      </c>
      <c r="Q1004" s="5">
        <v>-50000000</v>
      </c>
      <c r="R1004" s="5">
        <f t="shared" si="142"/>
        <v>-50000000</v>
      </c>
      <c r="S1004" s="9"/>
    </row>
    <row r="1005" spans="1:19" outlineLevel="3" x14ac:dyDescent="0.25">
      <c r="A1005" t="s">
        <v>1996</v>
      </c>
      <c r="B1005" t="s">
        <v>1997</v>
      </c>
      <c r="C1005" t="s">
        <v>2050</v>
      </c>
      <c r="D1005" t="s">
        <v>2051</v>
      </c>
      <c r="E1005" s="5">
        <v>-12000000</v>
      </c>
      <c r="F1005" s="5">
        <v>-12000000</v>
      </c>
      <c r="G1005" s="5">
        <v>-12000000</v>
      </c>
      <c r="H1005" s="5">
        <v>-12000000</v>
      </c>
      <c r="I1005" s="5">
        <v>-12000000</v>
      </c>
      <c r="J1005" s="5">
        <v>-12000000</v>
      </c>
      <c r="K1005" s="5">
        <v>-12000000</v>
      </c>
      <c r="L1005" s="5">
        <v>-12000000</v>
      </c>
      <c r="M1005" s="5">
        <v>-12000000</v>
      </c>
      <c r="N1005" s="5">
        <v>-12000000</v>
      </c>
      <c r="O1005" s="5">
        <v>-12000000</v>
      </c>
      <c r="P1005" s="5">
        <v>-12000000</v>
      </c>
      <c r="Q1005" s="5">
        <v>-12000000</v>
      </c>
      <c r="R1005" s="5">
        <f t="shared" si="142"/>
        <v>-12000000</v>
      </c>
      <c r="S1005" s="9"/>
    </row>
    <row r="1006" spans="1:19" outlineLevel="3" x14ac:dyDescent="0.25">
      <c r="A1006" t="s">
        <v>1996</v>
      </c>
      <c r="B1006" t="s">
        <v>1997</v>
      </c>
      <c r="C1006" t="s">
        <v>2052</v>
      </c>
      <c r="D1006" t="s">
        <v>2053</v>
      </c>
      <c r="E1006" s="5">
        <v>-10000000</v>
      </c>
      <c r="F1006" s="5">
        <v>-10000000</v>
      </c>
      <c r="G1006" s="5">
        <v>-10000000</v>
      </c>
      <c r="H1006" s="5">
        <v>-10000000</v>
      </c>
      <c r="I1006" s="5">
        <v>-10000000</v>
      </c>
      <c r="J1006" s="5">
        <v>-10000000</v>
      </c>
      <c r="K1006" s="5">
        <v>-10000000</v>
      </c>
      <c r="L1006" s="5">
        <v>-10000000</v>
      </c>
      <c r="M1006" s="5">
        <v>-10000000</v>
      </c>
      <c r="N1006" s="5">
        <v>-10000000</v>
      </c>
      <c r="O1006" s="5">
        <v>-10000000</v>
      </c>
      <c r="P1006" s="5">
        <v>-10000000</v>
      </c>
      <c r="Q1006" s="5">
        <v>-10000000</v>
      </c>
      <c r="R1006" s="5">
        <f t="shared" si="142"/>
        <v>-10000000</v>
      </c>
      <c r="S1006" s="9"/>
    </row>
    <row r="1007" spans="1:19" outlineLevel="3" x14ac:dyDescent="0.25">
      <c r="A1007" t="s">
        <v>1996</v>
      </c>
      <c r="B1007" t="s">
        <v>1997</v>
      </c>
      <c r="C1007" t="s">
        <v>2054</v>
      </c>
      <c r="D1007" t="s">
        <v>2053</v>
      </c>
      <c r="E1007" s="5">
        <v>-15000000</v>
      </c>
      <c r="F1007" s="5">
        <v>-15000000</v>
      </c>
      <c r="G1007" s="5">
        <v>-15000000</v>
      </c>
      <c r="H1007" s="5">
        <v>-15000000</v>
      </c>
      <c r="I1007" s="5">
        <v>-15000000</v>
      </c>
      <c r="J1007" s="5">
        <v>-15000000</v>
      </c>
      <c r="K1007" s="5">
        <v>-15000000</v>
      </c>
      <c r="L1007" s="5">
        <v>-15000000</v>
      </c>
      <c r="M1007" s="5">
        <v>-15000000</v>
      </c>
      <c r="N1007" s="5">
        <v>-15000000</v>
      </c>
      <c r="O1007" s="5">
        <v>-15000000</v>
      </c>
      <c r="P1007" s="5">
        <v>-15000000</v>
      </c>
      <c r="Q1007" s="5">
        <v>-15000000</v>
      </c>
      <c r="R1007" s="5">
        <f t="shared" si="142"/>
        <v>-15000000</v>
      </c>
      <c r="S1007" s="9"/>
    </row>
    <row r="1008" spans="1:19" outlineLevel="3" x14ac:dyDescent="0.25">
      <c r="A1008" t="s">
        <v>1996</v>
      </c>
      <c r="B1008" t="s">
        <v>1997</v>
      </c>
      <c r="C1008" t="s">
        <v>2055</v>
      </c>
      <c r="D1008" t="s">
        <v>2056</v>
      </c>
      <c r="E1008" s="5">
        <v>-26000000</v>
      </c>
      <c r="F1008" s="5">
        <v>-26000000</v>
      </c>
      <c r="G1008" s="5">
        <v>-26000000</v>
      </c>
      <c r="H1008" s="5">
        <v>-26000000</v>
      </c>
      <c r="I1008" s="5">
        <v>-26000000</v>
      </c>
      <c r="J1008" s="5">
        <v>-26000000</v>
      </c>
      <c r="K1008" s="5">
        <v>-26000000</v>
      </c>
      <c r="L1008" s="5">
        <v>-26000000</v>
      </c>
      <c r="M1008" s="5">
        <v>-26000000</v>
      </c>
      <c r="N1008" s="5">
        <v>-26000000</v>
      </c>
      <c r="O1008" s="5">
        <v>-26000000</v>
      </c>
      <c r="P1008" s="5">
        <v>-26000000</v>
      </c>
      <c r="Q1008" s="5">
        <v>-26000000</v>
      </c>
      <c r="R1008" s="5">
        <f t="shared" si="142"/>
        <v>-26000000</v>
      </c>
      <c r="S1008" s="9"/>
    </row>
    <row r="1009" spans="1:29" outlineLevel="3" x14ac:dyDescent="0.25">
      <c r="A1009" t="s">
        <v>1996</v>
      </c>
      <c r="B1009" t="s">
        <v>1997</v>
      </c>
      <c r="C1009" t="s">
        <v>2057</v>
      </c>
      <c r="D1009" t="s">
        <v>2056</v>
      </c>
      <c r="E1009" s="5">
        <v>-25000000</v>
      </c>
      <c r="F1009" s="5">
        <v>-25000000</v>
      </c>
      <c r="G1009" s="5">
        <v>-25000000</v>
      </c>
      <c r="H1009" s="5">
        <v>-25000000</v>
      </c>
      <c r="I1009" s="5">
        <v>-25000000</v>
      </c>
      <c r="J1009" s="5">
        <v>-25000000</v>
      </c>
      <c r="K1009" s="5">
        <v>-25000000</v>
      </c>
      <c r="L1009" s="5">
        <v>-25000000</v>
      </c>
      <c r="M1009" s="5">
        <v>-25000000</v>
      </c>
      <c r="N1009" s="5">
        <v>-25000000</v>
      </c>
      <c r="O1009" s="5">
        <v>-25000000</v>
      </c>
      <c r="P1009" s="5">
        <v>-25000000</v>
      </c>
      <c r="Q1009" s="5">
        <v>-25000000</v>
      </c>
      <c r="R1009" s="5">
        <f t="shared" si="142"/>
        <v>-25000000</v>
      </c>
      <c r="S1009" s="9"/>
    </row>
    <row r="1010" spans="1:29" outlineLevel="3" x14ac:dyDescent="0.25">
      <c r="A1010" t="s">
        <v>1996</v>
      </c>
      <c r="B1010" t="s">
        <v>1997</v>
      </c>
      <c r="C1010" t="s">
        <v>2058</v>
      </c>
      <c r="D1010" t="s">
        <v>2059</v>
      </c>
      <c r="E1010" s="5">
        <v>-5000000</v>
      </c>
      <c r="F1010" s="5">
        <v>-5000000</v>
      </c>
      <c r="G1010" s="5">
        <v>-5000000</v>
      </c>
      <c r="H1010" s="5">
        <v>-5000000</v>
      </c>
      <c r="I1010" s="5">
        <v>-5000000</v>
      </c>
      <c r="J1010" s="5">
        <v>-5000000</v>
      </c>
      <c r="K1010" s="5">
        <v>-5000000</v>
      </c>
      <c r="L1010" s="5">
        <v>-5000000</v>
      </c>
      <c r="M1010" s="5">
        <v>-5000000</v>
      </c>
      <c r="N1010" s="5">
        <v>-5000000</v>
      </c>
      <c r="O1010" s="5">
        <v>-5000000</v>
      </c>
      <c r="P1010" s="5">
        <v>-5000000</v>
      </c>
      <c r="Q1010" s="5">
        <v>-5000000</v>
      </c>
      <c r="R1010" s="5">
        <f t="shared" si="142"/>
        <v>-5000000</v>
      </c>
      <c r="S1010" s="9"/>
    </row>
    <row r="1011" spans="1:29" outlineLevel="3" x14ac:dyDescent="0.25">
      <c r="A1011" t="s">
        <v>1996</v>
      </c>
      <c r="B1011" t="s">
        <v>1997</v>
      </c>
      <c r="C1011" t="s">
        <v>2060</v>
      </c>
      <c r="D1011" t="s">
        <v>2059</v>
      </c>
      <c r="E1011" s="5">
        <v>-4000000</v>
      </c>
      <c r="F1011" s="5">
        <v>-4000000</v>
      </c>
      <c r="G1011" s="5">
        <v>-4000000</v>
      </c>
      <c r="H1011" s="5">
        <v>-4000000</v>
      </c>
      <c r="I1011" s="5">
        <v>-4000000</v>
      </c>
      <c r="J1011" s="5">
        <v>-4000000</v>
      </c>
      <c r="K1011" s="5">
        <v>-4000000</v>
      </c>
      <c r="L1011" s="5">
        <v>-4000000</v>
      </c>
      <c r="M1011" s="5">
        <v>-4000000</v>
      </c>
      <c r="N1011" s="5">
        <v>-4000000</v>
      </c>
      <c r="O1011" s="5">
        <v>-4000000</v>
      </c>
      <c r="P1011" s="5">
        <v>-4000000</v>
      </c>
      <c r="Q1011" s="5">
        <v>-4000000</v>
      </c>
      <c r="R1011" s="5">
        <f t="shared" si="142"/>
        <v>-4000000</v>
      </c>
      <c r="S1011" s="9"/>
    </row>
    <row r="1012" spans="1:29" outlineLevel="3" x14ac:dyDescent="0.25">
      <c r="A1012" t="s">
        <v>1996</v>
      </c>
      <c r="B1012" t="s">
        <v>1997</v>
      </c>
      <c r="C1012" t="s">
        <v>2061</v>
      </c>
      <c r="D1012" t="s">
        <v>2062</v>
      </c>
      <c r="E1012" s="5">
        <v>-27000000</v>
      </c>
      <c r="F1012" s="5">
        <v>-27000000</v>
      </c>
      <c r="G1012" s="5">
        <v>-27000000</v>
      </c>
      <c r="H1012" s="5">
        <v>-27000000</v>
      </c>
      <c r="I1012" s="5">
        <v>-27000000</v>
      </c>
      <c r="J1012" s="5">
        <v>-27000000</v>
      </c>
      <c r="K1012" s="5">
        <v>-27000000</v>
      </c>
      <c r="L1012" s="5">
        <v>-27000000</v>
      </c>
      <c r="M1012" s="5">
        <v>-27000000</v>
      </c>
      <c r="N1012" s="5">
        <v>-27000000</v>
      </c>
      <c r="O1012" s="5">
        <v>-27000000</v>
      </c>
      <c r="P1012" s="5">
        <v>-27000000</v>
      </c>
      <c r="Q1012" s="5">
        <v>-27000000</v>
      </c>
      <c r="R1012" s="5">
        <f t="shared" si="142"/>
        <v>-27000000</v>
      </c>
      <c r="S1012" s="9"/>
    </row>
    <row r="1013" spans="1:29" outlineLevel="3" x14ac:dyDescent="0.25">
      <c r="A1013" t="s">
        <v>1996</v>
      </c>
      <c r="B1013" t="s">
        <v>1997</v>
      </c>
      <c r="C1013" t="s">
        <v>2063</v>
      </c>
      <c r="D1013" t="s">
        <v>2062</v>
      </c>
      <c r="E1013" s="5">
        <v>-11000000</v>
      </c>
      <c r="F1013" s="5">
        <v>-11000000</v>
      </c>
      <c r="G1013" s="5">
        <v>-11000000</v>
      </c>
      <c r="H1013" s="5">
        <v>-11000000</v>
      </c>
      <c r="I1013" s="5">
        <v>-11000000</v>
      </c>
      <c r="J1013" s="5">
        <v>-11000000</v>
      </c>
      <c r="K1013" s="5">
        <v>-11000000</v>
      </c>
      <c r="L1013" s="5">
        <v>-11000000</v>
      </c>
      <c r="M1013" s="5">
        <v>-11000000</v>
      </c>
      <c r="N1013" s="5">
        <v>-11000000</v>
      </c>
      <c r="O1013" s="5">
        <v>-11000000</v>
      </c>
      <c r="P1013" s="5">
        <v>-11000000</v>
      </c>
      <c r="Q1013" s="5">
        <v>-11000000</v>
      </c>
      <c r="R1013" s="5">
        <f t="shared" si="142"/>
        <v>-11000000</v>
      </c>
      <c r="S1013" s="9"/>
    </row>
    <row r="1014" spans="1:29" outlineLevel="3" x14ac:dyDescent="0.25">
      <c r="A1014" t="s">
        <v>1996</v>
      </c>
      <c r="B1014" t="s">
        <v>1997</v>
      </c>
      <c r="C1014" t="s">
        <v>2064</v>
      </c>
      <c r="D1014" t="s">
        <v>2065</v>
      </c>
      <c r="E1014" s="5">
        <v>-15000000</v>
      </c>
      <c r="F1014" s="5">
        <v>-15000000</v>
      </c>
      <c r="G1014" s="5">
        <v>-15000000</v>
      </c>
      <c r="H1014" s="5">
        <v>-15000000</v>
      </c>
      <c r="I1014" s="5">
        <v>-15000000</v>
      </c>
      <c r="J1014" s="5">
        <v>-15000000</v>
      </c>
      <c r="K1014" s="5">
        <v>-15000000</v>
      </c>
      <c r="L1014" s="5">
        <v>-15000000</v>
      </c>
      <c r="M1014" s="5">
        <v>-15000000</v>
      </c>
      <c r="N1014" s="5">
        <v>-15000000</v>
      </c>
      <c r="O1014" s="5">
        <v>-15000000</v>
      </c>
      <c r="P1014" s="5">
        <v>-15000000</v>
      </c>
      <c r="Q1014" s="5">
        <v>-15000000</v>
      </c>
      <c r="R1014" s="5">
        <f t="shared" si="142"/>
        <v>-15000000</v>
      </c>
      <c r="S1014" s="9"/>
    </row>
    <row r="1015" spans="1:29" outlineLevel="3" x14ac:dyDescent="0.25">
      <c r="A1015" t="s">
        <v>1996</v>
      </c>
      <c r="B1015" t="s">
        <v>1997</v>
      </c>
      <c r="C1015" t="s">
        <v>2066</v>
      </c>
      <c r="D1015" t="s">
        <v>2067</v>
      </c>
      <c r="E1015" s="5">
        <v>-30000000</v>
      </c>
      <c r="F1015" s="5">
        <v>-30000000</v>
      </c>
      <c r="G1015" s="5">
        <v>-30000000</v>
      </c>
      <c r="H1015" s="5">
        <v>-30000000</v>
      </c>
      <c r="I1015" s="5">
        <v>-30000000</v>
      </c>
      <c r="J1015" s="5">
        <v>-30000000</v>
      </c>
      <c r="K1015" s="5">
        <v>-30000000</v>
      </c>
      <c r="L1015" s="5">
        <v>-30000000</v>
      </c>
      <c r="M1015" s="5">
        <v>-30000000</v>
      </c>
      <c r="N1015" s="5">
        <v>-30000000</v>
      </c>
      <c r="O1015" s="5">
        <v>-30000000</v>
      </c>
      <c r="P1015" s="5">
        <v>-30000000</v>
      </c>
      <c r="Q1015" s="5">
        <v>-30000000</v>
      </c>
      <c r="R1015" s="5">
        <f t="shared" si="142"/>
        <v>-30000000</v>
      </c>
      <c r="S1015" s="9"/>
    </row>
    <row r="1016" spans="1:29" outlineLevel="3" x14ac:dyDescent="0.25">
      <c r="A1016" t="s">
        <v>1996</v>
      </c>
      <c r="B1016" t="s">
        <v>1997</v>
      </c>
      <c r="C1016" t="s">
        <v>2068</v>
      </c>
      <c r="D1016" t="s">
        <v>2069</v>
      </c>
      <c r="E1016" s="5">
        <v>-2000000</v>
      </c>
      <c r="F1016" s="5">
        <v>-2000000</v>
      </c>
      <c r="G1016" s="5">
        <v>-2000000</v>
      </c>
      <c r="H1016" s="5">
        <v>-2000000</v>
      </c>
      <c r="I1016" s="5">
        <v>-2000000</v>
      </c>
      <c r="J1016" s="5">
        <v>-2000000</v>
      </c>
      <c r="K1016" s="5">
        <v>-2000000</v>
      </c>
      <c r="L1016" s="5">
        <v>-2000000</v>
      </c>
      <c r="M1016" s="5">
        <v>-2000000</v>
      </c>
      <c r="N1016" s="5">
        <v>-2000000</v>
      </c>
      <c r="O1016" s="5">
        <v>-2000000</v>
      </c>
      <c r="P1016" s="5">
        <v>-2000000</v>
      </c>
      <c r="Q1016" s="5">
        <v>-2000000</v>
      </c>
      <c r="R1016" s="5">
        <f t="shared" si="142"/>
        <v>-2000000</v>
      </c>
      <c r="S1016" s="9"/>
    </row>
    <row r="1017" spans="1:29" outlineLevel="3" x14ac:dyDescent="0.25">
      <c r="A1017" t="s">
        <v>1996</v>
      </c>
      <c r="B1017" t="s">
        <v>1997</v>
      </c>
      <c r="C1017" t="s">
        <v>2070</v>
      </c>
      <c r="D1017" t="s">
        <v>2071</v>
      </c>
      <c r="E1017" s="5">
        <v>-2000000</v>
      </c>
      <c r="F1017" s="5">
        <v>-2000000</v>
      </c>
      <c r="G1017" s="5">
        <v>-2000000</v>
      </c>
      <c r="H1017" s="5">
        <v>-2000000</v>
      </c>
      <c r="I1017" s="5">
        <v>-2000000</v>
      </c>
      <c r="J1017" s="5">
        <v>-2000000</v>
      </c>
      <c r="K1017" s="5">
        <v>-2000000</v>
      </c>
      <c r="L1017" s="5">
        <v>-2000000</v>
      </c>
      <c r="M1017" s="5">
        <v>-2000000</v>
      </c>
      <c r="N1017" s="5">
        <v>-2000000</v>
      </c>
      <c r="O1017" s="5">
        <v>-2000000</v>
      </c>
      <c r="P1017" s="5">
        <v>-2000000</v>
      </c>
      <c r="Q1017" s="5">
        <v>-2000000</v>
      </c>
      <c r="R1017" s="5">
        <f t="shared" si="142"/>
        <v>-2000000</v>
      </c>
      <c r="S1017" s="9"/>
    </row>
    <row r="1018" spans="1:29" outlineLevel="3" x14ac:dyDescent="0.25">
      <c r="A1018" t="s">
        <v>1996</v>
      </c>
      <c r="B1018" t="s">
        <v>1997</v>
      </c>
      <c r="C1018" t="s">
        <v>2072</v>
      </c>
      <c r="D1018" t="s">
        <v>2073</v>
      </c>
      <c r="E1018" s="5">
        <v>-20000000</v>
      </c>
      <c r="F1018" s="5">
        <v>-20000000</v>
      </c>
      <c r="G1018" s="5">
        <v>-20000000</v>
      </c>
      <c r="H1018" s="5">
        <v>-20000000</v>
      </c>
      <c r="I1018" s="5">
        <v>-20000000</v>
      </c>
      <c r="J1018" s="5">
        <v>-20000000</v>
      </c>
      <c r="K1018" s="5">
        <v>-20000000</v>
      </c>
      <c r="L1018" s="5">
        <v>-20000000</v>
      </c>
      <c r="M1018" s="5">
        <v>-20000000</v>
      </c>
      <c r="N1018" s="5">
        <v>-20000000</v>
      </c>
      <c r="O1018" s="5">
        <v>-20000000</v>
      </c>
      <c r="P1018" s="5">
        <v>-20000000</v>
      </c>
      <c r="Q1018" s="5">
        <v>-20000000</v>
      </c>
      <c r="R1018" s="5">
        <f t="shared" si="142"/>
        <v>-20000000</v>
      </c>
      <c r="S1018" s="9"/>
    </row>
    <row r="1019" spans="1:29" outlineLevel="3" x14ac:dyDescent="0.25">
      <c r="A1019" t="s">
        <v>1996</v>
      </c>
      <c r="B1019" t="s">
        <v>1997</v>
      </c>
      <c r="C1019" t="s">
        <v>2074</v>
      </c>
      <c r="D1019" t="s">
        <v>2073</v>
      </c>
      <c r="E1019" s="5">
        <v>-16000000</v>
      </c>
      <c r="F1019" s="5">
        <v>-16000000</v>
      </c>
      <c r="G1019" s="5">
        <v>-16000000</v>
      </c>
      <c r="H1019" s="5">
        <v>-16000000</v>
      </c>
      <c r="I1019" s="5">
        <v>-16000000</v>
      </c>
      <c r="J1019" s="5">
        <v>-16000000</v>
      </c>
      <c r="K1019" s="5">
        <v>-16000000</v>
      </c>
      <c r="L1019" s="5">
        <v>-16000000</v>
      </c>
      <c r="M1019" s="5">
        <v>-16000000</v>
      </c>
      <c r="N1019" s="5">
        <v>-16000000</v>
      </c>
      <c r="O1019" s="5">
        <v>-16000000</v>
      </c>
      <c r="P1019" s="5">
        <v>-16000000</v>
      </c>
      <c r="Q1019" s="5">
        <v>-16000000</v>
      </c>
      <c r="R1019" s="5">
        <f t="shared" si="142"/>
        <v>-16000000</v>
      </c>
      <c r="S1019" s="9"/>
    </row>
    <row r="1020" spans="1:29" outlineLevel="3" x14ac:dyDescent="0.25">
      <c r="A1020" t="s">
        <v>1996</v>
      </c>
      <c r="B1020" t="s">
        <v>1997</v>
      </c>
      <c r="C1020" t="s">
        <v>2075</v>
      </c>
      <c r="D1020" t="s">
        <v>2073</v>
      </c>
      <c r="E1020" s="5">
        <v>-12000000</v>
      </c>
      <c r="F1020" s="5">
        <v>-12000000</v>
      </c>
      <c r="G1020" s="5">
        <v>-12000000</v>
      </c>
      <c r="H1020" s="5">
        <v>-12000000</v>
      </c>
      <c r="I1020" s="5">
        <v>-12000000</v>
      </c>
      <c r="J1020" s="5">
        <v>-12000000</v>
      </c>
      <c r="K1020" s="5">
        <v>-12000000</v>
      </c>
      <c r="L1020" s="5">
        <v>-12000000</v>
      </c>
      <c r="M1020" s="5">
        <v>-12000000</v>
      </c>
      <c r="N1020" s="5">
        <v>-12000000</v>
      </c>
      <c r="O1020" s="5">
        <v>-12000000</v>
      </c>
      <c r="P1020" s="5">
        <v>-12000000</v>
      </c>
      <c r="Q1020" s="5">
        <v>-12000000</v>
      </c>
      <c r="R1020" s="5">
        <f t="shared" si="142"/>
        <v>-12000000</v>
      </c>
      <c r="S1020" s="9"/>
    </row>
    <row r="1021" spans="1:29" outlineLevel="3" x14ac:dyDescent="0.25">
      <c r="A1021" t="s">
        <v>1996</v>
      </c>
      <c r="B1021" t="s">
        <v>1997</v>
      </c>
      <c r="C1021" t="s">
        <v>2076</v>
      </c>
      <c r="D1021" t="s">
        <v>2077</v>
      </c>
      <c r="E1021" s="5">
        <v>-100000000</v>
      </c>
      <c r="F1021" s="5">
        <v>-100000000</v>
      </c>
      <c r="G1021" s="5">
        <v>-100000000</v>
      </c>
      <c r="H1021" s="5">
        <v>-100000000</v>
      </c>
      <c r="I1021" s="5">
        <v>-100000000</v>
      </c>
      <c r="J1021" s="5">
        <v>-100000000</v>
      </c>
      <c r="K1021" s="5">
        <v>-100000000</v>
      </c>
      <c r="L1021" s="5">
        <v>-100000000</v>
      </c>
      <c r="M1021" s="5">
        <v>-100000000</v>
      </c>
      <c r="N1021" s="5">
        <v>-100000000</v>
      </c>
      <c r="O1021" s="5">
        <v>-100000000</v>
      </c>
      <c r="P1021" s="5">
        <v>-100000000</v>
      </c>
      <c r="Q1021" s="5">
        <v>-100000000</v>
      </c>
      <c r="R1021" s="5">
        <f t="shared" si="142"/>
        <v>-100000000</v>
      </c>
      <c r="S1021" s="9"/>
    </row>
    <row r="1022" spans="1:29" outlineLevel="3" x14ac:dyDescent="0.25">
      <c r="A1022" t="s">
        <v>1996</v>
      </c>
      <c r="B1022" t="s">
        <v>1997</v>
      </c>
      <c r="C1022" t="s">
        <v>2078</v>
      </c>
      <c r="D1022" t="s">
        <v>2069</v>
      </c>
      <c r="E1022" s="5">
        <v>-5000000</v>
      </c>
      <c r="F1022" s="5">
        <v>-5000000</v>
      </c>
      <c r="G1022" s="5">
        <v>-5000000</v>
      </c>
      <c r="H1022" s="5">
        <v>-5000000</v>
      </c>
      <c r="I1022" s="5">
        <v>-5000000</v>
      </c>
      <c r="J1022" s="5">
        <v>-5000000</v>
      </c>
      <c r="K1022" s="5">
        <v>-5000000</v>
      </c>
      <c r="L1022" s="5">
        <v>-5000000</v>
      </c>
      <c r="M1022" s="5">
        <v>-5000000</v>
      </c>
      <c r="N1022" s="5">
        <v>-5000000</v>
      </c>
      <c r="O1022" s="5">
        <v>-5000000</v>
      </c>
      <c r="P1022" s="5">
        <v>-5000000</v>
      </c>
      <c r="Q1022" s="5">
        <v>-5000000</v>
      </c>
      <c r="R1022" s="5">
        <f t="shared" si="142"/>
        <v>-5000000</v>
      </c>
      <c r="S1022" s="9"/>
    </row>
    <row r="1023" spans="1:29" ht="13.5" outlineLevel="2" thickBot="1" x14ac:dyDescent="0.35">
      <c r="A1023" s="6" t="s">
        <v>3758</v>
      </c>
      <c r="B1023" s="6"/>
      <c r="C1023" s="6"/>
      <c r="D1023" s="6"/>
      <c r="E1023" s="7">
        <f t="shared" ref="E1023:V1023" si="154">SUBTOTAL(9,E970:E1022)</f>
        <v>-6955275000</v>
      </c>
      <c r="F1023" s="7">
        <f t="shared" si="154"/>
        <v>-7055275000</v>
      </c>
      <c r="G1023" s="7">
        <f t="shared" si="154"/>
        <v>-7055275000</v>
      </c>
      <c r="H1023" s="7">
        <f t="shared" si="154"/>
        <v>-7055275000</v>
      </c>
      <c r="I1023" s="7">
        <f t="shared" si="154"/>
        <v>-7055275000</v>
      </c>
      <c r="J1023" s="7">
        <f t="shared" si="154"/>
        <v>-7055275000</v>
      </c>
      <c r="K1023" s="7">
        <f t="shared" si="154"/>
        <v>-7055275000</v>
      </c>
      <c r="L1023" s="7">
        <f t="shared" si="154"/>
        <v>-6705275000</v>
      </c>
      <c r="M1023" s="7">
        <f t="shared" si="154"/>
        <v>-6705275000</v>
      </c>
      <c r="N1023" s="7">
        <f t="shared" si="154"/>
        <v>-7705275000</v>
      </c>
      <c r="O1023" s="7">
        <f t="shared" si="154"/>
        <v>-7705275000</v>
      </c>
      <c r="P1023" s="7">
        <f t="shared" si="154"/>
        <v>-7705275000</v>
      </c>
      <c r="Q1023" s="7">
        <f t="shared" si="154"/>
        <v>-7705275000</v>
      </c>
      <c r="R1023" s="7">
        <f t="shared" si="154"/>
        <v>-7182358333.333333</v>
      </c>
      <c r="S1023" s="16"/>
      <c r="T1023" s="7">
        <f t="shared" si="154"/>
        <v>0</v>
      </c>
      <c r="U1023" s="7">
        <f t="shared" si="154"/>
        <v>0</v>
      </c>
      <c r="V1023" s="7">
        <f t="shared" si="154"/>
        <v>0</v>
      </c>
      <c r="W1023" s="7">
        <f>R1023</f>
        <v>-7182358333.333333</v>
      </c>
      <c r="X1023" s="16"/>
      <c r="Y1023" s="7">
        <f t="shared" ref="Y1023:AA1023" si="155">SUBTOTAL(9,Y970:Y1022)</f>
        <v>0</v>
      </c>
      <c r="Z1023" s="7">
        <f t="shared" si="155"/>
        <v>0</v>
      </c>
      <c r="AA1023" s="7">
        <f t="shared" si="155"/>
        <v>0</v>
      </c>
      <c r="AB1023" s="16"/>
      <c r="AC1023" s="188">
        <v>0</v>
      </c>
    </row>
    <row r="1024" spans="1:29" outlineLevel="3" x14ac:dyDescent="0.25">
      <c r="A1024" t="s">
        <v>2079</v>
      </c>
      <c r="B1024" t="s">
        <v>2080</v>
      </c>
      <c r="C1024" t="s">
        <v>2081</v>
      </c>
      <c r="D1024" t="s">
        <v>2082</v>
      </c>
      <c r="E1024" s="5">
        <v>-12458.32</v>
      </c>
      <c r="F1024" s="5">
        <v>-12231.81</v>
      </c>
      <c r="G1024" s="5">
        <v>-12005.29</v>
      </c>
      <c r="H1024" s="5">
        <v>-11778.78</v>
      </c>
      <c r="I1024" s="5">
        <v>-11552.26</v>
      </c>
      <c r="J1024" s="5">
        <v>-11325.75</v>
      </c>
      <c r="K1024" s="5">
        <v>-11099.23</v>
      </c>
      <c r="L1024" s="5">
        <v>-10872.72</v>
      </c>
      <c r="M1024" s="5">
        <v>-10646.2</v>
      </c>
      <c r="N1024" s="5">
        <v>-10419.69</v>
      </c>
      <c r="O1024" s="5">
        <v>-10193.17</v>
      </c>
      <c r="P1024" s="5">
        <v>-9966.66</v>
      </c>
      <c r="Q1024" s="5">
        <v>-9740.14</v>
      </c>
      <c r="R1024" s="5">
        <f t="shared" si="142"/>
        <v>-11099.2325</v>
      </c>
      <c r="S1024" s="9"/>
    </row>
    <row r="1025" spans="1:29" outlineLevel="3" x14ac:dyDescent="0.25">
      <c r="A1025" t="s">
        <v>2079</v>
      </c>
      <c r="B1025" t="s">
        <v>2080</v>
      </c>
      <c r="C1025" t="s">
        <v>2083</v>
      </c>
      <c r="D1025" t="s">
        <v>974</v>
      </c>
      <c r="E1025" s="5">
        <v>-29076.81</v>
      </c>
      <c r="F1025" s="5">
        <v>-28384.5</v>
      </c>
      <c r="G1025" s="5">
        <v>-27692.2</v>
      </c>
      <c r="H1025" s="5">
        <v>-26999.89</v>
      </c>
      <c r="I1025" s="5">
        <v>-26307.59</v>
      </c>
      <c r="J1025" s="5">
        <v>-25615.279999999999</v>
      </c>
      <c r="K1025" s="5">
        <v>-24922.98</v>
      </c>
      <c r="L1025" s="5">
        <v>-24230.67</v>
      </c>
      <c r="M1025" s="5">
        <v>-23538.37</v>
      </c>
      <c r="N1025" s="5">
        <v>-22846.06</v>
      </c>
      <c r="O1025" s="5">
        <v>-22153.759999999998</v>
      </c>
      <c r="P1025" s="5">
        <v>-21461.45</v>
      </c>
      <c r="Q1025" s="5">
        <v>-20769.150000000001</v>
      </c>
      <c r="R1025" s="5">
        <f t="shared" si="142"/>
        <v>-24922.977500000005</v>
      </c>
      <c r="S1025" s="9"/>
    </row>
    <row r="1026" spans="1:29" ht="13.5" outlineLevel="2" thickBot="1" x14ac:dyDescent="0.35">
      <c r="A1026" s="6" t="s">
        <v>3759</v>
      </c>
      <c r="B1026" s="6"/>
      <c r="C1026" s="6"/>
      <c r="D1026" s="6"/>
      <c r="E1026" s="7">
        <f t="shared" ref="E1026:V1026" si="156">SUBTOTAL(9,E1024:E1025)</f>
        <v>-41535.130000000005</v>
      </c>
      <c r="F1026" s="7">
        <f t="shared" si="156"/>
        <v>-40616.31</v>
      </c>
      <c r="G1026" s="7">
        <f t="shared" si="156"/>
        <v>-39697.490000000005</v>
      </c>
      <c r="H1026" s="7">
        <f t="shared" si="156"/>
        <v>-38778.67</v>
      </c>
      <c r="I1026" s="7">
        <f t="shared" si="156"/>
        <v>-37859.85</v>
      </c>
      <c r="J1026" s="7">
        <f t="shared" si="156"/>
        <v>-36941.03</v>
      </c>
      <c r="K1026" s="7">
        <f t="shared" si="156"/>
        <v>-36022.21</v>
      </c>
      <c r="L1026" s="7">
        <f t="shared" si="156"/>
        <v>-35103.39</v>
      </c>
      <c r="M1026" s="7">
        <f t="shared" si="156"/>
        <v>-34184.57</v>
      </c>
      <c r="N1026" s="7">
        <f t="shared" si="156"/>
        <v>-33265.75</v>
      </c>
      <c r="O1026" s="7">
        <f t="shared" si="156"/>
        <v>-32346.93</v>
      </c>
      <c r="P1026" s="7">
        <f t="shared" si="156"/>
        <v>-31428.11</v>
      </c>
      <c r="Q1026" s="7">
        <f t="shared" si="156"/>
        <v>-30509.29</v>
      </c>
      <c r="R1026" s="7">
        <f t="shared" si="156"/>
        <v>-36022.210000000006</v>
      </c>
      <c r="S1026" s="16"/>
      <c r="T1026" s="7">
        <f t="shared" si="156"/>
        <v>0</v>
      </c>
      <c r="U1026" s="7">
        <f t="shared" si="156"/>
        <v>0</v>
      </c>
      <c r="V1026" s="7">
        <f t="shared" si="156"/>
        <v>0</v>
      </c>
      <c r="W1026" s="7">
        <f>R1026</f>
        <v>-36022.210000000006</v>
      </c>
      <c r="X1026" s="16"/>
      <c r="Y1026" s="7">
        <f t="shared" ref="Y1026:AA1026" si="157">SUBTOTAL(9,Y1024:Y1025)</f>
        <v>0</v>
      </c>
      <c r="Z1026" s="7">
        <f t="shared" si="157"/>
        <v>0</v>
      </c>
      <c r="AA1026" s="7">
        <f t="shared" si="157"/>
        <v>0</v>
      </c>
      <c r="AB1026" s="16"/>
      <c r="AC1026" s="188">
        <v>0</v>
      </c>
    </row>
    <row r="1027" spans="1:29" outlineLevel="3" x14ac:dyDescent="0.25">
      <c r="A1027" t="s">
        <v>2084</v>
      </c>
      <c r="B1027" t="s">
        <v>2085</v>
      </c>
      <c r="C1027" t="s">
        <v>2086</v>
      </c>
      <c r="D1027" t="s">
        <v>2087</v>
      </c>
      <c r="E1027" s="5">
        <v>133729.15</v>
      </c>
      <c r="F1027" s="5">
        <v>114624.99</v>
      </c>
      <c r="G1027" s="5">
        <v>95520.82</v>
      </c>
      <c r="H1027" s="5">
        <v>76416.66</v>
      </c>
      <c r="I1027" s="5">
        <v>57312.49</v>
      </c>
      <c r="J1027" s="5">
        <v>38208.33</v>
      </c>
      <c r="K1027" s="5">
        <v>0</v>
      </c>
      <c r="L1027" s="5">
        <v>0</v>
      </c>
      <c r="M1027" s="5">
        <v>0</v>
      </c>
      <c r="N1027" s="5">
        <v>0</v>
      </c>
      <c r="O1027" s="5">
        <v>0</v>
      </c>
      <c r="P1027" s="5">
        <v>0</v>
      </c>
      <c r="Q1027" s="5">
        <v>0</v>
      </c>
      <c r="R1027" s="5">
        <f t="shared" si="142"/>
        <v>37412.322083333333</v>
      </c>
      <c r="S1027" s="9"/>
    </row>
    <row r="1028" spans="1:29" outlineLevel="3" x14ac:dyDescent="0.25">
      <c r="A1028" t="s">
        <v>2084</v>
      </c>
      <c r="B1028" t="s">
        <v>2085</v>
      </c>
      <c r="C1028" t="s">
        <v>2088</v>
      </c>
      <c r="D1028" t="s">
        <v>952</v>
      </c>
      <c r="E1028" s="5">
        <v>384000</v>
      </c>
      <c r="F1028" s="5">
        <v>381600</v>
      </c>
      <c r="G1028" s="5">
        <v>379200</v>
      </c>
      <c r="H1028" s="5">
        <v>376800</v>
      </c>
      <c r="I1028" s="5">
        <v>374400</v>
      </c>
      <c r="J1028" s="5">
        <v>372000</v>
      </c>
      <c r="K1028" s="5">
        <v>369600</v>
      </c>
      <c r="L1028" s="5">
        <v>367200</v>
      </c>
      <c r="M1028" s="5">
        <v>364800</v>
      </c>
      <c r="N1028" s="5">
        <v>362400</v>
      </c>
      <c r="O1028" s="5">
        <v>360000</v>
      </c>
      <c r="P1028" s="5">
        <v>357600</v>
      </c>
      <c r="Q1028" s="5">
        <v>355200</v>
      </c>
      <c r="R1028" s="5">
        <f t="shared" si="142"/>
        <v>369600</v>
      </c>
      <c r="S1028" s="9"/>
    </row>
    <row r="1029" spans="1:29" outlineLevel="3" x14ac:dyDescent="0.25">
      <c r="A1029" t="s">
        <v>2084</v>
      </c>
      <c r="B1029" t="s">
        <v>2085</v>
      </c>
      <c r="C1029" t="s">
        <v>2089</v>
      </c>
      <c r="D1029" t="s">
        <v>954</v>
      </c>
      <c r="E1029" s="5">
        <v>387072.11</v>
      </c>
      <c r="F1029" s="5">
        <v>385066.56</v>
      </c>
      <c r="G1029" s="5">
        <v>383061</v>
      </c>
      <c r="H1029" s="5">
        <v>381055.45</v>
      </c>
      <c r="I1029" s="5">
        <v>379049.89</v>
      </c>
      <c r="J1029" s="5">
        <v>377044.34</v>
      </c>
      <c r="K1029" s="5">
        <v>375038.78</v>
      </c>
      <c r="L1029" s="5">
        <v>373033.23</v>
      </c>
      <c r="M1029" s="5">
        <v>371027.67</v>
      </c>
      <c r="N1029" s="5">
        <v>369022.12</v>
      </c>
      <c r="O1029" s="5">
        <v>367016.56</v>
      </c>
      <c r="P1029" s="5">
        <v>365011.01</v>
      </c>
      <c r="Q1029" s="5">
        <v>363005.45</v>
      </c>
      <c r="R1029" s="5">
        <f t="shared" ref="R1029:R1099" si="158">(E1029+2*SUM(F1029:P1029)+Q1029)/24</f>
        <v>375038.78249999997</v>
      </c>
      <c r="S1029" s="9"/>
    </row>
    <row r="1030" spans="1:29" outlineLevel="3" x14ac:dyDescent="0.25">
      <c r="A1030" t="s">
        <v>2084</v>
      </c>
      <c r="B1030" t="s">
        <v>2085</v>
      </c>
      <c r="C1030" t="s">
        <v>2090</v>
      </c>
      <c r="D1030" t="s">
        <v>956</v>
      </c>
      <c r="E1030" s="5">
        <v>609000</v>
      </c>
      <c r="F1030" s="5">
        <v>606000</v>
      </c>
      <c r="G1030" s="5">
        <v>603000</v>
      </c>
      <c r="H1030" s="5">
        <v>600000</v>
      </c>
      <c r="I1030" s="5">
        <v>597000</v>
      </c>
      <c r="J1030" s="5">
        <v>594000</v>
      </c>
      <c r="K1030" s="5">
        <v>591000</v>
      </c>
      <c r="L1030" s="5">
        <v>588000</v>
      </c>
      <c r="M1030" s="5">
        <v>585000</v>
      </c>
      <c r="N1030" s="5">
        <v>582000</v>
      </c>
      <c r="O1030" s="5">
        <v>579000</v>
      </c>
      <c r="P1030" s="5">
        <v>576000</v>
      </c>
      <c r="Q1030" s="5">
        <v>573000</v>
      </c>
      <c r="R1030" s="5">
        <f t="shared" si="158"/>
        <v>591000</v>
      </c>
      <c r="S1030" s="9"/>
    </row>
    <row r="1031" spans="1:29" outlineLevel="3" x14ac:dyDescent="0.25">
      <c r="A1031" t="s">
        <v>2084</v>
      </c>
      <c r="B1031" t="s">
        <v>2085</v>
      </c>
      <c r="C1031" t="s">
        <v>2091</v>
      </c>
      <c r="D1031" t="s">
        <v>958</v>
      </c>
      <c r="E1031" s="5">
        <v>687769.56</v>
      </c>
      <c r="F1031" s="5">
        <v>684600.12</v>
      </c>
      <c r="G1031" s="5">
        <v>681430.67</v>
      </c>
      <c r="H1031" s="5">
        <v>678261.23</v>
      </c>
      <c r="I1031" s="5">
        <v>675091.78</v>
      </c>
      <c r="J1031" s="5">
        <v>671922.34</v>
      </c>
      <c r="K1031" s="5">
        <v>668752.89</v>
      </c>
      <c r="L1031" s="5">
        <v>665583.44999999995</v>
      </c>
      <c r="M1031" s="5">
        <v>662414</v>
      </c>
      <c r="N1031" s="5">
        <v>659244.56000000006</v>
      </c>
      <c r="O1031" s="5">
        <v>656075.11</v>
      </c>
      <c r="P1031" s="5">
        <v>652905.67000000004</v>
      </c>
      <c r="Q1031" s="5">
        <v>649736.22</v>
      </c>
      <c r="R1031" s="5">
        <f t="shared" si="158"/>
        <v>668752.89249999996</v>
      </c>
      <c r="S1031" s="9"/>
    </row>
    <row r="1032" spans="1:29" outlineLevel="3" x14ac:dyDescent="0.25">
      <c r="A1032" t="s">
        <v>2084</v>
      </c>
      <c r="B1032" t="s">
        <v>2085</v>
      </c>
      <c r="C1032" t="s">
        <v>2092</v>
      </c>
      <c r="D1032" t="s">
        <v>960</v>
      </c>
      <c r="E1032" s="5">
        <v>15025.2</v>
      </c>
      <c r="F1032" s="5">
        <v>14958.72</v>
      </c>
      <c r="G1032" s="5">
        <v>14892.24</v>
      </c>
      <c r="H1032" s="5">
        <v>14825.76</v>
      </c>
      <c r="I1032" s="5">
        <v>14759.28</v>
      </c>
      <c r="J1032" s="5">
        <v>14692.8</v>
      </c>
      <c r="K1032" s="5">
        <v>14626.32</v>
      </c>
      <c r="L1032" s="5">
        <v>14559.84</v>
      </c>
      <c r="M1032" s="5">
        <v>14493.36</v>
      </c>
      <c r="N1032" s="5">
        <v>14426.88</v>
      </c>
      <c r="O1032" s="5">
        <v>14360.4</v>
      </c>
      <c r="P1032" s="5">
        <v>14293.92</v>
      </c>
      <c r="Q1032" s="5">
        <v>14227.44</v>
      </c>
      <c r="R1032" s="5">
        <f t="shared" si="158"/>
        <v>14626.32</v>
      </c>
      <c r="S1032" s="9"/>
    </row>
    <row r="1033" spans="1:29" outlineLevel="3" x14ac:dyDescent="0.25">
      <c r="A1033" t="s">
        <v>2084</v>
      </c>
      <c r="B1033" t="s">
        <v>2085</v>
      </c>
      <c r="C1033" t="s">
        <v>2093</v>
      </c>
      <c r="D1033" t="s">
        <v>962</v>
      </c>
      <c r="E1033" s="5">
        <v>481250.38</v>
      </c>
      <c r="F1033" s="5">
        <v>479167.05</v>
      </c>
      <c r="G1033" s="5">
        <v>477083.71</v>
      </c>
      <c r="H1033" s="5">
        <v>475000.38</v>
      </c>
      <c r="I1033" s="5">
        <v>472917.04</v>
      </c>
      <c r="J1033" s="5">
        <v>470833.71</v>
      </c>
      <c r="K1033" s="5">
        <v>468750.37</v>
      </c>
      <c r="L1033" s="5">
        <v>466667.04</v>
      </c>
      <c r="M1033" s="5">
        <v>464583.7</v>
      </c>
      <c r="N1033" s="5">
        <v>462500.37</v>
      </c>
      <c r="O1033" s="5">
        <v>460417.03</v>
      </c>
      <c r="P1033" s="5">
        <v>458333.7</v>
      </c>
      <c r="Q1033" s="5">
        <v>456250.36</v>
      </c>
      <c r="R1033" s="5">
        <f t="shared" si="158"/>
        <v>468750.37250000006</v>
      </c>
      <c r="S1033" s="9"/>
    </row>
    <row r="1034" spans="1:29" outlineLevel="3" x14ac:dyDescent="0.25">
      <c r="A1034" t="s">
        <v>2084</v>
      </c>
      <c r="B1034" t="s">
        <v>2085</v>
      </c>
      <c r="C1034" t="s">
        <v>2094</v>
      </c>
      <c r="D1034" t="s">
        <v>966</v>
      </c>
      <c r="E1034" s="5">
        <v>1113999.6000000001</v>
      </c>
      <c r="F1034" s="5">
        <v>1109357.93</v>
      </c>
      <c r="G1034" s="5">
        <v>1104716.27</v>
      </c>
      <c r="H1034" s="5">
        <v>1100074.6000000001</v>
      </c>
      <c r="I1034" s="5">
        <v>1095432.94</v>
      </c>
      <c r="J1034" s="5">
        <v>1090791.27</v>
      </c>
      <c r="K1034" s="5">
        <v>1086149.6100000001</v>
      </c>
      <c r="L1034" s="5">
        <v>1081507.94</v>
      </c>
      <c r="M1034" s="5">
        <v>1076866.28</v>
      </c>
      <c r="N1034" s="5">
        <v>1072224.6100000001</v>
      </c>
      <c r="O1034" s="5">
        <v>1067582.95</v>
      </c>
      <c r="P1034" s="5">
        <v>1062941.28</v>
      </c>
      <c r="Q1034" s="5">
        <v>1058299.6200000001</v>
      </c>
      <c r="R1034" s="5">
        <f t="shared" si="158"/>
        <v>1086149.6074999999</v>
      </c>
      <c r="S1034" s="9"/>
    </row>
    <row r="1035" spans="1:29" outlineLevel="3" x14ac:dyDescent="0.25">
      <c r="A1035" t="s">
        <v>2084</v>
      </c>
      <c r="B1035" t="s">
        <v>2085</v>
      </c>
      <c r="C1035" t="s">
        <v>2095</v>
      </c>
      <c r="D1035" t="s">
        <v>970</v>
      </c>
      <c r="E1035" s="5">
        <v>4236735.8600000003</v>
      </c>
      <c r="F1035" s="5">
        <v>4219583.08</v>
      </c>
      <c r="G1035" s="5">
        <v>4202430.3</v>
      </c>
      <c r="H1035" s="5">
        <v>4185277.52</v>
      </c>
      <c r="I1035" s="5">
        <v>4168124.74</v>
      </c>
      <c r="J1035" s="5">
        <v>4150971.96</v>
      </c>
      <c r="K1035" s="5">
        <v>4133819.18</v>
      </c>
      <c r="L1035" s="5">
        <v>4116666.4</v>
      </c>
      <c r="M1035" s="5">
        <v>4099513.62</v>
      </c>
      <c r="N1035" s="5">
        <v>4082360.84</v>
      </c>
      <c r="O1035" s="5">
        <v>4065208.06</v>
      </c>
      <c r="P1035" s="5">
        <v>4048055.28</v>
      </c>
      <c r="Q1035" s="5">
        <v>4030902.5</v>
      </c>
      <c r="R1035" s="5">
        <f t="shared" si="158"/>
        <v>4133819.18</v>
      </c>
      <c r="S1035" s="9"/>
    </row>
    <row r="1036" spans="1:29" outlineLevel="3" x14ac:dyDescent="0.25">
      <c r="A1036" t="s">
        <v>2084</v>
      </c>
      <c r="B1036" t="s">
        <v>2085</v>
      </c>
      <c r="C1036" t="s">
        <v>2096</v>
      </c>
      <c r="D1036" t="s">
        <v>972</v>
      </c>
      <c r="E1036" s="5">
        <v>210800</v>
      </c>
      <c r="F1036" s="5">
        <v>204600</v>
      </c>
      <c r="G1036" s="5">
        <v>198400</v>
      </c>
      <c r="H1036" s="5">
        <v>192200</v>
      </c>
      <c r="I1036" s="5">
        <v>186000</v>
      </c>
      <c r="J1036" s="5">
        <v>179800</v>
      </c>
      <c r="K1036" s="5">
        <v>173600</v>
      </c>
      <c r="L1036" s="5">
        <v>167400</v>
      </c>
      <c r="M1036" s="5">
        <v>161200</v>
      </c>
      <c r="N1036" s="5">
        <v>155000</v>
      </c>
      <c r="O1036" s="5">
        <v>148800</v>
      </c>
      <c r="P1036" s="5">
        <v>142600</v>
      </c>
      <c r="Q1036" s="5">
        <v>136400</v>
      </c>
      <c r="R1036" s="5">
        <f t="shared" si="158"/>
        <v>173600</v>
      </c>
      <c r="S1036" s="9"/>
    </row>
    <row r="1037" spans="1:29" outlineLevel="3" x14ac:dyDescent="0.25">
      <c r="A1037" t="s">
        <v>2084</v>
      </c>
      <c r="B1037" t="s">
        <v>2085</v>
      </c>
      <c r="C1037" t="s">
        <v>2097</v>
      </c>
      <c r="D1037" t="s">
        <v>974</v>
      </c>
      <c r="E1037" s="5">
        <v>107799.93</v>
      </c>
      <c r="F1037" s="5">
        <v>105233.26</v>
      </c>
      <c r="G1037" s="5">
        <v>102666.6</v>
      </c>
      <c r="H1037" s="5">
        <v>100099.93</v>
      </c>
      <c r="I1037" s="5">
        <v>97533.27</v>
      </c>
      <c r="J1037" s="5">
        <v>94966.6</v>
      </c>
      <c r="K1037" s="5">
        <v>92399.94</v>
      </c>
      <c r="L1037" s="5">
        <v>89833.27</v>
      </c>
      <c r="M1037" s="5">
        <v>87266.61</v>
      </c>
      <c r="N1037" s="5">
        <v>84699.94</v>
      </c>
      <c r="O1037" s="5">
        <v>82133.279999999999</v>
      </c>
      <c r="P1037" s="5">
        <v>79566.61</v>
      </c>
      <c r="Q1037" s="5">
        <v>76999.95</v>
      </c>
      <c r="R1037" s="5">
        <f t="shared" si="158"/>
        <v>92399.937500000015</v>
      </c>
      <c r="S1037" s="9"/>
    </row>
    <row r="1038" spans="1:29" outlineLevel="3" x14ac:dyDescent="0.25">
      <c r="A1038" t="s">
        <v>2084</v>
      </c>
      <c r="B1038" t="s">
        <v>2085</v>
      </c>
      <c r="C1038" t="s">
        <v>2098</v>
      </c>
      <c r="D1038" t="s">
        <v>976</v>
      </c>
      <c r="E1038" s="5">
        <v>773149.74</v>
      </c>
      <c r="F1038" s="5">
        <v>770408.07</v>
      </c>
      <c r="G1038" s="5">
        <v>767666.4</v>
      </c>
      <c r="H1038" s="5">
        <v>764924.73</v>
      </c>
      <c r="I1038" s="5">
        <v>762183.06</v>
      </c>
      <c r="J1038" s="5">
        <v>759441.39</v>
      </c>
      <c r="K1038" s="5">
        <v>756699.72</v>
      </c>
      <c r="L1038" s="5">
        <v>753958.05</v>
      </c>
      <c r="M1038" s="5">
        <v>751216.38</v>
      </c>
      <c r="N1038" s="5">
        <v>748474.71</v>
      </c>
      <c r="O1038" s="5">
        <v>745733.04</v>
      </c>
      <c r="P1038" s="5">
        <v>742991.37</v>
      </c>
      <c r="Q1038" s="5">
        <v>740249.7</v>
      </c>
      <c r="R1038" s="5">
        <f t="shared" si="158"/>
        <v>756699.71999999986</v>
      </c>
      <c r="S1038" s="9"/>
    </row>
    <row r="1039" spans="1:29" outlineLevel="3" x14ac:dyDescent="0.25">
      <c r="A1039" t="s">
        <v>2084</v>
      </c>
      <c r="B1039" t="s">
        <v>2085</v>
      </c>
      <c r="C1039" t="s">
        <v>2099</v>
      </c>
      <c r="D1039" t="s">
        <v>978</v>
      </c>
      <c r="E1039" s="5">
        <v>446280.9</v>
      </c>
      <c r="F1039" s="5">
        <v>438842.88</v>
      </c>
      <c r="G1039" s="5">
        <v>431404.87</v>
      </c>
      <c r="H1039" s="5">
        <v>423966.85</v>
      </c>
      <c r="I1039" s="5">
        <v>416528.84</v>
      </c>
      <c r="J1039" s="5">
        <v>409090.83</v>
      </c>
      <c r="K1039" s="5">
        <v>401652.81</v>
      </c>
      <c r="L1039" s="5">
        <v>394214.79</v>
      </c>
      <c r="M1039" s="5">
        <v>386776.78</v>
      </c>
      <c r="N1039" s="5">
        <v>379338.76</v>
      </c>
      <c r="O1039" s="5">
        <v>371900.75</v>
      </c>
      <c r="P1039" s="5">
        <v>364462.73</v>
      </c>
      <c r="Q1039" s="5">
        <v>357024.72</v>
      </c>
      <c r="R1039" s="5">
        <f t="shared" si="158"/>
        <v>401652.80833333341</v>
      </c>
      <c r="S1039" s="9"/>
    </row>
    <row r="1040" spans="1:29" outlineLevel="3" x14ac:dyDescent="0.25">
      <c r="A1040" t="s">
        <v>2084</v>
      </c>
      <c r="B1040" t="s">
        <v>2085</v>
      </c>
      <c r="C1040" t="s">
        <v>2100</v>
      </c>
      <c r="D1040" t="s">
        <v>980</v>
      </c>
      <c r="E1040" s="5">
        <v>144500</v>
      </c>
      <c r="F1040" s="5">
        <v>142375</v>
      </c>
      <c r="G1040" s="5">
        <v>140250</v>
      </c>
      <c r="H1040" s="5">
        <v>138125</v>
      </c>
      <c r="I1040" s="5">
        <v>136000</v>
      </c>
      <c r="J1040" s="5">
        <v>133875</v>
      </c>
      <c r="K1040" s="5">
        <v>131750</v>
      </c>
      <c r="L1040" s="5">
        <v>129625</v>
      </c>
      <c r="M1040" s="5">
        <v>127500</v>
      </c>
      <c r="N1040" s="5">
        <v>125375</v>
      </c>
      <c r="O1040" s="5">
        <v>123250</v>
      </c>
      <c r="P1040" s="5">
        <v>121125</v>
      </c>
      <c r="Q1040" s="5">
        <v>119000</v>
      </c>
      <c r="R1040" s="5">
        <f t="shared" si="158"/>
        <v>131750</v>
      </c>
      <c r="S1040" s="9"/>
    </row>
    <row r="1041" spans="1:29" outlineLevel="3" x14ac:dyDescent="0.25">
      <c r="A1041" t="s">
        <v>2084</v>
      </c>
      <c r="B1041" t="s">
        <v>2085</v>
      </c>
      <c r="C1041" t="s">
        <v>2101</v>
      </c>
      <c r="D1041" t="s">
        <v>982</v>
      </c>
      <c r="E1041" s="5">
        <v>223999.88</v>
      </c>
      <c r="F1041" s="5">
        <v>221333.21</v>
      </c>
      <c r="G1041" s="5">
        <v>218666.54</v>
      </c>
      <c r="H1041" s="5">
        <v>215999.87</v>
      </c>
      <c r="I1041" s="5">
        <v>213333.2</v>
      </c>
      <c r="J1041" s="5">
        <v>210666.53</v>
      </c>
      <c r="K1041" s="5">
        <v>207999.87</v>
      </c>
      <c r="L1041" s="5">
        <v>205333.2</v>
      </c>
      <c r="M1041" s="5">
        <v>202666.54</v>
      </c>
      <c r="N1041" s="5">
        <v>199999.87</v>
      </c>
      <c r="O1041" s="5">
        <v>197333.21</v>
      </c>
      <c r="P1041" s="5">
        <v>194666.54</v>
      </c>
      <c r="Q1041" s="5">
        <v>191999.88</v>
      </c>
      <c r="R1041" s="5">
        <f t="shared" si="158"/>
        <v>207999.87166666667</v>
      </c>
      <c r="S1041" s="9"/>
    </row>
    <row r="1042" spans="1:29" outlineLevel="3" x14ac:dyDescent="0.25">
      <c r="A1042" t="s">
        <v>2084</v>
      </c>
      <c r="B1042" t="s">
        <v>2085</v>
      </c>
      <c r="C1042" t="s">
        <v>2102</v>
      </c>
      <c r="D1042" t="s">
        <v>984</v>
      </c>
      <c r="E1042" s="5">
        <v>0</v>
      </c>
      <c r="F1042" s="5">
        <v>1340327.8700000001</v>
      </c>
      <c r="G1042" s="5">
        <v>1336655.74</v>
      </c>
      <c r="H1042" s="5">
        <v>1332983.6100000001</v>
      </c>
      <c r="I1042" s="5">
        <v>1329311.48</v>
      </c>
      <c r="J1042" s="5">
        <v>1325639.3500000001</v>
      </c>
      <c r="K1042" s="5">
        <v>1321967.22</v>
      </c>
      <c r="L1042" s="5">
        <v>1318295.0900000001</v>
      </c>
      <c r="M1042" s="5">
        <v>1314622.96</v>
      </c>
      <c r="N1042" s="5">
        <v>1310950.83</v>
      </c>
      <c r="O1042" s="5">
        <v>1307278.7</v>
      </c>
      <c r="P1042" s="5">
        <v>1303606.57</v>
      </c>
      <c r="Q1042" s="5">
        <v>1299934.44</v>
      </c>
      <c r="R1042" s="5">
        <f t="shared" si="158"/>
        <v>1265967.22</v>
      </c>
      <c r="S1042" s="9"/>
    </row>
    <row r="1043" spans="1:29" outlineLevel="3" x14ac:dyDescent="0.25">
      <c r="A1043" t="s">
        <v>2084</v>
      </c>
      <c r="B1043" t="s">
        <v>2085</v>
      </c>
      <c r="C1043" t="s">
        <v>2103</v>
      </c>
      <c r="D1043" t="s">
        <v>986</v>
      </c>
      <c r="E1043" s="5">
        <v>0</v>
      </c>
      <c r="F1043" s="5">
        <v>0</v>
      </c>
      <c r="G1043" s="5">
        <v>0</v>
      </c>
      <c r="H1043" s="5">
        <v>0</v>
      </c>
      <c r="I1043" s="5">
        <v>0</v>
      </c>
      <c r="J1043" s="5">
        <v>0</v>
      </c>
      <c r="K1043" s="5">
        <v>0</v>
      </c>
      <c r="L1043" s="5">
        <v>0</v>
      </c>
      <c r="M1043" s="5">
        <v>0</v>
      </c>
      <c r="N1043" s="5">
        <v>733983.74</v>
      </c>
      <c r="O1043" s="5">
        <v>727967.48</v>
      </c>
      <c r="P1043" s="5">
        <v>721951.22</v>
      </c>
      <c r="Q1043" s="5">
        <v>715934.96</v>
      </c>
      <c r="R1043" s="5">
        <f t="shared" si="158"/>
        <v>211822.49333333332</v>
      </c>
      <c r="S1043" s="9"/>
    </row>
    <row r="1044" spans="1:29" outlineLevel="3" x14ac:dyDescent="0.25">
      <c r="A1044" t="s">
        <v>2084</v>
      </c>
      <c r="B1044" t="s">
        <v>2085</v>
      </c>
      <c r="C1044" t="s">
        <v>2104</v>
      </c>
      <c r="D1044" t="s">
        <v>988</v>
      </c>
      <c r="E1044" s="5">
        <v>0</v>
      </c>
      <c r="F1044" s="5">
        <v>0</v>
      </c>
      <c r="G1044" s="5">
        <v>0</v>
      </c>
      <c r="H1044" s="5">
        <v>0</v>
      </c>
      <c r="I1044" s="5">
        <v>0</v>
      </c>
      <c r="J1044" s="5">
        <v>0</v>
      </c>
      <c r="K1044" s="5">
        <v>0</v>
      </c>
      <c r="L1044" s="5">
        <v>0</v>
      </c>
      <c r="M1044" s="5">
        <v>0</v>
      </c>
      <c r="N1044" s="5">
        <v>2782479.78</v>
      </c>
      <c r="O1044" s="5">
        <v>2774959.56</v>
      </c>
      <c r="P1044" s="5">
        <v>2767439.34</v>
      </c>
      <c r="Q1044" s="5">
        <v>2759919.12</v>
      </c>
      <c r="R1044" s="5">
        <f t="shared" si="158"/>
        <v>808736.52</v>
      </c>
      <c r="S1044" s="9"/>
    </row>
    <row r="1045" spans="1:29" ht="13.5" outlineLevel="2" thickBot="1" x14ac:dyDescent="0.35">
      <c r="A1045" s="6" t="s">
        <v>3760</v>
      </c>
      <c r="B1045" s="6"/>
      <c r="C1045" s="6"/>
      <c r="D1045" s="6"/>
      <c r="E1045" s="7">
        <f t="shared" ref="E1045:V1045" si="159">SUBTOTAL(9,E1027:E1044)</f>
        <v>9955112.3100000024</v>
      </c>
      <c r="F1045" s="7">
        <f t="shared" si="159"/>
        <v>11218078.740000002</v>
      </c>
      <c r="G1045" s="7">
        <f t="shared" si="159"/>
        <v>11137045.159999998</v>
      </c>
      <c r="H1045" s="7">
        <f t="shared" si="159"/>
        <v>11056011.589999998</v>
      </c>
      <c r="I1045" s="7">
        <f t="shared" si="159"/>
        <v>10974978.01</v>
      </c>
      <c r="J1045" s="7">
        <f t="shared" si="159"/>
        <v>10893944.449999999</v>
      </c>
      <c r="K1045" s="7">
        <f t="shared" si="159"/>
        <v>10793806.710000001</v>
      </c>
      <c r="L1045" s="7">
        <f t="shared" si="159"/>
        <v>10731877.299999999</v>
      </c>
      <c r="M1045" s="7">
        <f t="shared" si="159"/>
        <v>10669947.899999999</v>
      </c>
      <c r="N1045" s="7">
        <f t="shared" si="159"/>
        <v>14124482.01</v>
      </c>
      <c r="O1045" s="7">
        <f t="shared" si="159"/>
        <v>14049016.130000001</v>
      </c>
      <c r="P1045" s="7">
        <f t="shared" si="159"/>
        <v>13973550.24</v>
      </c>
      <c r="Q1045" s="7">
        <f t="shared" si="159"/>
        <v>13898084.360000003</v>
      </c>
      <c r="R1045" s="7">
        <f t="shared" si="159"/>
        <v>11795778.047916668</v>
      </c>
      <c r="S1045" s="16"/>
      <c r="T1045" s="7">
        <f t="shared" si="159"/>
        <v>0</v>
      </c>
      <c r="U1045" s="7">
        <f t="shared" si="159"/>
        <v>0</v>
      </c>
      <c r="V1045" s="7">
        <f t="shared" si="159"/>
        <v>0</v>
      </c>
      <c r="W1045" s="7">
        <f>R1045</f>
        <v>11795778.047916668</v>
      </c>
      <c r="X1045" s="16"/>
      <c r="Y1045" s="7">
        <f t="shared" ref="Y1045:AA1045" si="160">SUBTOTAL(9,Y1027:Y1044)</f>
        <v>0</v>
      </c>
      <c r="Z1045" s="7">
        <f t="shared" si="160"/>
        <v>0</v>
      </c>
      <c r="AA1045" s="7">
        <f t="shared" si="160"/>
        <v>0</v>
      </c>
      <c r="AB1045" s="16"/>
      <c r="AC1045" s="188">
        <v>0</v>
      </c>
    </row>
    <row r="1046" spans="1:29" ht="13" outlineLevel="1" x14ac:dyDescent="0.3">
      <c r="A1046" s="11" t="s">
        <v>3761</v>
      </c>
      <c r="B1046" s="11"/>
      <c r="C1046" s="11"/>
      <c r="D1046" s="11"/>
      <c r="E1046" s="12">
        <f>SUBTOTAL(9,E970:E1045)</f>
        <v>-6945361422.8200006</v>
      </c>
      <c r="F1046" s="12">
        <f t="shared" ref="F1046:W1046" si="161">SUBTOTAL(9,F970:F1045)</f>
        <v>-7044097537.5699997</v>
      </c>
      <c r="G1046" s="12">
        <f t="shared" si="161"/>
        <v>-7044177652.3299999</v>
      </c>
      <c r="H1046" s="12">
        <f t="shared" si="161"/>
        <v>-7044257767.0799999</v>
      </c>
      <c r="I1046" s="12">
        <f t="shared" si="161"/>
        <v>-7044337881.8400011</v>
      </c>
      <c r="J1046" s="12">
        <f t="shared" si="161"/>
        <v>-7044417996.579998</v>
      </c>
      <c r="K1046" s="12">
        <f t="shared" si="161"/>
        <v>-7044517215.499999</v>
      </c>
      <c r="L1046" s="12">
        <f t="shared" si="161"/>
        <v>-6694578226.0900011</v>
      </c>
      <c r="M1046" s="12">
        <f t="shared" si="161"/>
        <v>-6694639236.670001</v>
      </c>
      <c r="N1046" s="12">
        <f t="shared" si="161"/>
        <v>-7691183783.7400007</v>
      </c>
      <c r="O1046" s="12">
        <f t="shared" si="161"/>
        <v>-7691258330.8000011</v>
      </c>
      <c r="P1046" s="12">
        <f t="shared" si="161"/>
        <v>-7691332877.8700008</v>
      </c>
      <c r="Q1046" s="12">
        <f t="shared" si="161"/>
        <v>-7691407424.9300013</v>
      </c>
      <c r="R1046" s="12">
        <f t="shared" si="161"/>
        <v>-7170598577.4954147</v>
      </c>
      <c r="S1046" s="16"/>
      <c r="T1046" s="12">
        <f t="shared" si="161"/>
        <v>0</v>
      </c>
      <c r="U1046" s="12">
        <f t="shared" si="161"/>
        <v>0</v>
      </c>
      <c r="V1046" s="12">
        <f t="shared" si="161"/>
        <v>0</v>
      </c>
      <c r="W1046" s="12">
        <f t="shared" si="161"/>
        <v>-7170598577.4954166</v>
      </c>
      <c r="X1046" s="16"/>
      <c r="Y1046" s="12">
        <f t="shared" ref="Y1046:AA1046" si="162">SUBTOTAL(9,Y970:Y1045)</f>
        <v>0</v>
      </c>
      <c r="Z1046" s="12">
        <f t="shared" si="162"/>
        <v>0</v>
      </c>
      <c r="AA1046" s="12">
        <f t="shared" si="162"/>
        <v>0</v>
      </c>
      <c r="AB1046" s="16"/>
      <c r="AC1046" s="12"/>
    </row>
    <row r="1047" spans="1:29" s="8" customFormat="1" ht="13" outlineLevel="1" x14ac:dyDescent="0.3">
      <c r="A1047" s="214" t="s">
        <v>3762</v>
      </c>
      <c r="B1047" s="214"/>
      <c r="C1047" s="214"/>
      <c r="D1047" s="214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X1047" s="200"/>
      <c r="AB1047" s="200"/>
    </row>
    <row r="1048" spans="1:29" outlineLevel="3" x14ac:dyDescent="0.25">
      <c r="A1048" t="s">
        <v>2105</v>
      </c>
      <c r="B1048" t="s">
        <v>2106</v>
      </c>
      <c r="C1048" t="s">
        <v>2107</v>
      </c>
      <c r="D1048" t="s">
        <v>2108</v>
      </c>
      <c r="E1048" s="5">
        <v>-1922139.62</v>
      </c>
      <c r="F1048" s="5">
        <v>-1847204.06</v>
      </c>
      <c r="G1048" s="5">
        <v>-1771536.09</v>
      </c>
      <c r="H1048" s="5">
        <v>-1695128.55</v>
      </c>
      <c r="I1048" s="5">
        <v>-1617974.21</v>
      </c>
      <c r="J1048" s="5">
        <v>-1540065.77</v>
      </c>
      <c r="K1048" s="5">
        <v>-1461395.85</v>
      </c>
      <c r="L1048" s="5">
        <v>0</v>
      </c>
      <c r="M1048" s="5">
        <v>0</v>
      </c>
      <c r="N1048" s="5">
        <v>0</v>
      </c>
      <c r="O1048" s="5">
        <v>0</v>
      </c>
      <c r="P1048" s="5">
        <v>0</v>
      </c>
      <c r="Q1048" s="5">
        <v>0</v>
      </c>
      <c r="R1048" s="5">
        <f t="shared" si="158"/>
        <v>-907864.52833333332</v>
      </c>
      <c r="S1048" s="9"/>
    </row>
    <row r="1049" spans="1:29" outlineLevel="3" x14ac:dyDescent="0.25">
      <c r="A1049" t="s">
        <v>2105</v>
      </c>
      <c r="B1049" t="s">
        <v>2106</v>
      </c>
      <c r="C1049" t="s">
        <v>2109</v>
      </c>
      <c r="D1049" t="s">
        <v>2110</v>
      </c>
      <c r="E1049" s="5">
        <v>-224444.06</v>
      </c>
      <c r="F1049" s="5">
        <v>-226385.41</v>
      </c>
      <c r="G1049" s="5">
        <v>-228343.55</v>
      </c>
      <c r="H1049" s="5">
        <v>-113671.72</v>
      </c>
      <c r="I1049" s="5">
        <v>-114654.93</v>
      </c>
      <c r="J1049" s="5">
        <v>-115646.65</v>
      </c>
      <c r="K1049" s="5">
        <v>-2317080.46</v>
      </c>
      <c r="L1049" s="5">
        <v>0</v>
      </c>
      <c r="M1049" s="5">
        <v>0</v>
      </c>
      <c r="N1049" s="5">
        <v>0</v>
      </c>
      <c r="O1049" s="5">
        <v>0</v>
      </c>
      <c r="P1049" s="5">
        <v>0</v>
      </c>
      <c r="Q1049" s="5">
        <v>0</v>
      </c>
      <c r="R1049" s="5">
        <f t="shared" si="158"/>
        <v>-269000.39583333331</v>
      </c>
      <c r="S1049" s="9"/>
    </row>
    <row r="1050" spans="1:29" outlineLevel="3" x14ac:dyDescent="0.25">
      <c r="A1050" t="s">
        <v>2105</v>
      </c>
      <c r="B1050" t="s">
        <v>2106</v>
      </c>
      <c r="C1050" t="s">
        <v>2111</v>
      </c>
      <c r="D1050" t="s">
        <v>2112</v>
      </c>
      <c r="E1050" s="5">
        <v>-8417746.4299999997</v>
      </c>
      <c r="F1050" s="5">
        <v>-8389319.1199999992</v>
      </c>
      <c r="G1050" s="5">
        <v>-8360624.96</v>
      </c>
      <c r="H1050" s="5">
        <v>-8331661.4500000002</v>
      </c>
      <c r="I1050" s="5">
        <v>-8302426.0499999998</v>
      </c>
      <c r="J1050" s="5">
        <v>-8272916.2199999997</v>
      </c>
      <c r="K1050" s="5">
        <v>-8243129.3799999999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f t="shared" si="158"/>
        <v>-4509079.199583333</v>
      </c>
      <c r="S1050" s="9"/>
    </row>
    <row r="1051" spans="1:29" outlineLevel="3" x14ac:dyDescent="0.25">
      <c r="A1051" t="s">
        <v>2105</v>
      </c>
      <c r="B1051" t="s">
        <v>2106</v>
      </c>
      <c r="C1051" t="s">
        <v>2113</v>
      </c>
      <c r="D1051" t="s">
        <v>2114</v>
      </c>
      <c r="E1051" s="5">
        <v>-3439555.4</v>
      </c>
      <c r="F1051" s="5">
        <v>-3464635.49</v>
      </c>
      <c r="G1051" s="5">
        <v>-3489898.46</v>
      </c>
      <c r="H1051" s="5">
        <v>-3515345.64</v>
      </c>
      <c r="I1051" s="5">
        <v>-3540978.37</v>
      </c>
      <c r="J1051" s="5">
        <v>-3566798</v>
      </c>
      <c r="K1051" s="5">
        <v>-3592805.9</v>
      </c>
      <c r="L1051" s="5">
        <v>0</v>
      </c>
      <c r="M1051" s="5">
        <v>0</v>
      </c>
      <c r="N1051" s="5">
        <v>0</v>
      </c>
      <c r="O1051" s="5">
        <v>0</v>
      </c>
      <c r="P1051" s="5">
        <v>0</v>
      </c>
      <c r="Q1051" s="5">
        <v>0</v>
      </c>
      <c r="R1051" s="5">
        <f t="shared" si="158"/>
        <v>-1907519.9633333331</v>
      </c>
      <c r="S1051" s="9"/>
    </row>
    <row r="1052" spans="1:29" outlineLevel="3" x14ac:dyDescent="0.25">
      <c r="A1052" t="s">
        <v>2105</v>
      </c>
      <c r="B1052" t="s">
        <v>2106</v>
      </c>
      <c r="C1052" t="s">
        <v>2115</v>
      </c>
      <c r="D1052" t="s">
        <v>2116</v>
      </c>
      <c r="E1052" s="5">
        <v>-3482836.26</v>
      </c>
      <c r="F1052" s="5">
        <v>-3466569.87</v>
      </c>
      <c r="G1052" s="5">
        <v>-3450105.41</v>
      </c>
      <c r="H1052" s="5">
        <v>-3433440.47</v>
      </c>
      <c r="I1052" s="5">
        <v>-3416572.61</v>
      </c>
      <c r="J1052" s="5">
        <v>-3399499.36</v>
      </c>
      <c r="K1052" s="5">
        <v>-3382218.21</v>
      </c>
      <c r="L1052" s="5">
        <v>0</v>
      </c>
      <c r="M1052" s="5">
        <v>0</v>
      </c>
      <c r="N1052" s="5">
        <v>0</v>
      </c>
      <c r="O1052" s="5">
        <v>0</v>
      </c>
      <c r="P1052" s="5">
        <v>0</v>
      </c>
      <c r="Q1052" s="5">
        <v>0</v>
      </c>
      <c r="R1052" s="5">
        <f t="shared" si="158"/>
        <v>-1857485.3383333331</v>
      </c>
      <c r="S1052" s="9"/>
    </row>
    <row r="1053" spans="1:29" outlineLevel="3" x14ac:dyDescent="0.25">
      <c r="A1053" t="s">
        <v>2117</v>
      </c>
      <c r="B1053" t="s">
        <v>2118</v>
      </c>
      <c r="C1053" t="s">
        <v>2119</v>
      </c>
      <c r="D1053" t="s">
        <v>2120</v>
      </c>
      <c r="E1053" s="5">
        <v>0</v>
      </c>
      <c r="F1053" s="5">
        <v>0</v>
      </c>
      <c r="G1053" s="5">
        <v>0</v>
      </c>
      <c r="H1053" s="5">
        <v>0</v>
      </c>
      <c r="I1053" s="5">
        <v>0</v>
      </c>
      <c r="J1053" s="5">
        <v>0</v>
      </c>
      <c r="K1053" s="5">
        <v>0</v>
      </c>
      <c r="L1053" s="5">
        <v>-4971891.5</v>
      </c>
      <c r="M1053" s="5">
        <v>-4716736.26</v>
      </c>
      <c r="N1053" s="5">
        <v>-4535933.87</v>
      </c>
      <c r="O1053" s="5">
        <v>-4470749.1900000004</v>
      </c>
      <c r="P1053" s="5">
        <v>-4404846.21</v>
      </c>
      <c r="Q1053" s="5">
        <v>-4221570.99</v>
      </c>
      <c r="R1053" s="5">
        <f t="shared" si="158"/>
        <v>-2100911.8770833337</v>
      </c>
      <c r="S1053" s="9"/>
    </row>
    <row r="1054" spans="1:29" outlineLevel="3" x14ac:dyDescent="0.25">
      <c r="A1054" t="s">
        <v>2117</v>
      </c>
      <c r="B1054" t="s">
        <v>2118</v>
      </c>
      <c r="C1054" t="s">
        <v>2121</v>
      </c>
      <c r="D1054" t="s">
        <v>2122</v>
      </c>
      <c r="E1054" s="5">
        <v>0</v>
      </c>
      <c r="F1054" s="5">
        <v>0</v>
      </c>
      <c r="G1054" s="5">
        <v>0</v>
      </c>
      <c r="H1054" s="5">
        <v>0</v>
      </c>
      <c r="I1054" s="5">
        <v>0</v>
      </c>
      <c r="J1054" s="5">
        <v>0</v>
      </c>
      <c r="K1054" s="5">
        <v>0</v>
      </c>
      <c r="L1054" s="5">
        <v>-12159250.42</v>
      </c>
      <c r="M1054" s="5">
        <v>-12074804.800000001</v>
      </c>
      <c r="N1054" s="5">
        <v>-12031922.65</v>
      </c>
      <c r="O1054" s="5">
        <v>-11988594.73</v>
      </c>
      <c r="P1054" s="5">
        <v>-11944816.33</v>
      </c>
      <c r="Q1054" s="5">
        <v>-11900582.689999999</v>
      </c>
      <c r="R1054" s="5">
        <f t="shared" si="158"/>
        <v>-5512473.3562499993</v>
      </c>
      <c r="S1054" s="9"/>
    </row>
    <row r="1055" spans="1:29" outlineLevel="3" x14ac:dyDescent="0.25">
      <c r="A1055" t="s">
        <v>2117</v>
      </c>
      <c r="B1055" t="s">
        <v>2118</v>
      </c>
      <c r="C1055" t="s">
        <v>2123</v>
      </c>
      <c r="D1055" t="s">
        <v>2124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0</v>
      </c>
      <c r="K1055" s="5">
        <v>0</v>
      </c>
      <c r="L1055" s="5">
        <v>-3576998.89</v>
      </c>
      <c r="M1055" s="5">
        <v>-3645392.01</v>
      </c>
      <c r="N1055" s="5">
        <v>-3671972.99</v>
      </c>
      <c r="O1055" s="5">
        <v>-3698747.79</v>
      </c>
      <c r="P1055" s="5">
        <v>-3725717.83</v>
      </c>
      <c r="Q1055" s="5">
        <v>-3752884.52</v>
      </c>
      <c r="R1055" s="5">
        <f t="shared" si="158"/>
        <v>-1682939.3141666667</v>
      </c>
      <c r="S1055" s="9"/>
    </row>
    <row r="1056" spans="1:29" outlineLevel="3" x14ac:dyDescent="0.25">
      <c r="A1056" t="s">
        <v>2117</v>
      </c>
      <c r="B1056" t="s">
        <v>2118</v>
      </c>
      <c r="C1056" t="s">
        <v>2125</v>
      </c>
      <c r="D1056" t="s">
        <v>2126</v>
      </c>
      <c r="E1056" s="5">
        <v>0</v>
      </c>
      <c r="F1056" s="5">
        <v>0</v>
      </c>
      <c r="G1056" s="5">
        <v>0</v>
      </c>
      <c r="H1056" s="5">
        <v>0</v>
      </c>
      <c r="I1056" s="5">
        <v>0</v>
      </c>
      <c r="J1056" s="5">
        <v>0</v>
      </c>
      <c r="K1056" s="5">
        <v>0</v>
      </c>
      <c r="L1056" s="5">
        <v>1264740.3799999999</v>
      </c>
      <c r="M1056" s="5">
        <v>1293310.97</v>
      </c>
      <c r="N1056" s="5">
        <v>1303612.96</v>
      </c>
      <c r="O1056" s="5">
        <v>1314016.52</v>
      </c>
      <c r="P1056" s="5">
        <v>1324509.04</v>
      </c>
      <c r="Q1056" s="5">
        <v>1335091.3600000001</v>
      </c>
      <c r="R1056" s="5">
        <f t="shared" si="158"/>
        <v>597311.29583333328</v>
      </c>
      <c r="S1056" s="9"/>
    </row>
    <row r="1057" spans="1:29" outlineLevel="3" x14ac:dyDescent="0.25">
      <c r="A1057" t="s">
        <v>2117</v>
      </c>
      <c r="B1057" t="s">
        <v>2118</v>
      </c>
      <c r="C1057" t="s">
        <v>2127</v>
      </c>
      <c r="D1057" t="s">
        <v>2128</v>
      </c>
      <c r="E1057" s="5">
        <v>0</v>
      </c>
      <c r="F1057" s="5">
        <v>0</v>
      </c>
      <c r="G1057" s="5">
        <v>0</v>
      </c>
      <c r="H1057" s="5">
        <v>0</v>
      </c>
      <c r="I1057" s="5">
        <v>0</v>
      </c>
      <c r="J1057" s="5">
        <v>0</v>
      </c>
      <c r="K1057" s="5">
        <v>0</v>
      </c>
      <c r="L1057" s="5">
        <v>539456.31000000006</v>
      </c>
      <c r="M1057" s="5">
        <v>545068.52</v>
      </c>
      <c r="N1057" s="5">
        <v>550740.06000000006</v>
      </c>
      <c r="O1057" s="5">
        <v>543040.87</v>
      </c>
      <c r="P1057" s="5">
        <v>535276.28</v>
      </c>
      <c r="Q1057" s="5">
        <v>527445.74</v>
      </c>
      <c r="R1057" s="5">
        <f t="shared" si="158"/>
        <v>248108.74250000002</v>
      </c>
      <c r="S1057" s="9"/>
    </row>
    <row r="1058" spans="1:29" outlineLevel="3" x14ac:dyDescent="0.25">
      <c r="A1058" t="s">
        <v>2129</v>
      </c>
      <c r="B1058" t="s">
        <v>2130</v>
      </c>
      <c r="C1058" t="s">
        <v>2131</v>
      </c>
      <c r="D1058" t="s">
        <v>2132</v>
      </c>
      <c r="E1058" s="5">
        <v>0</v>
      </c>
      <c r="F1058" s="5">
        <v>0</v>
      </c>
      <c r="G1058" s="5">
        <v>0</v>
      </c>
      <c r="H1058" s="5">
        <v>0</v>
      </c>
      <c r="I1058" s="5">
        <v>0</v>
      </c>
      <c r="J1058" s="5">
        <v>0</v>
      </c>
      <c r="K1058" s="5">
        <v>0</v>
      </c>
      <c r="L1058" s="5">
        <v>0</v>
      </c>
      <c r="M1058" s="5">
        <v>-1106813.03</v>
      </c>
      <c r="N1058" s="5">
        <v>-1144957.76</v>
      </c>
      <c r="O1058" s="5">
        <v>-1140576.06</v>
      </c>
      <c r="P1058" s="5">
        <v>-1136256.3400000001</v>
      </c>
      <c r="Q1058" s="5">
        <v>-1131835.3</v>
      </c>
      <c r="R1058" s="5">
        <f t="shared" si="158"/>
        <v>-424543.40333333338</v>
      </c>
      <c r="S1058" s="9"/>
    </row>
    <row r="1059" spans="1:29" outlineLevel="3" x14ac:dyDescent="0.25">
      <c r="A1059" t="s">
        <v>2129</v>
      </c>
      <c r="B1059" t="s">
        <v>2130</v>
      </c>
      <c r="C1059" t="s">
        <v>2133</v>
      </c>
      <c r="D1059" t="s">
        <v>2134</v>
      </c>
      <c r="E1059" s="5">
        <v>0</v>
      </c>
      <c r="F1059" s="5">
        <v>0</v>
      </c>
      <c r="G1059" s="5">
        <v>0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-6443488.6200000001</v>
      </c>
      <c r="N1059" s="5">
        <v>-6280170.6200000001</v>
      </c>
      <c r="O1059" s="5">
        <v>-6182770.5</v>
      </c>
      <c r="P1059" s="5">
        <v>-6137011.5999999996</v>
      </c>
      <c r="Q1059" s="5">
        <v>-5974676.1100000003</v>
      </c>
      <c r="R1059" s="5">
        <f t="shared" si="158"/>
        <v>-2335898.2829166669</v>
      </c>
      <c r="S1059" s="9"/>
    </row>
    <row r="1060" spans="1:29" outlineLevel="3" x14ac:dyDescent="0.25">
      <c r="A1060" t="s">
        <v>2129</v>
      </c>
      <c r="B1060" t="s">
        <v>2130</v>
      </c>
      <c r="C1060" t="s">
        <v>2135</v>
      </c>
      <c r="D1060" t="s">
        <v>2136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0</v>
      </c>
      <c r="K1060" s="5">
        <v>0</v>
      </c>
      <c r="L1060" s="5">
        <v>0</v>
      </c>
      <c r="M1060" s="5">
        <v>-731719.56</v>
      </c>
      <c r="N1060" s="5">
        <v>-969766.31</v>
      </c>
      <c r="O1060" s="5">
        <v>-953988.89</v>
      </c>
      <c r="P1060" s="5">
        <v>-938188.5</v>
      </c>
      <c r="Q1060" s="5">
        <v>-922318.05</v>
      </c>
      <c r="R1060" s="5">
        <f t="shared" si="158"/>
        <v>-337901.85708333337</v>
      </c>
      <c r="S1060" s="9"/>
    </row>
    <row r="1061" spans="1:29" outlineLevel="3" x14ac:dyDescent="0.25">
      <c r="A1061" t="s">
        <v>2129</v>
      </c>
      <c r="B1061" t="s">
        <v>2130</v>
      </c>
      <c r="C1061" t="s">
        <v>2137</v>
      </c>
      <c r="D1061" t="s">
        <v>2138</v>
      </c>
      <c r="E1061" s="5">
        <v>0</v>
      </c>
      <c r="F1061" s="5">
        <v>0</v>
      </c>
      <c r="G1061" s="5">
        <v>0</v>
      </c>
      <c r="H1061" s="5">
        <v>0</v>
      </c>
      <c r="I1061" s="5">
        <v>0</v>
      </c>
      <c r="J1061" s="5">
        <v>0</v>
      </c>
      <c r="K1061" s="5">
        <v>0</v>
      </c>
      <c r="L1061" s="5">
        <v>0</v>
      </c>
      <c r="M1061" s="5">
        <v>-2735479.63</v>
      </c>
      <c r="N1061" s="5">
        <v>-2715919.68</v>
      </c>
      <c r="O1061" s="5">
        <v>-2696297.92</v>
      </c>
      <c r="P1061" s="5">
        <v>-2676614.16</v>
      </c>
      <c r="Q1061" s="5">
        <v>-2656868.2000000002</v>
      </c>
      <c r="R1061" s="5">
        <f t="shared" si="158"/>
        <v>-1012728.7908333334</v>
      </c>
      <c r="S1061" s="9"/>
    </row>
    <row r="1062" spans="1:29" outlineLevel="3" x14ac:dyDescent="0.25">
      <c r="A1062" t="s">
        <v>2129</v>
      </c>
      <c r="B1062" t="s">
        <v>2130</v>
      </c>
      <c r="C1062" t="s">
        <v>2139</v>
      </c>
      <c r="D1062" t="s">
        <v>2140</v>
      </c>
      <c r="E1062" s="5">
        <v>0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0</v>
      </c>
      <c r="M1062" s="5">
        <v>-2868658.12</v>
      </c>
      <c r="N1062" s="5">
        <v>-3127894.83</v>
      </c>
      <c r="O1062" s="5">
        <v>-3130668.33</v>
      </c>
      <c r="P1062" s="5">
        <v>-3133719.95</v>
      </c>
      <c r="Q1062" s="5">
        <v>-3136456.55</v>
      </c>
      <c r="R1062" s="5">
        <f t="shared" si="158"/>
        <v>-1152430.7920833335</v>
      </c>
      <c r="S1062" s="9"/>
    </row>
    <row r="1063" spans="1:29" outlineLevel="3" x14ac:dyDescent="0.25">
      <c r="A1063" t="s">
        <v>2129</v>
      </c>
      <c r="B1063" t="s">
        <v>2130</v>
      </c>
      <c r="C1063" t="s">
        <v>2141</v>
      </c>
      <c r="D1063" t="s">
        <v>2142</v>
      </c>
      <c r="E1063" s="5">
        <v>0</v>
      </c>
      <c r="F1063" s="5">
        <v>0</v>
      </c>
      <c r="G1063" s="5">
        <v>0</v>
      </c>
      <c r="H1063" s="5">
        <v>0</v>
      </c>
      <c r="I1063" s="5">
        <v>0</v>
      </c>
      <c r="J1063" s="5">
        <v>0</v>
      </c>
      <c r="K1063" s="5">
        <v>0</v>
      </c>
      <c r="L1063" s="5">
        <v>0</v>
      </c>
      <c r="M1063" s="5">
        <v>140527.82999999999</v>
      </c>
      <c r="N1063" s="5">
        <v>139100.82999999999</v>
      </c>
      <c r="O1063" s="5">
        <v>139523.65</v>
      </c>
      <c r="P1063" s="5">
        <v>139953.28</v>
      </c>
      <c r="Q1063" s="5">
        <v>140377.49</v>
      </c>
      <c r="R1063" s="5">
        <f t="shared" si="158"/>
        <v>52441.19458333333</v>
      </c>
      <c r="S1063" s="9"/>
    </row>
    <row r="1064" spans="1:29" outlineLevel="3" x14ac:dyDescent="0.25">
      <c r="A1064" t="s">
        <v>2129</v>
      </c>
      <c r="B1064" t="s">
        <v>2130</v>
      </c>
      <c r="C1064" t="s">
        <v>2143</v>
      </c>
      <c r="D1064" t="s">
        <v>2144</v>
      </c>
      <c r="E1064" s="5">
        <v>0</v>
      </c>
      <c r="F1064" s="5">
        <v>0</v>
      </c>
      <c r="G1064" s="5">
        <v>0</v>
      </c>
      <c r="H1064" s="5">
        <v>0</v>
      </c>
      <c r="I1064" s="5">
        <v>0</v>
      </c>
      <c r="J1064" s="5">
        <v>0</v>
      </c>
      <c r="K1064" s="5">
        <v>0</v>
      </c>
      <c r="L1064" s="5">
        <v>0</v>
      </c>
      <c r="M1064" s="5">
        <v>1440138.04</v>
      </c>
      <c r="N1064" s="5">
        <v>1439513.59</v>
      </c>
      <c r="O1064" s="5">
        <v>1438882.76</v>
      </c>
      <c r="P1064" s="5">
        <v>1440483.08</v>
      </c>
      <c r="Q1064" s="5">
        <v>1468252.62</v>
      </c>
      <c r="R1064" s="5">
        <f t="shared" si="158"/>
        <v>541095.31499999994</v>
      </c>
      <c r="S1064" s="9"/>
    </row>
    <row r="1065" spans="1:29" outlineLevel="3" x14ac:dyDescent="0.25">
      <c r="A1065" t="s">
        <v>2129</v>
      </c>
      <c r="B1065" t="s">
        <v>2130</v>
      </c>
      <c r="C1065" t="s">
        <v>2145</v>
      </c>
      <c r="D1065" t="s">
        <v>2146</v>
      </c>
      <c r="E1065" s="5">
        <v>0</v>
      </c>
      <c r="F1065" s="5">
        <v>0</v>
      </c>
      <c r="G1065" s="5">
        <v>0</v>
      </c>
      <c r="H1065" s="5">
        <v>0</v>
      </c>
      <c r="I1065" s="5">
        <v>0</v>
      </c>
      <c r="J1065" s="5">
        <v>0</v>
      </c>
      <c r="K1065" s="5">
        <v>0</v>
      </c>
      <c r="L1065" s="5">
        <v>0</v>
      </c>
      <c r="M1065" s="5">
        <v>200313.63</v>
      </c>
      <c r="N1065" s="5">
        <v>455360.56</v>
      </c>
      <c r="O1065" s="5">
        <v>456631.23</v>
      </c>
      <c r="P1065" s="5">
        <v>457926.98</v>
      </c>
      <c r="Q1065" s="5">
        <v>459200.85</v>
      </c>
      <c r="R1065" s="5">
        <f t="shared" si="158"/>
        <v>149986.06875000001</v>
      </c>
      <c r="S1065" s="9"/>
    </row>
    <row r="1066" spans="1:29" outlineLevel="3" x14ac:dyDescent="0.25">
      <c r="A1066" t="s">
        <v>2129</v>
      </c>
      <c r="B1066" t="s">
        <v>2130</v>
      </c>
      <c r="C1066" t="s">
        <v>2147</v>
      </c>
      <c r="D1066" t="s">
        <v>2148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238842.1</v>
      </c>
      <c r="N1066" s="5">
        <v>239596.84</v>
      </c>
      <c r="O1066" s="5">
        <v>240353.96</v>
      </c>
      <c r="P1066" s="5">
        <v>241113.48</v>
      </c>
      <c r="Q1066" s="5">
        <v>241875.4</v>
      </c>
      <c r="R1066" s="5">
        <f t="shared" si="158"/>
        <v>90070.340000000011</v>
      </c>
      <c r="S1066" s="9"/>
    </row>
    <row r="1067" spans="1:29" outlineLevel="3" x14ac:dyDescent="0.25">
      <c r="A1067" t="s">
        <v>2129</v>
      </c>
      <c r="B1067" t="s">
        <v>2130</v>
      </c>
      <c r="C1067" t="s">
        <v>2149</v>
      </c>
      <c r="D1067" t="s">
        <v>2150</v>
      </c>
      <c r="E1067" s="5">
        <v>0</v>
      </c>
      <c r="F1067" s="5">
        <v>0</v>
      </c>
      <c r="G1067" s="5">
        <v>0</v>
      </c>
      <c r="H1067" s="5">
        <v>0</v>
      </c>
      <c r="I1067" s="5">
        <v>0</v>
      </c>
      <c r="J1067" s="5">
        <v>0</v>
      </c>
      <c r="K1067" s="5">
        <v>0</v>
      </c>
      <c r="L1067" s="5">
        <v>0</v>
      </c>
      <c r="M1067" s="5">
        <v>110580.96</v>
      </c>
      <c r="N1067" s="5">
        <v>99898.52</v>
      </c>
      <c r="O1067" s="5">
        <v>100458.45</v>
      </c>
      <c r="P1067" s="5">
        <v>101028.43</v>
      </c>
      <c r="Q1067" s="5">
        <v>101590.05</v>
      </c>
      <c r="R1067" s="5">
        <f t="shared" si="158"/>
        <v>38563.448750000003</v>
      </c>
      <c r="S1067" s="9"/>
    </row>
    <row r="1068" spans="1:29" ht="13.5" outlineLevel="2" thickBot="1" x14ac:dyDescent="0.35">
      <c r="A1068" s="6" t="s">
        <v>3763</v>
      </c>
      <c r="B1068" s="6"/>
      <c r="C1068" s="6"/>
      <c r="D1068" s="6"/>
      <c r="E1068" s="7">
        <f>SUBTOTAL(9,E1048:E1067)</f>
        <v>-17486721.77</v>
      </c>
      <c r="F1068" s="7">
        <f t="shared" ref="F1068:V1068" si="163">SUBTOTAL(9,F1048:F1067)</f>
        <v>-17394113.949999999</v>
      </c>
      <c r="G1068" s="7">
        <f t="shared" si="163"/>
        <v>-17300508.469999999</v>
      </c>
      <c r="H1068" s="7">
        <f t="shared" si="163"/>
        <v>-17089247.830000002</v>
      </c>
      <c r="I1068" s="7">
        <f t="shared" si="163"/>
        <v>-16992606.169999998</v>
      </c>
      <c r="J1068" s="7">
        <f t="shared" si="163"/>
        <v>-16894926</v>
      </c>
      <c r="K1068" s="7">
        <f t="shared" si="163"/>
        <v>-18996629.800000001</v>
      </c>
      <c r="L1068" s="7">
        <f t="shared" si="163"/>
        <v>-18903944.120000005</v>
      </c>
      <c r="M1068" s="7">
        <f t="shared" si="163"/>
        <v>-30354309.980000004</v>
      </c>
      <c r="N1068" s="7">
        <f t="shared" si="163"/>
        <v>-30250715.350000001</v>
      </c>
      <c r="O1068" s="7">
        <f t="shared" si="163"/>
        <v>-30029485.969999995</v>
      </c>
      <c r="P1068" s="7">
        <f t="shared" si="163"/>
        <v>-29856880.349999994</v>
      </c>
      <c r="Q1068" s="7">
        <f t="shared" si="163"/>
        <v>-29423358.900000002</v>
      </c>
      <c r="R1068" s="7">
        <f t="shared" si="163"/>
        <v>-22293200.69374999</v>
      </c>
      <c r="S1068" s="16"/>
      <c r="T1068" s="7">
        <f t="shared" si="163"/>
        <v>0</v>
      </c>
      <c r="U1068" s="7">
        <f t="shared" si="163"/>
        <v>0</v>
      </c>
      <c r="V1068" s="7">
        <f t="shared" si="163"/>
        <v>0</v>
      </c>
      <c r="W1068" s="7">
        <f>R1068</f>
        <v>-22293200.69374999</v>
      </c>
      <c r="X1068" s="16"/>
      <c r="Y1068" s="7">
        <f t="shared" ref="Y1068:AA1068" si="164">SUBTOTAL(9,Y1048:Y1067)</f>
        <v>0</v>
      </c>
      <c r="Z1068" s="7">
        <f t="shared" si="164"/>
        <v>0</v>
      </c>
      <c r="AA1068" s="7">
        <f t="shared" si="164"/>
        <v>0</v>
      </c>
      <c r="AB1068" s="16"/>
      <c r="AC1068" s="188">
        <v>0</v>
      </c>
    </row>
    <row r="1069" spans="1:29" outlineLevel="3" x14ac:dyDescent="0.25">
      <c r="A1069" t="s">
        <v>2151</v>
      </c>
      <c r="B1069" t="s">
        <v>2152</v>
      </c>
      <c r="C1069" t="s">
        <v>2153</v>
      </c>
      <c r="D1069" t="s">
        <v>2154</v>
      </c>
      <c r="E1069" s="5">
        <v>4632403.9800000004</v>
      </c>
      <c r="F1069" s="5">
        <v>4195358.07</v>
      </c>
      <c r="G1069" s="5">
        <v>3748983.54</v>
      </c>
      <c r="H1069" s="5">
        <v>3234577.51</v>
      </c>
      <c r="I1069" s="5">
        <v>2700316.17</v>
      </c>
      <c r="J1069" s="5">
        <v>2284714.4500000002</v>
      </c>
      <c r="K1069" s="5">
        <v>3053228.52</v>
      </c>
      <c r="L1069" s="5">
        <v>3324038.85</v>
      </c>
      <c r="M1069" s="5">
        <v>8453261.3800000008</v>
      </c>
      <c r="N1069" s="5">
        <v>13041455.77</v>
      </c>
      <c r="O1069" s="5">
        <v>12154014.529999999</v>
      </c>
      <c r="P1069" s="5">
        <v>11727399.630000001</v>
      </c>
      <c r="Q1069" s="5">
        <v>11606108.939999999</v>
      </c>
      <c r="R1069" s="5">
        <f t="shared" si="158"/>
        <v>6336383.7399999993</v>
      </c>
      <c r="S1069" s="9"/>
      <c r="V1069" s="5">
        <f>R1069</f>
        <v>6336383.7399999993</v>
      </c>
      <c r="Z1069" s="5">
        <f>V1069</f>
        <v>6336383.7399999993</v>
      </c>
      <c r="AC1069" s="157">
        <v>0</v>
      </c>
    </row>
    <row r="1070" spans="1:29" outlineLevel="3" x14ac:dyDescent="0.25">
      <c r="A1070" t="s">
        <v>2151</v>
      </c>
      <c r="B1070" t="s">
        <v>2152</v>
      </c>
      <c r="C1070" t="s">
        <v>2155</v>
      </c>
      <c r="D1070" t="s">
        <v>2156</v>
      </c>
      <c r="E1070" s="5">
        <v>-719393.51</v>
      </c>
      <c r="F1070" s="5">
        <v>-728855.51</v>
      </c>
      <c r="G1070" s="5">
        <v>-738317.51</v>
      </c>
      <c r="H1070" s="5">
        <v>-747779.51</v>
      </c>
      <c r="I1070" s="5">
        <v>-757241.51</v>
      </c>
      <c r="J1070" s="5">
        <v>-766703.51</v>
      </c>
      <c r="K1070" s="5">
        <v>-776165.51</v>
      </c>
      <c r="L1070" s="5">
        <v>-785627.51</v>
      </c>
      <c r="M1070" s="5">
        <v>-795089.51</v>
      </c>
      <c r="N1070" s="5">
        <v>-804551.51</v>
      </c>
      <c r="O1070" s="5">
        <v>-814013.51</v>
      </c>
      <c r="P1070" s="5">
        <v>-823475.51</v>
      </c>
      <c r="Q1070" s="5">
        <v>-832937.51</v>
      </c>
      <c r="R1070" s="5">
        <f t="shared" si="158"/>
        <v>-776165.51000000013</v>
      </c>
      <c r="S1070" s="9"/>
      <c r="V1070" s="5">
        <f t="shared" ref="V1070:V1073" si="165">R1070</f>
        <v>-776165.51000000013</v>
      </c>
      <c r="Z1070" s="5">
        <f>V1070</f>
        <v>-776165.51000000013</v>
      </c>
      <c r="AC1070" s="157">
        <v>0</v>
      </c>
    </row>
    <row r="1071" spans="1:29" outlineLevel="3" x14ac:dyDescent="0.25">
      <c r="A1071" t="s">
        <v>2151</v>
      </c>
      <c r="B1071" t="s">
        <v>2152</v>
      </c>
      <c r="C1071" t="s">
        <v>2157</v>
      </c>
      <c r="D1071" t="s">
        <v>2158</v>
      </c>
      <c r="E1071" s="5">
        <v>-5970140.6600000001</v>
      </c>
      <c r="F1071" s="5">
        <v>-6151880.3499999996</v>
      </c>
      <c r="G1071" s="5">
        <v>-6326459.9699999997</v>
      </c>
      <c r="H1071" s="5">
        <v>-6505812.9699999997</v>
      </c>
      <c r="I1071" s="5">
        <v>-6685165.9699999997</v>
      </c>
      <c r="J1071" s="5">
        <v>-6864518.9699999997</v>
      </c>
      <c r="K1071" s="5">
        <v>-7044549.0499999998</v>
      </c>
      <c r="L1071" s="5">
        <v>-7223902.0499999998</v>
      </c>
      <c r="M1071" s="5">
        <v>-7403255.0499999998</v>
      </c>
      <c r="N1071" s="5">
        <v>-7582608.0499999998</v>
      </c>
      <c r="O1071" s="5">
        <v>-6829186.1799999997</v>
      </c>
      <c r="P1071" s="5">
        <v>-7001193.75</v>
      </c>
      <c r="Q1071" s="5">
        <v>-7176556.9299999997</v>
      </c>
      <c r="R1071" s="5">
        <f t="shared" si="158"/>
        <v>-6849323.4295833325</v>
      </c>
      <c r="S1071" s="9"/>
      <c r="V1071" s="5">
        <f t="shared" si="165"/>
        <v>-6849323.4295833325</v>
      </c>
      <c r="Z1071" s="5">
        <f>V1071</f>
        <v>-6849323.4295833325</v>
      </c>
      <c r="AC1071" s="157">
        <v>0</v>
      </c>
    </row>
    <row r="1072" spans="1:29" outlineLevel="3" x14ac:dyDescent="0.25">
      <c r="A1072" t="s">
        <v>2151</v>
      </c>
      <c r="B1072" t="s">
        <v>2152</v>
      </c>
      <c r="C1072" t="s">
        <v>2159</v>
      </c>
      <c r="D1072" t="s">
        <v>2160</v>
      </c>
      <c r="E1072" s="5">
        <v>-596221.66</v>
      </c>
      <c r="F1072" s="5">
        <v>-625372.49</v>
      </c>
      <c r="G1072" s="5">
        <v>-654523.31999999995</v>
      </c>
      <c r="H1072" s="5">
        <v>-683674.15</v>
      </c>
      <c r="I1072" s="5">
        <v>-712824.98</v>
      </c>
      <c r="J1072" s="5">
        <v>-741975.81</v>
      </c>
      <c r="K1072" s="5">
        <v>-771126.64</v>
      </c>
      <c r="L1072" s="5">
        <v>-800277.47</v>
      </c>
      <c r="M1072" s="5">
        <v>-829428.3</v>
      </c>
      <c r="N1072" s="5">
        <v>-858579.13</v>
      </c>
      <c r="O1072" s="5">
        <v>-887729.96</v>
      </c>
      <c r="P1072" s="5">
        <v>-916880.79</v>
      </c>
      <c r="Q1072" s="5">
        <v>-946031.62</v>
      </c>
      <c r="R1072" s="5">
        <f t="shared" si="158"/>
        <v>-771126.64</v>
      </c>
      <c r="S1072" s="9"/>
      <c r="V1072" s="5">
        <f t="shared" si="165"/>
        <v>-771126.64</v>
      </c>
      <c r="Z1072" s="5">
        <f>V1072</f>
        <v>-771126.64</v>
      </c>
      <c r="AC1072" s="157">
        <v>0</v>
      </c>
    </row>
    <row r="1073" spans="1:29" outlineLevel="3" x14ac:dyDescent="0.25">
      <c r="A1073" t="s">
        <v>2151</v>
      </c>
      <c r="B1073" t="s">
        <v>2152</v>
      </c>
      <c r="C1073" t="s">
        <v>2161</v>
      </c>
      <c r="D1073" t="s">
        <v>2162</v>
      </c>
      <c r="E1073" s="5">
        <v>-4632403.9800000004</v>
      </c>
      <c r="F1073" s="5">
        <v>-4195358.07</v>
      </c>
      <c r="G1073" s="5">
        <v>-3748983.54</v>
      </c>
      <c r="H1073" s="5">
        <v>-3234577.51</v>
      </c>
      <c r="I1073" s="5">
        <v>-2700316.17</v>
      </c>
      <c r="J1073" s="5">
        <v>-2284714.4500000002</v>
      </c>
      <c r="K1073" s="5">
        <v>-3053228.52</v>
      </c>
      <c r="L1073" s="5">
        <v>-3324038.85</v>
      </c>
      <c r="M1073" s="5">
        <v>-7713342.3799999999</v>
      </c>
      <c r="N1073" s="5">
        <v>-13041455.77</v>
      </c>
      <c r="O1073" s="5">
        <v>-12154014.529999999</v>
      </c>
      <c r="P1073" s="5">
        <v>-11727399.630000001</v>
      </c>
      <c r="Q1073" s="5">
        <v>-11606108.939999999</v>
      </c>
      <c r="R1073" s="5">
        <f t="shared" si="158"/>
        <v>-6274723.8233333332</v>
      </c>
      <c r="S1073" s="9"/>
      <c r="V1073" s="5">
        <f t="shared" si="165"/>
        <v>-6274723.8233333332</v>
      </c>
      <c r="Z1073" s="5">
        <f>V1073</f>
        <v>-6274723.8233333332</v>
      </c>
      <c r="AC1073" s="157">
        <v>0</v>
      </c>
    </row>
    <row r="1074" spans="1:29" ht="13.5" outlineLevel="2" thickBot="1" x14ac:dyDescent="0.35">
      <c r="A1074" s="6" t="s">
        <v>3764</v>
      </c>
      <c r="B1074" s="6"/>
      <c r="C1074" s="6"/>
      <c r="D1074" s="6"/>
      <c r="E1074" s="7">
        <f t="shared" ref="E1074:AA1074" si="166">SUBTOTAL(9,E1069:E1073)</f>
        <v>-7285755.8300000001</v>
      </c>
      <c r="F1074" s="7">
        <f t="shared" si="166"/>
        <v>-7506108.3499999996</v>
      </c>
      <c r="G1074" s="7">
        <f t="shared" si="166"/>
        <v>-7719300.7999999989</v>
      </c>
      <c r="H1074" s="7">
        <f t="shared" si="166"/>
        <v>-7937266.6299999999</v>
      </c>
      <c r="I1074" s="7">
        <f t="shared" si="166"/>
        <v>-8155232.459999999</v>
      </c>
      <c r="J1074" s="7">
        <f t="shared" si="166"/>
        <v>-8373198.29</v>
      </c>
      <c r="K1074" s="7">
        <f t="shared" si="166"/>
        <v>-8591841.1999999993</v>
      </c>
      <c r="L1074" s="7">
        <f t="shared" si="166"/>
        <v>-8809807.0299999993</v>
      </c>
      <c r="M1074" s="7">
        <f t="shared" si="166"/>
        <v>-8287853.8599999985</v>
      </c>
      <c r="N1074" s="7">
        <f t="shared" si="166"/>
        <v>-9245738.6899999995</v>
      </c>
      <c r="O1074" s="7">
        <f t="shared" si="166"/>
        <v>-8530929.6499999985</v>
      </c>
      <c r="P1074" s="7">
        <f t="shared" si="166"/>
        <v>-8741550.0500000007</v>
      </c>
      <c r="Q1074" s="7">
        <f t="shared" si="166"/>
        <v>-8955526.0599999987</v>
      </c>
      <c r="R1074" s="7">
        <f t="shared" si="166"/>
        <v>-8334955.6629166659</v>
      </c>
      <c r="S1074" s="16"/>
      <c r="T1074" s="7">
        <f t="shared" si="166"/>
        <v>0</v>
      </c>
      <c r="U1074" s="7">
        <f t="shared" si="166"/>
        <v>0</v>
      </c>
      <c r="V1074" s="7">
        <f t="shared" si="166"/>
        <v>-8334955.6629166659</v>
      </c>
      <c r="W1074" s="7">
        <f t="shared" si="166"/>
        <v>0</v>
      </c>
      <c r="X1074" s="16"/>
      <c r="Y1074" s="7">
        <f t="shared" si="166"/>
        <v>0</v>
      </c>
      <c r="Z1074" s="7">
        <f t="shared" si="166"/>
        <v>-8334955.6629166659</v>
      </c>
      <c r="AA1074" s="7">
        <f t="shared" si="166"/>
        <v>0</v>
      </c>
      <c r="AB1074" s="16"/>
      <c r="AC1074" s="188"/>
    </row>
    <row r="1075" spans="1:29" outlineLevel="3" x14ac:dyDescent="0.25">
      <c r="A1075" t="s">
        <v>2163</v>
      </c>
      <c r="B1075" t="s">
        <v>2164</v>
      </c>
      <c r="C1075" t="s">
        <v>2165</v>
      </c>
      <c r="D1075" t="s">
        <v>2166</v>
      </c>
      <c r="E1075" s="5">
        <v>-5965500</v>
      </c>
      <c r="F1075" s="5">
        <v>-5790500</v>
      </c>
      <c r="G1075" s="5">
        <v>-7488000</v>
      </c>
      <c r="H1075" s="5">
        <v>-14180687</v>
      </c>
      <c r="I1075" s="5">
        <v>-14343500</v>
      </c>
      <c r="J1075" s="5">
        <v>-13978824.58</v>
      </c>
      <c r="K1075" s="5">
        <v>-15751599.5</v>
      </c>
      <c r="L1075" s="5">
        <v>-15665824.58</v>
      </c>
      <c r="M1075" s="5">
        <v>-15640213.93</v>
      </c>
      <c r="N1075" s="5">
        <v>-15608670.99</v>
      </c>
      <c r="O1075" s="5">
        <v>-16170800.050000001</v>
      </c>
      <c r="P1075" s="5">
        <v>-15982975.550000001</v>
      </c>
      <c r="Q1075" s="5">
        <v>-16281343.74</v>
      </c>
      <c r="R1075" s="5">
        <f t="shared" si="158"/>
        <v>-13477084.8375</v>
      </c>
      <c r="S1075" s="9"/>
      <c r="V1075" s="5">
        <f>R1075</f>
        <v>-13477084.8375</v>
      </c>
      <c r="Y1075" s="9">
        <f>'B15'!I65*1000</f>
        <v>-903202.16321419901</v>
      </c>
      <c r="Z1075" s="9">
        <f>V1075-Y1075</f>
        <v>-12573882.674285801</v>
      </c>
      <c r="AA1075" s="5"/>
      <c r="AB1075" s="202"/>
      <c r="AC1075" s="157">
        <v>6.7017620954721469E-2</v>
      </c>
    </row>
    <row r="1076" spans="1:29" outlineLevel="3" x14ac:dyDescent="0.25">
      <c r="A1076" t="s">
        <v>2167</v>
      </c>
      <c r="B1076" t="s">
        <v>2168</v>
      </c>
      <c r="C1076" t="s">
        <v>2169</v>
      </c>
      <c r="D1076" t="s">
        <v>2170</v>
      </c>
      <c r="E1076" s="5">
        <v>-8789125.6600000001</v>
      </c>
      <c r="F1076" s="5">
        <v>-9042277.5999999996</v>
      </c>
      <c r="G1076" s="5">
        <v>-8819423.4399999995</v>
      </c>
      <c r="H1076" s="5">
        <v>-7250605</v>
      </c>
      <c r="I1076" s="5">
        <v>-7457545.5099999998</v>
      </c>
      <c r="J1076" s="5">
        <v>-7723230.0300000003</v>
      </c>
      <c r="K1076" s="5">
        <v>-8040041.0999999996</v>
      </c>
      <c r="L1076" s="5">
        <v>-7744312.5800000001</v>
      </c>
      <c r="M1076" s="5">
        <v>-7999722.0800000001</v>
      </c>
      <c r="N1076" s="5">
        <v>-8181543.0199999996</v>
      </c>
      <c r="O1076" s="5">
        <v>-8215582.7300000004</v>
      </c>
      <c r="P1076" s="5">
        <v>-8486921.5600000005</v>
      </c>
      <c r="Q1076" s="5">
        <v>-8767622.6899999995</v>
      </c>
      <c r="R1076" s="5">
        <f t="shared" si="158"/>
        <v>-8144964.9020833336</v>
      </c>
      <c r="S1076" s="9"/>
      <c r="V1076" s="5">
        <f t="shared" ref="V1076:V1077" si="167">R1076</f>
        <v>-8144964.9020833336</v>
      </c>
      <c r="Y1076" s="9"/>
      <c r="Z1076" s="9">
        <f>V1076</f>
        <v>-8144964.9020833336</v>
      </c>
      <c r="AA1076" s="5"/>
      <c r="AB1076" s="202"/>
      <c r="AC1076" s="157">
        <v>0</v>
      </c>
    </row>
    <row r="1077" spans="1:29" outlineLevel="3" x14ac:dyDescent="0.25">
      <c r="A1077" t="s">
        <v>2171</v>
      </c>
      <c r="B1077" t="s">
        <v>2172</v>
      </c>
      <c r="C1077" t="s">
        <v>2173</v>
      </c>
      <c r="D1077" t="s">
        <v>2174</v>
      </c>
      <c r="E1077" s="5">
        <v>228904</v>
      </c>
      <c r="F1077" s="5">
        <v>242980</v>
      </c>
      <c r="G1077" s="5">
        <v>206730</v>
      </c>
      <c r="H1077" s="5">
        <v>208170</v>
      </c>
      <c r="I1077" s="5">
        <v>221778</v>
      </c>
      <c r="J1077" s="5">
        <v>249295.33</v>
      </c>
      <c r="K1077" s="5">
        <v>0</v>
      </c>
      <c r="L1077" s="5">
        <v>0</v>
      </c>
      <c r="M1077" s="5">
        <v>0</v>
      </c>
      <c r="N1077" s="5">
        <v>0</v>
      </c>
      <c r="O1077" s="5">
        <v>0</v>
      </c>
      <c r="P1077" s="5">
        <v>0</v>
      </c>
      <c r="Q1077" s="5">
        <v>0</v>
      </c>
      <c r="R1077" s="5">
        <f t="shared" si="158"/>
        <v>103617.11083333334</v>
      </c>
      <c r="S1077" s="9"/>
      <c r="V1077" s="5">
        <f t="shared" si="167"/>
        <v>103617.11083333334</v>
      </c>
      <c r="Y1077" s="9">
        <f>'B15'!I69*1000</f>
        <v>6944.1722582516741</v>
      </c>
      <c r="Z1077" s="9">
        <f>V1077-Y1077</f>
        <v>96672.938575081673</v>
      </c>
      <c r="AA1077" s="5"/>
      <c r="AB1077" s="202"/>
      <c r="AC1077" s="157">
        <v>6.7017620954721246E-2</v>
      </c>
    </row>
    <row r="1078" spans="1:29" ht="13.5" outlineLevel="2" thickBot="1" x14ac:dyDescent="0.35">
      <c r="A1078" s="6" t="s">
        <v>3765</v>
      </c>
      <c r="B1078" s="6"/>
      <c r="C1078" s="6"/>
      <c r="D1078" s="6"/>
      <c r="E1078" s="7">
        <f>SUBTOTAL(9,E1075:E1077)</f>
        <v>-14525721.66</v>
      </c>
      <c r="F1078" s="7">
        <f t="shared" ref="F1078:AA1078" si="168">SUBTOTAL(9,F1075:F1077)</f>
        <v>-14589797.6</v>
      </c>
      <c r="G1078" s="7">
        <f t="shared" si="168"/>
        <v>-16100693.439999999</v>
      </c>
      <c r="H1078" s="7">
        <f t="shared" si="168"/>
        <v>-21223122</v>
      </c>
      <c r="I1078" s="7">
        <f t="shared" si="168"/>
        <v>-21579267.509999998</v>
      </c>
      <c r="J1078" s="7">
        <f t="shared" si="168"/>
        <v>-21452759.280000001</v>
      </c>
      <c r="K1078" s="7">
        <f t="shared" si="168"/>
        <v>-23791640.600000001</v>
      </c>
      <c r="L1078" s="7">
        <f t="shared" si="168"/>
        <v>-23410137.16</v>
      </c>
      <c r="M1078" s="7">
        <f t="shared" si="168"/>
        <v>-23639936.009999998</v>
      </c>
      <c r="N1078" s="7">
        <f t="shared" si="168"/>
        <v>-23790214.009999998</v>
      </c>
      <c r="O1078" s="7">
        <f t="shared" si="168"/>
        <v>-24386382.780000001</v>
      </c>
      <c r="P1078" s="7">
        <f t="shared" si="168"/>
        <v>-24469897.109999999</v>
      </c>
      <c r="Q1078" s="7">
        <f t="shared" si="168"/>
        <v>-25048966.43</v>
      </c>
      <c r="R1078" s="7">
        <f t="shared" si="168"/>
        <v>-21518432.628750004</v>
      </c>
      <c r="S1078" s="16"/>
      <c r="T1078" s="7">
        <f t="shared" si="168"/>
        <v>0</v>
      </c>
      <c r="U1078" s="7">
        <f t="shared" si="168"/>
        <v>0</v>
      </c>
      <c r="V1078" s="7">
        <f t="shared" si="168"/>
        <v>-21518432.628750004</v>
      </c>
      <c r="W1078" s="7">
        <f t="shared" si="168"/>
        <v>0</v>
      </c>
      <c r="X1078" s="16"/>
      <c r="Y1078" s="7">
        <f t="shared" si="168"/>
        <v>-896257.99095594732</v>
      </c>
      <c r="Z1078" s="7">
        <f t="shared" si="168"/>
        <v>-20622174.637794055</v>
      </c>
      <c r="AA1078" s="7">
        <f t="shared" si="168"/>
        <v>0</v>
      </c>
      <c r="AB1078" s="16"/>
      <c r="AC1078" s="188"/>
    </row>
    <row r="1079" spans="1:29" outlineLevel="3" x14ac:dyDescent="0.25">
      <c r="A1079" t="s">
        <v>2175</v>
      </c>
      <c r="B1079" t="s">
        <v>2176</v>
      </c>
      <c r="C1079" t="s">
        <v>2177</v>
      </c>
      <c r="D1079" t="s">
        <v>2178</v>
      </c>
      <c r="E1079" s="5">
        <v>-25630900.699999999</v>
      </c>
      <c r="F1079" s="5">
        <v>-25775263.350000001</v>
      </c>
      <c r="G1079" s="5">
        <v>-26400854.780000001</v>
      </c>
      <c r="H1079" s="5">
        <v>-26310976.379999999</v>
      </c>
      <c r="I1079" s="5">
        <v>-26193842.440000001</v>
      </c>
      <c r="J1079" s="5">
        <v>-26233439.280000001</v>
      </c>
      <c r="K1079" s="5">
        <v>-25954632</v>
      </c>
      <c r="L1079" s="5">
        <v>-25738385.920000002</v>
      </c>
      <c r="M1079" s="5">
        <v>-25751515.949999999</v>
      </c>
      <c r="N1079" s="5">
        <v>-25867502.530000001</v>
      </c>
      <c r="O1079" s="5">
        <v>-27552405.41</v>
      </c>
      <c r="P1079" s="5">
        <v>-27430015.18</v>
      </c>
      <c r="Q1079" s="5">
        <v>-27751474.050000001</v>
      </c>
      <c r="R1079" s="9">
        <f t="shared" si="158"/>
        <v>-26325001.716250002</v>
      </c>
      <c r="S1079" s="9"/>
      <c r="U1079" s="8"/>
      <c r="V1079" s="9">
        <f>R1079</f>
        <v>-26325001.716250002</v>
      </c>
      <c r="W1079" s="8"/>
      <c r="Y1079" s="9"/>
      <c r="Z1079" s="9"/>
      <c r="AA1079" s="9">
        <f>V1079</f>
        <v>-26325001.716250002</v>
      </c>
      <c r="AB1079" s="202"/>
      <c r="AC1079" s="157">
        <v>0</v>
      </c>
    </row>
    <row r="1080" spans="1:29" outlineLevel="3" x14ac:dyDescent="0.25">
      <c r="A1080" t="s">
        <v>2175</v>
      </c>
      <c r="B1080" t="s">
        <v>2176</v>
      </c>
      <c r="C1080" t="s">
        <v>2179</v>
      </c>
      <c r="D1080" t="s">
        <v>2180</v>
      </c>
      <c r="E1080" s="5">
        <v>-1794326</v>
      </c>
      <c r="F1080" s="5">
        <v>-1784854</v>
      </c>
      <c r="G1080" s="5">
        <v>-1784854</v>
      </c>
      <c r="H1080" s="5">
        <v>-1781423</v>
      </c>
      <c r="I1080" s="5">
        <v>-1768465</v>
      </c>
      <c r="J1080" s="5">
        <v>-1766710</v>
      </c>
      <c r="K1080" s="5">
        <v>-1690475</v>
      </c>
      <c r="L1080" s="5">
        <v>-1707691</v>
      </c>
      <c r="M1080" s="5">
        <v>-1669984</v>
      </c>
      <c r="N1080" s="5">
        <v>-1666607</v>
      </c>
      <c r="O1080" s="5">
        <v>-1657427</v>
      </c>
      <c r="P1080" s="5">
        <v>-1657427</v>
      </c>
      <c r="Q1080" s="5">
        <v>-1650782</v>
      </c>
      <c r="R1080" s="9">
        <f t="shared" si="158"/>
        <v>-1721539.25</v>
      </c>
      <c r="S1080" s="9"/>
      <c r="U1080" s="8"/>
      <c r="V1080" s="9">
        <f t="shared" ref="V1080:V1082" si="169">R1080</f>
        <v>-1721539.25</v>
      </c>
      <c r="W1080" s="8"/>
      <c r="Y1080" s="9">
        <f>'B15'!I71*1000</f>
        <v>-115373.46491517549</v>
      </c>
      <c r="Z1080" s="9">
        <f>V1080-Y1080</f>
        <v>-1606165.7850848245</v>
      </c>
      <c r="AA1080" s="9"/>
      <c r="AB1080" s="202"/>
      <c r="AC1080" s="157">
        <v>6.7017620954721469E-2</v>
      </c>
    </row>
    <row r="1081" spans="1:29" outlineLevel="3" x14ac:dyDescent="0.25">
      <c r="A1081" t="s">
        <v>2175</v>
      </c>
      <c r="B1081" t="s">
        <v>2176</v>
      </c>
      <c r="C1081" t="s">
        <v>2181</v>
      </c>
      <c r="D1081" t="s">
        <v>2182</v>
      </c>
      <c r="E1081" s="5">
        <v>-2723357.76</v>
      </c>
      <c r="F1081" s="5">
        <v>-2709178.15</v>
      </c>
      <c r="G1081" s="5">
        <v>-2705276.15</v>
      </c>
      <c r="H1081" s="5">
        <v>-2703338.52</v>
      </c>
      <c r="I1081" s="5">
        <v>-2701269.75</v>
      </c>
      <c r="J1081" s="5">
        <v>-2679473.63</v>
      </c>
      <c r="K1081" s="5">
        <v>-2663312</v>
      </c>
      <c r="L1081" s="5">
        <v>-2666218.19</v>
      </c>
      <c r="M1081" s="5">
        <v>-2671108.7599999998</v>
      </c>
      <c r="N1081" s="5">
        <v>-2663844.04</v>
      </c>
      <c r="O1081" s="5">
        <v>-2656128.12</v>
      </c>
      <c r="P1081" s="5">
        <v>-2657214.85</v>
      </c>
      <c r="Q1081" s="5">
        <v>-2658513.3199999998</v>
      </c>
      <c r="R1081" s="9">
        <f t="shared" si="158"/>
        <v>-2680608.1416666666</v>
      </c>
      <c r="S1081" s="9"/>
      <c r="U1081" s="8"/>
      <c r="V1081" s="9">
        <f t="shared" si="169"/>
        <v>-2680608.1416666666</v>
      </c>
      <c r="W1081" s="8"/>
      <c r="Y1081" s="9"/>
      <c r="Z1081" s="9"/>
      <c r="AA1081" s="9">
        <f>V1081</f>
        <v>-2680608.1416666666</v>
      </c>
      <c r="AB1081" s="202"/>
      <c r="AC1081" s="157">
        <v>0</v>
      </c>
    </row>
    <row r="1082" spans="1:29" outlineLevel="3" x14ac:dyDescent="0.25">
      <c r="A1082" t="s">
        <v>2183</v>
      </c>
      <c r="B1082" t="s">
        <v>2184</v>
      </c>
      <c r="C1082" t="s">
        <v>2185</v>
      </c>
      <c r="D1082" t="s">
        <v>2186</v>
      </c>
      <c r="E1082" s="5">
        <v>-218087.45</v>
      </c>
      <c r="F1082" s="5">
        <v>-211730.89</v>
      </c>
      <c r="G1082" s="5">
        <v>-4</v>
      </c>
      <c r="H1082" s="5">
        <v>-438943.1</v>
      </c>
      <c r="I1082" s="5">
        <v>-231100.74</v>
      </c>
      <c r="J1082" s="5">
        <v>-197350.68</v>
      </c>
      <c r="K1082" s="5">
        <v>-189289.91</v>
      </c>
      <c r="L1082" s="5">
        <v>0.38</v>
      </c>
      <c r="M1082" s="5">
        <v>-186411.51999999999</v>
      </c>
      <c r="N1082" s="5">
        <v>-431.53</v>
      </c>
      <c r="O1082" s="5">
        <v>1639.82</v>
      </c>
      <c r="P1082" s="5">
        <v>-417294.93</v>
      </c>
      <c r="Q1082" s="5">
        <v>-2071.34</v>
      </c>
      <c r="R1082" s="9">
        <f t="shared" si="158"/>
        <v>-165083.04124999998</v>
      </c>
      <c r="S1082" s="9"/>
      <c r="U1082" s="8"/>
      <c r="V1082" s="9">
        <f t="shared" si="169"/>
        <v>-165083.04124999998</v>
      </c>
      <c r="W1082" s="8"/>
      <c r="Y1082" s="9"/>
      <c r="Z1082" s="9"/>
      <c r="AA1082" s="9">
        <f>V1082</f>
        <v>-165083.04124999998</v>
      </c>
      <c r="AB1082" s="202"/>
      <c r="AC1082" s="157">
        <v>0</v>
      </c>
    </row>
    <row r="1083" spans="1:29" outlineLevel="3" x14ac:dyDescent="0.25">
      <c r="A1083" t="s">
        <v>2183</v>
      </c>
      <c r="B1083" t="s">
        <v>2184</v>
      </c>
      <c r="C1083" s="8" t="s">
        <v>2187</v>
      </c>
      <c r="D1083" t="s">
        <v>2188</v>
      </c>
      <c r="E1083" s="5">
        <v>29478532</v>
      </c>
      <c r="F1083" s="5">
        <v>29478532</v>
      </c>
      <c r="G1083" s="5">
        <v>29478532</v>
      </c>
      <c r="H1083" s="5">
        <v>29478532</v>
      </c>
      <c r="I1083" s="5">
        <v>29478532</v>
      </c>
      <c r="J1083" s="5">
        <v>29478532</v>
      </c>
      <c r="K1083" s="5">
        <v>22389011</v>
      </c>
      <c r="L1083" s="5">
        <v>22389011</v>
      </c>
      <c r="M1083" s="5">
        <v>22389011</v>
      </c>
      <c r="N1083" s="5">
        <v>22389011</v>
      </c>
      <c r="O1083" s="5">
        <v>22389011</v>
      </c>
      <c r="P1083" s="5">
        <v>22389011</v>
      </c>
      <c r="Q1083" s="5">
        <v>22389011</v>
      </c>
      <c r="R1083" s="9">
        <f t="shared" si="158"/>
        <v>25638374.791666668</v>
      </c>
      <c r="S1083" s="9"/>
      <c r="U1083" s="9">
        <f>R1083</f>
        <v>25638374.791666668</v>
      </c>
      <c r="V1083" s="8"/>
      <c r="W1083" s="8"/>
      <c r="Y1083" s="9"/>
      <c r="Z1083" s="9"/>
      <c r="AA1083" s="9"/>
      <c r="AB1083" s="202"/>
      <c r="AC1083" s="157">
        <v>0</v>
      </c>
    </row>
    <row r="1084" spans="1:29" outlineLevel="3" x14ac:dyDescent="0.25">
      <c r="A1084" t="s">
        <v>2183</v>
      </c>
      <c r="B1084" t="s">
        <v>2184</v>
      </c>
      <c r="C1084" s="8" t="s">
        <v>2189</v>
      </c>
      <c r="D1084" t="s">
        <v>2190</v>
      </c>
      <c r="E1084" s="5">
        <v>-12518811</v>
      </c>
      <c r="F1084" s="5">
        <v>-12518811</v>
      </c>
      <c r="G1084" s="5">
        <v>-12518811</v>
      </c>
      <c r="H1084" s="5">
        <v>-12518811</v>
      </c>
      <c r="I1084" s="5">
        <v>-12518811</v>
      </c>
      <c r="J1084" s="5">
        <v>-12518811</v>
      </c>
      <c r="K1084" s="5">
        <v>-5429290</v>
      </c>
      <c r="L1084" s="5">
        <v>-5429290</v>
      </c>
      <c r="M1084" s="5">
        <v>-5429290</v>
      </c>
      <c r="N1084" s="5">
        <v>-5429290</v>
      </c>
      <c r="O1084" s="5">
        <v>-5429290</v>
      </c>
      <c r="P1084" s="5">
        <v>-5429290</v>
      </c>
      <c r="Q1084" s="5">
        <v>-5429290</v>
      </c>
      <c r="R1084" s="9">
        <f t="shared" si="158"/>
        <v>-8678653.791666666</v>
      </c>
      <c r="S1084" s="9"/>
      <c r="U1084" s="9">
        <f>R1084</f>
        <v>-8678653.791666666</v>
      </c>
      <c r="V1084" s="8"/>
      <c r="W1084" s="8"/>
      <c r="Y1084" s="9"/>
      <c r="Z1084" s="9"/>
      <c r="AA1084" s="9"/>
      <c r="AB1084" s="202"/>
      <c r="AC1084" s="157">
        <v>0</v>
      </c>
    </row>
    <row r="1085" spans="1:29" outlineLevel="3" x14ac:dyDescent="0.25">
      <c r="A1085" t="s">
        <v>2183</v>
      </c>
      <c r="B1085" t="s">
        <v>2184</v>
      </c>
      <c r="C1085" s="8" t="s">
        <v>2191</v>
      </c>
      <c r="D1085" t="s">
        <v>2192</v>
      </c>
      <c r="E1085" s="5">
        <v>218087.45</v>
      </c>
      <c r="F1085" s="5">
        <v>211730.89</v>
      </c>
      <c r="G1085" s="5">
        <v>4</v>
      </c>
      <c r="H1085" s="5">
        <v>438943.1</v>
      </c>
      <c r="I1085" s="5">
        <v>231100.74</v>
      </c>
      <c r="J1085" s="5">
        <v>197350.68</v>
      </c>
      <c r="K1085" s="5">
        <v>189289.91</v>
      </c>
      <c r="L1085" s="5">
        <v>-0.38</v>
      </c>
      <c r="M1085" s="5">
        <v>186411.51999999999</v>
      </c>
      <c r="N1085" s="5">
        <v>431.53</v>
      </c>
      <c r="O1085" s="5">
        <v>-1639.82</v>
      </c>
      <c r="P1085" s="5">
        <v>417294.93</v>
      </c>
      <c r="Q1085" s="5">
        <v>2071.34</v>
      </c>
      <c r="R1085" s="9">
        <f t="shared" si="158"/>
        <v>165083.04124999998</v>
      </c>
      <c r="S1085" s="9"/>
      <c r="U1085" s="8"/>
      <c r="V1085" s="9">
        <f>R1085</f>
        <v>165083.04124999998</v>
      </c>
      <c r="W1085" s="8"/>
      <c r="Y1085" s="9"/>
      <c r="Z1085" s="9"/>
      <c r="AA1085" s="9">
        <f>V1085</f>
        <v>165083.04124999998</v>
      </c>
      <c r="AB1085" s="202"/>
      <c r="AC1085" s="157">
        <v>0</v>
      </c>
    </row>
    <row r="1086" spans="1:29" outlineLevel="3" x14ac:dyDescent="0.25">
      <c r="A1086" t="s">
        <v>2183</v>
      </c>
      <c r="B1086" t="s">
        <v>2184</v>
      </c>
      <c r="C1086" s="8" t="s">
        <v>2193</v>
      </c>
      <c r="D1086" t="s">
        <v>2194</v>
      </c>
      <c r="E1086" s="5">
        <v>12518811</v>
      </c>
      <c r="F1086" s="5">
        <v>12518811</v>
      </c>
      <c r="G1086" s="5">
        <v>12518811</v>
      </c>
      <c r="H1086" s="5">
        <v>12518811</v>
      </c>
      <c r="I1086" s="5">
        <v>12518811</v>
      </c>
      <c r="J1086" s="5">
        <v>12518811</v>
      </c>
      <c r="K1086" s="5">
        <v>5429290</v>
      </c>
      <c r="L1086" s="5">
        <v>5429290</v>
      </c>
      <c r="M1086" s="5">
        <v>5429290</v>
      </c>
      <c r="N1086" s="5">
        <v>5429290</v>
      </c>
      <c r="O1086" s="5">
        <v>5429290</v>
      </c>
      <c r="P1086" s="5">
        <v>5429290</v>
      </c>
      <c r="Q1086" s="5">
        <v>5429290</v>
      </c>
      <c r="R1086" s="9">
        <f t="shared" si="158"/>
        <v>8678653.791666666</v>
      </c>
      <c r="S1086" s="9"/>
      <c r="U1086" s="9">
        <f t="shared" ref="U1086:U1089" si="170">R1086</f>
        <v>8678653.791666666</v>
      </c>
      <c r="V1086" s="8"/>
      <c r="W1086" s="8"/>
      <c r="Y1086" s="9"/>
      <c r="Z1086" s="9"/>
      <c r="AA1086" s="9"/>
      <c r="AB1086" s="202"/>
      <c r="AC1086" s="157">
        <v>0</v>
      </c>
    </row>
    <row r="1087" spans="1:29" outlineLevel="3" x14ac:dyDescent="0.25">
      <c r="A1087" t="s">
        <v>2183</v>
      </c>
      <c r="B1087" t="s">
        <v>2184</v>
      </c>
      <c r="C1087" s="8" t="s">
        <v>2195</v>
      </c>
      <c r="D1087" t="s">
        <v>2196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-1268785</v>
      </c>
      <c r="L1087" s="5">
        <v>-664388.43000000005</v>
      </c>
      <c r="M1087" s="5">
        <v>0</v>
      </c>
      <c r="N1087" s="5">
        <v>0</v>
      </c>
      <c r="O1087" s="5">
        <v>0</v>
      </c>
      <c r="P1087" s="5">
        <v>0</v>
      </c>
      <c r="Q1087" s="5">
        <v>0</v>
      </c>
      <c r="R1087" s="9">
        <f t="shared" si="158"/>
        <v>-161097.78583333336</v>
      </c>
      <c r="S1087" s="9"/>
      <c r="U1087" s="9">
        <f t="shared" si="170"/>
        <v>-161097.78583333336</v>
      </c>
      <c r="V1087" s="8"/>
      <c r="W1087" s="8"/>
      <c r="Y1087" s="9"/>
      <c r="Z1087" s="9"/>
      <c r="AA1087" s="9"/>
      <c r="AB1087" s="202"/>
      <c r="AC1087" s="157">
        <v>0</v>
      </c>
    </row>
    <row r="1088" spans="1:29" outlineLevel="3" x14ac:dyDescent="0.25">
      <c r="A1088" t="s">
        <v>2183</v>
      </c>
      <c r="B1088" t="s">
        <v>2184</v>
      </c>
      <c r="C1088" s="8" t="s">
        <v>2197</v>
      </c>
      <c r="D1088" t="s">
        <v>2198</v>
      </c>
      <c r="E1088" s="5">
        <v>-16959721</v>
      </c>
      <c r="F1088" s="5">
        <v>-16959721</v>
      </c>
      <c r="G1088" s="5">
        <v>-16959721</v>
      </c>
      <c r="H1088" s="5">
        <v>-16959721</v>
      </c>
      <c r="I1088" s="5">
        <v>-16959721</v>
      </c>
      <c r="J1088" s="5">
        <v>-16959721</v>
      </c>
      <c r="K1088" s="5">
        <v>-16959721</v>
      </c>
      <c r="L1088" s="5">
        <v>-16959721</v>
      </c>
      <c r="M1088" s="5">
        <v>-16959721</v>
      </c>
      <c r="N1088" s="5">
        <v>-16959721</v>
      </c>
      <c r="O1088" s="5">
        <v>-16959721</v>
      </c>
      <c r="P1088" s="5">
        <v>-16959721</v>
      </c>
      <c r="Q1088" s="5">
        <v>-16959721</v>
      </c>
      <c r="R1088" s="9">
        <f t="shared" si="158"/>
        <v>-16959721</v>
      </c>
      <c r="S1088" s="9"/>
      <c r="U1088" s="9">
        <f t="shared" si="170"/>
        <v>-16959721</v>
      </c>
      <c r="V1088" s="8"/>
      <c r="W1088" s="8"/>
      <c r="Y1088" s="9"/>
      <c r="Z1088" s="9"/>
      <c r="AA1088" s="9"/>
      <c r="AB1088" s="202"/>
      <c r="AC1088" s="157">
        <v>0</v>
      </c>
    </row>
    <row r="1089" spans="1:29" outlineLevel="3" x14ac:dyDescent="0.25">
      <c r="A1089" t="s">
        <v>2183</v>
      </c>
      <c r="B1089" t="s">
        <v>2184</v>
      </c>
      <c r="C1089" s="8" t="s">
        <v>2199</v>
      </c>
      <c r="D1089" t="s">
        <v>2200</v>
      </c>
      <c r="E1089" s="5">
        <v>-12518811</v>
      </c>
      <c r="F1089" s="5">
        <v>-12518811</v>
      </c>
      <c r="G1089" s="5">
        <v>-12518811</v>
      </c>
      <c r="H1089" s="5">
        <v>-12518811</v>
      </c>
      <c r="I1089" s="5">
        <v>-12518811</v>
      </c>
      <c r="J1089" s="5">
        <v>-12518811</v>
      </c>
      <c r="K1089" s="5">
        <v>-5429290</v>
      </c>
      <c r="L1089" s="5">
        <v>-5429290</v>
      </c>
      <c r="M1089" s="5">
        <v>-5429290</v>
      </c>
      <c r="N1089" s="5">
        <v>-5429290</v>
      </c>
      <c r="O1089" s="5">
        <v>-5429290</v>
      </c>
      <c r="P1089" s="5">
        <v>-5429290</v>
      </c>
      <c r="Q1089" s="5">
        <v>-5429290</v>
      </c>
      <c r="R1089" s="9">
        <f t="shared" si="158"/>
        <v>-8678653.791666666</v>
      </c>
      <c r="S1089" s="9"/>
      <c r="U1089" s="9">
        <f t="shared" si="170"/>
        <v>-8678653.791666666</v>
      </c>
      <c r="V1089" s="8"/>
      <c r="W1089" s="8"/>
      <c r="Y1089" s="9"/>
      <c r="Z1089" s="9"/>
      <c r="AA1089" s="9"/>
      <c r="AB1089" s="202"/>
      <c r="AC1089" s="157">
        <v>0</v>
      </c>
    </row>
    <row r="1090" spans="1:29" outlineLevel="3" x14ac:dyDescent="0.25">
      <c r="A1090" t="s">
        <v>2201</v>
      </c>
      <c r="B1090" t="s">
        <v>2202</v>
      </c>
      <c r="C1090" s="8" t="s">
        <v>2203</v>
      </c>
      <c r="D1090" t="s">
        <v>2204</v>
      </c>
      <c r="E1090" s="5">
        <v>-1212000</v>
      </c>
      <c r="F1090" s="5">
        <v>-604000</v>
      </c>
      <c r="G1090" s="5">
        <v>-592000</v>
      </c>
      <c r="H1090" s="5">
        <v>-587000</v>
      </c>
      <c r="I1090" s="5">
        <v>-1174000</v>
      </c>
      <c r="J1090" s="5">
        <v>-580000</v>
      </c>
      <c r="K1090" s="5">
        <v>-577000</v>
      </c>
      <c r="L1090" s="5">
        <v>-1154000</v>
      </c>
      <c r="M1090" s="5">
        <v>-570000</v>
      </c>
      <c r="N1090" s="5">
        <v>-571000</v>
      </c>
      <c r="O1090" s="5">
        <v>-573000</v>
      </c>
      <c r="P1090" s="5">
        <v>-574000</v>
      </c>
      <c r="Q1090" s="5">
        <v>-572000</v>
      </c>
      <c r="R1090" s="9">
        <f t="shared" si="158"/>
        <v>-704000</v>
      </c>
      <c r="S1090" s="9"/>
      <c r="U1090" s="8"/>
      <c r="V1090" s="9">
        <f>R1090</f>
        <v>-704000</v>
      </c>
      <c r="W1090" s="8"/>
      <c r="Y1090" s="9">
        <f>'B15'!I73*1000</f>
        <v>-47180.405152123909</v>
      </c>
      <c r="Z1090" s="9">
        <f>V1090-Y1090</f>
        <v>-656819.59484787611</v>
      </c>
      <c r="AA1090" s="9"/>
      <c r="AB1090" s="202"/>
      <c r="AC1090" s="157">
        <v>6.7017620954721455E-2</v>
      </c>
    </row>
    <row r="1091" spans="1:29" outlineLevel="3" x14ac:dyDescent="0.25">
      <c r="A1091" t="s">
        <v>2201</v>
      </c>
      <c r="B1091" t="s">
        <v>2202</v>
      </c>
      <c r="C1091" s="8" t="s">
        <v>2205</v>
      </c>
      <c r="D1091" t="s">
        <v>2206</v>
      </c>
      <c r="E1091" s="5">
        <v>-66654876.020000003</v>
      </c>
      <c r="F1091" s="5">
        <v>-64048391.689999998</v>
      </c>
      <c r="G1091" s="5">
        <v>-61441907.359999999</v>
      </c>
      <c r="H1091" s="5">
        <v>-58835423.030000001</v>
      </c>
      <c r="I1091" s="5">
        <v>-56228938.700000003</v>
      </c>
      <c r="J1091" s="5">
        <v>-53622454.369999997</v>
      </c>
      <c r="K1091" s="5">
        <v>-110662106</v>
      </c>
      <c r="L1091" s="5">
        <v>-108609958.48999999</v>
      </c>
      <c r="M1091" s="5">
        <v>-106557810.98</v>
      </c>
      <c r="N1091" s="5">
        <v>-104505663.47</v>
      </c>
      <c r="O1091" s="5">
        <v>-102453515.95999999</v>
      </c>
      <c r="P1091" s="5">
        <v>-100401368.45</v>
      </c>
      <c r="Q1091" s="5">
        <v>-98349220.939999998</v>
      </c>
      <c r="R1091" s="9">
        <f t="shared" si="158"/>
        <v>-84155798.915000007</v>
      </c>
      <c r="S1091" s="9"/>
      <c r="U1091" s="9">
        <f>R1091</f>
        <v>-84155798.915000007</v>
      </c>
      <c r="V1091" s="8"/>
      <c r="W1091" s="8"/>
      <c r="Y1091" s="9"/>
      <c r="Z1091" s="9"/>
      <c r="AA1091" s="9"/>
      <c r="AB1091" s="202"/>
      <c r="AC1091" s="157">
        <v>0</v>
      </c>
    </row>
    <row r="1092" spans="1:29" outlineLevel="3" x14ac:dyDescent="0.25">
      <c r="A1092" t="s">
        <v>2201</v>
      </c>
      <c r="B1092" t="s">
        <v>2202</v>
      </c>
      <c r="C1092" t="s">
        <v>2207</v>
      </c>
      <c r="D1092" t="s">
        <v>2208</v>
      </c>
      <c r="E1092" s="5">
        <v>1212000</v>
      </c>
      <c r="F1092" s="5">
        <v>604000</v>
      </c>
      <c r="G1092" s="5">
        <v>592000</v>
      </c>
      <c r="H1092" s="5">
        <v>587000</v>
      </c>
      <c r="I1092" s="5">
        <v>1174000</v>
      </c>
      <c r="J1092" s="5">
        <v>580000</v>
      </c>
      <c r="K1092" s="5">
        <v>577000</v>
      </c>
      <c r="L1092" s="5">
        <v>1154000</v>
      </c>
      <c r="M1092" s="5">
        <v>570000</v>
      </c>
      <c r="N1092" s="5">
        <v>571000</v>
      </c>
      <c r="O1092" s="5">
        <v>573000</v>
      </c>
      <c r="P1092" s="5">
        <v>574000</v>
      </c>
      <c r="Q1092" s="5">
        <v>572000</v>
      </c>
      <c r="R1092" s="9">
        <f t="shared" si="158"/>
        <v>704000</v>
      </c>
      <c r="S1092" s="9"/>
      <c r="U1092" s="8"/>
      <c r="V1092" s="9">
        <f t="shared" ref="V1092:V1094" si="171">R1092</f>
        <v>704000</v>
      </c>
      <c r="W1092" s="8"/>
      <c r="Y1092" s="9"/>
      <c r="Z1092" s="9"/>
      <c r="AA1092" s="9">
        <f>V1092</f>
        <v>704000</v>
      </c>
      <c r="AB1092" s="202"/>
      <c r="AC1092" s="157">
        <v>0</v>
      </c>
    </row>
    <row r="1093" spans="1:29" outlineLevel="3" x14ac:dyDescent="0.25">
      <c r="A1093" t="s">
        <v>2201</v>
      </c>
      <c r="B1093" t="s">
        <v>2202</v>
      </c>
      <c r="C1093" t="s">
        <v>2209</v>
      </c>
      <c r="D1093" t="s">
        <v>2210</v>
      </c>
      <c r="E1093" s="5">
        <v>-56498586.439999998</v>
      </c>
      <c r="F1093" s="5">
        <v>-56307614.520000003</v>
      </c>
      <c r="G1093" s="5">
        <v>-56114095</v>
      </c>
      <c r="H1093" s="5">
        <v>-55921975.479999997</v>
      </c>
      <c r="I1093" s="5">
        <v>-55724740.270000003</v>
      </c>
      <c r="J1093" s="5">
        <v>-55522862.030000001</v>
      </c>
      <c r="K1093" s="5">
        <v>-52755205.789999999</v>
      </c>
      <c r="L1093" s="5">
        <v>-52565940.640000001</v>
      </c>
      <c r="M1093" s="5">
        <v>-52376675.490000002</v>
      </c>
      <c r="N1093" s="5">
        <v>-52187410.340000004</v>
      </c>
      <c r="O1093" s="5">
        <v>-51996785.189999998</v>
      </c>
      <c r="P1093" s="5">
        <v>-51810142.039999999</v>
      </c>
      <c r="Q1093" s="5">
        <v>-51621750.890000001</v>
      </c>
      <c r="R1093" s="9">
        <f t="shared" si="158"/>
        <v>-53945301.287916668</v>
      </c>
      <c r="S1093" s="9"/>
      <c r="U1093" s="8"/>
      <c r="V1093" s="9">
        <f t="shared" si="171"/>
        <v>-53945301.287916668</v>
      </c>
      <c r="W1093" s="8"/>
      <c r="Y1093" s="9"/>
      <c r="Z1093" s="9"/>
      <c r="AA1093" s="9">
        <f>V1093</f>
        <v>-53945301.287916668</v>
      </c>
      <c r="AB1093" s="202"/>
      <c r="AC1093" s="157">
        <v>0</v>
      </c>
    </row>
    <row r="1094" spans="1:29" outlineLevel="3" x14ac:dyDescent="0.25">
      <c r="A1094" t="s">
        <v>2201</v>
      </c>
      <c r="B1094" t="s">
        <v>2202</v>
      </c>
      <c r="C1094" t="s">
        <v>2211</v>
      </c>
      <c r="D1094" t="s">
        <v>2212</v>
      </c>
      <c r="E1094" s="5">
        <v>4249974</v>
      </c>
      <c r="F1094" s="5">
        <v>4249974</v>
      </c>
      <c r="G1094" s="5">
        <v>4249974</v>
      </c>
      <c r="H1094" s="5">
        <v>4249974</v>
      </c>
      <c r="I1094" s="5">
        <v>4249974</v>
      </c>
      <c r="J1094" s="5">
        <v>4249974</v>
      </c>
      <c r="K1094" s="5">
        <v>4345848</v>
      </c>
      <c r="L1094" s="5">
        <v>4351050</v>
      </c>
      <c r="M1094" s="5">
        <v>4345848</v>
      </c>
      <c r="N1094" s="5">
        <v>4345848</v>
      </c>
      <c r="O1094" s="5">
        <v>4345848</v>
      </c>
      <c r="P1094" s="5">
        <v>4345848</v>
      </c>
      <c r="Q1094" s="5">
        <v>4345848</v>
      </c>
      <c r="R1094" s="9">
        <f t="shared" si="158"/>
        <v>4302339.25</v>
      </c>
      <c r="S1094" s="9"/>
      <c r="U1094" s="8"/>
      <c r="V1094" s="9">
        <f t="shared" si="171"/>
        <v>4302339.25</v>
      </c>
      <c r="W1094" s="8"/>
      <c r="Y1094" s="9"/>
      <c r="Z1094" s="9"/>
      <c r="AA1094" s="9">
        <f>V1094</f>
        <v>4302339.25</v>
      </c>
      <c r="AB1094" s="202"/>
      <c r="AC1094" s="157">
        <v>0</v>
      </c>
    </row>
    <row r="1095" spans="1:29" ht="13.5" outlineLevel="2" thickBot="1" x14ac:dyDescent="0.35">
      <c r="A1095" s="6" t="s">
        <v>3766</v>
      </c>
      <c r="B1095" s="6"/>
      <c r="C1095" s="6"/>
      <c r="D1095" s="6"/>
      <c r="E1095" s="7">
        <f>SUBTOTAL(9,E1079:E1094)</f>
        <v>-149052072.92000002</v>
      </c>
      <c r="F1095" s="7">
        <f t="shared" ref="F1095:AA1095" si="172">SUBTOTAL(9,F1079:F1094)</f>
        <v>-146375327.71000001</v>
      </c>
      <c r="G1095" s="7">
        <f t="shared" si="172"/>
        <v>-144197013.28999999</v>
      </c>
      <c r="H1095" s="7">
        <f t="shared" si="172"/>
        <v>-141303162.41</v>
      </c>
      <c r="I1095" s="7">
        <f t="shared" si="172"/>
        <v>-138367282.16</v>
      </c>
      <c r="J1095" s="7">
        <f t="shared" si="172"/>
        <v>-135574965.31</v>
      </c>
      <c r="K1095" s="7">
        <f t="shared" si="172"/>
        <v>-190648667.78999999</v>
      </c>
      <c r="L1095" s="7">
        <f t="shared" si="172"/>
        <v>-187601532.67000002</v>
      </c>
      <c r="M1095" s="7">
        <f t="shared" si="172"/>
        <v>-184681247.18000001</v>
      </c>
      <c r="N1095" s="7">
        <f t="shared" si="172"/>
        <v>-182545179.38</v>
      </c>
      <c r="O1095" s="7">
        <f t="shared" si="172"/>
        <v>-181970413.68000001</v>
      </c>
      <c r="P1095" s="7">
        <f t="shared" si="172"/>
        <v>-179610319.52000001</v>
      </c>
      <c r="Q1095" s="7">
        <f t="shared" si="172"/>
        <v>-177685893.19999999</v>
      </c>
      <c r="R1095" s="7">
        <f t="shared" si="172"/>
        <v>-164687007.84666666</v>
      </c>
      <c r="S1095" s="16"/>
      <c r="T1095" s="7">
        <f t="shared" si="172"/>
        <v>0</v>
      </c>
      <c r="U1095" s="7">
        <f t="shared" si="172"/>
        <v>-84316896.700833336</v>
      </c>
      <c r="V1095" s="7">
        <f t="shared" si="172"/>
        <v>-80370111.145833343</v>
      </c>
      <c r="W1095" s="7">
        <f t="shared" si="172"/>
        <v>0</v>
      </c>
      <c r="X1095" s="16"/>
      <c r="Y1095" s="7">
        <f t="shared" si="172"/>
        <v>-162553.8700672994</v>
      </c>
      <c r="Z1095" s="7">
        <f t="shared" si="172"/>
        <v>-2262985.3799327007</v>
      </c>
      <c r="AA1095" s="7">
        <f t="shared" si="172"/>
        <v>-77944571.895833343</v>
      </c>
      <c r="AB1095" s="16"/>
      <c r="AC1095" s="188"/>
    </row>
    <row r="1096" spans="1:29" outlineLevel="3" x14ac:dyDescent="0.25">
      <c r="A1096" t="s">
        <v>2213</v>
      </c>
      <c r="B1096" t="s">
        <v>2214</v>
      </c>
      <c r="C1096" t="s">
        <v>2215</v>
      </c>
      <c r="D1096" t="s">
        <v>2216</v>
      </c>
      <c r="E1096" s="5">
        <v>-637217.78</v>
      </c>
      <c r="F1096" s="5">
        <v>-637217.78</v>
      </c>
      <c r="G1096" s="5">
        <v>-637217.78</v>
      </c>
      <c r="H1096" s="5">
        <v>-637217.78</v>
      </c>
      <c r="I1096" s="5">
        <v>-637217.78</v>
      </c>
      <c r="J1096" s="5">
        <v>-637217.78</v>
      </c>
      <c r="K1096" s="5">
        <v>-517217.78</v>
      </c>
      <c r="L1096" s="5">
        <v>-517217.78</v>
      </c>
      <c r="M1096" s="5">
        <v>-516717.78</v>
      </c>
      <c r="N1096" s="5">
        <v>-516717.78</v>
      </c>
      <c r="O1096" s="5">
        <v>-516717.78</v>
      </c>
      <c r="P1096" s="5">
        <v>-516717.78</v>
      </c>
      <c r="Q1096" s="5">
        <v>-512397.78</v>
      </c>
      <c r="R1096" s="5">
        <f t="shared" si="158"/>
        <v>-571850.28000000014</v>
      </c>
      <c r="S1096" s="9"/>
      <c r="V1096" s="5">
        <f>R1096</f>
        <v>-571850.28000000014</v>
      </c>
      <c r="Y1096" s="9">
        <f>'B15'!I75*1000</f>
        <v>-123389.23719499439</v>
      </c>
      <c r="Z1096" s="9">
        <f>V1096-Y1096</f>
        <v>-448461.04280500574</v>
      </c>
      <c r="AA1096" s="5"/>
      <c r="AB1096" s="202"/>
      <c r="AC1096" s="157">
        <v>0.21577192756641539</v>
      </c>
    </row>
    <row r="1097" spans="1:29" outlineLevel="3" x14ac:dyDescent="0.25">
      <c r="A1097" t="s">
        <v>2217</v>
      </c>
      <c r="B1097" t="s">
        <v>2218</v>
      </c>
      <c r="C1097" t="s">
        <v>2219</v>
      </c>
      <c r="D1097" t="s">
        <v>2220</v>
      </c>
      <c r="E1097" s="5">
        <v>-1168800.8400000001</v>
      </c>
      <c r="F1097" s="5">
        <v>-983629.84</v>
      </c>
      <c r="G1097" s="5">
        <v>-977532.75</v>
      </c>
      <c r="H1097" s="5">
        <v>-977532.75</v>
      </c>
      <c r="I1097" s="5">
        <v>-977532.75</v>
      </c>
      <c r="J1097" s="5">
        <v>-976432.75</v>
      </c>
      <c r="K1097" s="5">
        <v>-976432.75</v>
      </c>
      <c r="L1097" s="5">
        <v>-963532.75</v>
      </c>
      <c r="M1097" s="5">
        <v>-963532.75</v>
      </c>
      <c r="N1097" s="5">
        <v>-963532.75</v>
      </c>
      <c r="O1097" s="5">
        <v>-956032.75</v>
      </c>
      <c r="P1097" s="5">
        <v>-956132.75</v>
      </c>
      <c r="Q1097" s="5">
        <v>-845986.75</v>
      </c>
      <c r="R1097" s="5">
        <f t="shared" si="158"/>
        <v>-973270.92791666661</v>
      </c>
      <c r="S1097" s="9"/>
      <c r="V1097" s="5">
        <f t="shared" ref="V1097:V1108" si="173">R1097</f>
        <v>-973270.92791666661</v>
      </c>
      <c r="Y1097" s="5"/>
      <c r="Z1097" s="5"/>
      <c r="AA1097" s="5">
        <f t="shared" ref="AA1097:AA1108" si="174">V1097</f>
        <v>-973270.92791666661</v>
      </c>
      <c r="AB1097" s="202"/>
      <c r="AC1097" s="157">
        <v>0</v>
      </c>
    </row>
    <row r="1098" spans="1:29" outlineLevel="3" x14ac:dyDescent="0.25">
      <c r="A1098" t="s">
        <v>2217</v>
      </c>
      <c r="B1098" t="s">
        <v>2218</v>
      </c>
      <c r="C1098" t="s">
        <v>2221</v>
      </c>
      <c r="D1098" t="s">
        <v>2222</v>
      </c>
      <c r="E1098" s="5">
        <v>-2334591.5</v>
      </c>
      <c r="F1098" s="5">
        <v>-2332832.63</v>
      </c>
      <c r="G1098" s="5">
        <v>-2331315.59</v>
      </c>
      <c r="H1098" s="5">
        <v>-2330279.2000000002</v>
      </c>
      <c r="I1098" s="5">
        <v>-2334375.6</v>
      </c>
      <c r="J1098" s="5">
        <v>-2336252.86</v>
      </c>
      <c r="K1098" s="5">
        <v>-2340963.36</v>
      </c>
      <c r="L1098" s="5">
        <v>-2329900.0099999998</v>
      </c>
      <c r="M1098" s="5">
        <v>-2327017.37</v>
      </c>
      <c r="N1098" s="5">
        <v>-2326194.14</v>
      </c>
      <c r="O1098" s="5">
        <v>-2260811.04</v>
      </c>
      <c r="P1098" s="5">
        <v>-2262342.7599999998</v>
      </c>
      <c r="Q1098" s="5">
        <v>-2255356.94</v>
      </c>
      <c r="R1098" s="5">
        <f t="shared" si="158"/>
        <v>-2317271.5649999995</v>
      </c>
      <c r="S1098" s="9"/>
      <c r="V1098" s="5">
        <f t="shared" si="173"/>
        <v>-2317271.5649999995</v>
      </c>
      <c r="Y1098" s="5"/>
      <c r="Z1098" s="5"/>
      <c r="AA1098" s="5">
        <f t="shared" si="174"/>
        <v>-2317271.5649999995</v>
      </c>
      <c r="AB1098" s="202"/>
      <c r="AC1098" s="157">
        <v>0</v>
      </c>
    </row>
    <row r="1099" spans="1:29" outlineLevel="3" x14ac:dyDescent="0.25">
      <c r="A1099" t="s">
        <v>2217</v>
      </c>
      <c r="B1099" t="s">
        <v>2218</v>
      </c>
      <c r="C1099" t="s">
        <v>2223</v>
      </c>
      <c r="D1099" t="s">
        <v>2224</v>
      </c>
      <c r="E1099" s="5">
        <v>-9724881.4499999993</v>
      </c>
      <c r="F1099" s="5">
        <v>-9771223.4499999993</v>
      </c>
      <c r="G1099" s="5">
        <v>-9817565.4499999993</v>
      </c>
      <c r="H1099" s="5">
        <v>-9863907.4499999993</v>
      </c>
      <c r="I1099" s="5">
        <v>-9910249.4499999993</v>
      </c>
      <c r="J1099" s="5">
        <v>-9956590.4499999993</v>
      </c>
      <c r="K1099" s="5">
        <v>-10002931.449999999</v>
      </c>
      <c r="L1099" s="5">
        <v>-9671814.3800000008</v>
      </c>
      <c r="M1099" s="5">
        <v>-9718801.3800000008</v>
      </c>
      <c r="N1099" s="5">
        <v>-9765787.3800000008</v>
      </c>
      <c r="O1099" s="5">
        <v>-9812773.3800000008</v>
      </c>
      <c r="P1099" s="5">
        <v>-9859759.3800000008</v>
      </c>
      <c r="Q1099" s="5">
        <v>-9906745.3800000008</v>
      </c>
      <c r="R1099" s="5">
        <f t="shared" si="158"/>
        <v>-9830601.4179166649</v>
      </c>
      <c r="S1099" s="9"/>
      <c r="V1099" s="5">
        <f t="shared" si="173"/>
        <v>-9830601.4179166649</v>
      </c>
      <c r="Y1099" s="5"/>
      <c r="Z1099" s="5"/>
      <c r="AA1099" s="5">
        <f t="shared" si="174"/>
        <v>-9830601.4179166649</v>
      </c>
      <c r="AB1099" s="202"/>
      <c r="AC1099" s="157">
        <v>0</v>
      </c>
    </row>
    <row r="1100" spans="1:29" outlineLevel="3" x14ac:dyDescent="0.25">
      <c r="A1100" t="s">
        <v>2217</v>
      </c>
      <c r="B1100" t="s">
        <v>2218</v>
      </c>
      <c r="C1100" t="s">
        <v>2225</v>
      </c>
      <c r="D1100" t="s">
        <v>2226</v>
      </c>
      <c r="E1100" s="5">
        <v>-3407438.71</v>
      </c>
      <c r="F1100" s="5">
        <v>-3415261.49</v>
      </c>
      <c r="G1100" s="5">
        <v>-3431015.49</v>
      </c>
      <c r="H1100" s="5">
        <v>-3446769.49</v>
      </c>
      <c r="I1100" s="5">
        <v>-3462523.49</v>
      </c>
      <c r="J1100" s="5">
        <v>-3478277.49</v>
      </c>
      <c r="K1100" s="5">
        <v>-3494031.49</v>
      </c>
      <c r="L1100" s="5">
        <v>-3280665.49</v>
      </c>
      <c r="M1100" s="5">
        <v>-3296264.49</v>
      </c>
      <c r="N1100" s="5">
        <v>-3311863.49</v>
      </c>
      <c r="O1100" s="5">
        <v>-3318654.94</v>
      </c>
      <c r="P1100" s="5">
        <v>-3334253.94</v>
      </c>
      <c r="Q1100" s="5">
        <v>-3349852.94</v>
      </c>
      <c r="R1100" s="5">
        <f t="shared" ref="R1100:R1170" si="175">(E1100+2*SUM(F1100:P1100)+Q1100)/24</f>
        <v>-3387352.2595833335</v>
      </c>
      <c r="S1100" s="9"/>
      <c r="V1100" s="5">
        <f t="shared" si="173"/>
        <v>-3387352.2595833335</v>
      </c>
      <c r="Y1100" s="5"/>
      <c r="Z1100" s="5"/>
      <c r="AA1100" s="5">
        <f t="shared" si="174"/>
        <v>-3387352.2595833335</v>
      </c>
      <c r="AB1100" s="202"/>
      <c r="AC1100" s="157">
        <v>0</v>
      </c>
    </row>
    <row r="1101" spans="1:29" outlineLevel="3" x14ac:dyDescent="0.25">
      <c r="A1101" t="s">
        <v>2217</v>
      </c>
      <c r="B1101" t="s">
        <v>2218</v>
      </c>
      <c r="C1101" t="s">
        <v>2227</v>
      </c>
      <c r="D1101" t="s">
        <v>2228</v>
      </c>
      <c r="E1101" s="5">
        <v>-1826463.95</v>
      </c>
      <c r="F1101" s="5">
        <v>-1834544.95</v>
      </c>
      <c r="G1101" s="5">
        <v>-1842625.95</v>
      </c>
      <c r="H1101" s="5">
        <v>-1850706.95</v>
      </c>
      <c r="I1101" s="5">
        <v>-1858786.95</v>
      </c>
      <c r="J1101" s="5">
        <v>-1866866.95</v>
      </c>
      <c r="K1101" s="5">
        <v>-1739446.95</v>
      </c>
      <c r="L1101" s="5">
        <v>-1739943.5</v>
      </c>
      <c r="M1101" s="5">
        <v>-1747987.5</v>
      </c>
      <c r="N1101" s="5">
        <v>-1756031.5</v>
      </c>
      <c r="O1101" s="5">
        <v>-1763897.5</v>
      </c>
      <c r="P1101" s="5">
        <v>-1771762.5</v>
      </c>
      <c r="Q1101" s="5">
        <v>-1779627.5</v>
      </c>
      <c r="R1101" s="5">
        <f t="shared" si="175"/>
        <v>-1797970.5770833334</v>
      </c>
      <c r="S1101" s="9"/>
      <c r="V1101" s="5">
        <f t="shared" si="173"/>
        <v>-1797970.5770833334</v>
      </c>
      <c r="Y1101" s="5"/>
      <c r="Z1101" s="5"/>
      <c r="AA1101" s="5">
        <f t="shared" si="174"/>
        <v>-1797970.5770833334</v>
      </c>
      <c r="AB1101" s="202"/>
      <c r="AC1101" s="157">
        <v>0</v>
      </c>
    </row>
    <row r="1102" spans="1:29" outlineLevel="3" x14ac:dyDescent="0.25">
      <c r="A1102" t="s">
        <v>2217</v>
      </c>
      <c r="B1102" t="s">
        <v>2218</v>
      </c>
      <c r="C1102" t="s">
        <v>2229</v>
      </c>
      <c r="D1102" t="s">
        <v>2230</v>
      </c>
      <c r="E1102" s="5">
        <v>-3102295.87</v>
      </c>
      <c r="F1102" s="5">
        <v>-3113206.62</v>
      </c>
      <c r="G1102" s="5">
        <v>-3085800.52</v>
      </c>
      <c r="H1102" s="5">
        <v>-3094588.12</v>
      </c>
      <c r="I1102" s="5">
        <v>-3102277.62</v>
      </c>
      <c r="J1102" s="5">
        <v>-3113271.22</v>
      </c>
      <c r="K1102" s="5">
        <v>-3126794.04</v>
      </c>
      <c r="L1102" s="5">
        <v>-3126836.79</v>
      </c>
      <c r="M1102" s="5">
        <v>-3140046.79</v>
      </c>
      <c r="N1102" s="5">
        <v>-3153256.79</v>
      </c>
      <c r="O1102" s="5">
        <v>-3165812.87</v>
      </c>
      <c r="P1102" s="5">
        <v>-3179849.87</v>
      </c>
      <c r="Q1102" s="5">
        <v>-3182117.94</v>
      </c>
      <c r="R1102" s="5">
        <f t="shared" si="175"/>
        <v>-3128662.3462499999</v>
      </c>
      <c r="S1102" s="9"/>
      <c r="V1102" s="5">
        <f t="shared" si="173"/>
        <v>-3128662.3462499999</v>
      </c>
      <c r="Y1102" s="5"/>
      <c r="Z1102" s="5"/>
      <c r="AA1102" s="5">
        <f t="shared" si="174"/>
        <v>-3128662.3462499999</v>
      </c>
      <c r="AB1102" s="202"/>
      <c r="AC1102" s="157">
        <v>0</v>
      </c>
    </row>
    <row r="1103" spans="1:29" outlineLevel="3" x14ac:dyDescent="0.25">
      <c r="A1103" t="s">
        <v>2217</v>
      </c>
      <c r="B1103" t="s">
        <v>2218</v>
      </c>
      <c r="C1103" t="s">
        <v>2231</v>
      </c>
      <c r="D1103" t="s">
        <v>2232</v>
      </c>
      <c r="E1103" s="5">
        <v>-6571722.5099999998</v>
      </c>
      <c r="F1103" s="5">
        <v>-6595964.5099999998</v>
      </c>
      <c r="G1103" s="5">
        <v>-6617360.1600000001</v>
      </c>
      <c r="H1103" s="5">
        <v>-6641602.1600000001</v>
      </c>
      <c r="I1103" s="5">
        <v>-6664290.5099999998</v>
      </c>
      <c r="J1103" s="5">
        <v>-6653837.8600000003</v>
      </c>
      <c r="K1103" s="5">
        <v>-6678079.8600000003</v>
      </c>
      <c r="L1103" s="5">
        <v>-6701809.8600000003</v>
      </c>
      <c r="M1103" s="5">
        <v>-6725539.8600000003</v>
      </c>
      <c r="N1103" s="5">
        <v>-6749269.8600000003</v>
      </c>
      <c r="O1103" s="5">
        <v>-6772999.8600000003</v>
      </c>
      <c r="P1103" s="5">
        <v>-6794729.8600000003</v>
      </c>
      <c r="Q1103" s="5">
        <v>-6783459.8600000003</v>
      </c>
      <c r="R1103" s="5">
        <f t="shared" si="175"/>
        <v>-6689422.9620833332</v>
      </c>
      <c r="S1103" s="9"/>
      <c r="V1103" s="5">
        <f t="shared" si="173"/>
        <v>-6689422.9620833332</v>
      </c>
      <c r="Y1103" s="5"/>
      <c r="Z1103" s="5"/>
      <c r="AA1103" s="5">
        <f t="shared" si="174"/>
        <v>-6689422.9620833332</v>
      </c>
      <c r="AB1103" s="202"/>
      <c r="AC1103" s="157">
        <v>0</v>
      </c>
    </row>
    <row r="1104" spans="1:29" outlineLevel="3" x14ac:dyDescent="0.25">
      <c r="A1104" t="s">
        <v>2217</v>
      </c>
      <c r="B1104" t="s">
        <v>2218</v>
      </c>
      <c r="C1104" t="s">
        <v>2233</v>
      </c>
      <c r="D1104" t="s">
        <v>2234</v>
      </c>
      <c r="E1104" s="5">
        <v>-19702.939999999999</v>
      </c>
      <c r="F1104" s="5">
        <v>-19702.939999999999</v>
      </c>
      <c r="G1104" s="5">
        <v>-19702.939999999999</v>
      </c>
      <c r="H1104" s="5">
        <v>-19702.939999999999</v>
      </c>
      <c r="I1104" s="5">
        <v>-19702.939999999999</v>
      </c>
      <c r="J1104" s="5">
        <v>-19702.939999999999</v>
      </c>
      <c r="K1104" s="5">
        <v>-19702.939999999999</v>
      </c>
      <c r="L1104" s="5">
        <v>-19702.939999999999</v>
      </c>
      <c r="M1104" s="5">
        <v>-19702.939999999999</v>
      </c>
      <c r="N1104" s="5">
        <v>-19702.939999999999</v>
      </c>
      <c r="O1104" s="5">
        <v>-19702.939999999999</v>
      </c>
      <c r="P1104" s="5">
        <v>-19702.939999999999</v>
      </c>
      <c r="Q1104" s="5">
        <v>-19702.939999999999</v>
      </c>
      <c r="R1104" s="5">
        <f t="shared" si="175"/>
        <v>-19702.939999999999</v>
      </c>
      <c r="S1104" s="9"/>
      <c r="V1104" s="5">
        <f t="shared" si="173"/>
        <v>-19702.939999999999</v>
      </c>
      <c r="Y1104" s="5"/>
      <c r="Z1104" s="5"/>
      <c r="AA1104" s="5">
        <f t="shared" si="174"/>
        <v>-19702.939999999999</v>
      </c>
      <c r="AB1104" s="202"/>
      <c r="AC1104" s="157">
        <v>0</v>
      </c>
    </row>
    <row r="1105" spans="1:29" outlineLevel="3" x14ac:dyDescent="0.25">
      <c r="A1105" t="s">
        <v>2217</v>
      </c>
      <c r="B1105" t="s">
        <v>2218</v>
      </c>
      <c r="C1105" t="s">
        <v>2235</v>
      </c>
      <c r="D1105" t="s">
        <v>2236</v>
      </c>
      <c r="E1105" s="5">
        <v>-428466</v>
      </c>
      <c r="F1105" s="5">
        <v>-430055</v>
      </c>
      <c r="G1105" s="5">
        <v>-431644</v>
      </c>
      <c r="H1105" s="5">
        <v>-433233</v>
      </c>
      <c r="I1105" s="5">
        <v>-434822</v>
      </c>
      <c r="J1105" s="5">
        <v>-436411</v>
      </c>
      <c r="K1105" s="5">
        <v>-438000</v>
      </c>
      <c r="L1105" s="5">
        <v>-439611</v>
      </c>
      <c r="M1105" s="5">
        <v>-441222</v>
      </c>
      <c r="N1105" s="5">
        <v>-442833</v>
      </c>
      <c r="O1105" s="5">
        <v>-444444</v>
      </c>
      <c r="P1105" s="5">
        <v>-446055</v>
      </c>
      <c r="Q1105" s="5">
        <v>-447666</v>
      </c>
      <c r="R1105" s="5">
        <f t="shared" si="175"/>
        <v>-438033</v>
      </c>
      <c r="S1105" s="9"/>
      <c r="V1105" s="5">
        <f t="shared" si="173"/>
        <v>-438033</v>
      </c>
      <c r="Y1105" s="5"/>
      <c r="Z1105" s="5"/>
      <c r="AA1105" s="5">
        <f t="shared" si="174"/>
        <v>-438033</v>
      </c>
      <c r="AB1105" s="202"/>
      <c r="AC1105" s="157">
        <v>0</v>
      </c>
    </row>
    <row r="1106" spans="1:29" outlineLevel="3" x14ac:dyDescent="0.25">
      <c r="A1106" t="s">
        <v>2217</v>
      </c>
      <c r="B1106" t="s">
        <v>2218</v>
      </c>
      <c r="C1106" t="s">
        <v>2237</v>
      </c>
      <c r="D1106" t="s">
        <v>2238</v>
      </c>
      <c r="E1106" s="5">
        <v>-4362287.72</v>
      </c>
      <c r="F1106" s="5">
        <v>-4373501.72</v>
      </c>
      <c r="G1106" s="5">
        <v>-4384714.72</v>
      </c>
      <c r="H1106" s="5">
        <v>-4428930.13</v>
      </c>
      <c r="I1106" s="5">
        <v>-4440143.13</v>
      </c>
      <c r="J1106" s="5">
        <v>-4451356.13</v>
      </c>
      <c r="K1106" s="5">
        <v>-4496310.3899999997</v>
      </c>
      <c r="L1106" s="5">
        <v>-4507035.3899999997</v>
      </c>
      <c r="M1106" s="5">
        <v>-4517760.3899999997</v>
      </c>
      <c r="N1106" s="5">
        <v>-4563909.9400000004</v>
      </c>
      <c r="O1106" s="5">
        <v>-4574634.9400000004</v>
      </c>
      <c r="P1106" s="5">
        <v>-4606859.95</v>
      </c>
      <c r="Q1106" s="5">
        <v>-4655842.51</v>
      </c>
      <c r="R1106" s="5">
        <f t="shared" si="175"/>
        <v>-4487851.8287500003</v>
      </c>
      <c r="S1106" s="9"/>
      <c r="V1106" s="5">
        <f t="shared" si="173"/>
        <v>-4487851.8287500003</v>
      </c>
      <c r="Y1106" s="5"/>
      <c r="Z1106" s="5"/>
      <c r="AA1106" s="5">
        <f t="shared" si="174"/>
        <v>-4487851.8287500003</v>
      </c>
      <c r="AB1106" s="202"/>
      <c r="AC1106" s="157">
        <v>0</v>
      </c>
    </row>
    <row r="1107" spans="1:29" outlineLevel="3" x14ac:dyDescent="0.25">
      <c r="A1107" t="s">
        <v>2217</v>
      </c>
      <c r="B1107" t="s">
        <v>2218</v>
      </c>
      <c r="C1107" t="s">
        <v>2239</v>
      </c>
      <c r="D1107" t="s">
        <v>2240</v>
      </c>
      <c r="E1107" s="5">
        <v>-640782.96</v>
      </c>
      <c r="F1107" s="5">
        <v>-649040.02</v>
      </c>
      <c r="G1107" s="5">
        <v>-652811.02</v>
      </c>
      <c r="H1107" s="5">
        <v>-656380.96</v>
      </c>
      <c r="I1107" s="5">
        <v>-660151.96</v>
      </c>
      <c r="J1107" s="5">
        <v>-663822.43000000005</v>
      </c>
      <c r="K1107" s="5">
        <v>-667593.43000000005</v>
      </c>
      <c r="L1107" s="5">
        <v>-671414.43</v>
      </c>
      <c r="M1107" s="5">
        <v>-675235.43</v>
      </c>
      <c r="N1107" s="5">
        <v>-678817.13</v>
      </c>
      <c r="O1107" s="5">
        <v>-682638.13</v>
      </c>
      <c r="P1107" s="5">
        <v>-641841.63</v>
      </c>
      <c r="Q1107" s="5">
        <v>-650691.46</v>
      </c>
      <c r="R1107" s="5">
        <f t="shared" si="175"/>
        <v>-662123.64833333332</v>
      </c>
      <c r="S1107" s="9"/>
      <c r="V1107" s="5">
        <f t="shared" si="173"/>
        <v>-662123.64833333332</v>
      </c>
      <c r="Y1107" s="5"/>
      <c r="Z1107" s="5"/>
      <c r="AA1107" s="5">
        <f t="shared" si="174"/>
        <v>-662123.64833333332</v>
      </c>
      <c r="AB1107" s="202"/>
      <c r="AC1107" s="157">
        <v>0</v>
      </c>
    </row>
    <row r="1108" spans="1:29" outlineLevel="3" x14ac:dyDescent="0.25">
      <c r="A1108" t="s">
        <v>2217</v>
      </c>
      <c r="B1108" t="s">
        <v>2218</v>
      </c>
      <c r="C1108" t="s">
        <v>2241</v>
      </c>
      <c r="D1108" t="s">
        <v>2242</v>
      </c>
      <c r="E1108" s="5">
        <v>-99511</v>
      </c>
      <c r="F1108" s="5">
        <v>-100085</v>
      </c>
      <c r="G1108" s="5">
        <v>-100659</v>
      </c>
      <c r="H1108" s="5">
        <v>-101233</v>
      </c>
      <c r="I1108" s="5">
        <v>-101807</v>
      </c>
      <c r="J1108" s="5">
        <v>-102381</v>
      </c>
      <c r="K1108" s="5">
        <v>-102955</v>
      </c>
      <c r="L1108" s="5">
        <v>-103529</v>
      </c>
      <c r="M1108" s="5">
        <v>-104103</v>
      </c>
      <c r="N1108" s="5">
        <v>-97176</v>
      </c>
      <c r="O1108" s="5">
        <v>-97749</v>
      </c>
      <c r="P1108" s="5">
        <v>-98322</v>
      </c>
      <c r="Q1108" s="5">
        <v>-98895</v>
      </c>
      <c r="R1108" s="5">
        <f t="shared" si="175"/>
        <v>-100766.83333333333</v>
      </c>
      <c r="S1108" s="9"/>
      <c r="V1108" s="5">
        <f t="shared" si="173"/>
        <v>-100766.83333333333</v>
      </c>
      <c r="Y1108" s="5"/>
      <c r="Z1108" s="5"/>
      <c r="AA1108" s="5">
        <f t="shared" si="174"/>
        <v>-100766.83333333333</v>
      </c>
      <c r="AB1108" s="202"/>
      <c r="AC1108" s="157">
        <v>0</v>
      </c>
    </row>
    <row r="1109" spans="1:29" ht="13.5" outlineLevel="2" thickBot="1" x14ac:dyDescent="0.35">
      <c r="A1109" s="6" t="s">
        <v>3767</v>
      </c>
      <c r="B1109" s="6"/>
      <c r="C1109" s="6"/>
      <c r="D1109" s="6"/>
      <c r="E1109" s="7">
        <f>SUBTOTAL(9,E1096:E1108)</f>
        <v>-34324163.230000004</v>
      </c>
      <c r="F1109" s="7">
        <f t="shared" ref="F1109:AA1109" si="176">SUBTOTAL(9,F1096:F1108)</f>
        <v>-34256265.949999996</v>
      </c>
      <c r="G1109" s="7">
        <f t="shared" si="176"/>
        <v>-34329965.370000005</v>
      </c>
      <c r="H1109" s="7">
        <f t="shared" si="176"/>
        <v>-34482083.930000007</v>
      </c>
      <c r="I1109" s="7">
        <f t="shared" si="176"/>
        <v>-34603881.18</v>
      </c>
      <c r="J1109" s="7">
        <f t="shared" si="176"/>
        <v>-34692420.859999999</v>
      </c>
      <c r="K1109" s="7">
        <f t="shared" si="176"/>
        <v>-34600459.439999998</v>
      </c>
      <c r="L1109" s="7">
        <f t="shared" si="176"/>
        <v>-34073013.320000008</v>
      </c>
      <c r="M1109" s="7">
        <f t="shared" si="176"/>
        <v>-34193931.680000007</v>
      </c>
      <c r="N1109" s="7">
        <f t="shared" si="176"/>
        <v>-34345092.700000003</v>
      </c>
      <c r="O1109" s="7">
        <f t="shared" si="176"/>
        <v>-34386869.130000003</v>
      </c>
      <c r="P1109" s="7">
        <f t="shared" si="176"/>
        <v>-34488330.360000007</v>
      </c>
      <c r="Q1109" s="7">
        <f t="shared" si="176"/>
        <v>-34488343.000000007</v>
      </c>
      <c r="R1109" s="7">
        <f t="shared" si="176"/>
        <v>-34404880.58625</v>
      </c>
      <c r="S1109" s="16"/>
      <c r="T1109" s="7">
        <f t="shared" si="176"/>
        <v>0</v>
      </c>
      <c r="U1109" s="7">
        <f t="shared" si="176"/>
        <v>0</v>
      </c>
      <c r="V1109" s="7">
        <f t="shared" si="176"/>
        <v>-34404880.58625</v>
      </c>
      <c r="W1109" s="7">
        <f t="shared" si="176"/>
        <v>0</v>
      </c>
      <c r="X1109" s="16"/>
      <c r="Y1109" s="7">
        <f t="shared" si="176"/>
        <v>-123389.23719499439</v>
      </c>
      <c r="Z1109" s="7">
        <f t="shared" si="176"/>
        <v>-448461.04280500574</v>
      </c>
      <c r="AA1109" s="7">
        <f t="shared" si="176"/>
        <v>-33833030.306249999</v>
      </c>
      <c r="AB1109" s="16"/>
      <c r="AC1109" s="188"/>
    </row>
    <row r="1110" spans="1:29" outlineLevel="3" x14ac:dyDescent="0.25">
      <c r="A1110" t="s">
        <v>2243</v>
      </c>
      <c r="B1110" t="s">
        <v>2244</v>
      </c>
      <c r="C1110" t="s">
        <v>2245</v>
      </c>
      <c r="D1110" t="s">
        <v>2246</v>
      </c>
      <c r="E1110" s="5">
        <v>-2010611.75</v>
      </c>
      <c r="F1110" s="5">
        <v>-1231061.52</v>
      </c>
      <c r="G1110" s="5">
        <v>-1231061.52</v>
      </c>
      <c r="H1110" s="5">
        <v>-1231061.52</v>
      </c>
      <c r="I1110" s="5">
        <v>-1231061.52</v>
      </c>
      <c r="J1110" s="5">
        <v>-1231061.52</v>
      </c>
      <c r="K1110" s="5">
        <v>-2551061.52</v>
      </c>
      <c r="L1110" s="5">
        <v>-2551061.52</v>
      </c>
      <c r="M1110" s="5">
        <v>-2551061.52</v>
      </c>
      <c r="N1110" s="5">
        <v>-2551061.52</v>
      </c>
      <c r="O1110" s="5">
        <v>-2551061.52</v>
      </c>
      <c r="P1110" s="5">
        <v>-1977845.05</v>
      </c>
      <c r="Q1110" s="5">
        <v>-1231061.52</v>
      </c>
      <c r="R1110" s="5">
        <f t="shared" si="175"/>
        <v>-1875774.7404166667</v>
      </c>
      <c r="S1110" s="9"/>
      <c r="V1110" s="5">
        <f>R1110</f>
        <v>-1875774.7404166667</v>
      </c>
      <c r="AA1110" s="5">
        <f>V1110</f>
        <v>-1875774.7404166667</v>
      </c>
      <c r="AB1110" s="202"/>
      <c r="AC1110" s="157">
        <v>0</v>
      </c>
    </row>
    <row r="1111" spans="1:29" ht="13.5" outlineLevel="2" thickBot="1" x14ac:dyDescent="0.35">
      <c r="A1111" s="6" t="s">
        <v>3768</v>
      </c>
      <c r="B1111" s="6"/>
      <c r="C1111" s="6"/>
      <c r="D1111" s="6"/>
      <c r="E1111" s="7">
        <f t="shared" ref="E1111:R1111" si="177">SUBTOTAL(9,E1110:E1110)</f>
        <v>-2010611.75</v>
      </c>
      <c r="F1111" s="7">
        <f t="shared" si="177"/>
        <v>-1231061.52</v>
      </c>
      <c r="G1111" s="7">
        <f t="shared" si="177"/>
        <v>-1231061.52</v>
      </c>
      <c r="H1111" s="7">
        <f t="shared" si="177"/>
        <v>-1231061.52</v>
      </c>
      <c r="I1111" s="7">
        <f t="shared" si="177"/>
        <v>-1231061.52</v>
      </c>
      <c r="J1111" s="7">
        <f t="shared" si="177"/>
        <v>-1231061.52</v>
      </c>
      <c r="K1111" s="7">
        <f t="shared" si="177"/>
        <v>-2551061.52</v>
      </c>
      <c r="L1111" s="7">
        <f t="shared" si="177"/>
        <v>-2551061.52</v>
      </c>
      <c r="M1111" s="7">
        <f t="shared" si="177"/>
        <v>-2551061.52</v>
      </c>
      <c r="N1111" s="7">
        <f t="shared" si="177"/>
        <v>-2551061.52</v>
      </c>
      <c r="O1111" s="7">
        <f t="shared" si="177"/>
        <v>-2551061.52</v>
      </c>
      <c r="P1111" s="7">
        <f t="shared" si="177"/>
        <v>-1977845.05</v>
      </c>
      <c r="Q1111" s="7">
        <f t="shared" si="177"/>
        <v>-1231061.52</v>
      </c>
      <c r="R1111" s="7">
        <f t="shared" si="177"/>
        <v>-1875774.7404166667</v>
      </c>
      <c r="S1111" s="16"/>
      <c r="T1111" s="7">
        <f t="shared" ref="T1111:W1111" si="178">SUBTOTAL(9,T1110:T1110)</f>
        <v>0</v>
      </c>
      <c r="U1111" s="7">
        <f t="shared" si="178"/>
        <v>0</v>
      </c>
      <c r="V1111" s="7">
        <f t="shared" si="178"/>
        <v>-1875774.7404166667</v>
      </c>
      <c r="W1111" s="7">
        <f t="shared" si="178"/>
        <v>0</v>
      </c>
      <c r="X1111" s="16"/>
      <c r="Y1111" s="7">
        <f t="shared" ref="Y1111:AA1111" si="179">SUBTOTAL(9,Y1110:Y1110)</f>
        <v>0</v>
      </c>
      <c r="Z1111" s="7">
        <f t="shared" si="179"/>
        <v>0</v>
      </c>
      <c r="AA1111" s="7">
        <f t="shared" si="179"/>
        <v>-1875774.7404166667</v>
      </c>
      <c r="AB1111" s="16"/>
      <c r="AC1111" s="188"/>
    </row>
    <row r="1112" spans="1:29" ht="13.5" outlineLevel="2" thickBot="1" x14ac:dyDescent="0.35">
      <c r="A1112" s="22" t="s">
        <v>3797</v>
      </c>
      <c r="B1112" s="22"/>
      <c r="C1112" s="22"/>
      <c r="D1112" s="22"/>
      <c r="E1112" s="23">
        <f>SUM(E1518:E1520)</f>
        <v>-31997792.109999999</v>
      </c>
      <c r="F1112" s="23">
        <f t="shared" ref="F1112:R1112" si="180">SUM(F1518:F1520)</f>
        <v>-28270625.550000001</v>
      </c>
      <c r="G1112" s="23">
        <f t="shared" si="180"/>
        <v>-22290105.59</v>
      </c>
      <c r="H1112" s="23">
        <f t="shared" si="180"/>
        <v>-22058042.530000001</v>
      </c>
      <c r="I1112" s="23">
        <f t="shared" si="180"/>
        <v>-22368012.699999999</v>
      </c>
      <c r="J1112" s="23">
        <f t="shared" si="180"/>
        <v>-21010016.670000002</v>
      </c>
      <c r="K1112" s="23">
        <f t="shared" si="180"/>
        <v>-24683755.57</v>
      </c>
      <c r="L1112" s="23">
        <f t="shared" si="180"/>
        <v>-23225751.219999999</v>
      </c>
      <c r="M1112" s="23">
        <f t="shared" si="180"/>
        <v>-21902924.800000001</v>
      </c>
      <c r="N1112" s="23">
        <f t="shared" si="180"/>
        <v>-23744036.16</v>
      </c>
      <c r="O1112" s="23">
        <f t="shared" si="180"/>
        <v>-21599114.48</v>
      </c>
      <c r="P1112" s="23">
        <f t="shared" si="180"/>
        <v>-24835638.57</v>
      </c>
      <c r="Q1112" s="23">
        <f t="shared" si="180"/>
        <v>-22366786.140000001</v>
      </c>
      <c r="R1112" s="23">
        <f t="shared" si="180"/>
        <v>-23597526.080416668</v>
      </c>
      <c r="S1112" s="16"/>
      <c r="T1112" s="23">
        <f t="shared" ref="T1112:W1112" si="181">SUM(T1518:T1520)</f>
        <v>0</v>
      </c>
      <c r="U1112" s="23">
        <f t="shared" si="181"/>
        <v>0</v>
      </c>
      <c r="V1112" s="23">
        <f t="shared" si="181"/>
        <v>-23597526.080416668</v>
      </c>
      <c r="W1112" s="23">
        <f t="shared" si="181"/>
        <v>0</v>
      </c>
      <c r="X1112" s="16"/>
      <c r="Y1112" s="23">
        <f t="shared" ref="Y1112:AA1112" si="182">SUM(Y1518:Y1520)</f>
        <v>0</v>
      </c>
      <c r="Z1112" s="23">
        <f t="shared" si="182"/>
        <v>0</v>
      </c>
      <c r="AA1112" s="23">
        <f t="shared" si="182"/>
        <v>-23597526.080416668</v>
      </c>
      <c r="AB1112" s="16"/>
      <c r="AC1112" s="12"/>
    </row>
    <row r="1113" spans="1:29" outlineLevel="3" x14ac:dyDescent="0.25">
      <c r="A1113" t="s">
        <v>2247</v>
      </c>
      <c r="B1113" t="s">
        <v>2248</v>
      </c>
      <c r="C1113" t="s">
        <v>2249</v>
      </c>
      <c r="D1113" t="s">
        <v>2250</v>
      </c>
      <c r="E1113" s="5">
        <v>-10451581.800000001</v>
      </c>
      <c r="F1113" s="5">
        <v>-10200192.73</v>
      </c>
      <c r="G1113" s="5">
        <v>-9922091.8800000008</v>
      </c>
      <c r="H1113" s="5">
        <v>-9641268.0600000005</v>
      </c>
      <c r="I1113" s="5">
        <v>-9679282.7599999998</v>
      </c>
      <c r="J1113" s="5">
        <v>-9441787.2400000002</v>
      </c>
      <c r="K1113" s="5">
        <v>-8630605.3399999999</v>
      </c>
      <c r="L1113" s="5">
        <v>-8537902.7100000009</v>
      </c>
      <c r="M1113" s="5">
        <v>-8487568.6500000004</v>
      </c>
      <c r="N1113" s="5">
        <v>-6404743.71</v>
      </c>
      <c r="O1113" s="5">
        <v>-6306648.9100000001</v>
      </c>
      <c r="P1113" s="5">
        <v>-6098986.5199999996</v>
      </c>
      <c r="Q1113" s="5">
        <v>-5862406.8899999997</v>
      </c>
      <c r="R1113" s="9">
        <f t="shared" si="175"/>
        <v>-8459006.0712499991</v>
      </c>
      <c r="S1113" s="9"/>
      <c r="V1113" s="5">
        <f>R1113</f>
        <v>-8459006.0712499991</v>
      </c>
      <c r="Z1113" s="9">
        <f>V1113</f>
        <v>-8459006.0712499991</v>
      </c>
      <c r="AC1113" s="157">
        <v>0</v>
      </c>
    </row>
    <row r="1114" spans="1:29" outlineLevel="3" x14ac:dyDescent="0.25">
      <c r="A1114" t="s">
        <v>2247</v>
      </c>
      <c r="B1114" t="s">
        <v>2248</v>
      </c>
      <c r="C1114" t="s">
        <v>2251</v>
      </c>
      <c r="D1114" t="s">
        <v>2252</v>
      </c>
      <c r="E1114" s="5">
        <v>-2961392.12</v>
      </c>
      <c r="F1114" s="5">
        <v>-2956147.62</v>
      </c>
      <c r="G1114" s="5">
        <v>-2965142.12</v>
      </c>
      <c r="H1114" s="5">
        <v>-2965061.62</v>
      </c>
      <c r="I1114" s="5">
        <v>-2963684.12</v>
      </c>
      <c r="J1114" s="5">
        <v>-2965494.62</v>
      </c>
      <c r="K1114" s="5">
        <v>-2765216.12</v>
      </c>
      <c r="L1114" s="5">
        <v>-2749956.29</v>
      </c>
      <c r="M1114" s="5">
        <v>-2750121.46</v>
      </c>
      <c r="N1114" s="5">
        <v>-2751650.63</v>
      </c>
      <c r="O1114" s="5">
        <v>-2751419.8</v>
      </c>
      <c r="P1114" s="5">
        <v>-2748445.97</v>
      </c>
      <c r="Q1114" s="5">
        <v>-2743652.14</v>
      </c>
      <c r="R1114" s="9">
        <f t="shared" si="175"/>
        <v>-2848738.5416666665</v>
      </c>
      <c r="S1114" s="9"/>
      <c r="V1114" s="5">
        <f t="shared" ref="V1114:V1150" si="183">R1114</f>
        <v>-2848738.5416666665</v>
      </c>
      <c r="Z1114" s="5"/>
      <c r="AA1114" s="5">
        <f t="shared" ref="AA1114:AA1150" si="184">V1114</f>
        <v>-2848738.5416666665</v>
      </c>
      <c r="AB1114" s="202"/>
      <c r="AC1114" s="157">
        <v>0</v>
      </c>
    </row>
    <row r="1115" spans="1:29" outlineLevel="3" x14ac:dyDescent="0.25">
      <c r="A1115" t="s">
        <v>2247</v>
      </c>
      <c r="B1115" t="s">
        <v>2248</v>
      </c>
      <c r="C1115" t="s">
        <v>2253</v>
      </c>
      <c r="D1115" t="s">
        <v>2254</v>
      </c>
      <c r="E1115" s="5">
        <v>-5301615.99</v>
      </c>
      <c r="F1115" s="5">
        <v>-5326059.5599999996</v>
      </c>
      <c r="G1115" s="5">
        <v>-5350503.13</v>
      </c>
      <c r="H1115" s="5">
        <v>-5374946.7000000002</v>
      </c>
      <c r="I1115" s="5">
        <v>-5399390.29</v>
      </c>
      <c r="J1115" s="5">
        <v>-5423833.8799999999</v>
      </c>
      <c r="K1115" s="5">
        <v>-5448277.4500000002</v>
      </c>
      <c r="L1115" s="5">
        <v>-5474115.71</v>
      </c>
      <c r="M1115" s="5">
        <v>-5499953.9699999997</v>
      </c>
      <c r="N1115" s="5">
        <v>-5525792.2300000004</v>
      </c>
      <c r="O1115" s="5">
        <v>-5551630.4900000002</v>
      </c>
      <c r="P1115" s="5">
        <v>-5577468.75</v>
      </c>
      <c r="Q1115" s="5">
        <v>-5603307.0099999998</v>
      </c>
      <c r="R1115" s="9">
        <f t="shared" si="175"/>
        <v>-5450369.4716666667</v>
      </c>
      <c r="S1115" s="9"/>
      <c r="V1115" s="5">
        <f t="shared" si="183"/>
        <v>-5450369.4716666667</v>
      </c>
      <c r="AA1115" s="5">
        <f t="shared" si="184"/>
        <v>-5450369.4716666667</v>
      </c>
      <c r="AB1115" s="202"/>
      <c r="AC1115" s="157">
        <v>0</v>
      </c>
    </row>
    <row r="1116" spans="1:29" outlineLevel="3" x14ac:dyDescent="0.25">
      <c r="A1116" t="s">
        <v>2247</v>
      </c>
      <c r="B1116" t="s">
        <v>2248</v>
      </c>
      <c r="C1116" t="s">
        <v>2255</v>
      </c>
      <c r="D1116" t="s">
        <v>2256</v>
      </c>
      <c r="E1116" s="5">
        <v>-7507322.6299999999</v>
      </c>
      <c r="F1116" s="5">
        <v>-7525291.7300000004</v>
      </c>
      <c r="G1116" s="5">
        <v>-7542453.79</v>
      </c>
      <c r="H1116" s="5">
        <v>-7916976.9100000001</v>
      </c>
      <c r="I1116" s="5">
        <v>-7934205.71</v>
      </c>
      <c r="J1116" s="5">
        <v>-7949380.5800000001</v>
      </c>
      <c r="K1116" s="5">
        <v>-7947860.2800000003</v>
      </c>
      <c r="L1116" s="5">
        <v>-7958092.75</v>
      </c>
      <c r="M1116" s="5">
        <v>-7976030.9900000002</v>
      </c>
      <c r="N1116" s="5">
        <v>-7995944.6799999997</v>
      </c>
      <c r="O1116" s="5">
        <v>-8009368.5300000003</v>
      </c>
      <c r="P1116" s="5">
        <v>-8019353.8700000001</v>
      </c>
      <c r="Q1116" s="5">
        <v>-8016298.6799999997</v>
      </c>
      <c r="R1116" s="9">
        <f t="shared" si="175"/>
        <v>-7878064.2062500007</v>
      </c>
      <c r="S1116" s="9"/>
      <c r="V1116" s="5">
        <f t="shared" si="183"/>
        <v>-7878064.2062500007</v>
      </c>
      <c r="AA1116" s="5">
        <f t="shared" si="184"/>
        <v>-7878064.2062500007</v>
      </c>
      <c r="AB1116" s="202"/>
      <c r="AC1116" s="157">
        <v>0</v>
      </c>
    </row>
    <row r="1117" spans="1:29" outlineLevel="3" x14ac:dyDescent="0.25">
      <c r="A1117" t="s">
        <v>2247</v>
      </c>
      <c r="B1117" t="s">
        <v>2248</v>
      </c>
      <c r="C1117" t="s">
        <v>2257</v>
      </c>
      <c r="D1117" t="s">
        <v>2258</v>
      </c>
      <c r="E1117" s="5">
        <v>-11874975.51</v>
      </c>
      <c r="F1117" s="5">
        <v>-11899066.24</v>
      </c>
      <c r="G1117" s="5">
        <v>-11923156.970000001</v>
      </c>
      <c r="H1117" s="5">
        <v>-11710673.710000001</v>
      </c>
      <c r="I1117" s="5">
        <v>-11738628.9</v>
      </c>
      <c r="J1117" s="5">
        <v>-11770335.640000001</v>
      </c>
      <c r="K1117" s="5">
        <v>-11794915.289999999</v>
      </c>
      <c r="L1117" s="5">
        <v>-11814448.49</v>
      </c>
      <c r="M1117" s="5">
        <v>-11835639.92</v>
      </c>
      <c r="N1117" s="5">
        <v>-11886356.35</v>
      </c>
      <c r="O1117" s="5">
        <v>-11911144.33</v>
      </c>
      <c r="P1117" s="5">
        <v>-11935932.310000001</v>
      </c>
      <c r="Q1117" s="5">
        <v>-11947658.02</v>
      </c>
      <c r="R1117" s="9">
        <f t="shared" si="175"/>
        <v>-11844301.242916666</v>
      </c>
      <c r="S1117" s="9"/>
      <c r="V1117" s="5">
        <f t="shared" si="183"/>
        <v>-11844301.242916666</v>
      </c>
      <c r="AA1117" s="5">
        <f t="shared" si="184"/>
        <v>-11844301.242916666</v>
      </c>
      <c r="AB1117" s="202"/>
      <c r="AC1117" s="157">
        <v>0</v>
      </c>
    </row>
    <row r="1118" spans="1:29" outlineLevel="3" x14ac:dyDescent="0.25">
      <c r="A1118" t="s">
        <v>2247</v>
      </c>
      <c r="B1118" t="s">
        <v>2248</v>
      </c>
      <c r="C1118" t="s">
        <v>2259</v>
      </c>
      <c r="D1118" t="s">
        <v>2260</v>
      </c>
      <c r="E1118" s="5">
        <v>-1835702.16</v>
      </c>
      <c r="F1118" s="5">
        <v>-1844634.34</v>
      </c>
      <c r="G1118" s="5">
        <v>-1853566.52</v>
      </c>
      <c r="H1118" s="5">
        <v>-1862498.7</v>
      </c>
      <c r="I1118" s="5">
        <v>-1871430.86</v>
      </c>
      <c r="J1118" s="5">
        <v>-1880363.02</v>
      </c>
      <c r="K1118" s="5">
        <v>-1889295.2</v>
      </c>
      <c r="L1118" s="5">
        <v>-1898764.87</v>
      </c>
      <c r="M1118" s="5">
        <v>-1908234.54</v>
      </c>
      <c r="N1118" s="5">
        <v>-1917704.21</v>
      </c>
      <c r="O1118" s="5">
        <v>-1927173.88</v>
      </c>
      <c r="P1118" s="5">
        <v>-1936643.55</v>
      </c>
      <c r="Q1118" s="5">
        <v>-1946113.22</v>
      </c>
      <c r="R1118" s="9">
        <f t="shared" si="175"/>
        <v>-1890101.4483333332</v>
      </c>
      <c r="S1118" s="9"/>
      <c r="V1118" s="5">
        <f t="shared" si="183"/>
        <v>-1890101.4483333332</v>
      </c>
      <c r="AA1118" s="5">
        <f t="shared" si="184"/>
        <v>-1890101.4483333332</v>
      </c>
      <c r="AB1118" s="202"/>
      <c r="AC1118" s="157">
        <v>0</v>
      </c>
    </row>
    <row r="1119" spans="1:29" outlineLevel="3" x14ac:dyDescent="0.25">
      <c r="A1119" t="s">
        <v>2247</v>
      </c>
      <c r="B1119" t="s">
        <v>2248</v>
      </c>
      <c r="C1119" t="s">
        <v>2261</v>
      </c>
      <c r="D1119" t="s">
        <v>2262</v>
      </c>
      <c r="E1119" s="5">
        <v>-13510320.460000001</v>
      </c>
      <c r="F1119" s="5">
        <v>-13545060.960000001</v>
      </c>
      <c r="G1119" s="5">
        <v>-13579801.460000001</v>
      </c>
      <c r="H1119" s="5">
        <v>-13614541.960000001</v>
      </c>
      <c r="I1119" s="5">
        <v>-13649282.460000001</v>
      </c>
      <c r="J1119" s="5">
        <v>-13684022.960000001</v>
      </c>
      <c r="K1119" s="5">
        <v>-12560374.460000001</v>
      </c>
      <c r="L1119" s="5">
        <v>-12598442.710000001</v>
      </c>
      <c r="M1119" s="5">
        <v>-12636510.960000001</v>
      </c>
      <c r="N1119" s="5">
        <v>-12674579.210000001</v>
      </c>
      <c r="O1119" s="5">
        <v>-12712647.460000001</v>
      </c>
      <c r="P1119" s="5">
        <v>-12750715.710000001</v>
      </c>
      <c r="Q1119" s="5">
        <v>-12788783.960000001</v>
      </c>
      <c r="R1119" s="9">
        <f t="shared" si="175"/>
        <v>-13096294.376666671</v>
      </c>
      <c r="S1119" s="9"/>
      <c r="V1119" s="5">
        <f t="shared" si="183"/>
        <v>-13096294.376666671</v>
      </c>
      <c r="AA1119" s="5">
        <f t="shared" si="184"/>
        <v>-13096294.376666671</v>
      </c>
      <c r="AB1119" s="202"/>
      <c r="AC1119" s="157">
        <v>0</v>
      </c>
    </row>
    <row r="1120" spans="1:29" outlineLevel="3" x14ac:dyDescent="0.25">
      <c r="A1120" t="s">
        <v>2247</v>
      </c>
      <c r="B1120" t="s">
        <v>2248</v>
      </c>
      <c r="C1120" t="s">
        <v>2263</v>
      </c>
      <c r="D1120" t="s">
        <v>2264</v>
      </c>
      <c r="E1120" s="5">
        <v>-1604226.44</v>
      </c>
      <c r="F1120" s="5">
        <v>-1609323.28</v>
      </c>
      <c r="G1120" s="5">
        <v>-1595393.77</v>
      </c>
      <c r="H1120" s="5">
        <v>-1614278.12</v>
      </c>
      <c r="I1120" s="5">
        <v>-1614094.64</v>
      </c>
      <c r="J1120" s="5">
        <v>-1604678.66</v>
      </c>
      <c r="K1120" s="5">
        <v>-1469403.32</v>
      </c>
      <c r="L1120" s="5">
        <v>-1474537.82</v>
      </c>
      <c r="M1120" s="5">
        <v>-1479672.32</v>
      </c>
      <c r="N1120" s="5">
        <v>-1484806.82</v>
      </c>
      <c r="O1120" s="5">
        <v>-1489941.32</v>
      </c>
      <c r="P1120" s="5">
        <v>-1495075.82</v>
      </c>
      <c r="Q1120" s="5">
        <v>-1500210.32</v>
      </c>
      <c r="R1120" s="9">
        <f t="shared" si="175"/>
        <v>-1540285.3558333332</v>
      </c>
      <c r="S1120" s="9"/>
      <c r="V1120" s="5">
        <f t="shared" si="183"/>
        <v>-1540285.3558333332</v>
      </c>
      <c r="AA1120" s="5">
        <f t="shared" si="184"/>
        <v>-1540285.3558333332</v>
      </c>
      <c r="AB1120" s="202"/>
      <c r="AC1120" s="157">
        <v>0</v>
      </c>
    </row>
    <row r="1121" spans="1:29" outlineLevel="3" x14ac:dyDescent="0.25">
      <c r="A1121" t="s">
        <v>2247</v>
      </c>
      <c r="B1121" t="s">
        <v>2248</v>
      </c>
      <c r="C1121" t="s">
        <v>2265</v>
      </c>
      <c r="D1121" t="s">
        <v>2266</v>
      </c>
      <c r="E1121" s="5">
        <v>-9926321.1899999995</v>
      </c>
      <c r="F1121" s="5">
        <v>-9958971.0999999996</v>
      </c>
      <c r="G1121" s="5">
        <v>-9991621.0099999998</v>
      </c>
      <c r="H1121" s="5">
        <v>-10024270.92</v>
      </c>
      <c r="I1121" s="5">
        <v>-10056920.84</v>
      </c>
      <c r="J1121" s="5">
        <v>-10089570.76</v>
      </c>
      <c r="K1121" s="5">
        <v>-9914561.6699999999</v>
      </c>
      <c r="L1121" s="5">
        <v>-9948622.0899999999</v>
      </c>
      <c r="M1121" s="5">
        <v>-9982682.5099999998</v>
      </c>
      <c r="N1121" s="5">
        <v>-10016742.93</v>
      </c>
      <c r="O1121" s="5">
        <v>-10050803.35</v>
      </c>
      <c r="P1121" s="5">
        <v>-10084863.77</v>
      </c>
      <c r="Q1121" s="5">
        <v>-10118924.189999999</v>
      </c>
      <c r="R1121" s="9">
        <f t="shared" si="175"/>
        <v>-10011854.470000001</v>
      </c>
      <c r="S1121" s="9"/>
      <c r="V1121" s="5">
        <f t="shared" si="183"/>
        <v>-10011854.470000001</v>
      </c>
      <c r="AA1121" s="5">
        <f t="shared" si="184"/>
        <v>-10011854.470000001</v>
      </c>
      <c r="AB1121" s="202"/>
      <c r="AC1121" s="157">
        <v>0</v>
      </c>
    </row>
    <row r="1122" spans="1:29" outlineLevel="3" x14ac:dyDescent="0.25">
      <c r="A1122" t="s">
        <v>2247</v>
      </c>
      <c r="B1122" t="s">
        <v>2248</v>
      </c>
      <c r="C1122" t="s">
        <v>2267</v>
      </c>
      <c r="D1122" t="s">
        <v>2268</v>
      </c>
      <c r="E1122" s="5">
        <v>-3360567.61</v>
      </c>
      <c r="F1122" s="5">
        <v>-3371691.02</v>
      </c>
      <c r="G1122" s="5">
        <v>-3382814.43</v>
      </c>
      <c r="H1122" s="5">
        <v>-2091626.51</v>
      </c>
      <c r="I1122" s="5">
        <v>-2096291.26</v>
      </c>
      <c r="J1122" s="5">
        <v>-2101932.0099999998</v>
      </c>
      <c r="K1122" s="5">
        <v>-2107898.1</v>
      </c>
      <c r="L1122" s="5">
        <v>-2113547.1800000002</v>
      </c>
      <c r="M1122" s="5">
        <v>-2119196.2599999998</v>
      </c>
      <c r="N1122" s="5">
        <v>-2124194.34</v>
      </c>
      <c r="O1122" s="5">
        <v>-2131523.42</v>
      </c>
      <c r="P1122" s="5">
        <v>-2142548.5</v>
      </c>
      <c r="Q1122" s="5">
        <v>-2153573.58</v>
      </c>
      <c r="R1122" s="9">
        <f t="shared" si="175"/>
        <v>-2378361.1354166665</v>
      </c>
      <c r="S1122" s="9"/>
      <c r="V1122" s="5">
        <f t="shared" si="183"/>
        <v>-2378361.1354166665</v>
      </c>
      <c r="AA1122" s="5">
        <f t="shared" si="184"/>
        <v>-2378361.1354166665</v>
      </c>
      <c r="AB1122" s="202"/>
      <c r="AC1122" s="157">
        <v>0</v>
      </c>
    </row>
    <row r="1123" spans="1:29" outlineLevel="3" x14ac:dyDescent="0.25">
      <c r="A1123" t="s">
        <v>2247</v>
      </c>
      <c r="B1123" t="s">
        <v>2248</v>
      </c>
      <c r="C1123" t="s">
        <v>2269</v>
      </c>
      <c r="D1123" t="s">
        <v>2270</v>
      </c>
      <c r="E1123" s="5">
        <v>-102955.38</v>
      </c>
      <c r="F1123" s="5">
        <v>-102955.38</v>
      </c>
      <c r="G1123" s="5">
        <v>-102955.38</v>
      </c>
      <c r="H1123" s="5">
        <v>-1725137.38</v>
      </c>
      <c r="I1123" s="5">
        <v>-1730725.05</v>
      </c>
      <c r="J1123" s="5">
        <v>-1736312.72</v>
      </c>
      <c r="K1123" s="5">
        <v>-1741900.38</v>
      </c>
      <c r="L1123" s="5">
        <v>-1747612.96</v>
      </c>
      <c r="M1123" s="5">
        <v>-1753325.54</v>
      </c>
      <c r="N1123" s="5">
        <v>-1759038.12</v>
      </c>
      <c r="O1123" s="5">
        <v>-1764750.7</v>
      </c>
      <c r="P1123" s="5">
        <v>-1770463.28</v>
      </c>
      <c r="Q1123" s="5">
        <v>-1776175.86</v>
      </c>
      <c r="R1123" s="9">
        <f t="shared" si="175"/>
        <v>-1406228.5424999997</v>
      </c>
      <c r="S1123" s="9"/>
      <c r="V1123" s="5">
        <f t="shared" si="183"/>
        <v>-1406228.5424999997</v>
      </c>
      <c r="AA1123" s="5">
        <f t="shared" si="184"/>
        <v>-1406228.5424999997</v>
      </c>
      <c r="AB1123" s="202"/>
      <c r="AC1123" s="157">
        <v>0</v>
      </c>
    </row>
    <row r="1124" spans="1:29" outlineLevel="3" x14ac:dyDescent="0.25">
      <c r="A1124" t="s">
        <v>2247</v>
      </c>
      <c r="B1124" t="s">
        <v>2248</v>
      </c>
      <c r="C1124" t="s">
        <v>2271</v>
      </c>
      <c r="D1124" t="s">
        <v>2272</v>
      </c>
      <c r="E1124" s="5">
        <v>-19887397.989999998</v>
      </c>
      <c r="F1124" s="5">
        <v>-19939415.989999998</v>
      </c>
      <c r="G1124" s="5">
        <v>-19991433.989999998</v>
      </c>
      <c r="H1124" s="5">
        <v>-18585398.989999998</v>
      </c>
      <c r="I1124" s="5">
        <v>-18644566.989999998</v>
      </c>
      <c r="J1124" s="5">
        <v>-18703734.989999998</v>
      </c>
      <c r="K1124" s="5">
        <v>-18762902.989999998</v>
      </c>
      <c r="L1124" s="5">
        <v>-18823508.41</v>
      </c>
      <c r="M1124" s="5">
        <v>-18884113.829999998</v>
      </c>
      <c r="N1124" s="5">
        <v>-18944719.25</v>
      </c>
      <c r="O1124" s="5">
        <v>-19005324.670000002</v>
      </c>
      <c r="P1124" s="5">
        <v>-19065930.09</v>
      </c>
      <c r="Q1124" s="5">
        <v>-20561964.510000002</v>
      </c>
      <c r="R1124" s="9">
        <f t="shared" si="175"/>
        <v>-19131310.953333329</v>
      </c>
      <c r="S1124" s="9"/>
      <c r="V1124" s="5">
        <f t="shared" si="183"/>
        <v>-19131310.953333329</v>
      </c>
      <c r="AA1124" s="5">
        <f t="shared" si="184"/>
        <v>-19131310.953333329</v>
      </c>
      <c r="AB1124" s="202"/>
      <c r="AC1124" s="157">
        <v>0</v>
      </c>
    </row>
    <row r="1125" spans="1:29" outlineLevel="3" x14ac:dyDescent="0.25">
      <c r="A1125" t="s">
        <v>2247</v>
      </c>
      <c r="B1125" t="s">
        <v>2248</v>
      </c>
      <c r="C1125" t="s">
        <v>2273</v>
      </c>
      <c r="D1125" t="s">
        <v>2274</v>
      </c>
      <c r="E1125" s="5">
        <v>-757180.13</v>
      </c>
      <c r="F1125" s="5">
        <v>-760782.29</v>
      </c>
      <c r="G1125" s="5">
        <v>-764384.45</v>
      </c>
      <c r="H1125" s="5">
        <v>-767986.61</v>
      </c>
      <c r="I1125" s="5">
        <v>-771588.78</v>
      </c>
      <c r="J1125" s="5">
        <v>-775190.95</v>
      </c>
      <c r="K1125" s="5">
        <v>-1035979.11</v>
      </c>
      <c r="L1125" s="5">
        <v>-1040691.61</v>
      </c>
      <c r="M1125" s="5">
        <v>-1045404.11</v>
      </c>
      <c r="N1125" s="5">
        <v>-1050116.6100000001</v>
      </c>
      <c r="O1125" s="5">
        <v>-1054829.1100000001</v>
      </c>
      <c r="P1125" s="5">
        <v>-1059541.6100000001</v>
      </c>
      <c r="Q1125" s="5">
        <v>-1064254.1100000001</v>
      </c>
      <c r="R1125" s="9">
        <f t="shared" si="175"/>
        <v>-919767.69666666666</v>
      </c>
      <c r="S1125" s="9"/>
      <c r="V1125" s="5">
        <f t="shared" si="183"/>
        <v>-919767.69666666666</v>
      </c>
      <c r="AA1125" s="5">
        <f t="shared" si="184"/>
        <v>-919767.69666666666</v>
      </c>
      <c r="AB1125" s="202"/>
      <c r="AC1125" s="157">
        <v>0</v>
      </c>
    </row>
    <row r="1126" spans="1:29" outlineLevel="3" x14ac:dyDescent="0.25">
      <c r="A1126" t="s">
        <v>2247</v>
      </c>
      <c r="B1126" t="s">
        <v>2248</v>
      </c>
      <c r="C1126" t="s">
        <v>2275</v>
      </c>
      <c r="D1126" t="s">
        <v>2276</v>
      </c>
      <c r="E1126" s="5">
        <v>-270941.87</v>
      </c>
      <c r="F1126" s="5">
        <v>-272293.87</v>
      </c>
      <c r="G1126" s="5">
        <v>-273645.87</v>
      </c>
      <c r="H1126" s="5">
        <v>-274997.87</v>
      </c>
      <c r="I1126" s="5">
        <v>-276349.87</v>
      </c>
      <c r="J1126" s="5">
        <v>-277701.87</v>
      </c>
      <c r="K1126" s="5">
        <v>-279053.87</v>
      </c>
      <c r="L1126" s="5">
        <v>-280489.28999999998</v>
      </c>
      <c r="M1126" s="5">
        <v>-281924.71000000002</v>
      </c>
      <c r="N1126" s="5">
        <v>-283360.13</v>
      </c>
      <c r="O1126" s="5">
        <v>-284795.55</v>
      </c>
      <c r="P1126" s="5">
        <v>-286230.96999999997</v>
      </c>
      <c r="Q1126" s="5">
        <v>-287666.39</v>
      </c>
      <c r="R1126" s="9">
        <f t="shared" si="175"/>
        <v>-279179</v>
      </c>
      <c r="S1126" s="9"/>
      <c r="V1126" s="5">
        <f t="shared" si="183"/>
        <v>-279179</v>
      </c>
      <c r="AA1126" s="5">
        <f t="shared" si="184"/>
        <v>-279179</v>
      </c>
      <c r="AB1126" s="202"/>
      <c r="AC1126" s="157">
        <v>0</v>
      </c>
    </row>
    <row r="1127" spans="1:29" outlineLevel="3" x14ac:dyDescent="0.25">
      <c r="A1127" t="s">
        <v>2247</v>
      </c>
      <c r="B1127" t="s">
        <v>2248</v>
      </c>
      <c r="C1127" t="s">
        <v>2277</v>
      </c>
      <c r="D1127" t="s">
        <v>2278</v>
      </c>
      <c r="E1127" s="5">
        <v>-6460962.5</v>
      </c>
      <c r="F1127" s="5">
        <v>-6491325.3399999999</v>
      </c>
      <c r="G1127" s="5">
        <v>-6521688.1799999997</v>
      </c>
      <c r="H1127" s="5">
        <v>-6552051.0199999996</v>
      </c>
      <c r="I1127" s="5">
        <v>-6582413.8499999996</v>
      </c>
      <c r="J1127" s="5">
        <v>-6612776.6799999997</v>
      </c>
      <c r="K1127" s="5">
        <v>-6543110.5199999996</v>
      </c>
      <c r="L1127" s="5">
        <v>-6574751.5999999996</v>
      </c>
      <c r="M1127" s="5">
        <v>-6606392.6799999997</v>
      </c>
      <c r="N1127" s="5">
        <v>-6638033.7599999998</v>
      </c>
      <c r="O1127" s="5">
        <v>-6669674.8399999999</v>
      </c>
      <c r="P1127" s="5">
        <v>-6701315.9199999999</v>
      </c>
      <c r="Q1127" s="5">
        <v>-6732957</v>
      </c>
      <c r="R1127" s="9">
        <f t="shared" si="175"/>
        <v>-6590874.5116666667</v>
      </c>
      <c r="S1127" s="9"/>
      <c r="V1127" s="5">
        <f t="shared" si="183"/>
        <v>-6590874.5116666667</v>
      </c>
      <c r="AA1127" s="5">
        <f t="shared" si="184"/>
        <v>-6590874.5116666667</v>
      </c>
      <c r="AB1127" s="202"/>
      <c r="AC1127" s="157">
        <v>0</v>
      </c>
    </row>
    <row r="1128" spans="1:29" outlineLevel="3" x14ac:dyDescent="0.25">
      <c r="A1128" t="s">
        <v>2247</v>
      </c>
      <c r="B1128" t="s">
        <v>2248</v>
      </c>
      <c r="C1128" t="s">
        <v>2279</v>
      </c>
      <c r="D1128" t="s">
        <v>2280</v>
      </c>
      <c r="E1128" s="5">
        <v>-389133.78</v>
      </c>
      <c r="F1128" s="5">
        <v>-391113.37</v>
      </c>
      <c r="G1128" s="5">
        <v>-393092.96</v>
      </c>
      <c r="H1128" s="5">
        <v>-395072.55</v>
      </c>
      <c r="I1128" s="5">
        <v>-397052.13</v>
      </c>
      <c r="J1128" s="5">
        <v>-399031.71</v>
      </c>
      <c r="K1128" s="5">
        <v>-401011.3</v>
      </c>
      <c r="L1128" s="5">
        <v>-403115.72</v>
      </c>
      <c r="M1128" s="5">
        <v>-405220.14</v>
      </c>
      <c r="N1128" s="5">
        <v>-407324.56</v>
      </c>
      <c r="O1128" s="5">
        <v>-409428.98</v>
      </c>
      <c r="P1128" s="5">
        <v>-411533.4</v>
      </c>
      <c r="Q1128" s="5">
        <v>-413637.82</v>
      </c>
      <c r="R1128" s="9">
        <f t="shared" si="175"/>
        <v>-401198.5516666667</v>
      </c>
      <c r="S1128" s="9"/>
      <c r="V1128" s="5">
        <f t="shared" si="183"/>
        <v>-401198.5516666667</v>
      </c>
      <c r="AA1128" s="5">
        <f t="shared" si="184"/>
        <v>-401198.5516666667</v>
      </c>
      <c r="AB1128" s="202"/>
      <c r="AC1128" s="157">
        <v>0</v>
      </c>
    </row>
    <row r="1129" spans="1:29" outlineLevel="3" x14ac:dyDescent="0.25">
      <c r="A1129" t="s">
        <v>2247</v>
      </c>
      <c r="B1129" t="s">
        <v>2248</v>
      </c>
      <c r="C1129" t="s">
        <v>2281</v>
      </c>
      <c r="D1129" t="s">
        <v>2282</v>
      </c>
      <c r="E1129" s="5">
        <v>-13264881.25</v>
      </c>
      <c r="F1129" s="5">
        <v>-13303459.59</v>
      </c>
      <c r="G1129" s="5">
        <v>-13342037.93</v>
      </c>
      <c r="H1129" s="5">
        <v>-13566162.27</v>
      </c>
      <c r="I1129" s="5">
        <v>-13605296.6</v>
      </c>
      <c r="J1129" s="5">
        <v>-13644430.93</v>
      </c>
      <c r="K1129" s="5">
        <v>-13683565.27</v>
      </c>
      <c r="L1129" s="5">
        <v>-13723561.1</v>
      </c>
      <c r="M1129" s="5">
        <v>-13763556.93</v>
      </c>
      <c r="N1129" s="5">
        <v>-13803552.76</v>
      </c>
      <c r="O1129" s="5">
        <v>-13843548.59</v>
      </c>
      <c r="P1129" s="5">
        <v>-13883544.42</v>
      </c>
      <c r="Q1129" s="5">
        <v>-13923540.25</v>
      </c>
      <c r="R1129" s="9">
        <f t="shared" si="175"/>
        <v>-13646410.594999997</v>
      </c>
      <c r="S1129" s="9"/>
      <c r="V1129" s="5">
        <f t="shared" si="183"/>
        <v>-13646410.594999997</v>
      </c>
      <c r="AA1129" s="5">
        <f t="shared" si="184"/>
        <v>-13646410.594999997</v>
      </c>
      <c r="AB1129" s="202"/>
      <c r="AC1129" s="157">
        <v>0</v>
      </c>
    </row>
    <row r="1130" spans="1:29" outlineLevel="3" x14ac:dyDescent="0.25">
      <c r="A1130" t="s">
        <v>2247</v>
      </c>
      <c r="B1130" t="s">
        <v>2248</v>
      </c>
      <c r="C1130" t="s">
        <v>2283</v>
      </c>
      <c r="D1130" t="s">
        <v>2284</v>
      </c>
      <c r="E1130" s="5">
        <v>-21451115.140000001</v>
      </c>
      <c r="F1130" s="5">
        <v>-21524169.809999999</v>
      </c>
      <c r="G1130" s="5">
        <v>-21597224.48</v>
      </c>
      <c r="H1130" s="5">
        <v>-21670279.149999999</v>
      </c>
      <c r="I1130" s="5">
        <v>-21743333.809999999</v>
      </c>
      <c r="J1130" s="5">
        <v>-21816388.469999999</v>
      </c>
      <c r="K1130" s="5">
        <v>-22040777.609999999</v>
      </c>
      <c r="L1130" s="5">
        <v>-22114806.530000001</v>
      </c>
      <c r="M1130" s="5">
        <v>-22188835.449999999</v>
      </c>
      <c r="N1130" s="5">
        <v>-22219977.27</v>
      </c>
      <c r="O1130" s="5">
        <v>-22294006.190000001</v>
      </c>
      <c r="P1130" s="5">
        <v>-22368035.109999999</v>
      </c>
      <c r="Q1130" s="5">
        <v>-22442064.030000001</v>
      </c>
      <c r="R1130" s="9">
        <f t="shared" si="175"/>
        <v>-21960368.622083332</v>
      </c>
      <c r="S1130" s="9"/>
      <c r="V1130" s="5">
        <f t="shared" si="183"/>
        <v>-21960368.622083332</v>
      </c>
      <c r="AA1130" s="5">
        <f t="shared" si="184"/>
        <v>-21960368.622083332</v>
      </c>
      <c r="AB1130" s="202"/>
      <c r="AC1130" s="157">
        <v>0</v>
      </c>
    </row>
    <row r="1131" spans="1:29" outlineLevel="3" x14ac:dyDescent="0.25">
      <c r="A1131" t="s">
        <v>2247</v>
      </c>
      <c r="B1131" t="s">
        <v>2248</v>
      </c>
      <c r="C1131" t="s">
        <v>2285</v>
      </c>
      <c r="D1131" t="s">
        <v>2286</v>
      </c>
      <c r="E1131" s="5">
        <v>-4260758.53</v>
      </c>
      <c r="F1131" s="5">
        <v>-4215842.67</v>
      </c>
      <c r="G1131" s="5">
        <v>-4178282.25</v>
      </c>
      <c r="H1131" s="5">
        <v>-4775774.2</v>
      </c>
      <c r="I1131" s="5">
        <v>-4793114.83</v>
      </c>
      <c r="J1131" s="5">
        <v>-4797910.95</v>
      </c>
      <c r="K1131" s="5">
        <v>-4802792.7300000004</v>
      </c>
      <c r="L1131" s="5">
        <v>-4808918.43</v>
      </c>
      <c r="M1131" s="5">
        <v>-4812670.6100000003</v>
      </c>
      <c r="N1131" s="5">
        <v>-4820624.16</v>
      </c>
      <c r="O1131" s="5">
        <v>-4694685.41</v>
      </c>
      <c r="P1131" s="5">
        <v>-4575803.4400000004</v>
      </c>
      <c r="Q1131" s="5">
        <v>-2850374.68</v>
      </c>
      <c r="R1131" s="9">
        <f t="shared" si="175"/>
        <v>-4569332.1904166667</v>
      </c>
      <c r="S1131" s="9"/>
      <c r="V1131" s="5">
        <f t="shared" si="183"/>
        <v>-4569332.1904166667</v>
      </c>
      <c r="AA1131" s="5">
        <f t="shared" si="184"/>
        <v>-4569332.1904166667</v>
      </c>
      <c r="AB1131" s="202"/>
      <c r="AC1131" s="157">
        <v>0</v>
      </c>
    </row>
    <row r="1132" spans="1:29" outlineLevel="3" x14ac:dyDescent="0.25">
      <c r="A1132" t="s">
        <v>2247</v>
      </c>
      <c r="B1132" t="s">
        <v>2248</v>
      </c>
      <c r="C1132" t="s">
        <v>2287</v>
      </c>
      <c r="D1132" t="s">
        <v>2286</v>
      </c>
      <c r="E1132" s="5">
        <v>-18379006.399999999</v>
      </c>
      <c r="F1132" s="5">
        <v>-18367694.800000001</v>
      </c>
      <c r="G1132" s="5">
        <v>-18365679.079999998</v>
      </c>
      <c r="H1132" s="5">
        <v>-18655081.739999998</v>
      </c>
      <c r="I1132" s="5">
        <v>-18700656.780000001</v>
      </c>
      <c r="J1132" s="5">
        <v>-18745025.789999999</v>
      </c>
      <c r="K1132" s="5">
        <v>-18789277.91</v>
      </c>
      <c r="L1132" s="5">
        <v>-18839300.190000001</v>
      </c>
      <c r="M1132" s="5">
        <v>-18888457.890000001</v>
      </c>
      <c r="N1132" s="5">
        <v>-18938586.34</v>
      </c>
      <c r="O1132" s="5">
        <v>-18856559.030000001</v>
      </c>
      <c r="P1132" s="5">
        <v>-19000567.699999999</v>
      </c>
      <c r="Q1132" s="5">
        <v>-17969435.510000002</v>
      </c>
      <c r="R1132" s="9">
        <f t="shared" si="175"/>
        <v>-18693425.68375</v>
      </c>
      <c r="S1132" s="9"/>
      <c r="V1132" s="5">
        <f t="shared" si="183"/>
        <v>-18693425.68375</v>
      </c>
      <c r="AA1132" s="5">
        <f t="shared" si="184"/>
        <v>-18693425.68375</v>
      </c>
      <c r="AB1132" s="202"/>
      <c r="AC1132" s="157">
        <v>0</v>
      </c>
    </row>
    <row r="1133" spans="1:29" outlineLevel="3" x14ac:dyDescent="0.25">
      <c r="A1133" t="s">
        <v>2247</v>
      </c>
      <c r="B1133" t="s">
        <v>2248</v>
      </c>
      <c r="C1133" t="s">
        <v>2288</v>
      </c>
      <c r="D1133" t="s">
        <v>2289</v>
      </c>
      <c r="E1133" s="5">
        <v>-1782904.16</v>
      </c>
      <c r="F1133" s="5">
        <v>-1791480.41</v>
      </c>
      <c r="G1133" s="5">
        <v>-1800056.66</v>
      </c>
      <c r="H1133" s="5">
        <v>-1808632.91</v>
      </c>
      <c r="I1133" s="5">
        <v>-1817209.16</v>
      </c>
      <c r="J1133" s="5">
        <v>-1825785.41</v>
      </c>
      <c r="K1133" s="5">
        <v>-1834361.66</v>
      </c>
      <c r="L1133" s="5">
        <v>-1843447.66</v>
      </c>
      <c r="M1133" s="5">
        <v>-1852533.66</v>
      </c>
      <c r="N1133" s="5">
        <v>-1861619.66</v>
      </c>
      <c r="O1133" s="5">
        <v>-1870705.66</v>
      </c>
      <c r="P1133" s="5">
        <v>-1879791.66</v>
      </c>
      <c r="Q1133" s="5">
        <v>-1888877.66</v>
      </c>
      <c r="R1133" s="9">
        <f t="shared" si="175"/>
        <v>-1835126.2849999995</v>
      </c>
      <c r="S1133" s="9"/>
      <c r="V1133" s="5">
        <f t="shared" si="183"/>
        <v>-1835126.2849999995</v>
      </c>
      <c r="AA1133" s="5">
        <f t="shared" si="184"/>
        <v>-1835126.2849999995</v>
      </c>
      <c r="AB1133" s="202"/>
      <c r="AC1133" s="157">
        <v>0</v>
      </c>
    </row>
    <row r="1134" spans="1:29" outlineLevel="3" x14ac:dyDescent="0.25">
      <c r="A1134" t="s">
        <v>2247</v>
      </c>
      <c r="B1134" t="s">
        <v>2248</v>
      </c>
      <c r="C1134" t="s">
        <v>2290</v>
      </c>
      <c r="D1134" t="s">
        <v>2291</v>
      </c>
      <c r="E1134" s="5">
        <v>-1054647.81</v>
      </c>
      <c r="F1134" s="5">
        <v>-1038599.61</v>
      </c>
      <c r="G1134" s="5">
        <v>-1041207.27</v>
      </c>
      <c r="H1134" s="5">
        <v>-1043714.59</v>
      </c>
      <c r="I1134" s="5">
        <v>-1017366.28</v>
      </c>
      <c r="J1134" s="5">
        <v>-1019775.07</v>
      </c>
      <c r="K1134" s="5">
        <v>-1022233.57</v>
      </c>
      <c r="L1134" s="5">
        <v>-1022606.42</v>
      </c>
      <c r="M1134" s="5">
        <v>-1014428.22</v>
      </c>
      <c r="N1134" s="5">
        <v>-1013159.77</v>
      </c>
      <c r="O1134" s="5">
        <v>-981686.21</v>
      </c>
      <c r="P1134" s="5">
        <v>-970782.02</v>
      </c>
      <c r="Q1134" s="5">
        <v>-969312.36</v>
      </c>
      <c r="R1134" s="9">
        <f t="shared" si="175"/>
        <v>-1016461.5929166666</v>
      </c>
      <c r="S1134" s="9"/>
      <c r="V1134" s="5">
        <f t="shared" si="183"/>
        <v>-1016461.5929166666</v>
      </c>
      <c r="AA1134" s="5">
        <f t="shared" si="184"/>
        <v>-1016461.5929166666</v>
      </c>
      <c r="AB1134" s="202"/>
      <c r="AC1134" s="157">
        <v>0</v>
      </c>
    </row>
    <row r="1135" spans="1:29" outlineLevel="3" x14ac:dyDescent="0.25">
      <c r="A1135" t="s">
        <v>2247</v>
      </c>
      <c r="B1135" t="s">
        <v>2248</v>
      </c>
      <c r="C1135" t="s">
        <v>2292</v>
      </c>
      <c r="D1135" t="s">
        <v>2293</v>
      </c>
      <c r="E1135" s="5">
        <v>-940592</v>
      </c>
      <c r="F1135" s="5">
        <v>-940592</v>
      </c>
      <c r="G1135" s="5">
        <v>-940592</v>
      </c>
      <c r="H1135" s="5">
        <v>-940592</v>
      </c>
      <c r="I1135" s="5">
        <v>-929492</v>
      </c>
      <c r="J1135" s="5">
        <v>-789492</v>
      </c>
      <c r="K1135" s="5">
        <v>-497492</v>
      </c>
      <c r="L1135" s="5">
        <v>-497492</v>
      </c>
      <c r="M1135" s="5">
        <v>-474042</v>
      </c>
      <c r="N1135" s="5">
        <v>-302086</v>
      </c>
      <c r="O1135" s="5">
        <v>-290068.53000000003</v>
      </c>
      <c r="P1135" s="5">
        <v>-302086</v>
      </c>
      <c r="Q1135" s="5">
        <v>-302086</v>
      </c>
      <c r="R1135" s="9">
        <f t="shared" si="175"/>
        <v>-627113.79416666669</v>
      </c>
      <c r="S1135" s="9"/>
      <c r="V1135" s="5">
        <f t="shared" si="183"/>
        <v>-627113.79416666669</v>
      </c>
      <c r="AA1135" s="5">
        <f t="shared" si="184"/>
        <v>-627113.79416666669</v>
      </c>
      <c r="AB1135" s="202"/>
      <c r="AC1135" s="157">
        <v>0</v>
      </c>
    </row>
    <row r="1136" spans="1:29" outlineLevel="3" x14ac:dyDescent="0.25">
      <c r="A1136" t="s">
        <v>2247</v>
      </c>
      <c r="B1136" t="s">
        <v>2248</v>
      </c>
      <c r="C1136" t="s">
        <v>2294</v>
      </c>
      <c r="D1136" t="s">
        <v>2295</v>
      </c>
      <c r="E1136" s="5">
        <v>-329410.48</v>
      </c>
      <c r="F1136" s="5">
        <v>-331070.32</v>
      </c>
      <c r="G1136" s="5">
        <v>-332730.15999999997</v>
      </c>
      <c r="H1136" s="5">
        <v>-334390</v>
      </c>
      <c r="I1136" s="5">
        <v>-336049.83</v>
      </c>
      <c r="J1136" s="5">
        <v>-337709.66</v>
      </c>
      <c r="K1136" s="5">
        <v>-339369.5</v>
      </c>
      <c r="L1136" s="5">
        <v>-341132.83</v>
      </c>
      <c r="M1136" s="5">
        <v>-342896.16</v>
      </c>
      <c r="N1136" s="5">
        <v>-344659.49</v>
      </c>
      <c r="O1136" s="5">
        <v>-346422.82</v>
      </c>
      <c r="P1136" s="5">
        <v>-348186.15</v>
      </c>
      <c r="Q1136" s="5">
        <v>-349949.48</v>
      </c>
      <c r="R1136" s="9">
        <f t="shared" si="175"/>
        <v>-339524.7416666667</v>
      </c>
      <c r="S1136" s="9"/>
      <c r="V1136" s="5">
        <f t="shared" si="183"/>
        <v>-339524.7416666667</v>
      </c>
      <c r="AA1136" s="5">
        <f t="shared" si="184"/>
        <v>-339524.7416666667</v>
      </c>
      <c r="AB1136" s="202"/>
      <c r="AC1136" s="157">
        <v>0</v>
      </c>
    </row>
    <row r="1137" spans="1:29" outlineLevel="3" x14ac:dyDescent="0.25">
      <c r="A1137" t="s">
        <v>2247</v>
      </c>
      <c r="B1137" t="s">
        <v>2248</v>
      </c>
      <c r="C1137" t="s">
        <v>2296</v>
      </c>
      <c r="D1137" t="s">
        <v>2297</v>
      </c>
      <c r="E1137" s="5">
        <v>-31628206.84</v>
      </c>
      <c r="F1137" s="5">
        <v>-31744858</v>
      </c>
      <c r="G1137" s="5">
        <v>-31693233.710000001</v>
      </c>
      <c r="H1137" s="5">
        <v>-31944677.670000002</v>
      </c>
      <c r="I1137" s="5">
        <v>-32071107.829999998</v>
      </c>
      <c r="J1137" s="5">
        <v>-32190639.739999998</v>
      </c>
      <c r="K1137" s="5">
        <v>-32302599.579999998</v>
      </c>
      <c r="L1137" s="5">
        <v>-32483337.449999999</v>
      </c>
      <c r="M1137" s="5">
        <v>-32610046.18</v>
      </c>
      <c r="N1137" s="5">
        <v>-32547711.629999999</v>
      </c>
      <c r="O1137" s="5">
        <v>-32593142.559999999</v>
      </c>
      <c r="P1137" s="5">
        <v>-32501955.850000001</v>
      </c>
      <c r="Q1137" s="5">
        <v>-32608144.82</v>
      </c>
      <c r="R1137" s="9">
        <f t="shared" si="175"/>
        <v>-32233457.169166669</v>
      </c>
      <c r="S1137" s="9"/>
      <c r="V1137" s="5">
        <f t="shared" si="183"/>
        <v>-32233457.169166669</v>
      </c>
      <c r="AA1137" s="5">
        <f t="shared" si="184"/>
        <v>-32233457.169166669</v>
      </c>
      <c r="AB1137" s="202"/>
      <c r="AC1137" s="157">
        <v>0</v>
      </c>
    </row>
    <row r="1138" spans="1:29" outlineLevel="3" x14ac:dyDescent="0.25">
      <c r="A1138" t="s">
        <v>2247</v>
      </c>
      <c r="B1138" t="s">
        <v>2248</v>
      </c>
      <c r="C1138" t="s">
        <v>2298</v>
      </c>
      <c r="D1138" t="s">
        <v>2299</v>
      </c>
      <c r="E1138" s="5">
        <v>-190184.86</v>
      </c>
      <c r="F1138" s="5">
        <v>-191232.27</v>
      </c>
      <c r="G1138" s="5">
        <v>-192279.67999999999</v>
      </c>
      <c r="H1138" s="5">
        <v>-193327.09</v>
      </c>
      <c r="I1138" s="5">
        <v>-184292.12</v>
      </c>
      <c r="J1138" s="5">
        <v>-185339.54</v>
      </c>
      <c r="K1138" s="5">
        <v>-186386.95</v>
      </c>
      <c r="L1138" s="5">
        <v>-187496.87</v>
      </c>
      <c r="M1138" s="5">
        <v>-188606.79</v>
      </c>
      <c r="N1138" s="5">
        <v>-189716.71</v>
      </c>
      <c r="O1138" s="5">
        <v>-190826.63</v>
      </c>
      <c r="P1138" s="5">
        <v>-191936.55</v>
      </c>
      <c r="Q1138" s="5">
        <v>-193046.47</v>
      </c>
      <c r="R1138" s="9">
        <f t="shared" si="175"/>
        <v>-189421.40541666665</v>
      </c>
      <c r="S1138" s="9"/>
      <c r="V1138" s="5">
        <f t="shared" si="183"/>
        <v>-189421.40541666665</v>
      </c>
      <c r="AA1138" s="5">
        <f t="shared" si="184"/>
        <v>-189421.40541666665</v>
      </c>
      <c r="AB1138" s="202"/>
      <c r="AC1138" s="157">
        <v>0</v>
      </c>
    </row>
    <row r="1139" spans="1:29" outlineLevel="3" x14ac:dyDescent="0.25">
      <c r="A1139" t="s">
        <v>2247</v>
      </c>
      <c r="B1139" t="s">
        <v>2248</v>
      </c>
      <c r="C1139" t="s">
        <v>2300</v>
      </c>
      <c r="D1139" t="s">
        <v>2301</v>
      </c>
      <c r="E1139" s="5">
        <v>-2714586.09</v>
      </c>
      <c r="F1139" s="5">
        <v>-2723778.12</v>
      </c>
      <c r="G1139" s="5">
        <v>-2732970.15</v>
      </c>
      <c r="H1139" s="5">
        <v>-2742162.18</v>
      </c>
      <c r="I1139" s="5">
        <v>-2751354.2</v>
      </c>
      <c r="J1139" s="5">
        <v>-2760546.22</v>
      </c>
      <c r="K1139" s="5">
        <v>-2769738.25</v>
      </c>
      <c r="L1139" s="5">
        <v>-2779261.5</v>
      </c>
      <c r="M1139" s="5">
        <v>-2788784.75</v>
      </c>
      <c r="N1139" s="5">
        <v>-2798308</v>
      </c>
      <c r="O1139" s="5">
        <v>-2807831.25</v>
      </c>
      <c r="P1139" s="5">
        <v>-2817354.5</v>
      </c>
      <c r="Q1139" s="5">
        <v>-2826877.75</v>
      </c>
      <c r="R1139" s="9">
        <f t="shared" si="175"/>
        <v>-2770235.0866666664</v>
      </c>
      <c r="S1139" s="9"/>
      <c r="V1139" s="5">
        <f t="shared" si="183"/>
        <v>-2770235.0866666664</v>
      </c>
      <c r="AA1139" s="5">
        <f t="shared" si="184"/>
        <v>-2770235.0866666664</v>
      </c>
      <c r="AB1139" s="202"/>
      <c r="AC1139" s="157">
        <v>0</v>
      </c>
    </row>
    <row r="1140" spans="1:29" outlineLevel="3" x14ac:dyDescent="0.25">
      <c r="A1140" t="s">
        <v>2247</v>
      </c>
      <c r="B1140" t="s">
        <v>2248</v>
      </c>
      <c r="C1140" t="s">
        <v>2302</v>
      </c>
      <c r="D1140" t="s">
        <v>2303</v>
      </c>
      <c r="E1140" s="5">
        <v>-4569412.3600000003</v>
      </c>
      <c r="F1140" s="5">
        <v>-4584884.96</v>
      </c>
      <c r="G1140" s="5">
        <v>-4600357.5599999996</v>
      </c>
      <c r="H1140" s="5">
        <v>-4615830.16</v>
      </c>
      <c r="I1140" s="5">
        <v>-4631302.78</v>
      </c>
      <c r="J1140" s="5">
        <v>-4646775.4000000004</v>
      </c>
      <c r="K1140" s="5">
        <v>-4662248</v>
      </c>
      <c r="L1140" s="5">
        <v>-4678278.33</v>
      </c>
      <c r="M1140" s="5">
        <v>-4694308.66</v>
      </c>
      <c r="N1140" s="5">
        <v>-4710338.99</v>
      </c>
      <c r="O1140" s="5">
        <v>-4726369.32</v>
      </c>
      <c r="P1140" s="5">
        <v>-4742399.6500000004</v>
      </c>
      <c r="Q1140" s="5">
        <v>-4758429.9800000004</v>
      </c>
      <c r="R1140" s="9">
        <f t="shared" si="175"/>
        <v>-4663084.5816666661</v>
      </c>
      <c r="S1140" s="9"/>
      <c r="V1140" s="5">
        <f t="shared" si="183"/>
        <v>-4663084.5816666661</v>
      </c>
      <c r="AA1140" s="5">
        <f t="shared" si="184"/>
        <v>-4663084.5816666661</v>
      </c>
      <c r="AB1140" s="202"/>
      <c r="AC1140" s="157">
        <v>0</v>
      </c>
    </row>
    <row r="1141" spans="1:29" outlineLevel="3" x14ac:dyDescent="0.25">
      <c r="A1141" t="s">
        <v>2247</v>
      </c>
      <c r="B1141" t="s">
        <v>2248</v>
      </c>
      <c r="C1141" t="s">
        <v>2304</v>
      </c>
      <c r="D1141" t="s">
        <v>2305</v>
      </c>
      <c r="E1141" s="5">
        <v>-2115862.1800000002</v>
      </c>
      <c r="F1141" s="5">
        <v>-2123026.8199999998</v>
      </c>
      <c r="G1141" s="5">
        <v>-2130191.46</v>
      </c>
      <c r="H1141" s="5">
        <v>-2137356.1</v>
      </c>
      <c r="I1141" s="5">
        <v>-2144520.73</v>
      </c>
      <c r="J1141" s="5">
        <v>-2151685.36</v>
      </c>
      <c r="K1141" s="5">
        <v>-2158850</v>
      </c>
      <c r="L1141" s="5">
        <v>-2166272.83</v>
      </c>
      <c r="M1141" s="5">
        <v>-2173695.66</v>
      </c>
      <c r="N1141" s="5">
        <v>-2181118.4900000002</v>
      </c>
      <c r="O1141" s="5">
        <v>-2188541.3199999998</v>
      </c>
      <c r="P1141" s="5">
        <v>-2195964.15</v>
      </c>
      <c r="Q1141" s="5">
        <v>-2203386.98</v>
      </c>
      <c r="R1141" s="9">
        <f t="shared" si="175"/>
        <v>-2159237.2916666665</v>
      </c>
      <c r="S1141" s="9"/>
      <c r="V1141" s="5">
        <f t="shared" si="183"/>
        <v>-2159237.2916666665</v>
      </c>
      <c r="AA1141" s="5">
        <f t="shared" si="184"/>
        <v>-2159237.2916666665</v>
      </c>
      <c r="AB1141" s="202"/>
      <c r="AC1141" s="157">
        <v>0</v>
      </c>
    </row>
    <row r="1142" spans="1:29" outlineLevel="3" x14ac:dyDescent="0.25">
      <c r="A1142" t="s">
        <v>2247</v>
      </c>
      <c r="B1142" t="s">
        <v>2248</v>
      </c>
      <c r="C1142" t="s">
        <v>2306</v>
      </c>
      <c r="D1142" t="s">
        <v>2307</v>
      </c>
      <c r="E1142" s="5">
        <v>-2250993.52</v>
      </c>
      <c r="F1142" s="5">
        <v>-2263462.9300000002</v>
      </c>
      <c r="G1142" s="5">
        <v>-2275932.34</v>
      </c>
      <c r="H1142" s="5">
        <v>-2288401.75</v>
      </c>
      <c r="I1142" s="5">
        <v>-2300871.17</v>
      </c>
      <c r="J1142" s="5">
        <v>-2313340.59</v>
      </c>
      <c r="K1142" s="5">
        <v>-2325810</v>
      </c>
      <c r="L1142" s="5">
        <v>-2339136.83</v>
      </c>
      <c r="M1142" s="5">
        <v>-2352463.66</v>
      </c>
      <c r="N1142" s="5">
        <v>-2365790.4900000002</v>
      </c>
      <c r="O1142" s="5">
        <v>-2379117.3199999998</v>
      </c>
      <c r="P1142" s="5">
        <v>-2392444.15</v>
      </c>
      <c r="Q1142" s="5">
        <v>-2405770.98</v>
      </c>
      <c r="R1142" s="9">
        <f t="shared" si="175"/>
        <v>-2327096.1233333331</v>
      </c>
      <c r="S1142" s="9"/>
      <c r="V1142" s="5">
        <f t="shared" si="183"/>
        <v>-2327096.1233333331</v>
      </c>
      <c r="AA1142" s="5">
        <f t="shared" si="184"/>
        <v>-2327096.1233333331</v>
      </c>
      <c r="AB1142" s="202"/>
      <c r="AC1142" s="157">
        <v>0</v>
      </c>
    </row>
    <row r="1143" spans="1:29" outlineLevel="3" x14ac:dyDescent="0.25">
      <c r="A1143" t="s">
        <v>2247</v>
      </c>
      <c r="B1143" t="s">
        <v>2248</v>
      </c>
      <c r="C1143" t="s">
        <v>2308</v>
      </c>
      <c r="D1143" t="s">
        <v>2309</v>
      </c>
      <c r="E1143" s="5">
        <v>-2205080.02</v>
      </c>
      <c r="F1143" s="5">
        <v>-2214975.1800000002</v>
      </c>
      <c r="G1143" s="5">
        <v>-2224870.34</v>
      </c>
      <c r="H1143" s="5">
        <v>-2234765.5</v>
      </c>
      <c r="I1143" s="5">
        <v>-2244660.67</v>
      </c>
      <c r="J1143" s="5">
        <v>-2254555.84</v>
      </c>
      <c r="K1143" s="5">
        <v>-2264451</v>
      </c>
      <c r="L1143" s="5">
        <v>-2274900.25</v>
      </c>
      <c r="M1143" s="5">
        <v>-2285349.5</v>
      </c>
      <c r="N1143" s="5">
        <v>-2295798.75</v>
      </c>
      <c r="O1143" s="5">
        <v>-2306248</v>
      </c>
      <c r="P1143" s="5">
        <v>-2316697.25</v>
      </c>
      <c r="Q1143" s="5">
        <v>-2327146.5</v>
      </c>
      <c r="R1143" s="9">
        <f t="shared" si="175"/>
        <v>-2265282.1283333334</v>
      </c>
      <c r="S1143" s="9"/>
      <c r="V1143" s="5">
        <f t="shared" si="183"/>
        <v>-2265282.1283333334</v>
      </c>
      <c r="AA1143" s="5">
        <f t="shared" si="184"/>
        <v>-2265282.1283333334</v>
      </c>
      <c r="AB1143" s="202"/>
      <c r="AC1143" s="157">
        <v>0</v>
      </c>
    </row>
    <row r="1144" spans="1:29" outlineLevel="3" x14ac:dyDescent="0.25">
      <c r="A1144" t="s">
        <v>2247</v>
      </c>
      <c r="B1144" t="s">
        <v>2248</v>
      </c>
      <c r="C1144" t="s">
        <v>2310</v>
      </c>
      <c r="D1144" t="s">
        <v>2311</v>
      </c>
      <c r="E1144" s="5">
        <v>-2925116.84</v>
      </c>
      <c r="F1144" s="5">
        <v>-2935021.7</v>
      </c>
      <c r="G1144" s="5">
        <v>-2944926.56</v>
      </c>
      <c r="H1144" s="5">
        <v>-2954831.42</v>
      </c>
      <c r="I1144" s="5">
        <v>-2964736.28</v>
      </c>
      <c r="J1144" s="5">
        <v>-2974641.14</v>
      </c>
      <c r="K1144" s="5">
        <v>-2984546</v>
      </c>
      <c r="L1144" s="5">
        <v>-2994807.83</v>
      </c>
      <c r="M1144" s="5">
        <v>-3005069.66</v>
      </c>
      <c r="N1144" s="5">
        <v>-3015331.49</v>
      </c>
      <c r="O1144" s="5">
        <v>-3025593.32</v>
      </c>
      <c r="P1144" s="5">
        <v>-3035855.15</v>
      </c>
      <c r="Q1144" s="5">
        <v>-3046116.98</v>
      </c>
      <c r="R1144" s="9">
        <f t="shared" si="175"/>
        <v>-2985081.4550000001</v>
      </c>
      <c r="S1144" s="9"/>
      <c r="V1144" s="5">
        <f t="shared" si="183"/>
        <v>-2985081.4550000001</v>
      </c>
      <c r="AA1144" s="5">
        <f t="shared" si="184"/>
        <v>-2985081.4550000001</v>
      </c>
      <c r="AB1144" s="202"/>
      <c r="AC1144" s="157">
        <v>0</v>
      </c>
    </row>
    <row r="1145" spans="1:29" outlineLevel="3" x14ac:dyDescent="0.25">
      <c r="A1145" t="s">
        <v>2247</v>
      </c>
      <c r="B1145" t="s">
        <v>2248</v>
      </c>
      <c r="C1145" t="s">
        <v>2312</v>
      </c>
      <c r="D1145" t="s">
        <v>2313</v>
      </c>
      <c r="E1145" s="5">
        <v>-908971.66</v>
      </c>
      <c r="F1145" s="5">
        <v>-912049.55</v>
      </c>
      <c r="G1145" s="5">
        <v>-915127.44</v>
      </c>
      <c r="H1145" s="5">
        <v>-918205.33</v>
      </c>
      <c r="I1145" s="5">
        <v>-921283.22</v>
      </c>
      <c r="J1145" s="5">
        <v>-924361.11</v>
      </c>
      <c r="K1145" s="5">
        <v>-927439</v>
      </c>
      <c r="L1145" s="5">
        <v>-930627.83</v>
      </c>
      <c r="M1145" s="5">
        <v>-933816.66</v>
      </c>
      <c r="N1145" s="5">
        <v>-937005.49</v>
      </c>
      <c r="O1145" s="5">
        <v>-940194.32</v>
      </c>
      <c r="P1145" s="5">
        <v>-943383.15</v>
      </c>
      <c r="Q1145" s="5">
        <v>-946571.98</v>
      </c>
      <c r="R1145" s="9">
        <f t="shared" si="175"/>
        <v>-927605.41000000015</v>
      </c>
      <c r="S1145" s="9"/>
      <c r="V1145" s="5">
        <f t="shared" si="183"/>
        <v>-927605.41000000015</v>
      </c>
      <c r="AA1145" s="5">
        <f t="shared" si="184"/>
        <v>-927605.41000000015</v>
      </c>
      <c r="AB1145" s="202"/>
      <c r="AC1145" s="157">
        <v>0</v>
      </c>
    </row>
    <row r="1146" spans="1:29" outlineLevel="3" x14ac:dyDescent="0.25">
      <c r="A1146" t="s">
        <v>2247</v>
      </c>
      <c r="B1146" t="s">
        <v>2248</v>
      </c>
      <c r="C1146" t="s">
        <v>2314</v>
      </c>
      <c r="D1146" t="s">
        <v>2315</v>
      </c>
      <c r="E1146" s="5">
        <v>-2989283.82</v>
      </c>
      <c r="F1146" s="5">
        <v>-2999430.18</v>
      </c>
      <c r="G1146" s="5">
        <v>-3009576.54</v>
      </c>
      <c r="H1146" s="5">
        <v>-3019722.9</v>
      </c>
      <c r="I1146" s="5">
        <v>-3029869.27</v>
      </c>
      <c r="J1146" s="5">
        <v>-3040015.64</v>
      </c>
      <c r="K1146" s="5">
        <v>-3050162</v>
      </c>
      <c r="L1146" s="5">
        <v>-3060674.92</v>
      </c>
      <c r="M1146" s="5">
        <v>-3071187.84</v>
      </c>
      <c r="N1146" s="5">
        <v>-3081700.76</v>
      </c>
      <c r="O1146" s="5">
        <v>-3092213.68</v>
      </c>
      <c r="P1146" s="5">
        <v>-3102726.6</v>
      </c>
      <c r="Q1146" s="5">
        <v>-3113239.52</v>
      </c>
      <c r="R1146" s="9">
        <f t="shared" si="175"/>
        <v>-3050711.8333333335</v>
      </c>
      <c r="S1146" s="9"/>
      <c r="V1146" s="5">
        <f t="shared" si="183"/>
        <v>-3050711.8333333335</v>
      </c>
      <c r="AA1146" s="5">
        <f t="shared" si="184"/>
        <v>-3050711.8333333335</v>
      </c>
      <c r="AB1146" s="202"/>
      <c r="AC1146" s="157">
        <v>0</v>
      </c>
    </row>
    <row r="1147" spans="1:29" outlineLevel="3" x14ac:dyDescent="0.25">
      <c r="A1147" t="s">
        <v>2247</v>
      </c>
      <c r="B1147" t="s">
        <v>2248</v>
      </c>
      <c r="C1147" t="s">
        <v>2316</v>
      </c>
      <c r="D1147" t="s">
        <v>2317</v>
      </c>
      <c r="E1147" s="5">
        <v>-751015.98</v>
      </c>
      <c r="F1147" s="5">
        <v>-754217.82</v>
      </c>
      <c r="G1147" s="5">
        <v>-757419.66</v>
      </c>
      <c r="H1147" s="5">
        <v>-760621.5</v>
      </c>
      <c r="I1147" s="5">
        <v>-763823.33</v>
      </c>
      <c r="J1147" s="5">
        <v>-767025.16</v>
      </c>
      <c r="K1147" s="5">
        <v>-770227</v>
      </c>
      <c r="L1147" s="5">
        <v>-773596.92</v>
      </c>
      <c r="M1147" s="5">
        <v>-776966.84</v>
      </c>
      <c r="N1147" s="5">
        <v>-780336.76</v>
      </c>
      <c r="O1147" s="5">
        <v>-783706.68</v>
      </c>
      <c r="P1147" s="5">
        <v>-787076.6</v>
      </c>
      <c r="Q1147" s="5">
        <v>-790446.52</v>
      </c>
      <c r="R1147" s="9">
        <f t="shared" si="175"/>
        <v>-770479.12666666659</v>
      </c>
      <c r="S1147" s="9"/>
      <c r="V1147" s="5">
        <f t="shared" si="183"/>
        <v>-770479.12666666659</v>
      </c>
      <c r="AA1147" s="5">
        <f t="shared" si="184"/>
        <v>-770479.12666666659</v>
      </c>
      <c r="AB1147" s="202"/>
      <c r="AC1147" s="157">
        <v>0</v>
      </c>
    </row>
    <row r="1148" spans="1:29" outlineLevel="3" x14ac:dyDescent="0.25">
      <c r="A1148" t="s">
        <v>2247</v>
      </c>
      <c r="B1148" t="s">
        <v>2248</v>
      </c>
      <c r="C1148" t="s">
        <v>2318</v>
      </c>
      <c r="D1148" t="s">
        <v>2319</v>
      </c>
      <c r="E1148" s="5">
        <v>-1355820.66</v>
      </c>
      <c r="F1148" s="5">
        <v>-1355184.82</v>
      </c>
      <c r="G1148" s="5">
        <v>-1354825.13</v>
      </c>
      <c r="H1148" s="5">
        <v>-1352379.77</v>
      </c>
      <c r="I1148" s="5">
        <v>-1351301.06</v>
      </c>
      <c r="J1148" s="5">
        <v>-1299782.27</v>
      </c>
      <c r="K1148" s="5">
        <v>-1294763.1299999999</v>
      </c>
      <c r="L1148" s="5">
        <v>-1291535.3999999999</v>
      </c>
      <c r="M1148" s="5">
        <v>-1289919.0900000001</v>
      </c>
      <c r="N1148" s="5">
        <v>-1289319.6299999999</v>
      </c>
      <c r="O1148" s="5">
        <v>-1287948.51</v>
      </c>
      <c r="P1148" s="5">
        <v>-1286389.6100000001</v>
      </c>
      <c r="Q1148" s="5">
        <v>-1286289.7</v>
      </c>
      <c r="R1148" s="9">
        <f t="shared" si="175"/>
        <v>-1314533.6333333333</v>
      </c>
      <c r="S1148" s="9"/>
      <c r="V1148" s="5">
        <f t="shared" si="183"/>
        <v>-1314533.6333333333</v>
      </c>
      <c r="AA1148" s="5">
        <f t="shared" si="184"/>
        <v>-1314533.6333333333</v>
      </c>
      <c r="AB1148" s="202"/>
      <c r="AC1148" s="157">
        <v>0</v>
      </c>
    </row>
    <row r="1149" spans="1:29" outlineLevel="3" x14ac:dyDescent="0.25">
      <c r="A1149" t="s">
        <v>2247</v>
      </c>
      <c r="B1149" t="s">
        <v>2248</v>
      </c>
      <c r="C1149" t="s">
        <v>2320</v>
      </c>
      <c r="D1149" t="s">
        <v>2321</v>
      </c>
      <c r="E1149" s="5">
        <v>-13477635.26</v>
      </c>
      <c r="F1149" s="5">
        <v>-13516603.6</v>
      </c>
      <c r="G1149" s="5">
        <v>-13555571.939999999</v>
      </c>
      <c r="H1149" s="5">
        <v>-13594407.380000001</v>
      </c>
      <c r="I1149" s="5">
        <v>-13633420.119999999</v>
      </c>
      <c r="J1149" s="5">
        <v>-13672388.449999999</v>
      </c>
      <c r="K1149" s="5">
        <v>-13710065.039999999</v>
      </c>
      <c r="L1149" s="5">
        <v>-13749890.039999999</v>
      </c>
      <c r="M1149" s="5">
        <v>-13789715.039999999</v>
      </c>
      <c r="N1149" s="5">
        <v>-13829540.039999999</v>
      </c>
      <c r="O1149" s="5">
        <v>-14129218.24</v>
      </c>
      <c r="P1149" s="5">
        <v>-14107848.49</v>
      </c>
      <c r="Q1149" s="5">
        <v>-17562821.949999999</v>
      </c>
      <c r="R1149" s="9">
        <f t="shared" si="175"/>
        <v>-13900741.415416665</v>
      </c>
      <c r="S1149" s="9"/>
      <c r="V1149" s="5">
        <f t="shared" si="183"/>
        <v>-13900741.415416665</v>
      </c>
      <c r="AA1149" s="5">
        <f t="shared" si="184"/>
        <v>-13900741.415416665</v>
      </c>
      <c r="AB1149" s="202"/>
      <c r="AC1149" s="157">
        <v>0</v>
      </c>
    </row>
    <row r="1150" spans="1:29" outlineLevel="3" x14ac:dyDescent="0.25">
      <c r="A1150" t="s">
        <v>2247</v>
      </c>
      <c r="B1150" t="s">
        <v>2248</v>
      </c>
      <c r="C1150" t="s">
        <v>2322</v>
      </c>
      <c r="D1150" t="s">
        <v>2323</v>
      </c>
      <c r="E1150" s="5">
        <v>-1630099.35</v>
      </c>
      <c r="F1150" s="5">
        <v>-1635464.29</v>
      </c>
      <c r="G1150" s="5">
        <v>-1640829.23</v>
      </c>
      <c r="H1150" s="5">
        <v>-1646194.17</v>
      </c>
      <c r="I1150" s="5">
        <v>-1651559.11</v>
      </c>
      <c r="J1150" s="5">
        <v>-1656924.05</v>
      </c>
      <c r="K1150" s="5">
        <v>-1662289</v>
      </c>
      <c r="L1150" s="5">
        <v>-1667813.92</v>
      </c>
      <c r="M1150" s="5">
        <v>-1673338.84</v>
      </c>
      <c r="N1150" s="5">
        <v>-1678863.76</v>
      </c>
      <c r="O1150" s="5">
        <v>-1684388.68</v>
      </c>
      <c r="P1150" s="5">
        <v>-1689913.6</v>
      </c>
      <c r="Q1150" s="5">
        <v>-3158109.52</v>
      </c>
      <c r="R1150" s="9">
        <f t="shared" si="175"/>
        <v>-1723473.5904166668</v>
      </c>
      <c r="S1150" s="9"/>
      <c r="V1150" s="5">
        <f t="shared" si="183"/>
        <v>-1723473.5904166668</v>
      </c>
      <c r="AA1150" s="5">
        <f t="shared" si="184"/>
        <v>-1723473.5904166668</v>
      </c>
      <c r="AB1150" s="202"/>
      <c r="AC1150" s="157">
        <v>0</v>
      </c>
    </row>
    <row r="1151" spans="1:29" ht="13.5" outlineLevel="2" thickBot="1" x14ac:dyDescent="0.35">
      <c r="A1151" s="6" t="s">
        <v>3769</v>
      </c>
      <c r="B1151" s="6"/>
      <c r="C1151" s="6"/>
      <c r="D1151" s="6"/>
      <c r="E1151" s="7">
        <f t="shared" ref="E1151:R1151" si="185">SUBTOTAL(9,E1113:E1150)</f>
        <v>-227378182.77000001</v>
      </c>
      <c r="F1151" s="7">
        <f t="shared" si="185"/>
        <v>-227661424.27000004</v>
      </c>
      <c r="G1151" s="7">
        <f t="shared" si="185"/>
        <v>-227779667.47999999</v>
      </c>
      <c r="H1151" s="7">
        <f t="shared" si="185"/>
        <v>-228314297.40999997</v>
      </c>
      <c r="I1151" s="7">
        <f t="shared" si="185"/>
        <v>-228992529.69</v>
      </c>
      <c r="J1151" s="7">
        <f t="shared" si="185"/>
        <v>-229230687.07999998</v>
      </c>
      <c r="K1151" s="7">
        <f t="shared" si="185"/>
        <v>-227371810.59999999</v>
      </c>
      <c r="L1151" s="7">
        <f t="shared" si="185"/>
        <v>-228007496.28999999</v>
      </c>
      <c r="M1151" s="7">
        <f t="shared" si="185"/>
        <v>-228622682.67999995</v>
      </c>
      <c r="N1151" s="7">
        <f t="shared" si="185"/>
        <v>-226870253.98000002</v>
      </c>
      <c r="O1151" s="7">
        <f t="shared" si="185"/>
        <v>-227344127.60999998</v>
      </c>
      <c r="P1151" s="7">
        <f t="shared" si="185"/>
        <v>-227525791.84000006</v>
      </c>
      <c r="Q1151" s="7">
        <f t="shared" si="185"/>
        <v>-231439623.31999993</v>
      </c>
      <c r="R1151" s="7">
        <f t="shared" si="185"/>
        <v>-228094139.33125001</v>
      </c>
      <c r="S1151" s="16"/>
      <c r="T1151" s="7">
        <f t="shared" ref="T1151:W1151" si="186">SUBTOTAL(9,T1113:T1150)</f>
        <v>0</v>
      </c>
      <c r="U1151" s="7">
        <f t="shared" si="186"/>
        <v>0</v>
      </c>
      <c r="V1151" s="7">
        <f t="shared" si="186"/>
        <v>-228094139.33125001</v>
      </c>
      <c r="W1151" s="7">
        <f t="shared" si="186"/>
        <v>0</v>
      </c>
      <c r="X1151" s="16"/>
      <c r="Y1151" s="7">
        <f t="shared" ref="Y1151:AA1151" si="187">SUBTOTAL(9,Y1113:Y1150)</f>
        <v>0</v>
      </c>
      <c r="Z1151" s="7">
        <f t="shared" si="187"/>
        <v>-8459006.0712499991</v>
      </c>
      <c r="AA1151" s="7">
        <f t="shared" si="187"/>
        <v>-219635133.25999999</v>
      </c>
      <c r="AB1151" s="16"/>
      <c r="AC1151" s="188"/>
    </row>
    <row r="1152" spans="1:29" ht="13" outlineLevel="1" x14ac:dyDescent="0.3">
      <c r="A1152" s="11" t="s">
        <v>3770</v>
      </c>
      <c r="B1152" s="11"/>
      <c r="C1152" s="11"/>
      <c r="D1152" s="11"/>
      <c r="E1152" s="12">
        <f>SUBTOTAL(9,E1048:E1151)</f>
        <v>-484061022.03999996</v>
      </c>
      <c r="F1152" s="12">
        <f t="shared" ref="F1152:R1152" si="188">SUBTOTAL(9,F1048:F1151)</f>
        <v>-477284724.90000004</v>
      </c>
      <c r="G1152" s="12">
        <f t="shared" si="188"/>
        <v>-470948315.95999998</v>
      </c>
      <c r="H1152" s="12">
        <f t="shared" si="188"/>
        <v>-473638284.25999993</v>
      </c>
      <c r="I1152" s="12">
        <f t="shared" si="188"/>
        <v>-472289873.38999987</v>
      </c>
      <c r="J1152" s="12">
        <f t="shared" si="188"/>
        <v>-468460035.01000005</v>
      </c>
      <c r="K1152" s="12">
        <f t="shared" si="188"/>
        <v>-531235866.51999998</v>
      </c>
      <c r="L1152" s="12">
        <f t="shared" si="188"/>
        <v>-526582743.32999998</v>
      </c>
      <c r="M1152" s="12">
        <f t="shared" si="188"/>
        <v>-534233947.71000016</v>
      </c>
      <c r="N1152" s="12">
        <f t="shared" si="188"/>
        <v>-533342291.78999996</v>
      </c>
      <c r="O1152" s="12">
        <f t="shared" si="188"/>
        <v>-530798384.81999993</v>
      </c>
      <c r="P1152" s="12">
        <f t="shared" si="188"/>
        <v>-531506252.84999996</v>
      </c>
      <c r="Q1152" s="12">
        <f t="shared" si="188"/>
        <v>-530639558.56999987</v>
      </c>
      <c r="R1152" s="12">
        <f t="shared" si="188"/>
        <v>-504805917.57041675</v>
      </c>
      <c r="S1152" s="16"/>
      <c r="T1152" s="12">
        <f t="shared" ref="T1152:W1152" si="189">SUBTOTAL(9,T1048:T1151)</f>
        <v>0</v>
      </c>
      <c r="U1152" s="12">
        <f t="shared" si="189"/>
        <v>-84316896.700833336</v>
      </c>
      <c r="V1152" s="12">
        <f t="shared" si="189"/>
        <v>-398195820.17583328</v>
      </c>
      <c r="W1152" s="12">
        <f t="shared" si="189"/>
        <v>-22293200.69374999</v>
      </c>
      <c r="X1152" s="16"/>
      <c r="Y1152" s="12">
        <f t="shared" ref="Y1152:AA1152" si="190">SUBTOTAL(9,Y1048:Y1151)</f>
        <v>-1182201.0982182412</v>
      </c>
      <c r="Z1152" s="12">
        <f t="shared" si="190"/>
        <v>-40127582.794698425</v>
      </c>
      <c r="AA1152" s="12">
        <f t="shared" si="190"/>
        <v>-356886036.28291661</v>
      </c>
      <c r="AB1152" s="16"/>
      <c r="AC1152" s="12"/>
    </row>
    <row r="1153" spans="1:29" s="8" customFormat="1" ht="13" outlineLevel="1" x14ac:dyDescent="0.3">
      <c r="A1153" s="214" t="s">
        <v>3772</v>
      </c>
      <c r="B1153" s="214"/>
      <c r="C1153" s="214"/>
      <c r="D1153" s="214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U1153" s="9"/>
      <c r="X1153" s="200"/>
      <c r="AB1153" s="200"/>
    </row>
    <row r="1154" spans="1:29" outlineLevel="3" x14ac:dyDescent="0.25">
      <c r="A1154" t="s">
        <v>2324</v>
      </c>
      <c r="B1154" t="s">
        <v>2325</v>
      </c>
      <c r="C1154" t="s">
        <v>2326</v>
      </c>
      <c r="D1154" t="s">
        <v>2327</v>
      </c>
      <c r="E1154" s="5">
        <v>-108000000</v>
      </c>
      <c r="F1154" s="5">
        <v>0</v>
      </c>
      <c r="G1154" s="5">
        <v>0</v>
      </c>
      <c r="H1154" s="5">
        <v>0</v>
      </c>
      <c r="I1154" s="5">
        <v>0</v>
      </c>
      <c r="J1154" s="5">
        <v>0</v>
      </c>
      <c r="K1154" s="5">
        <v>-30000000</v>
      </c>
      <c r="L1154" s="5">
        <v>-361000000</v>
      </c>
      <c r="M1154" s="5">
        <v>-244000000</v>
      </c>
      <c r="N1154" s="5">
        <v>0</v>
      </c>
      <c r="O1154" s="5">
        <v>0</v>
      </c>
      <c r="P1154" s="5">
        <v>0</v>
      </c>
      <c r="Q1154" s="5">
        <v>0</v>
      </c>
      <c r="R1154" s="5">
        <f t="shared" si="175"/>
        <v>-57416666.666666664</v>
      </c>
      <c r="S1154" s="9"/>
      <c r="AA1154" s="5"/>
      <c r="AB1154" s="202"/>
      <c r="AC1154" s="5"/>
    </row>
    <row r="1155" spans="1:29" ht="13.5" outlineLevel="2" thickBot="1" x14ac:dyDescent="0.35">
      <c r="A1155" s="6" t="s">
        <v>3771</v>
      </c>
      <c r="B1155" s="6"/>
      <c r="C1155" s="6"/>
      <c r="D1155" s="6"/>
      <c r="E1155" s="7">
        <f t="shared" ref="E1155:V1155" si="191">SUBTOTAL(9,E1154:E1154)</f>
        <v>-108000000</v>
      </c>
      <c r="F1155" s="7">
        <f t="shared" si="191"/>
        <v>0</v>
      </c>
      <c r="G1155" s="7">
        <f t="shared" si="191"/>
        <v>0</v>
      </c>
      <c r="H1155" s="7">
        <f t="shared" si="191"/>
        <v>0</v>
      </c>
      <c r="I1155" s="7">
        <f t="shared" si="191"/>
        <v>0</v>
      </c>
      <c r="J1155" s="7">
        <f t="shared" si="191"/>
        <v>0</v>
      </c>
      <c r="K1155" s="7">
        <f t="shared" si="191"/>
        <v>-30000000</v>
      </c>
      <c r="L1155" s="7">
        <f t="shared" si="191"/>
        <v>-361000000</v>
      </c>
      <c r="M1155" s="7">
        <f t="shared" si="191"/>
        <v>-244000000</v>
      </c>
      <c r="N1155" s="7">
        <f t="shared" si="191"/>
        <v>0</v>
      </c>
      <c r="O1155" s="7">
        <f t="shared" si="191"/>
        <v>0</v>
      </c>
      <c r="P1155" s="7">
        <f t="shared" si="191"/>
        <v>0</v>
      </c>
      <c r="Q1155" s="7">
        <f t="shared" si="191"/>
        <v>0</v>
      </c>
      <c r="R1155" s="7">
        <f t="shared" si="191"/>
        <v>-57416666.666666664</v>
      </c>
      <c r="S1155" s="16"/>
      <c r="T1155" s="7">
        <f t="shared" si="191"/>
        <v>0</v>
      </c>
      <c r="U1155" s="7">
        <f t="shared" si="191"/>
        <v>0</v>
      </c>
      <c r="V1155" s="7">
        <f t="shared" si="191"/>
        <v>0</v>
      </c>
      <c r="W1155" s="7">
        <f>R1155</f>
        <v>-57416666.666666664</v>
      </c>
      <c r="X1155" s="16"/>
      <c r="Y1155" s="7">
        <f>T1155</f>
        <v>0</v>
      </c>
      <c r="Z1155" s="7">
        <f>U1155</f>
        <v>0</v>
      </c>
      <c r="AA1155" s="7">
        <f>V1155</f>
        <v>0</v>
      </c>
      <c r="AB1155" s="16"/>
      <c r="AC1155" s="188">
        <v>0</v>
      </c>
    </row>
    <row r="1156" spans="1:29" s="8" customFormat="1" outlineLevel="3" x14ac:dyDescent="0.25">
      <c r="A1156" s="8" t="s">
        <v>2328</v>
      </c>
      <c r="B1156" s="8" t="s">
        <v>2329</v>
      </c>
      <c r="C1156" s="8" t="s">
        <v>2330</v>
      </c>
      <c r="D1156" s="8" t="s">
        <v>2331</v>
      </c>
      <c r="E1156" s="9">
        <v>-38726300.869999997</v>
      </c>
      <c r="F1156" s="9">
        <v>-44759927.75</v>
      </c>
      <c r="G1156" s="9">
        <v>-35335903.100000001</v>
      </c>
      <c r="H1156" s="9">
        <v>-50614778.810000002</v>
      </c>
      <c r="I1156" s="9">
        <v>-48547405.460000001</v>
      </c>
      <c r="J1156" s="9">
        <v>-42621014.310000002</v>
      </c>
      <c r="K1156" s="9">
        <v>-41839274.350000001</v>
      </c>
      <c r="L1156" s="9">
        <v>-37382054.700000003</v>
      </c>
      <c r="M1156" s="9">
        <v>-28816632.77</v>
      </c>
      <c r="N1156" s="9">
        <v>-57874303.229999997</v>
      </c>
      <c r="O1156" s="9">
        <v>-64525271.109999999</v>
      </c>
      <c r="P1156" s="9">
        <v>-51759443.240000002</v>
      </c>
      <c r="Q1156" s="9">
        <v>-69276418.640000001</v>
      </c>
      <c r="R1156" s="9">
        <f t="shared" si="175"/>
        <v>-46506447.382083334</v>
      </c>
      <c r="S1156" s="9"/>
      <c r="X1156" s="200"/>
      <c r="AB1156" s="200"/>
    </row>
    <row r="1157" spans="1:29" s="8" customFormat="1" outlineLevel="3" x14ac:dyDescent="0.25">
      <c r="A1157" s="8" t="s">
        <v>2328</v>
      </c>
      <c r="B1157" s="8" t="s">
        <v>2329</v>
      </c>
      <c r="C1157" s="8" t="s">
        <v>2332</v>
      </c>
      <c r="D1157" s="8" t="s">
        <v>2333</v>
      </c>
      <c r="E1157" s="9">
        <v>-22234537.649999999</v>
      </c>
      <c r="F1157" s="9">
        <v>-22138527.41</v>
      </c>
      <c r="G1157" s="9">
        <v>-20207742.780000001</v>
      </c>
      <c r="H1157" s="9">
        <v>-21705864.649999999</v>
      </c>
      <c r="I1157" s="9">
        <v>-17831509.309999999</v>
      </c>
      <c r="J1157" s="9">
        <v>-20764042.870000001</v>
      </c>
      <c r="K1157" s="9">
        <v>-22533407.140000001</v>
      </c>
      <c r="L1157" s="9">
        <v>-21890069.420000002</v>
      </c>
      <c r="M1157" s="9">
        <v>-30148853.140000001</v>
      </c>
      <c r="N1157" s="9">
        <v>-19996939.559999999</v>
      </c>
      <c r="O1157" s="9">
        <v>-31945114.34</v>
      </c>
      <c r="P1157" s="9">
        <v>-32926637.379999999</v>
      </c>
      <c r="Q1157" s="9">
        <v>-34269483.759999998</v>
      </c>
      <c r="R1157" s="9">
        <f t="shared" si="175"/>
        <v>-24195059.892083332</v>
      </c>
      <c r="S1157" s="9"/>
      <c r="X1157" s="200"/>
      <c r="AB1157" s="200"/>
    </row>
    <row r="1158" spans="1:29" s="8" customFormat="1" outlineLevel="3" x14ac:dyDescent="0.25">
      <c r="A1158" s="8" t="s">
        <v>2328</v>
      </c>
      <c r="B1158" s="8" t="s">
        <v>2329</v>
      </c>
      <c r="C1158" s="8" t="s">
        <v>2334</v>
      </c>
      <c r="D1158" s="8" t="s">
        <v>2335</v>
      </c>
      <c r="E1158" s="9">
        <v>104480.71</v>
      </c>
      <c r="F1158" s="9">
        <v>104480.71</v>
      </c>
      <c r="G1158" s="9">
        <v>104480.71</v>
      </c>
      <c r="H1158" s="9">
        <v>106974.01</v>
      </c>
      <c r="I1158" s="9">
        <v>106974.01</v>
      </c>
      <c r="J1158" s="9">
        <v>106974.01</v>
      </c>
      <c r="K1158" s="9">
        <v>79813.399999999994</v>
      </c>
      <c r="L1158" s="9">
        <v>79813.399999999994</v>
      </c>
      <c r="M1158" s="9">
        <v>79813.399999999994</v>
      </c>
      <c r="N1158" s="9">
        <v>67089.600000000006</v>
      </c>
      <c r="O1158" s="9">
        <v>67089.600000000006</v>
      </c>
      <c r="P1158" s="9">
        <v>67089.600000000006</v>
      </c>
      <c r="Q1158" s="9">
        <v>73497.3</v>
      </c>
      <c r="R1158" s="9">
        <f t="shared" si="175"/>
        <v>88298.454583333325</v>
      </c>
      <c r="S1158" s="9"/>
      <c r="X1158" s="200"/>
      <c r="AB1158" s="200"/>
    </row>
    <row r="1159" spans="1:29" s="8" customFormat="1" outlineLevel="3" x14ac:dyDescent="0.25">
      <c r="A1159" s="8" t="s">
        <v>2328</v>
      </c>
      <c r="B1159" s="8" t="s">
        <v>2329</v>
      </c>
      <c r="C1159" s="8" t="s">
        <v>2336</v>
      </c>
      <c r="D1159" s="8" t="s">
        <v>2337</v>
      </c>
      <c r="E1159" s="9">
        <v>1148.33</v>
      </c>
      <c r="F1159" s="9">
        <v>1148.33</v>
      </c>
      <c r="G1159" s="9">
        <v>1148.33</v>
      </c>
      <c r="H1159" s="9">
        <v>1148.33</v>
      </c>
      <c r="I1159" s="9">
        <v>1148.33</v>
      </c>
      <c r="J1159" s="9">
        <v>1148.33</v>
      </c>
      <c r="K1159" s="9">
        <v>1148.33</v>
      </c>
      <c r="L1159" s="9">
        <v>1148.33</v>
      </c>
      <c r="M1159" s="9">
        <v>1148.33</v>
      </c>
      <c r="N1159" s="9">
        <v>1148.33</v>
      </c>
      <c r="O1159" s="9">
        <v>1148.33</v>
      </c>
      <c r="P1159" s="9">
        <v>1148.33</v>
      </c>
      <c r="Q1159" s="9">
        <v>1148.33</v>
      </c>
      <c r="R1159" s="9">
        <f t="shared" si="175"/>
        <v>1148.33</v>
      </c>
      <c r="S1159" s="9"/>
      <c r="X1159" s="200"/>
      <c r="AB1159" s="200"/>
    </row>
    <row r="1160" spans="1:29" s="8" customFormat="1" outlineLevel="3" x14ac:dyDescent="0.25">
      <c r="A1160" s="8" t="s">
        <v>2328</v>
      </c>
      <c r="B1160" s="8" t="s">
        <v>2329</v>
      </c>
      <c r="C1160" s="8" t="s">
        <v>2338</v>
      </c>
      <c r="D1160" s="8" t="s">
        <v>2339</v>
      </c>
      <c r="E1160" s="9">
        <v>-23912.46</v>
      </c>
      <c r="F1160" s="9">
        <v>-27392.47</v>
      </c>
      <c r="G1160" s="9">
        <v>-23313.73</v>
      </c>
      <c r="H1160" s="9">
        <v>-30690.53</v>
      </c>
      <c r="I1160" s="9">
        <v>-45481.39</v>
      </c>
      <c r="J1160" s="9">
        <v>-54155.96</v>
      </c>
      <c r="K1160" s="9">
        <v>-34324.120000000003</v>
      </c>
      <c r="L1160" s="9">
        <v>0</v>
      </c>
      <c r="M1160" s="9">
        <v>-18428.54</v>
      </c>
      <c r="N1160" s="9">
        <v>-22938</v>
      </c>
      <c r="O1160" s="9">
        <v>-40922.85</v>
      </c>
      <c r="P1160" s="9">
        <v>-150651.26999999999</v>
      </c>
      <c r="Q1160" s="9">
        <v>-257007.17</v>
      </c>
      <c r="R1160" s="9">
        <f t="shared" si="175"/>
        <v>-49063.222916666658</v>
      </c>
      <c r="S1160" s="9"/>
      <c r="X1160" s="200"/>
      <c r="AB1160" s="200"/>
    </row>
    <row r="1161" spans="1:29" s="8" customFormat="1" outlineLevel="3" x14ac:dyDescent="0.25">
      <c r="A1161" s="8" t="s">
        <v>2328</v>
      </c>
      <c r="B1161" s="8" t="s">
        <v>2329</v>
      </c>
      <c r="C1161" s="8" t="s">
        <v>2340</v>
      </c>
      <c r="D1161" s="8" t="s">
        <v>2341</v>
      </c>
      <c r="E1161" s="9">
        <v>13474294.09</v>
      </c>
      <c r="F1161" s="9">
        <v>13694593.109999999</v>
      </c>
      <c r="G1161" s="9">
        <v>800114.5</v>
      </c>
      <c r="H1161" s="9">
        <v>15155522.060000001</v>
      </c>
      <c r="I1161" s="9">
        <v>13859883.949999999</v>
      </c>
      <c r="J1161" s="9">
        <v>213012.43</v>
      </c>
      <c r="K1161" s="9">
        <v>0</v>
      </c>
      <c r="L1161" s="9">
        <v>13732835.35</v>
      </c>
      <c r="M1161" s="9">
        <v>13638294.119999999</v>
      </c>
      <c r="N1161" s="9">
        <v>14268296.59</v>
      </c>
      <c r="O1161" s="9">
        <v>13288595.279999999</v>
      </c>
      <c r="P1161" s="9">
        <v>93878.45</v>
      </c>
      <c r="Q1161" s="9">
        <v>13270536.48</v>
      </c>
      <c r="R1161" s="9">
        <f t="shared" si="175"/>
        <v>9343120.0937500019</v>
      </c>
      <c r="S1161" s="9"/>
      <c r="X1161" s="200"/>
      <c r="AB1161" s="200"/>
    </row>
    <row r="1162" spans="1:29" s="8" customFormat="1" outlineLevel="3" x14ac:dyDescent="0.25">
      <c r="A1162" s="8" t="s">
        <v>2328</v>
      </c>
      <c r="B1162" s="8" t="s">
        <v>2329</v>
      </c>
      <c r="C1162" s="8" t="s">
        <v>2342</v>
      </c>
      <c r="D1162" s="8" t="s">
        <v>2343</v>
      </c>
      <c r="E1162" s="9">
        <v>-1290077</v>
      </c>
      <c r="F1162" s="9">
        <v>-1553145</v>
      </c>
      <c r="G1162" s="9">
        <v>-1385615</v>
      </c>
      <c r="H1162" s="9">
        <v>-1354206</v>
      </c>
      <c r="I1162" s="9">
        <v>-1692098</v>
      </c>
      <c r="J1162" s="9">
        <v>-1326752</v>
      </c>
      <c r="K1162" s="9">
        <v>-1930836</v>
      </c>
      <c r="L1162" s="9">
        <v>-965098</v>
      </c>
      <c r="M1162" s="9">
        <v>-906955</v>
      </c>
      <c r="N1162" s="9">
        <v>-1372601</v>
      </c>
      <c r="O1162" s="9">
        <v>-1352082</v>
      </c>
      <c r="P1162" s="9">
        <v>-1348422</v>
      </c>
      <c r="Q1162" s="9">
        <v>-1278056</v>
      </c>
      <c r="R1162" s="9">
        <f t="shared" si="175"/>
        <v>-1372656.375</v>
      </c>
      <c r="S1162" s="9"/>
      <c r="X1162" s="200"/>
      <c r="AB1162" s="200"/>
    </row>
    <row r="1163" spans="1:29" s="8" customFormat="1" outlineLevel="3" x14ac:dyDescent="0.25">
      <c r="A1163" s="8" t="s">
        <v>2328</v>
      </c>
      <c r="B1163" s="8" t="s">
        <v>2329</v>
      </c>
      <c r="C1163" s="8" t="s">
        <v>2344</v>
      </c>
      <c r="D1163" s="8" t="s">
        <v>2345</v>
      </c>
      <c r="E1163" s="9">
        <v>-3361000</v>
      </c>
      <c r="F1163" s="9">
        <v>-3498000</v>
      </c>
      <c r="G1163" s="9">
        <v>-3529000</v>
      </c>
      <c r="H1163" s="9">
        <v>-3580000</v>
      </c>
      <c r="I1163" s="9">
        <v>-3495000</v>
      </c>
      <c r="J1163" s="9">
        <v>-3639000</v>
      </c>
      <c r="K1163" s="9">
        <v>-3789000</v>
      </c>
      <c r="L1163" s="9">
        <v>-2472000</v>
      </c>
      <c r="M1163" s="9">
        <v>-2327000</v>
      </c>
      <c r="N1163" s="9">
        <v>-2145000</v>
      </c>
      <c r="O1163" s="9">
        <v>-2429000</v>
      </c>
      <c r="P1163" s="9">
        <v>-2597000</v>
      </c>
      <c r="Q1163" s="9">
        <v>-3304000</v>
      </c>
      <c r="R1163" s="9">
        <f t="shared" si="175"/>
        <v>-3069375</v>
      </c>
      <c r="S1163" s="9"/>
      <c r="X1163" s="200"/>
      <c r="AB1163" s="200"/>
    </row>
    <row r="1164" spans="1:29" s="8" customFormat="1" outlineLevel="3" x14ac:dyDescent="0.25">
      <c r="A1164" s="8" t="s">
        <v>2328</v>
      </c>
      <c r="B1164" s="8" t="s">
        <v>2329</v>
      </c>
      <c r="C1164" s="8" t="s">
        <v>2346</v>
      </c>
      <c r="D1164" s="8" t="s">
        <v>2347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f t="shared" si="175"/>
        <v>0</v>
      </c>
      <c r="S1164" s="9"/>
      <c r="X1164" s="200"/>
      <c r="AB1164" s="200"/>
    </row>
    <row r="1165" spans="1:29" s="8" customFormat="1" outlineLevel="3" x14ac:dyDescent="0.25">
      <c r="A1165" s="8" t="s">
        <v>2328</v>
      </c>
      <c r="B1165" s="8" t="s">
        <v>2329</v>
      </c>
      <c r="C1165" s="8" t="s">
        <v>2348</v>
      </c>
      <c r="D1165" s="8" t="s">
        <v>2349</v>
      </c>
      <c r="E1165" s="9">
        <v>-611000</v>
      </c>
      <c r="F1165" s="9">
        <v>-584000</v>
      </c>
      <c r="G1165" s="9">
        <v>-565000</v>
      </c>
      <c r="H1165" s="9">
        <v>-596000</v>
      </c>
      <c r="I1165" s="9">
        <v>-559000</v>
      </c>
      <c r="J1165" s="9">
        <v>-501000</v>
      </c>
      <c r="K1165" s="9">
        <v>-456000</v>
      </c>
      <c r="L1165" s="9">
        <v>-472000</v>
      </c>
      <c r="M1165" s="9">
        <v>-503000</v>
      </c>
      <c r="N1165" s="9">
        <v>-498000</v>
      </c>
      <c r="O1165" s="9">
        <v>-509000</v>
      </c>
      <c r="P1165" s="9">
        <v>-460000</v>
      </c>
      <c r="Q1165" s="9">
        <v>-521000</v>
      </c>
      <c r="R1165" s="9">
        <f t="shared" si="175"/>
        <v>-522416.66666666669</v>
      </c>
      <c r="S1165" s="9"/>
      <c r="X1165" s="200"/>
      <c r="AB1165" s="200"/>
    </row>
    <row r="1166" spans="1:29" s="8" customFormat="1" outlineLevel="3" x14ac:dyDescent="0.25">
      <c r="A1166" s="8" t="s">
        <v>2328</v>
      </c>
      <c r="B1166" s="8" t="s">
        <v>2329</v>
      </c>
      <c r="C1166" s="8" t="s">
        <v>2350</v>
      </c>
      <c r="D1166" s="8" t="s">
        <v>2351</v>
      </c>
      <c r="E1166" s="9">
        <v>-1020000</v>
      </c>
      <c r="F1166" s="9">
        <v>-475000</v>
      </c>
      <c r="G1166" s="9">
        <v>-549000</v>
      </c>
      <c r="H1166" s="9">
        <v>-478600</v>
      </c>
      <c r="I1166" s="9">
        <v>-625000</v>
      </c>
      <c r="J1166" s="9">
        <v>-780000</v>
      </c>
      <c r="K1166" s="9">
        <v>-525000</v>
      </c>
      <c r="L1166" s="9">
        <v>-563000</v>
      </c>
      <c r="M1166" s="9">
        <v>-519000</v>
      </c>
      <c r="N1166" s="9">
        <v>-855000</v>
      </c>
      <c r="O1166" s="9">
        <v>-1625000</v>
      </c>
      <c r="P1166" s="9">
        <v>-1148000</v>
      </c>
      <c r="Q1166" s="9">
        <v>-547000</v>
      </c>
      <c r="R1166" s="9">
        <f t="shared" si="175"/>
        <v>-743841.66666666663</v>
      </c>
      <c r="S1166" s="9"/>
      <c r="X1166" s="200"/>
      <c r="AB1166" s="200"/>
    </row>
    <row r="1167" spans="1:29" s="8" customFormat="1" outlineLevel="3" x14ac:dyDescent="0.25">
      <c r="A1167" s="8" t="s">
        <v>2328</v>
      </c>
      <c r="B1167" s="8" t="s">
        <v>2329</v>
      </c>
      <c r="C1167" s="8" t="s">
        <v>2352</v>
      </c>
      <c r="D1167" s="8" t="s">
        <v>2353</v>
      </c>
      <c r="E1167" s="9">
        <v>-1955564.14</v>
      </c>
      <c r="F1167" s="9">
        <v>-2401474.38</v>
      </c>
      <c r="G1167" s="9">
        <v>-2399368.79</v>
      </c>
      <c r="H1167" s="9">
        <v>-2299671.7999999998</v>
      </c>
      <c r="I1167" s="9">
        <v>-2266609.54</v>
      </c>
      <c r="J1167" s="9">
        <v>-1225087.19</v>
      </c>
      <c r="K1167" s="9">
        <v>-258200.16</v>
      </c>
      <c r="L1167" s="9">
        <v>0</v>
      </c>
      <c r="M1167" s="9">
        <v>-4710986.82</v>
      </c>
      <c r="N1167" s="9">
        <v>-2886027.87</v>
      </c>
      <c r="O1167" s="9">
        <v>-1022090.84</v>
      </c>
      <c r="P1167" s="9">
        <v>-347845.29</v>
      </c>
      <c r="Q1167" s="9">
        <v>-1220157.83</v>
      </c>
      <c r="R1167" s="9">
        <f t="shared" si="175"/>
        <v>-1783768.6387499999</v>
      </c>
      <c r="S1167" s="9"/>
      <c r="X1167" s="200"/>
      <c r="AB1167" s="200"/>
    </row>
    <row r="1168" spans="1:29" s="8" customFormat="1" outlineLevel="3" x14ac:dyDescent="0.25">
      <c r="A1168" s="8" t="s">
        <v>2328</v>
      </c>
      <c r="B1168" s="8" t="s">
        <v>2329</v>
      </c>
      <c r="C1168" s="8" t="s">
        <v>2354</v>
      </c>
      <c r="D1168" s="8" t="s">
        <v>2355</v>
      </c>
      <c r="E1168" s="9">
        <v>-116849.55</v>
      </c>
      <c r="F1168" s="9">
        <v>-109493.39</v>
      </c>
      <c r="G1168" s="9">
        <v>-32719.07</v>
      </c>
      <c r="H1168" s="9">
        <v>-93055.75</v>
      </c>
      <c r="I1168" s="9">
        <v>-141658.9</v>
      </c>
      <c r="J1168" s="9">
        <v>-50465.88</v>
      </c>
      <c r="K1168" s="9">
        <v>-37195.01</v>
      </c>
      <c r="L1168" s="9">
        <v>-77395.679999999993</v>
      </c>
      <c r="M1168" s="9">
        <v>-78542.990000000005</v>
      </c>
      <c r="N1168" s="9">
        <v>-108163.47</v>
      </c>
      <c r="O1168" s="9">
        <v>-107582.1</v>
      </c>
      <c r="P1168" s="9">
        <v>-24782.91</v>
      </c>
      <c r="Q1168" s="9">
        <v>-88806.75</v>
      </c>
      <c r="R1168" s="9">
        <f t="shared" si="175"/>
        <v>-80323.608333333323</v>
      </c>
      <c r="S1168" s="9"/>
      <c r="X1168" s="200"/>
      <c r="AB1168" s="200"/>
    </row>
    <row r="1169" spans="1:28" s="8" customFormat="1" outlineLevel="3" x14ac:dyDescent="0.25">
      <c r="A1169" s="8" t="s">
        <v>2328</v>
      </c>
      <c r="B1169" s="8" t="s">
        <v>2329</v>
      </c>
      <c r="C1169" s="8" t="s">
        <v>2356</v>
      </c>
      <c r="D1169" s="8" t="s">
        <v>2357</v>
      </c>
      <c r="E1169" s="9">
        <v>0</v>
      </c>
      <c r="F1169" s="9">
        <v>-20593.650000000001</v>
      </c>
      <c r="G1169" s="9">
        <v>-194413.72</v>
      </c>
      <c r="H1169" s="9">
        <v>0</v>
      </c>
      <c r="I1169" s="9">
        <v>0</v>
      </c>
      <c r="J1169" s="9">
        <v>0</v>
      </c>
      <c r="K1169" s="9">
        <v>0</v>
      </c>
      <c r="L1169" s="9">
        <v>202538.43</v>
      </c>
      <c r="M1169" s="9">
        <v>0</v>
      </c>
      <c r="N1169" s="9">
        <v>0</v>
      </c>
      <c r="O1169" s="9">
        <v>0</v>
      </c>
      <c r="P1169" s="9">
        <v>-1086156.52</v>
      </c>
      <c r="Q1169" s="9">
        <v>0</v>
      </c>
      <c r="R1169" s="9">
        <f t="shared" si="175"/>
        <v>-91552.121666666659</v>
      </c>
      <c r="S1169" s="9"/>
      <c r="X1169" s="200"/>
      <c r="AB1169" s="200"/>
    </row>
    <row r="1170" spans="1:28" s="8" customFormat="1" outlineLevel="3" x14ac:dyDescent="0.25">
      <c r="A1170" s="8" t="s">
        <v>2328</v>
      </c>
      <c r="B1170" s="8" t="s">
        <v>2329</v>
      </c>
      <c r="C1170" s="8" t="s">
        <v>2358</v>
      </c>
      <c r="D1170" s="8" t="s">
        <v>2359</v>
      </c>
      <c r="E1170" s="9">
        <v>-2943319.77</v>
      </c>
      <c r="F1170" s="9">
        <v>-6926957.75</v>
      </c>
      <c r="G1170" s="9">
        <v>-9328298.7799999993</v>
      </c>
      <c r="H1170" s="9">
        <v>-4735781.05</v>
      </c>
      <c r="I1170" s="9">
        <v>-4536853.95</v>
      </c>
      <c r="J1170" s="9">
        <v>-8055529.5099999998</v>
      </c>
      <c r="K1170" s="9">
        <v>-9611134.8599999994</v>
      </c>
      <c r="L1170" s="9">
        <v>-5672522.25</v>
      </c>
      <c r="M1170" s="9">
        <v>-6682633.25</v>
      </c>
      <c r="N1170" s="9">
        <v>-6255736.25</v>
      </c>
      <c r="O1170" s="9">
        <v>-5930700</v>
      </c>
      <c r="P1170" s="9">
        <v>-5929388.25</v>
      </c>
      <c r="Q1170" s="9">
        <v>-4146123.75</v>
      </c>
      <c r="R1170" s="9">
        <f t="shared" si="175"/>
        <v>-6434188.1383333346</v>
      </c>
      <c r="S1170" s="9"/>
      <c r="X1170" s="200"/>
      <c r="AB1170" s="200"/>
    </row>
    <row r="1171" spans="1:28" s="8" customFormat="1" outlineLevel="3" x14ac:dyDescent="0.25">
      <c r="A1171" s="8" t="s">
        <v>2328</v>
      </c>
      <c r="B1171" s="8" t="s">
        <v>2329</v>
      </c>
      <c r="C1171" s="8" t="s">
        <v>2360</v>
      </c>
      <c r="D1171" s="8" t="s">
        <v>2361</v>
      </c>
      <c r="E1171" s="9">
        <v>0</v>
      </c>
      <c r="F1171" s="9">
        <v>0</v>
      </c>
      <c r="G1171" s="9">
        <v>-256166.39999999999</v>
      </c>
      <c r="H1171" s="9">
        <v>-148207.43</v>
      </c>
      <c r="I1171" s="9">
        <v>-77688.399999999994</v>
      </c>
      <c r="J1171" s="9">
        <v>-94364.46</v>
      </c>
      <c r="K1171" s="9">
        <v>-55240.46</v>
      </c>
      <c r="L1171" s="9">
        <v>-118640.53</v>
      </c>
      <c r="M1171" s="9">
        <v>-94364.46</v>
      </c>
      <c r="N1171" s="9">
        <v>0</v>
      </c>
      <c r="O1171" s="9">
        <v>0</v>
      </c>
      <c r="P1171" s="9">
        <v>0</v>
      </c>
      <c r="Q1171" s="9">
        <v>0</v>
      </c>
      <c r="R1171" s="9">
        <f t="shared" ref="R1171:R1234" si="192">(E1171+2*SUM(F1171:P1171)+Q1171)/24</f>
        <v>-70389.344999999987</v>
      </c>
      <c r="S1171" s="9"/>
      <c r="X1171" s="200"/>
      <c r="AB1171" s="200"/>
    </row>
    <row r="1172" spans="1:28" s="8" customFormat="1" outlineLevel="3" x14ac:dyDescent="0.25">
      <c r="A1172" s="8" t="s">
        <v>2328</v>
      </c>
      <c r="B1172" s="8" t="s">
        <v>2329</v>
      </c>
      <c r="C1172" s="8" t="s">
        <v>2362</v>
      </c>
      <c r="D1172" s="8" t="s">
        <v>2363</v>
      </c>
      <c r="E1172" s="9">
        <v>-1554068.66</v>
      </c>
      <c r="F1172" s="9">
        <v>-788267.25</v>
      </c>
      <c r="G1172" s="9">
        <v>-938481.37</v>
      </c>
      <c r="H1172" s="9">
        <v>-1400616.14</v>
      </c>
      <c r="I1172" s="9">
        <v>-1354850.21</v>
      </c>
      <c r="J1172" s="9">
        <v>-1231897.48</v>
      </c>
      <c r="K1172" s="9">
        <v>-1505495.53</v>
      </c>
      <c r="L1172" s="9">
        <v>-1223823.6000000001</v>
      </c>
      <c r="M1172" s="9">
        <v>-1600250.47</v>
      </c>
      <c r="N1172" s="9">
        <v>-1732491.88</v>
      </c>
      <c r="O1172" s="9">
        <v>-1472927.7</v>
      </c>
      <c r="P1172" s="9">
        <v>-1556816.05</v>
      </c>
      <c r="Q1172" s="9">
        <v>-1743150.03</v>
      </c>
      <c r="R1172" s="9">
        <f t="shared" si="192"/>
        <v>-1371210.5854166667</v>
      </c>
      <c r="S1172" s="9"/>
      <c r="X1172" s="200"/>
      <c r="AB1172" s="200"/>
    </row>
    <row r="1173" spans="1:28" s="8" customFormat="1" outlineLevel="3" x14ac:dyDescent="0.25">
      <c r="A1173" s="8" t="s">
        <v>2328</v>
      </c>
      <c r="B1173" s="8" t="s">
        <v>2329</v>
      </c>
      <c r="C1173" s="8" t="s">
        <v>2364</v>
      </c>
      <c r="D1173" s="8" t="s">
        <v>2365</v>
      </c>
      <c r="E1173" s="9">
        <v>-218661.09</v>
      </c>
      <c r="F1173" s="9">
        <v>-439647.73</v>
      </c>
      <c r="G1173" s="9">
        <v>-438746.32</v>
      </c>
      <c r="H1173" s="9">
        <v>-221678.3</v>
      </c>
      <c r="I1173" s="9">
        <v>-589764.18000000005</v>
      </c>
      <c r="J1173" s="9">
        <v>-526609.17000000004</v>
      </c>
      <c r="K1173" s="9">
        <v>-707682.88</v>
      </c>
      <c r="L1173" s="9">
        <v>-532511.26</v>
      </c>
      <c r="M1173" s="9">
        <v>-269805.49</v>
      </c>
      <c r="N1173" s="9">
        <v>-386079.36</v>
      </c>
      <c r="O1173" s="9">
        <v>-247294.83</v>
      </c>
      <c r="P1173" s="9">
        <v>-640918.76</v>
      </c>
      <c r="Q1173" s="9">
        <v>-484710.75</v>
      </c>
      <c r="R1173" s="9">
        <f t="shared" si="192"/>
        <v>-446035.34999999992</v>
      </c>
      <c r="S1173" s="9"/>
      <c r="X1173" s="200"/>
      <c r="AB1173" s="200"/>
    </row>
    <row r="1174" spans="1:28" s="8" customFormat="1" outlineLevel="3" x14ac:dyDescent="0.25">
      <c r="A1174" s="8" t="s">
        <v>2328</v>
      </c>
      <c r="B1174" s="8" t="s">
        <v>2329</v>
      </c>
      <c r="C1174" s="8" t="s">
        <v>2366</v>
      </c>
      <c r="D1174" s="8" t="s">
        <v>2367</v>
      </c>
      <c r="E1174" s="9">
        <v>-9502993.3800000008</v>
      </c>
      <c r="F1174" s="9">
        <v>-14267280.029999999</v>
      </c>
      <c r="G1174" s="9">
        <v>-13958670.41</v>
      </c>
      <c r="H1174" s="9">
        <v>-10024891.09</v>
      </c>
      <c r="I1174" s="9">
        <v>-9483985.4700000007</v>
      </c>
      <c r="J1174" s="9">
        <v>-13194080.279999999</v>
      </c>
      <c r="K1174" s="9">
        <v>-12285495.74</v>
      </c>
      <c r="L1174" s="9">
        <v>-14784374.48</v>
      </c>
      <c r="M1174" s="9">
        <v>-12943986.6</v>
      </c>
      <c r="N1174" s="9">
        <v>-9513434.7300000004</v>
      </c>
      <c r="O1174" s="9">
        <v>-7038130.71</v>
      </c>
      <c r="P1174" s="9">
        <v>-6785503.7599999998</v>
      </c>
      <c r="Q1174" s="9">
        <v>-7921083.8899999997</v>
      </c>
      <c r="R1174" s="9">
        <f t="shared" si="192"/>
        <v>-11082655.994583333</v>
      </c>
      <c r="S1174" s="9"/>
      <c r="X1174" s="200"/>
      <c r="AB1174" s="200"/>
    </row>
    <row r="1175" spans="1:28" s="8" customFormat="1" outlineLevel="3" x14ac:dyDescent="0.25">
      <c r="A1175" s="8" t="s">
        <v>2328</v>
      </c>
      <c r="B1175" s="8" t="s">
        <v>2329</v>
      </c>
      <c r="C1175" s="8" t="s">
        <v>2368</v>
      </c>
      <c r="D1175" s="8" t="s">
        <v>2369</v>
      </c>
      <c r="E1175" s="9">
        <v>-7697519.0800000001</v>
      </c>
      <c r="F1175" s="9">
        <v>-8188124.2999999998</v>
      </c>
      <c r="G1175" s="9">
        <v>-8181389.6200000001</v>
      </c>
      <c r="H1175" s="9">
        <v>-7985750.4000000004</v>
      </c>
      <c r="I1175" s="9">
        <v>-7535694.9299999997</v>
      </c>
      <c r="J1175" s="9">
        <v>-7449479.5300000003</v>
      </c>
      <c r="K1175" s="9">
        <v>-6788748.4299999997</v>
      </c>
      <c r="L1175" s="9">
        <v>-4951322.1100000003</v>
      </c>
      <c r="M1175" s="9">
        <v>-5310996.8899999997</v>
      </c>
      <c r="N1175" s="9">
        <v>-5208715.38</v>
      </c>
      <c r="O1175" s="9">
        <v>-4886536.63</v>
      </c>
      <c r="P1175" s="9">
        <v>-4450740.13</v>
      </c>
      <c r="Q1175" s="9">
        <v>-6259371.9900000002</v>
      </c>
      <c r="R1175" s="9">
        <f t="shared" si="192"/>
        <v>-6492995.3237500014</v>
      </c>
      <c r="S1175" s="9"/>
      <c r="X1175" s="200"/>
      <c r="AB1175" s="200"/>
    </row>
    <row r="1176" spans="1:28" s="8" customFormat="1" outlineLevel="3" x14ac:dyDescent="0.25">
      <c r="A1176" s="8" t="s">
        <v>2328</v>
      </c>
      <c r="B1176" s="8" t="s">
        <v>2329</v>
      </c>
      <c r="C1176" s="8" t="s">
        <v>2370</v>
      </c>
      <c r="D1176" s="8" t="s">
        <v>2371</v>
      </c>
      <c r="E1176" s="9">
        <v>-388542.64</v>
      </c>
      <c r="F1176" s="9">
        <v>-1795041.73</v>
      </c>
      <c r="G1176" s="9">
        <v>-690649.86</v>
      </c>
      <c r="H1176" s="9">
        <v>-1528485.64</v>
      </c>
      <c r="I1176" s="9">
        <v>-1067122.4099999999</v>
      </c>
      <c r="J1176" s="9">
        <v>-1341356.0900000001</v>
      </c>
      <c r="K1176" s="9">
        <v>-695996.08</v>
      </c>
      <c r="L1176" s="9">
        <v>-875862.16</v>
      </c>
      <c r="M1176" s="9">
        <v>-1656789.2</v>
      </c>
      <c r="N1176" s="9">
        <v>-309540.92</v>
      </c>
      <c r="O1176" s="9">
        <v>-4212.71</v>
      </c>
      <c r="P1176" s="9">
        <v>-1019365.86</v>
      </c>
      <c r="Q1176" s="9">
        <v>-1484414.14</v>
      </c>
      <c r="R1176" s="9">
        <f t="shared" si="192"/>
        <v>-993408.4208333334</v>
      </c>
      <c r="S1176" s="9"/>
      <c r="X1176" s="200"/>
      <c r="AB1176" s="200"/>
    </row>
    <row r="1177" spans="1:28" s="8" customFormat="1" outlineLevel="3" x14ac:dyDescent="0.25">
      <c r="A1177" s="8" t="s">
        <v>2328</v>
      </c>
      <c r="B1177" s="8" t="s">
        <v>2329</v>
      </c>
      <c r="C1177" s="8" t="s">
        <v>2372</v>
      </c>
      <c r="D1177" s="8" t="s">
        <v>2373</v>
      </c>
      <c r="E1177" s="9">
        <v>-19434.169999999998</v>
      </c>
      <c r="F1177" s="9">
        <v>-19496.57</v>
      </c>
      <c r="G1177" s="9">
        <v>-19501.57</v>
      </c>
      <c r="H1177" s="9">
        <v>-19369.490000000002</v>
      </c>
      <c r="I1177" s="9">
        <v>-19459.53</v>
      </c>
      <c r="J1177" s="9">
        <v>-19559.38</v>
      </c>
      <c r="K1177" s="9">
        <v>-19579.36</v>
      </c>
      <c r="L1177" s="9">
        <v>-25993.919999999998</v>
      </c>
      <c r="M1177" s="9">
        <v>-19694.189999999999</v>
      </c>
      <c r="N1177" s="9">
        <v>-19729.77</v>
      </c>
      <c r="O1177" s="9">
        <v>-19768.88</v>
      </c>
      <c r="P1177" s="9">
        <v>-20018.28</v>
      </c>
      <c r="Q1177" s="9">
        <v>-19896.89</v>
      </c>
      <c r="R1177" s="9">
        <f t="shared" si="192"/>
        <v>-20153.039166666666</v>
      </c>
      <c r="S1177" s="9"/>
      <c r="X1177" s="200"/>
      <c r="AB1177" s="200"/>
    </row>
    <row r="1178" spans="1:28" s="8" customFormat="1" outlineLevel="3" x14ac:dyDescent="0.25">
      <c r="A1178" s="8" t="s">
        <v>2328</v>
      </c>
      <c r="B1178" s="8" t="s">
        <v>2329</v>
      </c>
      <c r="C1178" s="8" t="s">
        <v>2374</v>
      </c>
      <c r="D1178" s="8" t="s">
        <v>2375</v>
      </c>
      <c r="E1178" s="9">
        <v>-1000090.25</v>
      </c>
      <c r="F1178" s="9">
        <v>-1178794.8600000001</v>
      </c>
      <c r="G1178" s="9">
        <v>-1326556.8799999999</v>
      </c>
      <c r="H1178" s="9">
        <v>-1135430.49</v>
      </c>
      <c r="I1178" s="9">
        <v>-1312903.67</v>
      </c>
      <c r="J1178" s="9">
        <v>-930262.28</v>
      </c>
      <c r="K1178" s="9">
        <v>-1161568.1200000001</v>
      </c>
      <c r="L1178" s="9">
        <v>-1129721.24</v>
      </c>
      <c r="M1178" s="9">
        <v>-1088927.79</v>
      </c>
      <c r="N1178" s="9">
        <v>-1221692.73</v>
      </c>
      <c r="O1178" s="9">
        <v>-1155564.3899999999</v>
      </c>
      <c r="P1178" s="9">
        <v>-1335929.58</v>
      </c>
      <c r="Q1178" s="9">
        <v>-1083010.45</v>
      </c>
      <c r="R1178" s="9">
        <f t="shared" si="192"/>
        <v>-1168241.8650000002</v>
      </c>
      <c r="S1178" s="9"/>
      <c r="X1178" s="200"/>
      <c r="AB1178" s="200"/>
    </row>
    <row r="1179" spans="1:28" s="8" customFormat="1" outlineLevel="3" x14ac:dyDescent="0.25">
      <c r="A1179" s="8" t="s">
        <v>2328</v>
      </c>
      <c r="B1179" s="8" t="s">
        <v>2329</v>
      </c>
      <c r="C1179" s="8" t="s">
        <v>2376</v>
      </c>
      <c r="D1179" s="8" t="s">
        <v>2377</v>
      </c>
      <c r="E1179" s="9">
        <v>-909987.77</v>
      </c>
      <c r="F1179" s="9">
        <v>-2668976.86</v>
      </c>
      <c r="G1179" s="9">
        <v>-3017938.92</v>
      </c>
      <c r="H1179" s="9">
        <v>-2279740.7200000002</v>
      </c>
      <c r="I1179" s="9">
        <v>-2773778.11</v>
      </c>
      <c r="J1179" s="9">
        <v>-3766410.26</v>
      </c>
      <c r="K1179" s="9">
        <v>-4128347.62</v>
      </c>
      <c r="L1179" s="9">
        <v>-3325239.49</v>
      </c>
      <c r="M1179" s="9">
        <v>-6068439.75</v>
      </c>
      <c r="N1179" s="9">
        <v>-2521540.12</v>
      </c>
      <c r="O1179" s="9">
        <v>-1283583.49</v>
      </c>
      <c r="P1179" s="9">
        <v>-857401.92</v>
      </c>
      <c r="Q1179" s="9">
        <v>-933399.39</v>
      </c>
      <c r="R1179" s="9">
        <f t="shared" si="192"/>
        <v>-2801090.9033333329</v>
      </c>
      <c r="S1179" s="9"/>
      <c r="X1179" s="200"/>
      <c r="AB1179" s="200"/>
    </row>
    <row r="1180" spans="1:28" s="8" customFormat="1" outlineLevel="3" x14ac:dyDescent="0.25">
      <c r="A1180" s="8" t="s">
        <v>2328</v>
      </c>
      <c r="B1180" s="8" t="s">
        <v>2329</v>
      </c>
      <c r="C1180" s="8" t="s">
        <v>2378</v>
      </c>
      <c r="D1180" s="8" t="s">
        <v>2379</v>
      </c>
      <c r="E1180" s="9">
        <v>-4683584.1900000004</v>
      </c>
      <c r="F1180" s="9">
        <v>-6440054.9800000004</v>
      </c>
      <c r="G1180" s="9">
        <v>-8953674.1699999999</v>
      </c>
      <c r="H1180" s="9">
        <v>-8101479.75</v>
      </c>
      <c r="I1180" s="9">
        <v>-12485421.880000001</v>
      </c>
      <c r="J1180" s="9">
        <v>-12533350.92</v>
      </c>
      <c r="K1180" s="9">
        <v>-12619033.560000001</v>
      </c>
      <c r="L1180" s="9">
        <v>-8016054.1699999999</v>
      </c>
      <c r="M1180" s="9">
        <v>-6126573.6399999997</v>
      </c>
      <c r="N1180" s="9">
        <v>-8405790.75</v>
      </c>
      <c r="O1180" s="9">
        <v>-11282465.539999999</v>
      </c>
      <c r="P1180" s="9">
        <v>-12232907.93</v>
      </c>
      <c r="Q1180" s="9">
        <v>-7910711.8200000003</v>
      </c>
      <c r="R1180" s="9">
        <f t="shared" si="192"/>
        <v>-9457829.6079166681</v>
      </c>
      <c r="S1180" s="9"/>
      <c r="X1180" s="200"/>
      <c r="AB1180" s="200"/>
    </row>
    <row r="1181" spans="1:28" s="8" customFormat="1" outlineLevel="3" x14ac:dyDescent="0.25">
      <c r="A1181" s="8" t="s">
        <v>2328</v>
      </c>
      <c r="B1181" s="8" t="s">
        <v>2329</v>
      </c>
      <c r="C1181" s="8" t="s">
        <v>2380</v>
      </c>
      <c r="D1181" s="8" t="s">
        <v>2381</v>
      </c>
      <c r="E1181" s="9">
        <v>-870600.35</v>
      </c>
      <c r="F1181" s="9">
        <v>-693926.62</v>
      </c>
      <c r="G1181" s="9">
        <v>14175.01</v>
      </c>
      <c r="H1181" s="9">
        <v>-352176</v>
      </c>
      <c r="I1181" s="9">
        <v>-687936.46</v>
      </c>
      <c r="J1181" s="9">
        <v>-1568292.05</v>
      </c>
      <c r="K1181" s="9">
        <v>0</v>
      </c>
      <c r="L1181" s="9">
        <v>0</v>
      </c>
      <c r="M1181" s="9">
        <v>0</v>
      </c>
      <c r="N1181" s="9">
        <v>-379092.17</v>
      </c>
      <c r="O1181" s="9">
        <v>-188240.14</v>
      </c>
      <c r="P1181" s="9">
        <v>-3626.4</v>
      </c>
      <c r="Q1181" s="9">
        <v>0</v>
      </c>
      <c r="R1181" s="9">
        <f t="shared" si="192"/>
        <v>-357867.9170833333</v>
      </c>
      <c r="S1181" s="9"/>
      <c r="X1181" s="200"/>
      <c r="AB1181" s="200"/>
    </row>
    <row r="1182" spans="1:28" s="8" customFormat="1" outlineLevel="3" x14ac:dyDescent="0.25">
      <c r="A1182" s="8" t="s">
        <v>2328</v>
      </c>
      <c r="B1182" s="8" t="s">
        <v>2329</v>
      </c>
      <c r="C1182" s="8" t="s">
        <v>2382</v>
      </c>
      <c r="D1182" s="8" t="s">
        <v>2383</v>
      </c>
      <c r="E1182" s="9">
        <v>-13413473.17</v>
      </c>
      <c r="F1182" s="9">
        <v>-22742118.969999999</v>
      </c>
      <c r="G1182" s="9">
        <v>-24512580.32</v>
      </c>
      <c r="H1182" s="9">
        <v>-19921124.41</v>
      </c>
      <c r="I1182" s="9">
        <v>-19570495.899999999</v>
      </c>
      <c r="J1182" s="9">
        <v>-21054377.210000001</v>
      </c>
      <c r="K1182" s="9">
        <v>-34273888.079999998</v>
      </c>
      <c r="L1182" s="9">
        <v>-30876811.91</v>
      </c>
      <c r="M1182" s="9">
        <v>-38859219.840000004</v>
      </c>
      <c r="N1182" s="9">
        <v>-23342291.800000001</v>
      </c>
      <c r="O1182" s="9">
        <v>-13948423.23</v>
      </c>
      <c r="P1182" s="9">
        <v>-13540236.720000001</v>
      </c>
      <c r="Q1182" s="9">
        <v>-13766965.369999999</v>
      </c>
      <c r="R1182" s="9">
        <f t="shared" si="192"/>
        <v>-23019315.638333332</v>
      </c>
      <c r="S1182" s="9"/>
      <c r="X1182" s="200"/>
      <c r="AB1182" s="200"/>
    </row>
    <row r="1183" spans="1:28" s="8" customFormat="1" outlineLevel="3" x14ac:dyDescent="0.25">
      <c r="A1183" s="8" t="s">
        <v>2328</v>
      </c>
      <c r="B1183" s="8" t="s">
        <v>2329</v>
      </c>
      <c r="C1183" s="8" t="s">
        <v>2384</v>
      </c>
      <c r="D1183" s="8" t="s">
        <v>2385</v>
      </c>
      <c r="E1183" s="9">
        <v>-30420833.120000001</v>
      </c>
      <c r="F1183" s="9">
        <v>-17576454.93</v>
      </c>
      <c r="G1183" s="9">
        <v>-30745930.890000001</v>
      </c>
      <c r="H1183" s="9">
        <v>-24232834.16</v>
      </c>
      <c r="I1183" s="9">
        <v>-25930147.620000001</v>
      </c>
      <c r="J1183" s="9">
        <v>-115689252.92</v>
      </c>
      <c r="K1183" s="9">
        <v>-40811273.079999998</v>
      </c>
      <c r="L1183" s="9">
        <v>-44301694.159999996</v>
      </c>
      <c r="M1183" s="9">
        <v>-49808274.530000001</v>
      </c>
      <c r="N1183" s="9">
        <v>-24717448.640000001</v>
      </c>
      <c r="O1183" s="9">
        <v>-39491891.579999998</v>
      </c>
      <c r="P1183" s="9">
        <v>-37333528.420000002</v>
      </c>
      <c r="Q1183" s="9">
        <v>-21968319.280000001</v>
      </c>
      <c r="R1183" s="9">
        <f t="shared" si="192"/>
        <v>-39736108.927499995</v>
      </c>
      <c r="S1183" s="9"/>
      <c r="X1183" s="200"/>
      <c r="AB1183" s="200"/>
    </row>
    <row r="1184" spans="1:28" s="8" customFormat="1" outlineLevel="3" x14ac:dyDescent="0.25">
      <c r="A1184" s="8" t="s">
        <v>2328</v>
      </c>
      <c r="B1184" s="8" t="s">
        <v>2329</v>
      </c>
      <c r="C1184" s="8" t="s">
        <v>2386</v>
      </c>
      <c r="D1184" s="8" t="s">
        <v>2387</v>
      </c>
      <c r="E1184" s="9">
        <v>-14303487.869999999</v>
      </c>
      <c r="F1184" s="9">
        <v>-17361298.469999999</v>
      </c>
      <c r="G1184" s="9">
        <v>-17732678.66</v>
      </c>
      <c r="H1184" s="9">
        <v>-18823085.010000002</v>
      </c>
      <c r="I1184" s="9">
        <v>-17713092.73</v>
      </c>
      <c r="J1184" s="9">
        <v>-19451510.399999999</v>
      </c>
      <c r="K1184" s="9">
        <v>-29190499.43</v>
      </c>
      <c r="L1184" s="9">
        <v>-21548386.359999999</v>
      </c>
      <c r="M1184" s="9">
        <v>-24295955.34</v>
      </c>
      <c r="N1184" s="9">
        <v>-25875217.09</v>
      </c>
      <c r="O1184" s="9">
        <v>-18776984.5</v>
      </c>
      <c r="P1184" s="9">
        <v>-14051442.32</v>
      </c>
      <c r="Q1184" s="9">
        <v>-19597768.460000001</v>
      </c>
      <c r="R1184" s="9">
        <f t="shared" si="192"/>
        <v>-20147564.872916665</v>
      </c>
      <c r="S1184" s="9"/>
      <c r="X1184" s="200"/>
      <c r="AB1184" s="200"/>
    </row>
    <row r="1185" spans="1:28" s="8" customFormat="1" outlineLevel="3" x14ac:dyDescent="0.25">
      <c r="A1185" s="8" t="s">
        <v>2328</v>
      </c>
      <c r="B1185" s="8" t="s">
        <v>2329</v>
      </c>
      <c r="C1185" s="8" t="s">
        <v>2388</v>
      </c>
      <c r="D1185" s="8" t="s">
        <v>2389</v>
      </c>
      <c r="E1185" s="9">
        <v>-48826.21</v>
      </c>
      <c r="F1185" s="9">
        <v>-134450.35</v>
      </c>
      <c r="G1185" s="9">
        <v>-191302.99</v>
      </c>
      <c r="H1185" s="9">
        <v>-110459.37</v>
      </c>
      <c r="I1185" s="9">
        <v>-94455.17</v>
      </c>
      <c r="J1185" s="9">
        <v>-92176.48</v>
      </c>
      <c r="K1185" s="9">
        <v>-108008.68</v>
      </c>
      <c r="L1185" s="9">
        <v>-125096.25</v>
      </c>
      <c r="M1185" s="9">
        <v>-134090.4</v>
      </c>
      <c r="N1185" s="9">
        <v>-138259.71</v>
      </c>
      <c r="O1185" s="9">
        <v>-94284.93</v>
      </c>
      <c r="P1185" s="9">
        <v>-44465.9</v>
      </c>
      <c r="Q1185" s="9">
        <v>-49512.34</v>
      </c>
      <c r="R1185" s="9">
        <f t="shared" si="192"/>
        <v>-109684.95874999999</v>
      </c>
      <c r="S1185" s="9"/>
      <c r="X1185" s="200"/>
      <c r="AB1185" s="200"/>
    </row>
    <row r="1186" spans="1:28" s="8" customFormat="1" outlineLevel="3" x14ac:dyDescent="0.25">
      <c r="A1186" s="8" t="s">
        <v>2328</v>
      </c>
      <c r="B1186" s="8" t="s">
        <v>2329</v>
      </c>
      <c r="C1186" s="8" t="s">
        <v>2390</v>
      </c>
      <c r="D1186" s="8" t="s">
        <v>2391</v>
      </c>
      <c r="E1186" s="9">
        <v>-843827.11</v>
      </c>
      <c r="F1186" s="9">
        <v>-734619.18</v>
      </c>
      <c r="G1186" s="9">
        <v>-758398.51</v>
      </c>
      <c r="H1186" s="9">
        <v>-690954.32</v>
      </c>
      <c r="I1186" s="9">
        <v>-881915.34</v>
      </c>
      <c r="J1186" s="9">
        <v>-811938.96</v>
      </c>
      <c r="K1186" s="9">
        <v>-814377.74</v>
      </c>
      <c r="L1186" s="9">
        <v>-383770.94</v>
      </c>
      <c r="M1186" s="9">
        <v>-729545.59</v>
      </c>
      <c r="N1186" s="9">
        <v>-1352801.96</v>
      </c>
      <c r="O1186" s="9">
        <v>-1922229.96</v>
      </c>
      <c r="P1186" s="9">
        <v>-2621308.2200000002</v>
      </c>
      <c r="Q1186" s="9">
        <v>-3012859.15</v>
      </c>
      <c r="R1186" s="9">
        <f t="shared" si="192"/>
        <v>-1135850.3208333333</v>
      </c>
      <c r="S1186" s="9"/>
      <c r="X1186" s="200"/>
      <c r="AB1186" s="200"/>
    </row>
    <row r="1187" spans="1:28" s="8" customFormat="1" outlineLevel="3" x14ac:dyDescent="0.25">
      <c r="A1187" s="8" t="s">
        <v>2328</v>
      </c>
      <c r="B1187" s="8" t="s">
        <v>2329</v>
      </c>
      <c r="C1187" s="8" t="s">
        <v>2392</v>
      </c>
      <c r="D1187" s="8" t="s">
        <v>2393</v>
      </c>
      <c r="E1187" s="9">
        <v>0</v>
      </c>
      <c r="F1187" s="9">
        <v>0</v>
      </c>
      <c r="G1187" s="9">
        <v>-691.34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f t="shared" si="192"/>
        <v>-57.611666666666672</v>
      </c>
      <c r="S1187" s="9"/>
      <c r="X1187" s="200"/>
      <c r="AB1187" s="200"/>
    </row>
    <row r="1188" spans="1:28" s="8" customFormat="1" outlineLevel="3" x14ac:dyDescent="0.25">
      <c r="A1188" s="8" t="s">
        <v>2328</v>
      </c>
      <c r="B1188" s="8" t="s">
        <v>2329</v>
      </c>
      <c r="C1188" s="8" t="s">
        <v>2394</v>
      </c>
      <c r="D1188" s="8" t="s">
        <v>2395</v>
      </c>
      <c r="E1188" s="9">
        <v>0</v>
      </c>
      <c r="F1188" s="9">
        <v>0</v>
      </c>
      <c r="G1188" s="9">
        <v>85.3</v>
      </c>
      <c r="H1188" s="9">
        <v>147.65</v>
      </c>
      <c r="I1188" s="9">
        <v>95.85</v>
      </c>
      <c r="J1188" s="9">
        <v>0</v>
      </c>
      <c r="K1188" s="9">
        <v>2.6</v>
      </c>
      <c r="L1188" s="9">
        <v>157.16</v>
      </c>
      <c r="M1188" s="9">
        <v>0</v>
      </c>
      <c r="N1188" s="9">
        <v>742.79</v>
      </c>
      <c r="O1188" s="9">
        <v>248.2</v>
      </c>
      <c r="P1188" s="9">
        <v>137.44</v>
      </c>
      <c r="Q1188" s="9">
        <v>430.22</v>
      </c>
      <c r="R1188" s="9">
        <f t="shared" si="192"/>
        <v>152.67499999999998</v>
      </c>
      <c r="S1188" s="9"/>
      <c r="X1188" s="200"/>
      <c r="AB1188" s="200"/>
    </row>
    <row r="1189" spans="1:28" s="8" customFormat="1" outlineLevel="3" x14ac:dyDescent="0.25">
      <c r="A1189" s="8" t="s">
        <v>2328</v>
      </c>
      <c r="B1189" s="8" t="s">
        <v>2329</v>
      </c>
      <c r="C1189" s="8" t="s">
        <v>2396</v>
      </c>
      <c r="D1189" s="8" t="s">
        <v>2397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v>0</v>
      </c>
      <c r="R1189" s="9">
        <f t="shared" si="192"/>
        <v>0</v>
      </c>
      <c r="S1189" s="9"/>
      <c r="X1189" s="200"/>
      <c r="AB1189" s="200"/>
    </row>
    <row r="1190" spans="1:28" s="8" customFormat="1" outlineLevel="3" x14ac:dyDescent="0.25">
      <c r="A1190" s="8" t="s">
        <v>2328</v>
      </c>
      <c r="B1190" s="8" t="s">
        <v>2329</v>
      </c>
      <c r="C1190" s="8" t="s">
        <v>2398</v>
      </c>
      <c r="D1190" s="8" t="s">
        <v>2399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  <c r="O1190" s="9">
        <v>20</v>
      </c>
      <c r="P1190" s="9">
        <v>0</v>
      </c>
      <c r="Q1190" s="9">
        <v>0</v>
      </c>
      <c r="R1190" s="9">
        <f t="shared" si="192"/>
        <v>1.6666666666666667</v>
      </c>
      <c r="S1190" s="9"/>
      <c r="X1190" s="200"/>
      <c r="AB1190" s="200"/>
    </row>
    <row r="1191" spans="1:28" s="8" customFormat="1" outlineLevel="3" x14ac:dyDescent="0.25">
      <c r="A1191" s="8" t="s">
        <v>2328</v>
      </c>
      <c r="B1191" s="8" t="s">
        <v>2329</v>
      </c>
      <c r="C1191" s="8" t="s">
        <v>2400</v>
      </c>
      <c r="D1191" s="8" t="s">
        <v>2401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  <c r="O1191" s="9">
        <v>0</v>
      </c>
      <c r="P1191" s="9">
        <v>9.58</v>
      </c>
      <c r="Q1191" s="9">
        <v>0</v>
      </c>
      <c r="R1191" s="9">
        <f t="shared" si="192"/>
        <v>0.79833333333333334</v>
      </c>
      <c r="S1191" s="9"/>
      <c r="X1191" s="200"/>
      <c r="AB1191" s="200"/>
    </row>
    <row r="1192" spans="1:28" s="8" customFormat="1" outlineLevel="3" x14ac:dyDescent="0.25">
      <c r="A1192" s="8" t="s">
        <v>2328</v>
      </c>
      <c r="B1192" s="8" t="s">
        <v>2329</v>
      </c>
      <c r="C1192" s="8" t="s">
        <v>2402</v>
      </c>
      <c r="D1192" s="8" t="s">
        <v>2403</v>
      </c>
      <c r="E1192" s="9">
        <v>0</v>
      </c>
      <c r="F1192" s="9">
        <v>539.05999999999995</v>
      </c>
      <c r="G1192" s="9">
        <v>-41881.82</v>
      </c>
      <c r="H1192" s="9">
        <v>0</v>
      </c>
      <c r="I1192" s="9">
        <v>0</v>
      </c>
      <c r="J1192" s="9">
        <v>-42265.01</v>
      </c>
      <c r="K1192" s="9">
        <v>-42585.55</v>
      </c>
      <c r="L1192" s="9">
        <v>-1323.54</v>
      </c>
      <c r="M1192" s="9">
        <v>0</v>
      </c>
      <c r="N1192" s="9">
        <v>325.86</v>
      </c>
      <c r="O1192" s="9">
        <v>0</v>
      </c>
      <c r="P1192" s="9">
        <v>-41533.300000000003</v>
      </c>
      <c r="Q1192" s="9">
        <v>0</v>
      </c>
      <c r="R1192" s="9">
        <f t="shared" si="192"/>
        <v>-14060.358333333332</v>
      </c>
      <c r="S1192" s="9"/>
      <c r="X1192" s="200"/>
      <c r="AB1192" s="200"/>
    </row>
    <row r="1193" spans="1:28" s="8" customFormat="1" outlineLevel="3" x14ac:dyDescent="0.25">
      <c r="A1193" s="8" t="s">
        <v>2328</v>
      </c>
      <c r="B1193" s="8" t="s">
        <v>2329</v>
      </c>
      <c r="C1193" s="8" t="s">
        <v>2404</v>
      </c>
      <c r="D1193" s="8" t="s">
        <v>2405</v>
      </c>
      <c r="E1193" s="9">
        <v>-53777.9</v>
      </c>
      <c r="F1193" s="9">
        <v>-53727.19</v>
      </c>
      <c r="G1193" s="9">
        <v>-53657.42</v>
      </c>
      <c r="H1193" s="9">
        <v>-53727.19</v>
      </c>
      <c r="I1193" s="9">
        <v>-53825</v>
      </c>
      <c r="J1193" s="9">
        <v>-53825</v>
      </c>
      <c r="K1193" s="9">
        <v>-128825</v>
      </c>
      <c r="L1193" s="9">
        <v>0</v>
      </c>
      <c r="M1193" s="9">
        <v>0</v>
      </c>
      <c r="N1193" s="9">
        <v>0</v>
      </c>
      <c r="O1193" s="9">
        <v>66.180000000000007</v>
      </c>
      <c r="P1193" s="9">
        <v>80.84</v>
      </c>
      <c r="Q1193" s="9">
        <v>194.04</v>
      </c>
      <c r="R1193" s="9">
        <f t="shared" si="192"/>
        <v>-35352.642499999994</v>
      </c>
      <c r="S1193" s="9"/>
      <c r="X1193" s="200"/>
      <c r="AB1193" s="200"/>
    </row>
    <row r="1194" spans="1:28" s="8" customFormat="1" outlineLevel="3" x14ac:dyDescent="0.25">
      <c r="A1194" s="8" t="s">
        <v>2328</v>
      </c>
      <c r="B1194" s="8" t="s">
        <v>2329</v>
      </c>
      <c r="C1194" s="8" t="s">
        <v>2406</v>
      </c>
      <c r="D1194" s="8" t="s">
        <v>2407</v>
      </c>
      <c r="E1194" s="9">
        <v>-299575.5</v>
      </c>
      <c r="F1194" s="9">
        <v>-349504.75</v>
      </c>
      <c r="G1194" s="9">
        <v>-399434</v>
      </c>
      <c r="H1194" s="9">
        <v>-449363.25</v>
      </c>
      <c r="I1194" s="9">
        <v>0</v>
      </c>
      <c r="J1194" s="9">
        <v>0</v>
      </c>
      <c r="K1194" s="9">
        <v>0</v>
      </c>
      <c r="L1194" s="9">
        <v>-51177</v>
      </c>
      <c r="M1194" s="9">
        <v>-102354</v>
      </c>
      <c r="N1194" s="9">
        <v>-153531</v>
      </c>
      <c r="O1194" s="9">
        <v>-204708</v>
      </c>
      <c r="P1194" s="9">
        <v>-255885</v>
      </c>
      <c r="Q1194" s="9">
        <v>-307062</v>
      </c>
      <c r="R1194" s="9">
        <f t="shared" si="192"/>
        <v>-189106.3125</v>
      </c>
      <c r="S1194" s="9"/>
      <c r="X1194" s="200"/>
      <c r="AB1194" s="200"/>
    </row>
    <row r="1195" spans="1:28" s="8" customFormat="1" outlineLevel="3" x14ac:dyDescent="0.25">
      <c r="A1195" s="8" t="s">
        <v>2328</v>
      </c>
      <c r="B1195" s="8" t="s">
        <v>2329</v>
      </c>
      <c r="C1195" s="8" t="s">
        <v>2408</v>
      </c>
      <c r="D1195" s="8" t="s">
        <v>2409</v>
      </c>
      <c r="E1195" s="9">
        <v>-466343.62</v>
      </c>
      <c r="F1195" s="9">
        <v>-458152.67</v>
      </c>
      <c r="G1195" s="9">
        <v>-152168.51</v>
      </c>
      <c r="H1195" s="9">
        <v>-433568.28</v>
      </c>
      <c r="I1195" s="9">
        <v>-461783.75</v>
      </c>
      <c r="J1195" s="9">
        <v>-149942.32999999999</v>
      </c>
      <c r="K1195" s="9">
        <v>-108882.47</v>
      </c>
      <c r="L1195" s="9">
        <v>-404970.48</v>
      </c>
      <c r="M1195" s="9">
        <v>-380301.21</v>
      </c>
      <c r="N1195" s="9">
        <v>-380584.67</v>
      </c>
      <c r="O1195" s="9">
        <v>-361136.29</v>
      </c>
      <c r="P1195" s="9">
        <v>-127603.8</v>
      </c>
      <c r="Q1195" s="9">
        <v>-358946.34</v>
      </c>
      <c r="R1195" s="9">
        <f t="shared" si="192"/>
        <v>-319311.62</v>
      </c>
      <c r="S1195" s="9"/>
      <c r="X1195" s="200"/>
      <c r="AB1195" s="200"/>
    </row>
    <row r="1196" spans="1:28" s="8" customFormat="1" outlineLevel="3" x14ac:dyDescent="0.25">
      <c r="A1196" s="8" t="s">
        <v>2328</v>
      </c>
      <c r="B1196" s="8" t="s">
        <v>2329</v>
      </c>
      <c r="C1196" s="8" t="s">
        <v>2410</v>
      </c>
      <c r="D1196" s="8" t="s">
        <v>2411</v>
      </c>
      <c r="E1196" s="9">
        <v>-524970.48</v>
      </c>
      <c r="F1196" s="9">
        <v>-520244.95</v>
      </c>
      <c r="G1196" s="9">
        <v>-164315.99</v>
      </c>
      <c r="H1196" s="9">
        <v>-497705.11</v>
      </c>
      <c r="I1196" s="9">
        <v>-537539.19999999995</v>
      </c>
      <c r="J1196" s="9">
        <v>-167254.5</v>
      </c>
      <c r="K1196" s="9">
        <v>-135164.01</v>
      </c>
      <c r="L1196" s="9">
        <v>-638552.09</v>
      </c>
      <c r="M1196" s="9">
        <v>-607908.15</v>
      </c>
      <c r="N1196" s="9">
        <v>-611835.22</v>
      </c>
      <c r="O1196" s="9">
        <v>-580738.66</v>
      </c>
      <c r="P1196" s="9">
        <v>-192693.71</v>
      </c>
      <c r="Q1196" s="9">
        <v>-581119.24</v>
      </c>
      <c r="R1196" s="9">
        <f t="shared" si="192"/>
        <v>-433916.37083333335</v>
      </c>
      <c r="S1196" s="9"/>
      <c r="X1196" s="200"/>
      <c r="AB1196" s="200"/>
    </row>
    <row r="1197" spans="1:28" s="8" customFormat="1" outlineLevel="3" x14ac:dyDescent="0.25">
      <c r="A1197" s="8" t="s">
        <v>2328</v>
      </c>
      <c r="B1197" s="8" t="s">
        <v>2329</v>
      </c>
      <c r="C1197" s="8" t="s">
        <v>2412</v>
      </c>
      <c r="D1197" s="8" t="s">
        <v>2413</v>
      </c>
      <c r="E1197" s="9">
        <v>-1062955.6000000001</v>
      </c>
      <c r="F1197" s="9">
        <v>-1220192.58</v>
      </c>
      <c r="G1197" s="9">
        <v>-1280248.98</v>
      </c>
      <c r="H1197" s="9">
        <v>-1511690.25</v>
      </c>
      <c r="I1197" s="9">
        <v>-1658838.24</v>
      </c>
      <c r="J1197" s="9">
        <v>-1730637.69</v>
      </c>
      <c r="K1197" s="9">
        <v>-1853275.02</v>
      </c>
      <c r="L1197" s="9">
        <v>-1930353.97</v>
      </c>
      <c r="M1197" s="9">
        <v>-462886.5</v>
      </c>
      <c r="N1197" s="9">
        <v>-613732</v>
      </c>
      <c r="O1197" s="9">
        <v>-769126.53</v>
      </c>
      <c r="P1197" s="9">
        <v>-862299.76</v>
      </c>
      <c r="Q1197" s="9">
        <v>-1093561.8999999999</v>
      </c>
      <c r="R1197" s="9">
        <f t="shared" si="192"/>
        <v>-1247628.3558333332</v>
      </c>
      <c r="S1197" s="9"/>
      <c r="X1197" s="200"/>
      <c r="AB1197" s="200"/>
    </row>
    <row r="1198" spans="1:28" s="8" customFormat="1" outlineLevel="3" x14ac:dyDescent="0.25">
      <c r="A1198" s="8" t="s">
        <v>2328</v>
      </c>
      <c r="B1198" s="8" t="s">
        <v>2329</v>
      </c>
      <c r="C1198" s="8" t="s">
        <v>2414</v>
      </c>
      <c r="D1198" s="8" t="s">
        <v>2415</v>
      </c>
      <c r="E1198" s="9">
        <v>-1910160.32</v>
      </c>
      <c r="F1198" s="9">
        <v>-2080640.61</v>
      </c>
      <c r="G1198" s="9">
        <v>-1662502.83</v>
      </c>
      <c r="H1198" s="9">
        <v>-2395113.38</v>
      </c>
      <c r="I1198" s="9">
        <v>-2441118.73</v>
      </c>
      <c r="J1198" s="9">
        <v>-1995012.78</v>
      </c>
      <c r="K1198" s="9">
        <v>-219811.43</v>
      </c>
      <c r="L1198" s="9">
        <v>-1097718.1499999999</v>
      </c>
      <c r="M1198" s="9">
        <v>-1253964.24</v>
      </c>
      <c r="N1198" s="9">
        <v>-1428332.68</v>
      </c>
      <c r="O1198" s="9">
        <v>-1566279.32</v>
      </c>
      <c r="P1198" s="9">
        <v>-1192918.96</v>
      </c>
      <c r="Q1198" s="9">
        <v>-1933581.97</v>
      </c>
      <c r="R1198" s="9">
        <f t="shared" si="192"/>
        <v>-1604607.02125</v>
      </c>
      <c r="S1198" s="9"/>
      <c r="X1198" s="200"/>
      <c r="AB1198" s="200"/>
    </row>
    <row r="1199" spans="1:28" s="8" customFormat="1" outlineLevel="3" x14ac:dyDescent="0.25">
      <c r="A1199" s="8" t="s">
        <v>2328</v>
      </c>
      <c r="B1199" s="8" t="s">
        <v>2329</v>
      </c>
      <c r="C1199" s="8" t="s">
        <v>2416</v>
      </c>
      <c r="D1199" s="8" t="s">
        <v>2417</v>
      </c>
      <c r="E1199" s="9">
        <v>-3241447.14</v>
      </c>
      <c r="F1199" s="9">
        <v>-3431816.96</v>
      </c>
      <c r="G1199" s="9">
        <v>-3772902.88</v>
      </c>
      <c r="H1199" s="9">
        <v>-3464403.97</v>
      </c>
      <c r="I1199" s="9">
        <v>-3472684.67</v>
      </c>
      <c r="J1199" s="9">
        <v>-3888907.05</v>
      </c>
      <c r="K1199" s="9">
        <v>-4217367.17</v>
      </c>
      <c r="L1199" s="9">
        <v>-3940544.2</v>
      </c>
      <c r="M1199" s="9">
        <v>-3311561</v>
      </c>
      <c r="N1199" s="9">
        <v>-4908889.33</v>
      </c>
      <c r="O1199" s="9">
        <v>-5261869.3600000003</v>
      </c>
      <c r="P1199" s="9">
        <v>-4150347.45</v>
      </c>
      <c r="Q1199" s="9">
        <v>-3989272.4</v>
      </c>
      <c r="R1199" s="9">
        <f t="shared" si="192"/>
        <v>-3953054.4841666673</v>
      </c>
      <c r="S1199" s="9"/>
      <c r="X1199" s="200"/>
      <c r="AB1199" s="200"/>
    </row>
    <row r="1200" spans="1:28" s="8" customFormat="1" outlineLevel="3" x14ac:dyDescent="0.25">
      <c r="A1200" s="8" t="s">
        <v>2328</v>
      </c>
      <c r="B1200" s="8" t="s">
        <v>2329</v>
      </c>
      <c r="C1200" s="8" t="s">
        <v>2418</v>
      </c>
      <c r="D1200" s="8" t="s">
        <v>2419</v>
      </c>
      <c r="E1200" s="9">
        <v>-44345.41</v>
      </c>
      <c r="F1200" s="9">
        <v>-79787.34</v>
      </c>
      <c r="G1200" s="9">
        <v>-107813.09</v>
      </c>
      <c r="H1200" s="9">
        <v>-54656.08</v>
      </c>
      <c r="I1200" s="9">
        <v>-83567.009999999995</v>
      </c>
      <c r="J1200" s="9">
        <v>-88841.45</v>
      </c>
      <c r="K1200" s="9">
        <v>-94662.33</v>
      </c>
      <c r="L1200" s="9">
        <v>-7148.42</v>
      </c>
      <c r="M1200" s="9">
        <v>-513.24</v>
      </c>
      <c r="N1200" s="9">
        <v>-45060</v>
      </c>
      <c r="O1200" s="9">
        <v>-52901</v>
      </c>
      <c r="P1200" s="9">
        <v>-63345.43</v>
      </c>
      <c r="Q1200" s="9">
        <v>-46896.91</v>
      </c>
      <c r="R1200" s="9">
        <f t="shared" si="192"/>
        <v>-60326.379166666658</v>
      </c>
      <c r="S1200" s="9"/>
      <c r="X1200" s="200"/>
      <c r="AB1200" s="200"/>
    </row>
    <row r="1201" spans="1:28" s="8" customFormat="1" outlineLevel="3" x14ac:dyDescent="0.25">
      <c r="A1201" s="8" t="s">
        <v>2328</v>
      </c>
      <c r="B1201" s="8" t="s">
        <v>2329</v>
      </c>
      <c r="C1201" s="8" t="s">
        <v>2420</v>
      </c>
      <c r="D1201" s="8" t="s">
        <v>2421</v>
      </c>
      <c r="E1201" s="9">
        <v>-34000</v>
      </c>
      <c r="F1201" s="9">
        <v>-33000</v>
      </c>
      <c r="G1201" s="9">
        <v>-40443.61</v>
      </c>
      <c r="H1201" s="9">
        <v>-29000</v>
      </c>
      <c r="I1201" s="9">
        <v>-38001.21</v>
      </c>
      <c r="J1201" s="9">
        <v>-43364.59</v>
      </c>
      <c r="K1201" s="9">
        <v>-9349.84</v>
      </c>
      <c r="L1201" s="9">
        <v>0</v>
      </c>
      <c r="M1201" s="9">
        <v>-787.79</v>
      </c>
      <c r="N1201" s="9">
        <v>0</v>
      </c>
      <c r="O1201" s="9">
        <v>7583.92</v>
      </c>
      <c r="P1201" s="9">
        <v>-8096.39</v>
      </c>
      <c r="Q1201" s="9">
        <v>0</v>
      </c>
      <c r="R1201" s="9">
        <f t="shared" si="192"/>
        <v>-17621.625833333335</v>
      </c>
      <c r="S1201" s="9"/>
      <c r="X1201" s="200"/>
      <c r="AB1201" s="200"/>
    </row>
    <row r="1202" spans="1:28" s="8" customFormat="1" outlineLevel="3" x14ac:dyDescent="0.25">
      <c r="A1202" s="8" t="s">
        <v>2328</v>
      </c>
      <c r="B1202" s="8" t="s">
        <v>2329</v>
      </c>
      <c r="C1202" s="8" t="s">
        <v>2422</v>
      </c>
      <c r="D1202" s="8" t="s">
        <v>2423</v>
      </c>
      <c r="E1202" s="9">
        <v>0</v>
      </c>
      <c r="F1202" s="9">
        <v>0</v>
      </c>
      <c r="G1202" s="9">
        <v>-31375.79</v>
      </c>
      <c r="H1202" s="9">
        <v>0</v>
      </c>
      <c r="I1202" s="9">
        <v>0</v>
      </c>
      <c r="J1202" s="9">
        <v>-31689.39</v>
      </c>
      <c r="K1202" s="9">
        <v>-31576.38</v>
      </c>
      <c r="L1202" s="9">
        <v>0</v>
      </c>
      <c r="M1202" s="9">
        <v>0</v>
      </c>
      <c r="N1202" s="9">
        <v>0</v>
      </c>
      <c r="O1202" s="9">
        <v>0</v>
      </c>
      <c r="P1202" s="9">
        <v>-34677.65</v>
      </c>
      <c r="Q1202" s="9">
        <v>0</v>
      </c>
      <c r="R1202" s="9">
        <f t="shared" si="192"/>
        <v>-10776.600833333332</v>
      </c>
      <c r="S1202" s="9"/>
      <c r="X1202" s="200"/>
      <c r="AB1202" s="200"/>
    </row>
    <row r="1203" spans="1:28" s="8" customFormat="1" outlineLevel="3" x14ac:dyDescent="0.25">
      <c r="A1203" s="8" t="s">
        <v>2328</v>
      </c>
      <c r="B1203" s="8" t="s">
        <v>2329</v>
      </c>
      <c r="C1203" s="8" t="s">
        <v>2424</v>
      </c>
      <c r="D1203" s="8" t="s">
        <v>2425</v>
      </c>
      <c r="E1203" s="9">
        <v>0</v>
      </c>
      <c r="F1203" s="9">
        <v>1271.27</v>
      </c>
      <c r="G1203" s="9">
        <v>-3115.16</v>
      </c>
      <c r="H1203" s="9">
        <v>0</v>
      </c>
      <c r="I1203" s="9">
        <v>178.22</v>
      </c>
      <c r="J1203" s="9">
        <v>578.13</v>
      </c>
      <c r="K1203" s="9">
        <v>-4433.92</v>
      </c>
      <c r="L1203" s="9">
        <v>-3937.31</v>
      </c>
      <c r="M1203" s="9">
        <v>-2238.31</v>
      </c>
      <c r="N1203" s="9">
        <v>0</v>
      </c>
      <c r="O1203" s="9">
        <v>1502.96</v>
      </c>
      <c r="P1203" s="9">
        <v>999.72</v>
      </c>
      <c r="Q1203" s="9">
        <v>0</v>
      </c>
      <c r="R1203" s="9">
        <f t="shared" si="192"/>
        <v>-766.19999999999993</v>
      </c>
      <c r="S1203" s="9"/>
      <c r="X1203" s="200"/>
      <c r="AB1203" s="200"/>
    </row>
    <row r="1204" spans="1:28" s="8" customFormat="1" outlineLevel="3" x14ac:dyDescent="0.25">
      <c r="A1204" s="8" t="s">
        <v>2328</v>
      </c>
      <c r="B1204" s="8" t="s">
        <v>2329</v>
      </c>
      <c r="C1204" s="8" t="s">
        <v>2426</v>
      </c>
      <c r="D1204" s="8" t="s">
        <v>2427</v>
      </c>
      <c r="E1204" s="9">
        <v>-5995.52</v>
      </c>
      <c r="F1204" s="9">
        <v>-4374.9399999999996</v>
      </c>
      <c r="G1204" s="9">
        <v>-8856.9</v>
      </c>
      <c r="H1204" s="9">
        <v>-3734.14</v>
      </c>
      <c r="I1204" s="9">
        <v>-4695.5200000000004</v>
      </c>
      <c r="J1204" s="9">
        <v>-8856.9</v>
      </c>
      <c r="K1204" s="9">
        <v>19975.060000000001</v>
      </c>
      <c r="L1204" s="9">
        <v>9500.7999999999993</v>
      </c>
      <c r="M1204" s="9">
        <v>-18162.060000000001</v>
      </c>
      <c r="N1204" s="9">
        <v>-13493.05</v>
      </c>
      <c r="O1204" s="9">
        <v>-15133.1</v>
      </c>
      <c r="P1204" s="9">
        <v>-11957.49</v>
      </c>
      <c r="Q1204" s="9">
        <v>14326.77</v>
      </c>
      <c r="R1204" s="9">
        <f t="shared" si="192"/>
        <v>-4635.2179166666665</v>
      </c>
      <c r="S1204" s="9"/>
      <c r="X1204" s="200"/>
      <c r="AB1204" s="200"/>
    </row>
    <row r="1205" spans="1:28" s="8" customFormat="1" outlineLevel="3" x14ac:dyDescent="0.25">
      <c r="A1205" s="8" t="s">
        <v>2328</v>
      </c>
      <c r="B1205" s="8" t="s">
        <v>2329</v>
      </c>
      <c r="C1205" s="8" t="s">
        <v>2428</v>
      </c>
      <c r="D1205" s="8" t="s">
        <v>2429</v>
      </c>
      <c r="E1205" s="9">
        <v>0</v>
      </c>
      <c r="F1205" s="9">
        <v>12.04</v>
      </c>
      <c r="G1205" s="9">
        <v>-35307.85</v>
      </c>
      <c r="H1205" s="9">
        <v>0</v>
      </c>
      <c r="I1205" s="9">
        <v>237.84</v>
      </c>
      <c r="J1205" s="9">
        <v>-40705.51</v>
      </c>
      <c r="K1205" s="9">
        <v>-30620</v>
      </c>
      <c r="L1205" s="9">
        <v>-5008.1099999999997</v>
      </c>
      <c r="M1205" s="9">
        <v>-7444.85</v>
      </c>
      <c r="N1205" s="9">
        <v>0</v>
      </c>
      <c r="O1205" s="9">
        <v>6485.71</v>
      </c>
      <c r="P1205" s="9">
        <v>-33249.24</v>
      </c>
      <c r="Q1205" s="9">
        <v>0</v>
      </c>
      <c r="R1205" s="9">
        <f t="shared" si="192"/>
        <v>-12133.330833333333</v>
      </c>
      <c r="S1205" s="9"/>
      <c r="X1205" s="200"/>
      <c r="AB1205" s="200"/>
    </row>
    <row r="1206" spans="1:28" s="8" customFormat="1" outlineLevel="3" x14ac:dyDescent="0.25">
      <c r="A1206" s="8" t="s">
        <v>2328</v>
      </c>
      <c r="B1206" s="8" t="s">
        <v>2329</v>
      </c>
      <c r="C1206" s="8" t="s">
        <v>2430</v>
      </c>
      <c r="D1206" s="8" t="s">
        <v>2431</v>
      </c>
      <c r="E1206" s="9">
        <v>-21782.54</v>
      </c>
      <c r="F1206" s="9">
        <v>-25960.09</v>
      </c>
      <c r="G1206" s="9">
        <v>-30116.3</v>
      </c>
      <c r="H1206" s="9">
        <v>-25512.639999999999</v>
      </c>
      <c r="I1206" s="9">
        <v>-30017.86</v>
      </c>
      <c r="J1206" s="9">
        <v>-20573.88</v>
      </c>
      <c r="K1206" s="9">
        <v>-26178.91</v>
      </c>
      <c r="L1206" s="9">
        <v>-23570.34</v>
      </c>
      <c r="M1206" s="9">
        <v>-22327.919999999998</v>
      </c>
      <c r="N1206" s="9">
        <v>-25399.7</v>
      </c>
      <c r="O1206" s="9">
        <v>-23800.73</v>
      </c>
      <c r="P1206" s="9">
        <v>-28188.720000000001</v>
      </c>
      <c r="Q1206" s="9">
        <v>-22108.799999999999</v>
      </c>
      <c r="R1206" s="9">
        <f t="shared" si="192"/>
        <v>-25299.396666666671</v>
      </c>
      <c r="S1206" s="9"/>
      <c r="X1206" s="200"/>
      <c r="AB1206" s="200"/>
    </row>
    <row r="1207" spans="1:28" s="8" customFormat="1" outlineLevel="3" x14ac:dyDescent="0.25">
      <c r="A1207" s="8" t="s">
        <v>2328</v>
      </c>
      <c r="B1207" s="8" t="s">
        <v>2329</v>
      </c>
      <c r="C1207" s="8" t="s">
        <v>2432</v>
      </c>
      <c r="D1207" s="8" t="s">
        <v>2433</v>
      </c>
      <c r="E1207" s="9">
        <v>0</v>
      </c>
      <c r="F1207" s="9">
        <v>387.92</v>
      </c>
      <c r="G1207" s="9">
        <v>-46347.839999999997</v>
      </c>
      <c r="H1207" s="9">
        <v>0</v>
      </c>
      <c r="I1207" s="9">
        <v>-307.93</v>
      </c>
      <c r="J1207" s="9">
        <v>-46468.33</v>
      </c>
      <c r="K1207" s="9">
        <v>-46632.58</v>
      </c>
      <c r="L1207" s="9">
        <v>0</v>
      </c>
      <c r="M1207" s="9">
        <v>1060.99</v>
      </c>
      <c r="N1207" s="9">
        <v>0</v>
      </c>
      <c r="O1207" s="9">
        <v>751.94</v>
      </c>
      <c r="P1207" s="9">
        <v>-46531.55</v>
      </c>
      <c r="Q1207" s="9">
        <v>0</v>
      </c>
      <c r="R1207" s="9">
        <f t="shared" si="192"/>
        <v>-15340.615</v>
      </c>
      <c r="S1207" s="9"/>
      <c r="X1207" s="200"/>
      <c r="AB1207" s="200"/>
    </row>
    <row r="1208" spans="1:28" s="8" customFormat="1" outlineLevel="3" x14ac:dyDescent="0.25">
      <c r="A1208" s="8" t="s">
        <v>2328</v>
      </c>
      <c r="B1208" s="8" t="s">
        <v>2329</v>
      </c>
      <c r="C1208" s="8" t="s">
        <v>2434</v>
      </c>
      <c r="D1208" s="8" t="s">
        <v>2435</v>
      </c>
      <c r="E1208" s="9">
        <v>0</v>
      </c>
      <c r="F1208" s="9">
        <v>0</v>
      </c>
      <c r="G1208" s="9">
        <v>-57838.97</v>
      </c>
      <c r="H1208" s="9">
        <v>0</v>
      </c>
      <c r="I1208" s="9">
        <v>-1670.87</v>
      </c>
      <c r="J1208" s="9">
        <v>-58377.59</v>
      </c>
      <c r="K1208" s="9">
        <v>-57933.16</v>
      </c>
      <c r="L1208" s="9">
        <v>0</v>
      </c>
      <c r="M1208" s="9">
        <v>0</v>
      </c>
      <c r="N1208" s="9">
        <v>0</v>
      </c>
      <c r="O1208" s="9">
        <v>505.13</v>
      </c>
      <c r="P1208" s="9">
        <v>-54664.93</v>
      </c>
      <c r="Q1208" s="9">
        <v>0</v>
      </c>
      <c r="R1208" s="9">
        <f t="shared" si="192"/>
        <v>-19165.032499999998</v>
      </c>
      <c r="S1208" s="9"/>
      <c r="X1208" s="200"/>
      <c r="AB1208" s="200"/>
    </row>
    <row r="1209" spans="1:28" s="8" customFormat="1" outlineLevel="3" x14ac:dyDescent="0.25">
      <c r="A1209" s="8" t="s">
        <v>2328</v>
      </c>
      <c r="B1209" s="8" t="s">
        <v>2329</v>
      </c>
      <c r="C1209" s="8" t="s">
        <v>2436</v>
      </c>
      <c r="D1209" s="8" t="s">
        <v>2437</v>
      </c>
      <c r="E1209" s="9">
        <v>0</v>
      </c>
      <c r="F1209" s="9">
        <v>0</v>
      </c>
      <c r="G1209" s="9">
        <v>-156273.96</v>
      </c>
      <c r="H1209" s="9">
        <v>0</v>
      </c>
      <c r="I1209" s="9">
        <v>0</v>
      </c>
      <c r="J1209" s="9">
        <v>-152766.85999999999</v>
      </c>
      <c r="K1209" s="9">
        <v>-151916.35</v>
      </c>
      <c r="L1209" s="9">
        <v>0</v>
      </c>
      <c r="M1209" s="9">
        <v>0</v>
      </c>
      <c r="N1209" s="9">
        <v>0</v>
      </c>
      <c r="O1209" s="9">
        <v>0</v>
      </c>
      <c r="P1209" s="9">
        <v>-143028.32</v>
      </c>
      <c r="Q1209" s="9">
        <v>0</v>
      </c>
      <c r="R1209" s="9">
        <f t="shared" si="192"/>
        <v>-50332.124166666668</v>
      </c>
      <c r="S1209" s="9"/>
      <c r="X1209" s="200"/>
      <c r="AB1209" s="200"/>
    </row>
    <row r="1210" spans="1:28" s="8" customFormat="1" outlineLevel="3" x14ac:dyDescent="0.25">
      <c r="A1210" s="8" t="s">
        <v>2328</v>
      </c>
      <c r="B1210" s="8" t="s">
        <v>2329</v>
      </c>
      <c r="C1210" s="8" t="s">
        <v>2438</v>
      </c>
      <c r="D1210" s="8" t="s">
        <v>2439</v>
      </c>
      <c r="E1210" s="9">
        <v>-669108.19999999995</v>
      </c>
      <c r="F1210" s="9">
        <v>-450490.69</v>
      </c>
      <c r="G1210" s="9">
        <v>-398842.04</v>
      </c>
      <c r="H1210" s="9">
        <v>-335257.95</v>
      </c>
      <c r="I1210" s="9">
        <v>-374734.52</v>
      </c>
      <c r="J1210" s="9">
        <v>-655152.31999999995</v>
      </c>
      <c r="K1210" s="9">
        <v>-608585.63</v>
      </c>
      <c r="L1210" s="9">
        <v>-738963.97</v>
      </c>
      <c r="M1210" s="9">
        <v>-287476.44</v>
      </c>
      <c r="N1210" s="9">
        <v>-771128.18</v>
      </c>
      <c r="O1210" s="9">
        <v>-243044.59</v>
      </c>
      <c r="P1210" s="9">
        <v>-202400.48</v>
      </c>
      <c r="Q1210" s="9">
        <v>-276445.90000000002</v>
      </c>
      <c r="R1210" s="9">
        <f t="shared" si="192"/>
        <v>-461571.15500000003</v>
      </c>
      <c r="S1210" s="9"/>
      <c r="X1210" s="200"/>
      <c r="AB1210" s="200"/>
    </row>
    <row r="1211" spans="1:28" s="8" customFormat="1" outlineLevel="3" x14ac:dyDescent="0.25">
      <c r="A1211" s="8" t="s">
        <v>2328</v>
      </c>
      <c r="B1211" s="8" t="s">
        <v>2329</v>
      </c>
      <c r="C1211" s="8" t="s">
        <v>2440</v>
      </c>
      <c r="D1211" s="8" t="s">
        <v>2441</v>
      </c>
      <c r="E1211" s="9">
        <v>-25719.06</v>
      </c>
      <c r="F1211" s="9">
        <v>-8657.07</v>
      </c>
      <c r="G1211" s="9">
        <v>-17204.07</v>
      </c>
      <c r="H1211" s="9">
        <v>-25806.07</v>
      </c>
      <c r="I1211" s="9">
        <v>-8558.17</v>
      </c>
      <c r="J1211" s="9">
        <v>-16918.61</v>
      </c>
      <c r="K1211" s="9">
        <v>-25564.61</v>
      </c>
      <c r="L1211" s="9">
        <v>-8657.06</v>
      </c>
      <c r="M1211" s="9">
        <v>-17061.060000000001</v>
      </c>
      <c r="N1211" s="9">
        <v>-25575.06</v>
      </c>
      <c r="O1211" s="9">
        <v>-8613.06</v>
      </c>
      <c r="P1211" s="9">
        <v>-25034.06</v>
      </c>
      <c r="Q1211" s="9">
        <v>-41654.160000000003</v>
      </c>
      <c r="R1211" s="9">
        <f t="shared" si="192"/>
        <v>-18444.625833333335</v>
      </c>
      <c r="S1211" s="9"/>
      <c r="X1211" s="200"/>
      <c r="AB1211" s="200"/>
    </row>
    <row r="1212" spans="1:28" s="8" customFormat="1" outlineLevel="3" x14ac:dyDescent="0.25">
      <c r="A1212" s="8" t="s">
        <v>2328</v>
      </c>
      <c r="B1212" s="8" t="s">
        <v>2329</v>
      </c>
      <c r="C1212" s="8" t="s">
        <v>2442</v>
      </c>
      <c r="D1212" s="8" t="s">
        <v>2443</v>
      </c>
      <c r="E1212" s="9">
        <v>-18722.740000000002</v>
      </c>
      <c r="F1212" s="9">
        <v>-18314.86</v>
      </c>
      <c r="G1212" s="9">
        <v>-18540.12</v>
      </c>
      <c r="H1212" s="9">
        <v>-18828</v>
      </c>
      <c r="I1212" s="9">
        <v>-18672</v>
      </c>
      <c r="J1212" s="9">
        <v>-17136</v>
      </c>
      <c r="K1212" s="9">
        <v>-15828</v>
      </c>
      <c r="L1212" s="9">
        <v>-16128</v>
      </c>
      <c r="M1212" s="9">
        <v>-16272</v>
      </c>
      <c r="N1212" s="9">
        <v>-16224</v>
      </c>
      <c r="O1212" s="9">
        <v>-16284</v>
      </c>
      <c r="P1212" s="9">
        <v>-17520</v>
      </c>
      <c r="Q1212" s="9">
        <v>-18562.41</v>
      </c>
      <c r="R1212" s="9">
        <f t="shared" si="192"/>
        <v>-17365.796249999996</v>
      </c>
      <c r="S1212" s="9"/>
      <c r="X1212" s="200"/>
      <c r="AB1212" s="200"/>
    </row>
    <row r="1213" spans="1:28" s="8" customFormat="1" outlineLevel="3" x14ac:dyDescent="0.25">
      <c r="A1213" s="8" t="s">
        <v>2328</v>
      </c>
      <c r="B1213" s="8" t="s">
        <v>2329</v>
      </c>
      <c r="C1213" s="8" t="s">
        <v>2444</v>
      </c>
      <c r="D1213" s="8" t="s">
        <v>2445</v>
      </c>
      <c r="E1213" s="9">
        <v>-8208</v>
      </c>
      <c r="F1213" s="9">
        <v>-8192</v>
      </c>
      <c r="G1213" s="9">
        <v>-8136</v>
      </c>
      <c r="H1213" s="9">
        <v>-8069</v>
      </c>
      <c r="I1213" s="9">
        <v>-8025</v>
      </c>
      <c r="J1213" s="9">
        <v>-8116</v>
      </c>
      <c r="K1213" s="9">
        <v>-8156</v>
      </c>
      <c r="L1213" s="9">
        <v>-8160</v>
      </c>
      <c r="M1213" s="9">
        <v>-8188</v>
      </c>
      <c r="N1213" s="9">
        <v>-8168</v>
      </c>
      <c r="O1213" s="9">
        <v>-8034</v>
      </c>
      <c r="P1213" s="9">
        <v>-7994.37</v>
      </c>
      <c r="Q1213" s="9">
        <v>-8216.3700000000008</v>
      </c>
      <c r="R1213" s="9">
        <f t="shared" si="192"/>
        <v>-8120.8795833333324</v>
      </c>
      <c r="S1213" s="9"/>
      <c r="X1213" s="200"/>
      <c r="AB1213" s="200"/>
    </row>
    <row r="1214" spans="1:28" s="8" customFormat="1" outlineLevel="3" x14ac:dyDescent="0.25">
      <c r="A1214" s="8" t="s">
        <v>2328</v>
      </c>
      <c r="B1214" s="8" t="s">
        <v>2329</v>
      </c>
      <c r="C1214" s="8" t="s">
        <v>2446</v>
      </c>
      <c r="D1214" s="8" t="s">
        <v>2447</v>
      </c>
      <c r="E1214" s="9">
        <v>-6780</v>
      </c>
      <c r="F1214" s="9">
        <v>-6776</v>
      </c>
      <c r="G1214" s="9">
        <v>-6712</v>
      </c>
      <c r="H1214" s="9">
        <v>-6607.74</v>
      </c>
      <c r="I1214" s="9">
        <v>-6546.91</v>
      </c>
      <c r="J1214" s="9">
        <v>-6683.17</v>
      </c>
      <c r="K1214" s="9">
        <v>-6732</v>
      </c>
      <c r="L1214" s="9">
        <v>-6724</v>
      </c>
      <c r="M1214" s="9">
        <v>-6756</v>
      </c>
      <c r="N1214" s="9">
        <v>-6584</v>
      </c>
      <c r="O1214" s="9">
        <v>-6552.5</v>
      </c>
      <c r="P1214" s="9">
        <v>-6660.87</v>
      </c>
      <c r="Q1214" s="9">
        <v>-6796.37</v>
      </c>
      <c r="R1214" s="9">
        <f t="shared" si="192"/>
        <v>-6676.947916666667</v>
      </c>
      <c r="S1214" s="9"/>
      <c r="X1214" s="200"/>
      <c r="AB1214" s="200"/>
    </row>
    <row r="1215" spans="1:28" s="8" customFormat="1" outlineLevel="3" x14ac:dyDescent="0.25">
      <c r="A1215" s="8" t="s">
        <v>2328</v>
      </c>
      <c r="B1215" s="8" t="s">
        <v>2329</v>
      </c>
      <c r="C1215" s="8" t="s">
        <v>2448</v>
      </c>
      <c r="D1215" s="8" t="s">
        <v>2449</v>
      </c>
      <c r="E1215" s="9">
        <v>-96602.74</v>
      </c>
      <c r="F1215" s="9">
        <v>-98547.99</v>
      </c>
      <c r="G1215" s="9">
        <v>-96858.2</v>
      </c>
      <c r="H1215" s="9">
        <v>-97921.76</v>
      </c>
      <c r="I1215" s="9">
        <v>-97611.89</v>
      </c>
      <c r="J1215" s="9">
        <v>-97398.080000000002</v>
      </c>
      <c r="K1215" s="9">
        <v>-96494.77</v>
      </c>
      <c r="L1215" s="9">
        <v>-97421.56</v>
      </c>
      <c r="M1215" s="9">
        <v>-98183.69</v>
      </c>
      <c r="N1215" s="9">
        <v>-97688.51</v>
      </c>
      <c r="O1215" s="9">
        <v>-95992.65</v>
      </c>
      <c r="P1215" s="9">
        <v>-97115.31</v>
      </c>
      <c r="Q1215" s="9">
        <v>-94431.44</v>
      </c>
      <c r="R1215" s="9">
        <f t="shared" si="192"/>
        <v>-97229.291666666672</v>
      </c>
      <c r="S1215" s="9"/>
      <c r="X1215" s="200"/>
      <c r="AB1215" s="200"/>
    </row>
    <row r="1216" spans="1:28" s="8" customFormat="1" outlineLevel="3" x14ac:dyDescent="0.25">
      <c r="A1216" s="8" t="s">
        <v>2328</v>
      </c>
      <c r="B1216" s="8" t="s">
        <v>2329</v>
      </c>
      <c r="C1216" s="8" t="s">
        <v>2450</v>
      </c>
      <c r="D1216" s="8" t="s">
        <v>2451</v>
      </c>
      <c r="E1216" s="9">
        <v>69985.77</v>
      </c>
      <c r="F1216" s="9">
        <v>71241.149999999994</v>
      </c>
      <c r="G1216" s="9">
        <v>70235.710000000006</v>
      </c>
      <c r="H1216" s="9">
        <v>70609.55</v>
      </c>
      <c r="I1216" s="9">
        <v>446.96</v>
      </c>
      <c r="J1216" s="9">
        <v>65.739999999999995</v>
      </c>
      <c r="K1216" s="9">
        <v>301.99</v>
      </c>
      <c r="L1216" s="9">
        <v>885.78</v>
      </c>
      <c r="M1216" s="9">
        <v>0</v>
      </c>
      <c r="N1216" s="9">
        <v>2610.85</v>
      </c>
      <c r="O1216" s="9">
        <v>1262.25</v>
      </c>
      <c r="P1216" s="9">
        <v>1967.72</v>
      </c>
      <c r="Q1216" s="9">
        <v>2512.9299999999998</v>
      </c>
      <c r="R1216" s="9">
        <f t="shared" si="192"/>
        <v>21323.087499999998</v>
      </c>
      <c r="S1216" s="9"/>
      <c r="X1216" s="200"/>
      <c r="AB1216" s="200"/>
    </row>
    <row r="1217" spans="1:28" s="8" customFormat="1" outlineLevel="3" x14ac:dyDescent="0.25">
      <c r="A1217" s="8" t="s">
        <v>2328</v>
      </c>
      <c r="B1217" s="8" t="s">
        <v>2329</v>
      </c>
      <c r="C1217" s="8" t="s">
        <v>2452</v>
      </c>
      <c r="D1217" s="8" t="s">
        <v>2453</v>
      </c>
      <c r="E1217" s="9">
        <v>0</v>
      </c>
      <c r="F1217" s="9">
        <v>105.96</v>
      </c>
      <c r="G1217" s="9">
        <v>229.41</v>
      </c>
      <c r="H1217" s="9">
        <v>141.82</v>
      </c>
      <c r="I1217" s="9">
        <v>0</v>
      </c>
      <c r="J1217" s="9">
        <v>0</v>
      </c>
      <c r="K1217" s="9">
        <v>756.49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548.21</v>
      </c>
      <c r="R1217" s="9">
        <f t="shared" si="192"/>
        <v>125.64875000000001</v>
      </c>
      <c r="S1217" s="9"/>
      <c r="X1217" s="200"/>
      <c r="AB1217" s="200"/>
    </row>
    <row r="1218" spans="1:28" s="8" customFormat="1" outlineLevel="3" x14ac:dyDescent="0.25">
      <c r="A1218" s="8" t="s">
        <v>2328</v>
      </c>
      <c r="B1218" s="8" t="s">
        <v>2329</v>
      </c>
      <c r="C1218" s="8" t="s">
        <v>2454</v>
      </c>
      <c r="D1218" s="8" t="s">
        <v>2455</v>
      </c>
      <c r="E1218" s="9">
        <v>-112.5</v>
      </c>
      <c r="F1218" s="9">
        <v>-50</v>
      </c>
      <c r="G1218" s="9">
        <v>-30894.71</v>
      </c>
      <c r="H1218" s="9">
        <v>-50</v>
      </c>
      <c r="I1218" s="9">
        <v>0</v>
      </c>
      <c r="J1218" s="9">
        <v>-106.25</v>
      </c>
      <c r="K1218" s="9">
        <v>-30333.24</v>
      </c>
      <c r="L1218" s="9">
        <v>-168.75</v>
      </c>
      <c r="M1218" s="9">
        <v>0</v>
      </c>
      <c r="N1218" s="9">
        <v>0</v>
      </c>
      <c r="O1218" s="9">
        <v>-83.33</v>
      </c>
      <c r="P1218" s="9">
        <v>-125</v>
      </c>
      <c r="Q1218" s="9">
        <v>-208.33</v>
      </c>
      <c r="R1218" s="9">
        <f t="shared" si="192"/>
        <v>-5164.3079166666666</v>
      </c>
      <c r="S1218" s="9"/>
      <c r="X1218" s="200"/>
      <c r="AB1218" s="200"/>
    </row>
    <row r="1219" spans="1:28" s="8" customFormat="1" outlineLevel="3" x14ac:dyDescent="0.25">
      <c r="A1219" s="8" t="s">
        <v>2328</v>
      </c>
      <c r="B1219" s="8" t="s">
        <v>2329</v>
      </c>
      <c r="C1219" s="8" t="s">
        <v>2456</v>
      </c>
      <c r="D1219" s="8" t="s">
        <v>2457</v>
      </c>
      <c r="E1219" s="9">
        <v>0</v>
      </c>
      <c r="F1219" s="9">
        <v>0</v>
      </c>
      <c r="G1219" s="9">
        <v>-904.17</v>
      </c>
      <c r="H1219" s="9">
        <v>0</v>
      </c>
      <c r="I1219" s="9">
        <v>0</v>
      </c>
      <c r="J1219" s="9">
        <v>0</v>
      </c>
      <c r="K1219" s="9">
        <v>-737.5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f t="shared" si="192"/>
        <v>-136.80583333333334</v>
      </c>
      <c r="S1219" s="9"/>
      <c r="X1219" s="200"/>
      <c r="AB1219" s="200"/>
    </row>
    <row r="1220" spans="1:28" s="8" customFormat="1" outlineLevel="3" x14ac:dyDescent="0.25">
      <c r="A1220" s="8" t="s">
        <v>2328</v>
      </c>
      <c r="B1220" s="8" t="s">
        <v>2329</v>
      </c>
      <c r="C1220" s="8" t="s">
        <v>2458</v>
      </c>
      <c r="D1220" s="8" t="s">
        <v>2459</v>
      </c>
      <c r="E1220" s="9">
        <v>-2245.4899999999998</v>
      </c>
      <c r="F1220" s="9">
        <v>-4018.22</v>
      </c>
      <c r="G1220" s="9">
        <v>-12098.7</v>
      </c>
      <c r="H1220" s="9">
        <v>-3355.47</v>
      </c>
      <c r="I1220" s="9">
        <v>-12927.32</v>
      </c>
      <c r="J1220" s="9">
        <v>-27797.61</v>
      </c>
      <c r="K1220" s="9">
        <v>-31062.61</v>
      </c>
      <c r="L1220" s="9">
        <v>-7311.81</v>
      </c>
      <c r="M1220" s="9">
        <v>-109.22</v>
      </c>
      <c r="N1220" s="9">
        <v>1374.02</v>
      </c>
      <c r="O1220" s="9">
        <v>-186.42</v>
      </c>
      <c r="P1220" s="9">
        <v>-5704.09</v>
      </c>
      <c r="Q1220" s="9">
        <v>999.97</v>
      </c>
      <c r="R1220" s="9">
        <f t="shared" si="192"/>
        <v>-8651.6841666666642</v>
      </c>
      <c r="S1220" s="9"/>
      <c r="X1220" s="200"/>
      <c r="AB1220" s="200"/>
    </row>
    <row r="1221" spans="1:28" s="8" customFormat="1" outlineLevel="3" x14ac:dyDescent="0.25">
      <c r="A1221" s="8" t="s">
        <v>2328</v>
      </c>
      <c r="B1221" s="8" t="s">
        <v>2329</v>
      </c>
      <c r="C1221" s="8" t="s">
        <v>2460</v>
      </c>
      <c r="D1221" s="8" t="s">
        <v>2461</v>
      </c>
      <c r="E1221" s="9">
        <v>72279.98</v>
      </c>
      <c r="F1221" s="9">
        <v>76696.06</v>
      </c>
      <c r="G1221" s="9">
        <v>-25328.77</v>
      </c>
      <c r="H1221" s="9">
        <v>-21802.68</v>
      </c>
      <c r="I1221" s="9">
        <v>-22292.52</v>
      </c>
      <c r="J1221" s="9">
        <v>-31303.89</v>
      </c>
      <c r="K1221" s="9">
        <v>-6043.64</v>
      </c>
      <c r="L1221" s="9">
        <v>35518.54</v>
      </c>
      <c r="M1221" s="9">
        <v>40656.86</v>
      </c>
      <c r="N1221" s="9">
        <v>36171.01</v>
      </c>
      <c r="O1221" s="9">
        <v>35335.46</v>
      </c>
      <c r="P1221" s="9">
        <v>17284.73</v>
      </c>
      <c r="Q1221" s="9">
        <v>25726.9</v>
      </c>
      <c r="R1221" s="9">
        <f t="shared" si="192"/>
        <v>15324.550000000001</v>
      </c>
      <c r="S1221" s="9"/>
      <c r="X1221" s="200"/>
      <c r="AB1221" s="200"/>
    </row>
    <row r="1222" spans="1:28" s="8" customFormat="1" outlineLevel="3" x14ac:dyDescent="0.25">
      <c r="A1222" s="8" t="s">
        <v>2328</v>
      </c>
      <c r="B1222" s="8" t="s">
        <v>2329</v>
      </c>
      <c r="C1222" s="8" t="s">
        <v>2462</v>
      </c>
      <c r="D1222" s="8" t="s">
        <v>2463</v>
      </c>
      <c r="E1222" s="9">
        <v>-2815.57</v>
      </c>
      <c r="F1222" s="9">
        <v>-2815.57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-20844.43</v>
      </c>
      <c r="M1222" s="9">
        <v>-16214.19</v>
      </c>
      <c r="N1222" s="9">
        <v>-15472.91</v>
      </c>
      <c r="O1222" s="9">
        <v>-14365.45</v>
      </c>
      <c r="P1222" s="9">
        <v>-14092.09</v>
      </c>
      <c r="Q1222" s="9">
        <v>-14092.09</v>
      </c>
      <c r="R1222" s="9">
        <f t="shared" si="192"/>
        <v>-7688.2058333333334</v>
      </c>
      <c r="S1222" s="9"/>
      <c r="X1222" s="200"/>
      <c r="AB1222" s="200"/>
    </row>
    <row r="1223" spans="1:28" s="8" customFormat="1" outlineLevel="3" x14ac:dyDescent="0.25">
      <c r="A1223" s="8" t="s">
        <v>2328</v>
      </c>
      <c r="B1223" s="8" t="s">
        <v>2329</v>
      </c>
      <c r="C1223" s="8" t="s">
        <v>2464</v>
      </c>
      <c r="D1223" s="8" t="s">
        <v>2465</v>
      </c>
      <c r="E1223" s="9">
        <v>237096.9</v>
      </c>
      <c r="F1223" s="9">
        <v>237096.9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-6043.64</v>
      </c>
      <c r="M1223" s="9">
        <v>-6043.64</v>
      </c>
      <c r="N1223" s="9">
        <v>-6043.64</v>
      </c>
      <c r="O1223" s="9">
        <v>-6043.64</v>
      </c>
      <c r="P1223" s="9">
        <v>-6043.64</v>
      </c>
      <c r="Q1223" s="9">
        <v>-6043.64</v>
      </c>
      <c r="R1223" s="9">
        <f t="shared" si="192"/>
        <v>26867.110833333325</v>
      </c>
      <c r="S1223" s="9"/>
      <c r="X1223" s="200"/>
      <c r="AB1223" s="200"/>
    </row>
    <row r="1224" spans="1:28" s="8" customFormat="1" outlineLevel="3" x14ac:dyDescent="0.25">
      <c r="A1224" s="8" t="s">
        <v>2328</v>
      </c>
      <c r="B1224" s="8" t="s">
        <v>2329</v>
      </c>
      <c r="C1224" s="8" t="s">
        <v>2466</v>
      </c>
      <c r="D1224" s="8" t="s">
        <v>2467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-466.7</v>
      </c>
      <c r="K1224" s="9">
        <v>-333.5</v>
      </c>
      <c r="L1224" s="9">
        <v>14116.5</v>
      </c>
      <c r="M1224" s="9">
        <v>14716.5</v>
      </c>
      <c r="N1224" s="9">
        <v>13916.5</v>
      </c>
      <c r="O1224" s="9">
        <v>12666.5</v>
      </c>
      <c r="P1224" s="9">
        <v>11333.16</v>
      </c>
      <c r="Q1224" s="9">
        <v>15674.35</v>
      </c>
      <c r="R1224" s="9">
        <f t="shared" si="192"/>
        <v>6148.8445833333344</v>
      </c>
      <c r="S1224" s="9"/>
      <c r="X1224" s="200"/>
      <c r="AB1224" s="200"/>
    </row>
    <row r="1225" spans="1:28" s="8" customFormat="1" outlineLevel="3" x14ac:dyDescent="0.25">
      <c r="A1225" s="8" t="s">
        <v>2328</v>
      </c>
      <c r="B1225" s="8" t="s">
        <v>2329</v>
      </c>
      <c r="C1225" s="8" t="s">
        <v>2468</v>
      </c>
      <c r="D1225" s="8" t="s">
        <v>2469</v>
      </c>
      <c r="E1225" s="9">
        <v>4369.83</v>
      </c>
      <c r="F1225" s="9">
        <v>7174.35</v>
      </c>
      <c r="G1225" s="9">
        <v>-283317.87</v>
      </c>
      <c r="H1225" s="9">
        <v>6515.85</v>
      </c>
      <c r="I1225" s="9">
        <v>6082.33</v>
      </c>
      <c r="J1225" s="9">
        <v>-239067.95</v>
      </c>
      <c r="K1225" s="9">
        <v>-34771.25</v>
      </c>
      <c r="L1225" s="9">
        <v>-755.16</v>
      </c>
      <c r="M1225" s="9">
        <v>3851.93</v>
      </c>
      <c r="N1225" s="9">
        <v>3769</v>
      </c>
      <c r="O1225" s="9">
        <v>3095.4</v>
      </c>
      <c r="P1225" s="9">
        <v>-272144.88</v>
      </c>
      <c r="Q1225" s="9">
        <v>2648.18</v>
      </c>
      <c r="R1225" s="9">
        <f t="shared" si="192"/>
        <v>-66338.270416666666</v>
      </c>
      <c r="S1225" s="9"/>
      <c r="X1225" s="200"/>
      <c r="AB1225" s="200"/>
    </row>
    <row r="1226" spans="1:28" s="8" customFormat="1" outlineLevel="3" x14ac:dyDescent="0.25">
      <c r="A1226" s="8" t="s">
        <v>2328</v>
      </c>
      <c r="B1226" s="8" t="s">
        <v>2329</v>
      </c>
      <c r="C1226" s="8" t="s">
        <v>2470</v>
      </c>
      <c r="D1226" s="8" t="s">
        <v>2471</v>
      </c>
      <c r="E1226" s="9">
        <v>-257347.58</v>
      </c>
      <c r="F1226" s="9">
        <v>-581859.04</v>
      </c>
      <c r="G1226" s="9">
        <v>-704486.52</v>
      </c>
      <c r="H1226" s="9">
        <v>-372324.99</v>
      </c>
      <c r="I1226" s="9">
        <v>-375735.7</v>
      </c>
      <c r="J1226" s="9">
        <v>-444631.12</v>
      </c>
      <c r="K1226" s="9">
        <v>-597287.1</v>
      </c>
      <c r="L1226" s="9">
        <v>-731150.24</v>
      </c>
      <c r="M1226" s="9">
        <v>-588758.94999999995</v>
      </c>
      <c r="N1226" s="9">
        <v>-512632.32000000001</v>
      </c>
      <c r="O1226" s="9">
        <v>-658441.07999999996</v>
      </c>
      <c r="P1226" s="9">
        <v>-435741.34</v>
      </c>
      <c r="Q1226" s="9">
        <v>-360528.76</v>
      </c>
      <c r="R1226" s="9">
        <f t="shared" si="192"/>
        <v>-525998.88083333336</v>
      </c>
      <c r="S1226" s="9"/>
      <c r="X1226" s="200"/>
      <c r="AB1226" s="200"/>
    </row>
    <row r="1227" spans="1:28" s="8" customFormat="1" outlineLevel="3" x14ac:dyDescent="0.25">
      <c r="A1227" s="8" t="s">
        <v>2328</v>
      </c>
      <c r="B1227" s="8" t="s">
        <v>2329</v>
      </c>
      <c r="C1227" s="8" t="s">
        <v>2472</v>
      </c>
      <c r="D1227" s="8" t="s">
        <v>2473</v>
      </c>
      <c r="E1227" s="9">
        <v>-28754.3</v>
      </c>
      <c r="F1227" s="9">
        <v>-29271.43</v>
      </c>
      <c r="G1227" s="9">
        <v>-31036.01</v>
      </c>
      <c r="H1227" s="9">
        <v>-30042.82</v>
      </c>
      <c r="I1227" s="9">
        <v>-33746</v>
      </c>
      <c r="J1227" s="9">
        <v>-34335.040000000001</v>
      </c>
      <c r="K1227" s="9">
        <v>-37838.57</v>
      </c>
      <c r="L1227" s="9">
        <v>-39809.79</v>
      </c>
      <c r="M1227" s="9">
        <v>-41438.639999999999</v>
      </c>
      <c r="N1227" s="9">
        <v>-45950.81</v>
      </c>
      <c r="O1227" s="9">
        <v>-46822.31</v>
      </c>
      <c r="P1227" s="9">
        <v>-47022.65</v>
      </c>
      <c r="Q1227" s="9">
        <v>-49235.77</v>
      </c>
      <c r="R1227" s="9">
        <f t="shared" si="192"/>
        <v>-38025.758750000008</v>
      </c>
      <c r="S1227" s="9"/>
      <c r="X1227" s="200"/>
      <c r="AB1227" s="200"/>
    </row>
    <row r="1228" spans="1:28" s="8" customFormat="1" outlineLevel="3" x14ac:dyDescent="0.25">
      <c r="A1228" s="8" t="s">
        <v>2328</v>
      </c>
      <c r="B1228" s="8" t="s">
        <v>2329</v>
      </c>
      <c r="C1228" s="8" t="s">
        <v>2474</v>
      </c>
      <c r="D1228" s="8" t="s">
        <v>2475</v>
      </c>
      <c r="E1228" s="9">
        <v>-15475</v>
      </c>
      <c r="F1228" s="9">
        <v>-15475</v>
      </c>
      <c r="G1228" s="9">
        <v>-15475</v>
      </c>
      <c r="H1228" s="9">
        <v>-15475</v>
      </c>
      <c r="I1228" s="9">
        <v>-15475</v>
      </c>
      <c r="J1228" s="9">
        <v>-30950</v>
      </c>
      <c r="K1228" s="9">
        <v>-15475</v>
      </c>
      <c r="L1228" s="9">
        <v>-15475</v>
      </c>
      <c r="M1228" s="9">
        <v>-15475</v>
      </c>
      <c r="N1228" s="9">
        <v>-15475</v>
      </c>
      <c r="O1228" s="9">
        <v>-15475</v>
      </c>
      <c r="P1228" s="9">
        <v>-15475</v>
      </c>
      <c r="Q1228" s="9">
        <v>-15475</v>
      </c>
      <c r="R1228" s="9">
        <f t="shared" si="192"/>
        <v>-16764.583333333332</v>
      </c>
      <c r="S1228" s="9"/>
      <c r="X1228" s="200"/>
      <c r="AB1228" s="200"/>
    </row>
    <row r="1229" spans="1:28" s="8" customFormat="1" outlineLevel="3" x14ac:dyDescent="0.25">
      <c r="A1229" s="185" t="s">
        <v>2328</v>
      </c>
      <c r="B1229" s="185" t="s">
        <v>2329</v>
      </c>
      <c r="C1229" s="185" t="s">
        <v>2476</v>
      </c>
      <c r="D1229" s="185" t="s">
        <v>2477</v>
      </c>
      <c r="E1229" s="186">
        <v>-41307.15</v>
      </c>
      <c r="F1229" s="186">
        <v>-345</v>
      </c>
      <c r="G1229" s="186">
        <v>-422.5</v>
      </c>
      <c r="H1229" s="186">
        <v>-214.64</v>
      </c>
      <c r="I1229" s="186">
        <v>-420</v>
      </c>
      <c r="J1229" s="186">
        <v>-24876.400000000001</v>
      </c>
      <c r="K1229" s="186">
        <v>-35210.61</v>
      </c>
      <c r="L1229" s="186">
        <v>-7717.33</v>
      </c>
      <c r="M1229" s="186">
        <v>-15635</v>
      </c>
      <c r="N1229" s="186">
        <v>-22836.35</v>
      </c>
      <c r="O1229" s="186">
        <v>-1464.97</v>
      </c>
      <c r="P1229" s="186">
        <v>-1552</v>
      </c>
      <c r="Q1229" s="186">
        <v>-44805.62</v>
      </c>
      <c r="R1229" s="186">
        <f t="shared" si="192"/>
        <v>-12812.598749999999</v>
      </c>
      <c r="S1229" s="9"/>
      <c r="X1229" s="200"/>
      <c r="AB1229" s="200"/>
    </row>
    <row r="1230" spans="1:28" s="8" customFormat="1" outlineLevel="3" x14ac:dyDescent="0.25">
      <c r="A1230" s="185" t="s">
        <v>2328</v>
      </c>
      <c r="B1230" s="185" t="s">
        <v>2329</v>
      </c>
      <c r="C1230" s="185" t="s">
        <v>2478</v>
      </c>
      <c r="D1230" s="185" t="s">
        <v>2479</v>
      </c>
      <c r="E1230" s="186">
        <v>-6574.08</v>
      </c>
      <c r="F1230" s="186">
        <v>-6778.21</v>
      </c>
      <c r="G1230" s="186">
        <v>-6371.63</v>
      </c>
      <c r="H1230" s="186">
        <v>-6610.85</v>
      </c>
      <c r="I1230" s="186">
        <v>-6436.92</v>
      </c>
      <c r="J1230" s="186">
        <v>-6803.02</v>
      </c>
      <c r="K1230" s="186">
        <v>-7003.82</v>
      </c>
      <c r="L1230" s="186">
        <v>-6831.86</v>
      </c>
      <c r="M1230" s="186">
        <v>-6388.23</v>
      </c>
      <c r="N1230" s="186">
        <v>-6218.72</v>
      </c>
      <c r="O1230" s="186">
        <v>-6530.59</v>
      </c>
      <c r="P1230" s="186">
        <v>-6365.2</v>
      </c>
      <c r="Q1230" s="186">
        <v>-6385.64</v>
      </c>
      <c r="R1230" s="186">
        <f t="shared" si="192"/>
        <v>-6568.2425000000003</v>
      </c>
      <c r="S1230" s="9"/>
      <c r="X1230" s="200"/>
      <c r="AB1230" s="200"/>
    </row>
    <row r="1231" spans="1:28" s="8" customFormat="1" outlineLevel="3" x14ac:dyDescent="0.25">
      <c r="A1231" s="185" t="s">
        <v>2328</v>
      </c>
      <c r="B1231" s="185" t="s">
        <v>2329</v>
      </c>
      <c r="C1231" s="185" t="s">
        <v>2480</v>
      </c>
      <c r="D1231" s="185" t="s">
        <v>2481</v>
      </c>
      <c r="E1231" s="186">
        <v>-685373.24</v>
      </c>
      <c r="F1231" s="186">
        <v>-710452.88</v>
      </c>
      <c r="G1231" s="186">
        <v>-748145.73</v>
      </c>
      <c r="H1231" s="186">
        <v>-718496.58</v>
      </c>
      <c r="I1231" s="186">
        <v>-671126.96</v>
      </c>
      <c r="J1231" s="186">
        <v>-667802.29</v>
      </c>
      <c r="K1231" s="186">
        <v>-711763.88</v>
      </c>
      <c r="L1231" s="186">
        <v>-693571</v>
      </c>
      <c r="M1231" s="186">
        <v>-684857.23</v>
      </c>
      <c r="N1231" s="186">
        <v>-687654.12</v>
      </c>
      <c r="O1231" s="186">
        <v>-667883.59</v>
      </c>
      <c r="P1231" s="186">
        <v>-659537.84</v>
      </c>
      <c r="Q1231" s="186">
        <v>-687051.09</v>
      </c>
      <c r="R1231" s="186">
        <f t="shared" si="192"/>
        <v>-692292.02208333334</v>
      </c>
      <c r="S1231" s="9"/>
      <c r="X1231" s="200"/>
      <c r="AB1231" s="200"/>
    </row>
    <row r="1232" spans="1:28" s="8" customFormat="1" outlineLevel="3" x14ac:dyDescent="0.25">
      <c r="A1232" s="8" t="s">
        <v>2328</v>
      </c>
      <c r="B1232" s="8" t="s">
        <v>2329</v>
      </c>
      <c r="C1232" s="8" t="s">
        <v>2482</v>
      </c>
      <c r="D1232" s="8" t="s">
        <v>2483</v>
      </c>
      <c r="E1232" s="9">
        <v>-881749.02</v>
      </c>
      <c r="F1232" s="9">
        <v>-989447.84</v>
      </c>
      <c r="G1232" s="9">
        <v>-894313.94</v>
      </c>
      <c r="H1232" s="9">
        <v>-1023747.06</v>
      </c>
      <c r="I1232" s="9">
        <v>-1024882.79</v>
      </c>
      <c r="J1232" s="9">
        <v>-428878.63</v>
      </c>
      <c r="K1232" s="9">
        <v>-949180.56</v>
      </c>
      <c r="L1232" s="9">
        <v>-1277591.2</v>
      </c>
      <c r="M1232" s="9">
        <v>-1425725.77</v>
      </c>
      <c r="N1232" s="9">
        <v>-1162226.78</v>
      </c>
      <c r="O1232" s="9">
        <v>-122629.75999999999</v>
      </c>
      <c r="P1232" s="9">
        <v>-299553.23</v>
      </c>
      <c r="Q1232" s="9">
        <v>-640075.18999999994</v>
      </c>
      <c r="R1232" s="9">
        <f t="shared" si="192"/>
        <v>-863257.47208333341</v>
      </c>
      <c r="S1232" s="9"/>
      <c r="X1232" s="200"/>
      <c r="AB1232" s="200"/>
    </row>
    <row r="1233" spans="1:28" s="8" customFormat="1" outlineLevel="3" x14ac:dyDescent="0.25">
      <c r="A1233" s="8" t="s">
        <v>2328</v>
      </c>
      <c r="B1233" s="8" t="s">
        <v>2329</v>
      </c>
      <c r="C1233" s="8" t="s">
        <v>2484</v>
      </c>
      <c r="D1233" s="8" t="s">
        <v>2485</v>
      </c>
      <c r="E1233" s="9">
        <v>-14548.87</v>
      </c>
      <c r="F1233" s="9">
        <v>-14426.58</v>
      </c>
      <c r="G1233" s="9">
        <v>-14591.05</v>
      </c>
      <c r="H1233" s="9">
        <v>-14812.6</v>
      </c>
      <c r="I1233" s="9">
        <v>-14658.87</v>
      </c>
      <c r="J1233" s="9">
        <v>-14611.54</v>
      </c>
      <c r="K1233" s="9">
        <v>-14391.79</v>
      </c>
      <c r="L1233" s="9">
        <v>-14516.24</v>
      </c>
      <c r="M1233" s="9">
        <v>-14579.14</v>
      </c>
      <c r="N1233" s="9">
        <v>-14613.74</v>
      </c>
      <c r="O1233" s="9">
        <v>-14459.39</v>
      </c>
      <c r="P1233" s="9">
        <v>-14537.02</v>
      </c>
      <c r="Q1233" s="9">
        <v>-14801.47</v>
      </c>
      <c r="R1233" s="9">
        <f t="shared" si="192"/>
        <v>-14572.760833333332</v>
      </c>
      <c r="S1233" s="9"/>
      <c r="X1233" s="200"/>
      <c r="AB1233" s="200"/>
    </row>
    <row r="1234" spans="1:28" s="8" customFormat="1" outlineLevel="3" x14ac:dyDescent="0.25">
      <c r="A1234" s="8" t="s">
        <v>2328</v>
      </c>
      <c r="B1234" s="8" t="s">
        <v>2329</v>
      </c>
      <c r="C1234" s="8" t="s">
        <v>2486</v>
      </c>
      <c r="D1234" s="8" t="s">
        <v>2487</v>
      </c>
      <c r="E1234" s="9">
        <v>-273523.33</v>
      </c>
      <c r="F1234" s="9">
        <v>-296452.23</v>
      </c>
      <c r="G1234" s="9">
        <v>-332815.34000000003</v>
      </c>
      <c r="H1234" s="9">
        <v>-299852.69</v>
      </c>
      <c r="I1234" s="9">
        <v>-264569.01</v>
      </c>
      <c r="J1234" s="9">
        <v>-297970.06</v>
      </c>
      <c r="K1234" s="9">
        <v>-400588.61</v>
      </c>
      <c r="L1234" s="9">
        <v>-327943.67999999999</v>
      </c>
      <c r="M1234" s="9">
        <v>-340630.81</v>
      </c>
      <c r="N1234" s="9">
        <v>-336457.23</v>
      </c>
      <c r="O1234" s="9">
        <v>-279914.34999999998</v>
      </c>
      <c r="P1234" s="9">
        <v>-256289.64</v>
      </c>
      <c r="Q1234" s="9">
        <v>-265208.71000000002</v>
      </c>
      <c r="R1234" s="9">
        <f t="shared" si="192"/>
        <v>-308570.80583333335</v>
      </c>
      <c r="S1234" s="9"/>
      <c r="X1234" s="200"/>
      <c r="AB1234" s="200"/>
    </row>
    <row r="1235" spans="1:28" s="8" customFormat="1" outlineLevel="3" x14ac:dyDescent="0.25">
      <c r="A1235" s="8" t="s">
        <v>2328</v>
      </c>
      <c r="B1235" s="8" t="s">
        <v>2329</v>
      </c>
      <c r="C1235" s="8" t="s">
        <v>2488</v>
      </c>
      <c r="D1235" s="8" t="s">
        <v>2489</v>
      </c>
      <c r="E1235" s="9">
        <v>-1637501.75</v>
      </c>
      <c r="F1235" s="9">
        <v>-1759008.85</v>
      </c>
      <c r="G1235" s="9">
        <v>-1973051.75</v>
      </c>
      <c r="H1235" s="9">
        <v>-1784506.75</v>
      </c>
      <c r="I1235" s="9">
        <v>-1574193.77</v>
      </c>
      <c r="J1235" s="9">
        <v>-1769776.33</v>
      </c>
      <c r="K1235" s="9">
        <v>-2355111.4700000002</v>
      </c>
      <c r="L1235" s="9">
        <v>-1943876.52</v>
      </c>
      <c r="M1235" s="9">
        <v>-2010044.93</v>
      </c>
      <c r="N1235" s="9">
        <v>-1993457.7</v>
      </c>
      <c r="O1235" s="9">
        <v>-1673192.54</v>
      </c>
      <c r="P1235" s="9">
        <v>-1540949.74</v>
      </c>
      <c r="Q1235" s="9">
        <v>-1590892.82</v>
      </c>
      <c r="R1235" s="9">
        <f t="shared" ref="R1235:R1302" si="193">(E1235+2*SUM(F1235:P1235)+Q1235)/24</f>
        <v>-1832613.9695833332</v>
      </c>
      <c r="S1235" s="9"/>
      <c r="X1235" s="200"/>
      <c r="AB1235" s="200"/>
    </row>
    <row r="1236" spans="1:28" s="8" customFormat="1" outlineLevel="3" x14ac:dyDescent="0.25">
      <c r="A1236" s="8" t="s">
        <v>2328</v>
      </c>
      <c r="B1236" s="8" t="s">
        <v>2329</v>
      </c>
      <c r="C1236" s="8" t="s">
        <v>2490</v>
      </c>
      <c r="D1236" s="8" t="s">
        <v>2491</v>
      </c>
      <c r="E1236" s="9">
        <v>-462639.13</v>
      </c>
      <c r="F1236" s="9">
        <v>-499029.46</v>
      </c>
      <c r="G1236" s="9">
        <v>-561657.76</v>
      </c>
      <c r="H1236" s="9">
        <v>-505860.15</v>
      </c>
      <c r="I1236" s="9">
        <v>-446365.64</v>
      </c>
      <c r="J1236" s="9">
        <v>-501370.38</v>
      </c>
      <c r="K1236" s="9">
        <v>-678971.19</v>
      </c>
      <c r="L1236" s="9">
        <v>-554402.06000000006</v>
      </c>
      <c r="M1236" s="9">
        <v>-578405.76</v>
      </c>
      <c r="N1236" s="9">
        <v>-571702.01</v>
      </c>
      <c r="O1236" s="9">
        <v>-477148.93</v>
      </c>
      <c r="P1236" s="9">
        <v>-434835.6</v>
      </c>
      <c r="Q1236" s="9">
        <v>-448942.18</v>
      </c>
      <c r="R1236" s="9">
        <f t="shared" si="193"/>
        <v>-522128.29958333331</v>
      </c>
      <c r="S1236" s="9"/>
      <c r="X1236" s="200"/>
      <c r="AB1236" s="200"/>
    </row>
    <row r="1237" spans="1:28" s="8" customFormat="1" outlineLevel="3" x14ac:dyDescent="0.25">
      <c r="A1237" s="185" t="s">
        <v>2328</v>
      </c>
      <c r="B1237" s="185" t="s">
        <v>2329</v>
      </c>
      <c r="C1237" s="185" t="s">
        <v>2492</v>
      </c>
      <c r="D1237" s="185" t="s">
        <v>2493</v>
      </c>
      <c r="E1237" s="186">
        <v>-338125.16</v>
      </c>
      <c r="F1237" s="186">
        <v>-364951.98</v>
      </c>
      <c r="G1237" s="186">
        <v>-407496.81</v>
      </c>
      <c r="H1237" s="186">
        <v>-368930.52</v>
      </c>
      <c r="I1237" s="186">
        <v>-327648.61</v>
      </c>
      <c r="J1237" s="186">
        <v>-366727.84</v>
      </c>
      <c r="K1237" s="186">
        <v>-486791.54</v>
      </c>
      <c r="L1237" s="186">
        <v>-401796.97</v>
      </c>
      <c r="M1237" s="186">
        <v>-416638.18</v>
      </c>
      <c r="N1237" s="186">
        <v>-411755.1</v>
      </c>
      <c r="O1237" s="186">
        <v>-345360.68</v>
      </c>
      <c r="P1237" s="186">
        <v>-318150.01</v>
      </c>
      <c r="Q1237" s="186">
        <v>-328585.32</v>
      </c>
      <c r="R1237" s="186">
        <f t="shared" si="193"/>
        <v>-379133.62333333335</v>
      </c>
      <c r="S1237" s="9"/>
      <c r="X1237" s="200"/>
      <c r="AB1237" s="200"/>
    </row>
    <row r="1238" spans="1:28" s="8" customFormat="1" outlineLevel="3" x14ac:dyDescent="0.25">
      <c r="A1238" s="185" t="s">
        <v>2328</v>
      </c>
      <c r="B1238" s="185" t="s">
        <v>2329</v>
      </c>
      <c r="C1238" s="185" t="s">
        <v>2494</v>
      </c>
      <c r="D1238" s="185" t="s">
        <v>2495</v>
      </c>
      <c r="E1238" s="186">
        <v>-130048.14</v>
      </c>
      <c r="F1238" s="186">
        <v>-140366.14000000001</v>
      </c>
      <c r="G1238" s="186">
        <v>-156729.54</v>
      </c>
      <c r="H1238" s="186">
        <v>-141896.35</v>
      </c>
      <c r="I1238" s="186">
        <v>-126018.69</v>
      </c>
      <c r="J1238" s="186">
        <v>-141049.17000000001</v>
      </c>
      <c r="K1238" s="186">
        <v>-187227.51</v>
      </c>
      <c r="L1238" s="186">
        <v>-154537.29</v>
      </c>
      <c r="M1238" s="186">
        <v>-160245.46</v>
      </c>
      <c r="N1238" s="186">
        <v>-158367.32999999999</v>
      </c>
      <c r="O1238" s="186">
        <v>-133430.94</v>
      </c>
      <c r="P1238" s="186">
        <v>-122369.58</v>
      </c>
      <c r="Q1238" s="186">
        <v>-126383.16</v>
      </c>
      <c r="R1238" s="186">
        <f t="shared" si="193"/>
        <v>-145871.13750000004</v>
      </c>
      <c r="S1238" s="9"/>
      <c r="X1238" s="200"/>
      <c r="AB1238" s="200"/>
    </row>
    <row r="1239" spans="1:28" s="8" customFormat="1" outlineLevel="3" x14ac:dyDescent="0.25">
      <c r="A1239" s="8" t="s">
        <v>2328</v>
      </c>
      <c r="B1239" s="8" t="s">
        <v>2329</v>
      </c>
      <c r="C1239" s="8" t="s">
        <v>2496</v>
      </c>
      <c r="D1239" s="8" t="s">
        <v>2497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-2948634.12</v>
      </c>
      <c r="L1239" s="9">
        <v>-3003535.54</v>
      </c>
      <c r="M1239" s="9">
        <v>-3916870.7</v>
      </c>
      <c r="N1239" s="9">
        <v>-6984697.9500000002</v>
      </c>
      <c r="O1239" s="9">
        <v>-3134566.22</v>
      </c>
      <c r="P1239" s="9">
        <v>-2491786.66</v>
      </c>
      <c r="Q1239" s="9">
        <v>-2157926.62</v>
      </c>
      <c r="R1239" s="9">
        <f t="shared" si="193"/>
        <v>-1963254.5416666663</v>
      </c>
      <c r="S1239" s="9"/>
      <c r="X1239" s="200"/>
      <c r="AB1239" s="200"/>
    </row>
    <row r="1240" spans="1:28" s="8" customFormat="1" outlineLevel="3" x14ac:dyDescent="0.25">
      <c r="A1240" s="8" t="s">
        <v>2328</v>
      </c>
      <c r="B1240" s="8" t="s">
        <v>2329</v>
      </c>
      <c r="C1240" s="8" t="s">
        <v>2498</v>
      </c>
      <c r="D1240" s="8" t="s">
        <v>2499</v>
      </c>
      <c r="E1240" s="9">
        <v>-523003.95</v>
      </c>
      <c r="F1240" s="9">
        <v>-478962.54</v>
      </c>
      <c r="G1240" s="9">
        <v>-485743.33</v>
      </c>
      <c r="H1240" s="9">
        <v>-563015.89</v>
      </c>
      <c r="I1240" s="9">
        <v>-592950.94999999995</v>
      </c>
      <c r="J1240" s="9">
        <v>-504656.2</v>
      </c>
      <c r="K1240" s="9">
        <v>-321036.2</v>
      </c>
      <c r="L1240" s="9">
        <v>-564562.01</v>
      </c>
      <c r="M1240" s="9">
        <v>-388225.85</v>
      </c>
      <c r="N1240" s="9">
        <v>-708656.15</v>
      </c>
      <c r="O1240" s="9">
        <v>-800460.61</v>
      </c>
      <c r="P1240" s="9">
        <v>-566585.06999999995</v>
      </c>
      <c r="Q1240" s="9">
        <v>-389898.19</v>
      </c>
      <c r="R1240" s="9">
        <f t="shared" si="193"/>
        <v>-535942.15583333338</v>
      </c>
      <c r="S1240" s="9"/>
      <c r="X1240" s="200"/>
      <c r="AB1240" s="200"/>
    </row>
    <row r="1241" spans="1:28" s="8" customFormat="1" outlineLevel="3" x14ac:dyDescent="0.25">
      <c r="A1241" s="8" t="s">
        <v>2328</v>
      </c>
      <c r="B1241" s="8" t="s">
        <v>2329</v>
      </c>
      <c r="C1241" s="8" t="s">
        <v>2500</v>
      </c>
      <c r="D1241" s="8" t="s">
        <v>2501</v>
      </c>
      <c r="E1241" s="9">
        <v>0</v>
      </c>
      <c r="F1241" s="9">
        <v>1403.09</v>
      </c>
      <c r="G1241" s="9">
        <v>0</v>
      </c>
      <c r="H1241" s="9">
        <v>0</v>
      </c>
      <c r="I1241" s="9">
        <v>10.58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-26256</v>
      </c>
      <c r="R1241" s="9">
        <f t="shared" si="193"/>
        <v>-976.19416666666666</v>
      </c>
      <c r="S1241" s="9"/>
      <c r="X1241" s="200"/>
      <c r="AB1241" s="200"/>
    </row>
    <row r="1242" spans="1:28" s="8" customFormat="1" outlineLevel="3" x14ac:dyDescent="0.25">
      <c r="A1242" s="8" t="s">
        <v>2328</v>
      </c>
      <c r="B1242" s="8" t="s">
        <v>2329</v>
      </c>
      <c r="C1242" s="8" t="s">
        <v>2502</v>
      </c>
      <c r="D1242" s="8" t="s">
        <v>2503</v>
      </c>
      <c r="E1242" s="9">
        <v>3324.3</v>
      </c>
      <c r="F1242" s="9">
        <v>-22721</v>
      </c>
      <c r="G1242" s="9">
        <v>2341.04</v>
      </c>
      <c r="H1242" s="9">
        <v>2257</v>
      </c>
      <c r="I1242" s="9">
        <v>0</v>
      </c>
      <c r="J1242" s="9">
        <v>23573.9</v>
      </c>
      <c r="K1242" s="9">
        <v>20366.09</v>
      </c>
      <c r="L1242" s="9">
        <v>231.36</v>
      </c>
      <c r="M1242" s="9">
        <v>22221.17</v>
      </c>
      <c r="N1242" s="9">
        <v>1078.3399999999999</v>
      </c>
      <c r="O1242" s="9">
        <v>0</v>
      </c>
      <c r="P1242" s="9">
        <v>21365.34</v>
      </c>
      <c r="Q1242" s="9">
        <v>3949.36</v>
      </c>
      <c r="R1242" s="9">
        <f t="shared" si="193"/>
        <v>6195.8391666666648</v>
      </c>
      <c r="S1242" s="9"/>
      <c r="X1242" s="200"/>
      <c r="AB1242" s="200"/>
    </row>
    <row r="1243" spans="1:28" s="8" customFormat="1" outlineLevel="3" x14ac:dyDescent="0.25">
      <c r="A1243" s="8" t="s">
        <v>2328</v>
      </c>
      <c r="B1243" s="8" t="s">
        <v>2329</v>
      </c>
      <c r="C1243" s="8" t="s">
        <v>2504</v>
      </c>
      <c r="D1243" s="8" t="s">
        <v>2505</v>
      </c>
      <c r="E1243" s="9">
        <v>-1104013.8899999999</v>
      </c>
      <c r="F1243" s="9">
        <v>-1188295.1100000001</v>
      </c>
      <c r="G1243" s="9">
        <v>-1302791.07</v>
      </c>
      <c r="H1243" s="9">
        <v>-1172832.83</v>
      </c>
      <c r="I1243" s="9">
        <v>-1018348.22</v>
      </c>
      <c r="J1243" s="9">
        <v>-1113926.67</v>
      </c>
      <c r="K1243" s="9">
        <v>-1677125.49</v>
      </c>
      <c r="L1243" s="9">
        <v>-1073953.52</v>
      </c>
      <c r="M1243" s="9">
        <v>-1302531.67</v>
      </c>
      <c r="N1243" s="9">
        <v>-1310487.3899999999</v>
      </c>
      <c r="O1243" s="9">
        <v>-1117658.8600000001</v>
      </c>
      <c r="P1243" s="9">
        <v>-1022441.13</v>
      </c>
      <c r="Q1243" s="9">
        <v>-1081219.0900000001</v>
      </c>
      <c r="R1243" s="9">
        <f t="shared" si="193"/>
        <v>-1199417.3708333333</v>
      </c>
      <c r="S1243" s="9"/>
      <c r="X1243" s="200"/>
      <c r="AB1243" s="200"/>
    </row>
    <row r="1244" spans="1:28" s="8" customFormat="1" outlineLevel="3" x14ac:dyDescent="0.25">
      <c r="A1244" s="8" t="s">
        <v>2328</v>
      </c>
      <c r="B1244" s="8" t="s">
        <v>2329</v>
      </c>
      <c r="C1244" s="8" t="s">
        <v>2506</v>
      </c>
      <c r="D1244" s="8" t="s">
        <v>2507</v>
      </c>
      <c r="E1244" s="9">
        <v>-364348.36</v>
      </c>
      <c r="F1244" s="9">
        <v>-391037.35</v>
      </c>
      <c r="G1244" s="9">
        <v>-426034.01</v>
      </c>
      <c r="H1244" s="9">
        <v>-384033.38</v>
      </c>
      <c r="I1244" s="9">
        <v>-333527.48</v>
      </c>
      <c r="J1244" s="9">
        <v>-363725.96</v>
      </c>
      <c r="K1244" s="9">
        <v>-553590.56000000006</v>
      </c>
      <c r="L1244" s="9">
        <v>-342001.09</v>
      </c>
      <c r="M1244" s="9">
        <v>-423910.40000000002</v>
      </c>
      <c r="N1244" s="9">
        <v>-426577.98</v>
      </c>
      <c r="O1244" s="9">
        <v>-364932.47</v>
      </c>
      <c r="P1244" s="9">
        <v>-334493.65000000002</v>
      </c>
      <c r="Q1244" s="9">
        <v>-353968.49</v>
      </c>
      <c r="R1244" s="9">
        <f t="shared" si="193"/>
        <v>-391918.56291666668</v>
      </c>
      <c r="S1244" s="9"/>
      <c r="X1244" s="200"/>
      <c r="AB1244" s="200"/>
    </row>
    <row r="1245" spans="1:28" s="8" customFormat="1" outlineLevel="3" x14ac:dyDescent="0.25">
      <c r="A1245" s="8" t="s">
        <v>2328</v>
      </c>
      <c r="B1245" s="8" t="s">
        <v>2329</v>
      </c>
      <c r="C1245" s="8" t="s">
        <v>2508</v>
      </c>
      <c r="D1245" s="8" t="s">
        <v>2509</v>
      </c>
      <c r="E1245" s="9">
        <v>-133100.21</v>
      </c>
      <c r="F1245" s="9">
        <v>-141889.85</v>
      </c>
      <c r="G1245" s="9">
        <v>-152312.82999999999</v>
      </c>
      <c r="H1245" s="9">
        <v>-133562.42000000001</v>
      </c>
      <c r="I1245" s="9">
        <v>-109549.22</v>
      </c>
      <c r="J1245" s="9">
        <v>-114110.06</v>
      </c>
      <c r="K1245" s="9">
        <v>-146278.76999999999</v>
      </c>
      <c r="L1245" s="9">
        <v>-141946.64000000001</v>
      </c>
      <c r="M1245" s="9">
        <v>-134884.25</v>
      </c>
      <c r="N1245" s="9">
        <v>-138947.49</v>
      </c>
      <c r="O1245" s="9">
        <v>-122260.11</v>
      </c>
      <c r="P1245" s="9">
        <v>-107272.53</v>
      </c>
      <c r="Q1245" s="9">
        <v>-126106.2</v>
      </c>
      <c r="R1245" s="9">
        <f t="shared" si="193"/>
        <v>-131051.44791666669</v>
      </c>
      <c r="S1245" s="9"/>
      <c r="X1245" s="200"/>
      <c r="AB1245" s="200"/>
    </row>
    <row r="1246" spans="1:28" s="8" customFormat="1" outlineLevel="3" x14ac:dyDescent="0.25">
      <c r="A1246" s="8" t="s">
        <v>2328</v>
      </c>
      <c r="B1246" s="8" t="s">
        <v>2329</v>
      </c>
      <c r="C1246" s="8" t="s">
        <v>2510</v>
      </c>
      <c r="D1246" s="8" t="s">
        <v>2511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-45000</v>
      </c>
      <c r="L1246" s="9">
        <v>-45000</v>
      </c>
      <c r="M1246" s="9">
        <v>0</v>
      </c>
      <c r="N1246" s="9">
        <v>0</v>
      </c>
      <c r="O1246" s="9">
        <v>0</v>
      </c>
      <c r="P1246" s="9">
        <v>-6</v>
      </c>
      <c r="Q1246" s="9">
        <v>0</v>
      </c>
      <c r="R1246" s="9">
        <f t="shared" si="193"/>
        <v>-7500.5</v>
      </c>
      <c r="S1246" s="9"/>
      <c r="X1246" s="200"/>
      <c r="AB1246" s="200"/>
    </row>
    <row r="1247" spans="1:28" s="8" customFormat="1" outlineLevel="3" x14ac:dyDescent="0.25">
      <c r="A1247" s="8" t="s">
        <v>2328</v>
      </c>
      <c r="B1247" s="8" t="s">
        <v>2329</v>
      </c>
      <c r="C1247" s="8" t="s">
        <v>2512</v>
      </c>
      <c r="D1247" s="8" t="s">
        <v>2513</v>
      </c>
      <c r="E1247" s="9">
        <v>-39575.03</v>
      </c>
      <c r="F1247" s="9">
        <v>-5782.74</v>
      </c>
      <c r="G1247" s="9">
        <v>-4351.83</v>
      </c>
      <c r="H1247" s="9">
        <v>-7479.67</v>
      </c>
      <c r="I1247" s="9">
        <v>-233.57</v>
      </c>
      <c r="J1247" s="9">
        <v>-74758.47</v>
      </c>
      <c r="K1247" s="9">
        <v>-6564.78</v>
      </c>
      <c r="L1247" s="9">
        <v>-2252.65</v>
      </c>
      <c r="M1247" s="9">
        <v>-156012.63</v>
      </c>
      <c r="N1247" s="9">
        <v>-7568.63</v>
      </c>
      <c r="O1247" s="9">
        <v>-2661.45</v>
      </c>
      <c r="P1247" s="9">
        <v>-12358.04</v>
      </c>
      <c r="Q1247" s="9">
        <v>-23515.73</v>
      </c>
      <c r="R1247" s="9">
        <f t="shared" si="193"/>
        <v>-25964.153333333332</v>
      </c>
      <c r="S1247" s="9"/>
      <c r="X1247" s="200"/>
      <c r="AB1247" s="200"/>
    </row>
    <row r="1248" spans="1:28" s="8" customFormat="1" outlineLevel="3" x14ac:dyDescent="0.25">
      <c r="A1248" s="8" t="s">
        <v>2328</v>
      </c>
      <c r="B1248" s="8" t="s">
        <v>2329</v>
      </c>
      <c r="C1248" s="8" t="s">
        <v>2514</v>
      </c>
      <c r="D1248" s="8" t="s">
        <v>2515</v>
      </c>
      <c r="E1248" s="9">
        <v>-674598.99</v>
      </c>
      <c r="F1248" s="9">
        <v>-583973.75</v>
      </c>
      <c r="G1248" s="9">
        <v>-770407.83</v>
      </c>
      <c r="H1248" s="9">
        <v>-758916.56</v>
      </c>
      <c r="I1248" s="9">
        <v>-766151.99</v>
      </c>
      <c r="J1248" s="9">
        <v>-665030.85</v>
      </c>
      <c r="K1248" s="9">
        <v>-625560.65</v>
      </c>
      <c r="L1248" s="9">
        <v>-1107038.54</v>
      </c>
      <c r="M1248" s="9">
        <v>-826705.51</v>
      </c>
      <c r="N1248" s="9">
        <v>-301696.15000000002</v>
      </c>
      <c r="O1248" s="9">
        <v>383719.12</v>
      </c>
      <c r="P1248" s="9">
        <v>1061443</v>
      </c>
      <c r="Q1248" s="9">
        <v>1466536.75</v>
      </c>
      <c r="R1248" s="9">
        <f t="shared" si="193"/>
        <v>-380362.56916666665</v>
      </c>
      <c r="S1248" s="9"/>
      <c r="X1248" s="200"/>
      <c r="AB1248" s="200"/>
    </row>
    <row r="1249" spans="1:28" s="8" customFormat="1" outlineLevel="3" x14ac:dyDescent="0.25">
      <c r="A1249" s="8" t="s">
        <v>2328</v>
      </c>
      <c r="B1249" s="8" t="s">
        <v>2329</v>
      </c>
      <c r="C1249" s="8" t="s">
        <v>2516</v>
      </c>
      <c r="D1249" s="8" t="s">
        <v>2517</v>
      </c>
      <c r="E1249" s="9">
        <v>-687906.47</v>
      </c>
      <c r="F1249" s="9">
        <v>-722081.09</v>
      </c>
      <c r="G1249" s="9">
        <v>-783303.1</v>
      </c>
      <c r="H1249" s="9">
        <v>-667302.02</v>
      </c>
      <c r="I1249" s="9">
        <v>-762406.15</v>
      </c>
      <c r="J1249" s="9">
        <v>-647952.41</v>
      </c>
      <c r="K1249" s="9">
        <v>-617852.21</v>
      </c>
      <c r="L1249" s="9">
        <v>-612516.6</v>
      </c>
      <c r="M1249" s="9">
        <v>-538263.74</v>
      </c>
      <c r="N1249" s="9">
        <v>-587131.98</v>
      </c>
      <c r="O1249" s="9">
        <v>-668894.55000000005</v>
      </c>
      <c r="P1249" s="9">
        <v>-706268.92</v>
      </c>
      <c r="Q1249" s="9">
        <v>-671498.08</v>
      </c>
      <c r="R1249" s="9">
        <f t="shared" si="193"/>
        <v>-666139.5870833334</v>
      </c>
      <c r="S1249" s="9"/>
      <c r="X1249" s="200"/>
      <c r="AB1249" s="200"/>
    </row>
    <row r="1250" spans="1:28" s="8" customFormat="1" outlineLevel="3" x14ac:dyDescent="0.25">
      <c r="A1250" s="8" t="s">
        <v>2328</v>
      </c>
      <c r="B1250" s="8" t="s">
        <v>2329</v>
      </c>
      <c r="C1250" s="8" t="s">
        <v>2518</v>
      </c>
      <c r="D1250" s="8" t="s">
        <v>2519</v>
      </c>
      <c r="E1250" s="9">
        <v>30887440.34</v>
      </c>
      <c r="F1250" s="9">
        <v>22971841.59</v>
      </c>
      <c r="G1250" s="9">
        <v>9250745.7599999998</v>
      </c>
      <c r="H1250" s="9">
        <v>18120700.5</v>
      </c>
      <c r="I1250" s="9">
        <v>37682039.829999998</v>
      </c>
      <c r="J1250" s="9">
        <v>50530546.829999998</v>
      </c>
      <c r="K1250" s="9">
        <v>51295896.469999999</v>
      </c>
      <c r="L1250" s="9">
        <v>62731277.270000003</v>
      </c>
      <c r="M1250" s="9">
        <v>69654410.359999999</v>
      </c>
      <c r="N1250" s="9">
        <v>67719348.090000004</v>
      </c>
      <c r="O1250" s="9">
        <v>65369053</v>
      </c>
      <c r="P1250" s="9">
        <v>89223534.140000001</v>
      </c>
      <c r="Q1250" s="9">
        <v>92353964.590000004</v>
      </c>
      <c r="R1250" s="9">
        <f t="shared" si="193"/>
        <v>50514174.692083329</v>
      </c>
      <c r="S1250" s="9"/>
      <c r="X1250" s="200"/>
      <c r="AB1250" s="200"/>
    </row>
    <row r="1251" spans="1:28" s="8" customFormat="1" outlineLevel="3" x14ac:dyDescent="0.25">
      <c r="A1251" s="8" t="s">
        <v>2328</v>
      </c>
      <c r="B1251" s="8" t="s">
        <v>2329</v>
      </c>
      <c r="C1251" s="8" t="s">
        <v>2520</v>
      </c>
      <c r="D1251" s="8" t="s">
        <v>2521</v>
      </c>
      <c r="E1251" s="9">
        <v>-90936727.030000001</v>
      </c>
      <c r="F1251" s="9">
        <v>-128921853.58</v>
      </c>
      <c r="G1251" s="9">
        <v>-117104346.84999999</v>
      </c>
      <c r="H1251" s="9">
        <v>-73048321.099999994</v>
      </c>
      <c r="I1251" s="9">
        <v>-82638217.659999996</v>
      </c>
      <c r="J1251" s="9">
        <v>-91950531.579999998</v>
      </c>
      <c r="K1251" s="9">
        <v>-100713180.09</v>
      </c>
      <c r="L1251" s="9">
        <v>-99689506.75</v>
      </c>
      <c r="M1251" s="9">
        <v>-115794895.31</v>
      </c>
      <c r="N1251" s="9">
        <v>-115027800.91</v>
      </c>
      <c r="O1251" s="9">
        <v>-81197752.760000005</v>
      </c>
      <c r="P1251" s="9">
        <v>-79295771.180000007</v>
      </c>
      <c r="Q1251" s="9">
        <v>-83244175.599999994</v>
      </c>
      <c r="R1251" s="9">
        <f t="shared" si="193"/>
        <v>-97706052.423749983</v>
      </c>
      <c r="S1251" s="9"/>
      <c r="X1251" s="200"/>
      <c r="AB1251" s="200"/>
    </row>
    <row r="1252" spans="1:28" s="8" customFormat="1" outlineLevel="3" x14ac:dyDescent="0.25">
      <c r="A1252" s="8" t="s">
        <v>2328</v>
      </c>
      <c r="B1252" s="8" t="s">
        <v>2329</v>
      </c>
      <c r="C1252" s="8" t="s">
        <v>2522</v>
      </c>
      <c r="D1252" s="8" t="s">
        <v>2523</v>
      </c>
      <c r="E1252" s="9">
        <v>-4875.3100000000004</v>
      </c>
      <c r="F1252" s="9">
        <v>-4875.3100000000004</v>
      </c>
      <c r="G1252" s="9">
        <v>-4875.3100000000004</v>
      </c>
      <c r="H1252" s="9">
        <v>-4875.3100000000004</v>
      </c>
      <c r="I1252" s="9">
        <v>-53924.34</v>
      </c>
      <c r="J1252" s="9">
        <v>-59887.78</v>
      </c>
      <c r="K1252" s="9">
        <v>-63100.9</v>
      </c>
      <c r="L1252" s="9">
        <v>-93822.19</v>
      </c>
      <c r="M1252" s="9">
        <v>-95895.7</v>
      </c>
      <c r="N1252" s="9">
        <v>-96469.75</v>
      </c>
      <c r="O1252" s="9">
        <v>-106695.99</v>
      </c>
      <c r="P1252" s="9">
        <v>-62912.81</v>
      </c>
      <c r="Q1252" s="9">
        <v>-65738.259999999995</v>
      </c>
      <c r="R1252" s="9">
        <f t="shared" si="193"/>
        <v>-56886.84791666668</v>
      </c>
      <c r="S1252" s="9"/>
      <c r="X1252" s="200"/>
      <c r="AB1252" s="200"/>
    </row>
    <row r="1253" spans="1:28" s="8" customFormat="1" outlineLevel="3" x14ac:dyDescent="0.25">
      <c r="A1253" s="8" t="s">
        <v>2328</v>
      </c>
      <c r="B1253" s="8" t="s">
        <v>2329</v>
      </c>
      <c r="C1253" s="8" t="s">
        <v>2524</v>
      </c>
      <c r="D1253" s="8" t="s">
        <v>2525</v>
      </c>
      <c r="E1253" s="9">
        <v>-111000256.48</v>
      </c>
      <c r="F1253" s="9">
        <v>-108554048.28</v>
      </c>
      <c r="G1253" s="9">
        <v>-110875567.14</v>
      </c>
      <c r="H1253" s="9">
        <v>-128884750.43000001</v>
      </c>
      <c r="I1253" s="9">
        <v>-149742022.19999999</v>
      </c>
      <c r="J1253" s="9">
        <v>-225970198.5</v>
      </c>
      <c r="K1253" s="9">
        <v>-180134692.94999999</v>
      </c>
      <c r="L1253" s="9">
        <v>-175625943.97</v>
      </c>
      <c r="M1253" s="9">
        <v>-170353320.41</v>
      </c>
      <c r="N1253" s="9">
        <v>-177548589.12</v>
      </c>
      <c r="O1253" s="9">
        <v>-259604729.50999999</v>
      </c>
      <c r="P1253" s="9">
        <v>-348297705.83999997</v>
      </c>
      <c r="Q1253" s="9">
        <v>-330707740.18000001</v>
      </c>
      <c r="R1253" s="9">
        <f t="shared" si="193"/>
        <v>-188037130.55666664</v>
      </c>
      <c r="S1253" s="9"/>
      <c r="X1253" s="200"/>
      <c r="AB1253" s="200"/>
    </row>
    <row r="1254" spans="1:28" s="8" customFormat="1" outlineLevel="3" x14ac:dyDescent="0.25">
      <c r="A1254" s="8" t="s">
        <v>2328</v>
      </c>
      <c r="B1254" s="8" t="s">
        <v>2329</v>
      </c>
      <c r="C1254" s="8" t="s">
        <v>2526</v>
      </c>
      <c r="D1254" s="8" t="s">
        <v>2527</v>
      </c>
      <c r="E1254" s="9">
        <v>-10660422.74</v>
      </c>
      <c r="F1254" s="9">
        <v>-20577364.120000001</v>
      </c>
      <c r="G1254" s="9">
        <v>-17286585.140000001</v>
      </c>
      <c r="H1254" s="9">
        <v>-22750308.120000001</v>
      </c>
      <c r="I1254" s="9">
        <v>-20389896.370000001</v>
      </c>
      <c r="J1254" s="9">
        <v>-28165841.640000001</v>
      </c>
      <c r="K1254" s="9">
        <v>-29222332.75</v>
      </c>
      <c r="L1254" s="9">
        <v>-39294372.299999997</v>
      </c>
      <c r="M1254" s="9">
        <v>-53061638.020000003</v>
      </c>
      <c r="N1254" s="9">
        <v>-66413059.289999999</v>
      </c>
      <c r="O1254" s="9">
        <v>-85813641.989999995</v>
      </c>
      <c r="P1254" s="9">
        <v>-81589547.439999998</v>
      </c>
      <c r="Q1254" s="9">
        <v>-81490828.340000004</v>
      </c>
      <c r="R1254" s="9">
        <f t="shared" si="193"/>
        <v>-42553351.060000002</v>
      </c>
      <c r="S1254" s="9"/>
      <c r="X1254" s="200"/>
      <c r="AB1254" s="200"/>
    </row>
    <row r="1255" spans="1:28" s="8" customFormat="1" outlineLevel="3" x14ac:dyDescent="0.25">
      <c r="A1255" s="8" t="s">
        <v>2328</v>
      </c>
      <c r="B1255" s="8" t="s">
        <v>2329</v>
      </c>
      <c r="C1255" s="8" t="s">
        <v>2528</v>
      </c>
      <c r="D1255" s="8" t="s">
        <v>2529</v>
      </c>
      <c r="E1255" s="9">
        <v>-4637899.25</v>
      </c>
      <c r="F1255" s="9">
        <v>-4903946.0599999996</v>
      </c>
      <c r="G1255" s="9">
        <v>-4655224.25</v>
      </c>
      <c r="H1255" s="9">
        <v>-4921271.0599999996</v>
      </c>
      <c r="I1255" s="9">
        <v>-4655224.25</v>
      </c>
      <c r="J1255" s="9">
        <v>-4309980.24</v>
      </c>
      <c r="K1255" s="9">
        <v>-5015640.51</v>
      </c>
      <c r="L1255" s="9">
        <v>-5015783.12</v>
      </c>
      <c r="M1255" s="9">
        <v>-4224544.5999999996</v>
      </c>
      <c r="N1255" s="9">
        <v>-4883189.68</v>
      </c>
      <c r="O1255" s="9">
        <v>-4060788.51</v>
      </c>
      <c r="P1255" s="9">
        <v>-4651742.01</v>
      </c>
      <c r="Q1255" s="9">
        <v>-4651742.01</v>
      </c>
      <c r="R1255" s="9">
        <f t="shared" si="193"/>
        <v>-4661846.2433333332</v>
      </c>
      <c r="S1255" s="9"/>
      <c r="X1255" s="200"/>
      <c r="AB1255" s="200"/>
    </row>
    <row r="1256" spans="1:28" s="8" customFormat="1" outlineLevel="3" x14ac:dyDescent="0.25">
      <c r="A1256" s="8" t="s">
        <v>2328</v>
      </c>
      <c r="B1256" s="8" t="s">
        <v>2329</v>
      </c>
      <c r="C1256" s="8" t="s">
        <v>2530</v>
      </c>
      <c r="D1256" s="8" t="s">
        <v>2531</v>
      </c>
      <c r="E1256" s="9">
        <v>-73671.75</v>
      </c>
      <c r="F1256" s="9">
        <v>0</v>
      </c>
      <c r="G1256" s="9">
        <v>0</v>
      </c>
      <c r="H1256" s="9">
        <v>-22708.01</v>
      </c>
      <c r="I1256" s="9">
        <v>0</v>
      </c>
      <c r="J1256" s="9">
        <v>0</v>
      </c>
      <c r="K1256" s="9">
        <v>-66942.5</v>
      </c>
      <c r="L1256" s="9">
        <v>0</v>
      </c>
      <c r="M1256" s="9">
        <v>0</v>
      </c>
      <c r="N1256" s="9">
        <v>-59979.3</v>
      </c>
      <c r="O1256" s="9">
        <v>0</v>
      </c>
      <c r="P1256" s="9">
        <v>0</v>
      </c>
      <c r="Q1256" s="9">
        <v>-65470.09</v>
      </c>
      <c r="R1256" s="9">
        <f t="shared" si="193"/>
        <v>-18266.727499999997</v>
      </c>
      <c r="S1256" s="9"/>
      <c r="X1256" s="200"/>
      <c r="AB1256" s="200"/>
    </row>
    <row r="1257" spans="1:28" s="8" customFormat="1" outlineLevel="3" x14ac:dyDescent="0.25">
      <c r="A1257" s="8" t="s">
        <v>2328</v>
      </c>
      <c r="B1257" s="8" t="s">
        <v>2329</v>
      </c>
      <c r="C1257" s="8" t="s">
        <v>2532</v>
      </c>
      <c r="D1257" s="8" t="s">
        <v>2533</v>
      </c>
      <c r="E1257" s="9">
        <v>-889558.35</v>
      </c>
      <c r="F1257" s="9">
        <v>-1075913.25</v>
      </c>
      <c r="G1257" s="9">
        <v>-1047249.82</v>
      </c>
      <c r="H1257" s="9">
        <v>-1003859.11</v>
      </c>
      <c r="I1257" s="9">
        <v>-905337.02</v>
      </c>
      <c r="J1257" s="9">
        <v>-1324148.25</v>
      </c>
      <c r="K1257" s="9">
        <v>-1273792.47</v>
      </c>
      <c r="L1257" s="9">
        <v>-1160515.6399999999</v>
      </c>
      <c r="M1257" s="9">
        <v>-1125486.19</v>
      </c>
      <c r="N1257" s="9">
        <v>-1068055.7</v>
      </c>
      <c r="O1257" s="9">
        <v>-1022272.19</v>
      </c>
      <c r="P1257" s="9">
        <v>-976373.64</v>
      </c>
      <c r="Q1257" s="9">
        <v>-965324.13</v>
      </c>
      <c r="R1257" s="9">
        <f t="shared" si="193"/>
        <v>-1075870.3766666665</v>
      </c>
      <c r="S1257" s="9"/>
      <c r="X1257" s="200"/>
      <c r="AB1257" s="200"/>
    </row>
    <row r="1258" spans="1:28" s="8" customFormat="1" outlineLevel="3" x14ac:dyDescent="0.25">
      <c r="A1258" s="8" t="s">
        <v>2328</v>
      </c>
      <c r="B1258" s="8" t="s">
        <v>2329</v>
      </c>
      <c r="C1258" s="8" t="s">
        <v>2534</v>
      </c>
      <c r="D1258" s="8" t="s">
        <v>2535</v>
      </c>
      <c r="E1258" s="9">
        <v>-84272.46</v>
      </c>
      <c r="F1258" s="9">
        <v>-50907.6</v>
      </c>
      <c r="G1258" s="9">
        <v>-47916.14</v>
      </c>
      <c r="H1258" s="9">
        <v>-83480.31</v>
      </c>
      <c r="I1258" s="9">
        <v>-48650.91</v>
      </c>
      <c r="J1258" s="9">
        <v>-75613.429999999993</v>
      </c>
      <c r="K1258" s="9">
        <v>-49698.87</v>
      </c>
      <c r="L1258" s="9">
        <v>-48223.49</v>
      </c>
      <c r="M1258" s="9">
        <v>-48769.23</v>
      </c>
      <c r="N1258" s="9">
        <v>-84795.37</v>
      </c>
      <c r="O1258" s="9">
        <v>-52726.21</v>
      </c>
      <c r="P1258" s="9">
        <v>-50418.720000000001</v>
      </c>
      <c r="Q1258" s="9">
        <v>-86952.4</v>
      </c>
      <c r="R1258" s="9">
        <f t="shared" si="193"/>
        <v>-60567.725833333323</v>
      </c>
      <c r="S1258" s="9"/>
      <c r="X1258" s="200"/>
      <c r="AB1258" s="200"/>
    </row>
    <row r="1259" spans="1:28" s="8" customFormat="1" outlineLevel="3" x14ac:dyDescent="0.25">
      <c r="A1259" s="8" t="s">
        <v>2328</v>
      </c>
      <c r="B1259" s="8" t="s">
        <v>2329</v>
      </c>
      <c r="C1259" s="8" t="s">
        <v>2536</v>
      </c>
      <c r="D1259" s="8" t="s">
        <v>2537</v>
      </c>
      <c r="E1259" s="9">
        <v>-1738.08</v>
      </c>
      <c r="F1259" s="9">
        <v>-959.47</v>
      </c>
      <c r="G1259" s="9">
        <v>0</v>
      </c>
      <c r="H1259" s="9">
        <v>0</v>
      </c>
      <c r="I1259" s="9">
        <v>-8023.37</v>
      </c>
      <c r="J1259" s="9">
        <v>0</v>
      </c>
      <c r="K1259" s="9">
        <v>0</v>
      </c>
      <c r="L1259" s="9">
        <v>0</v>
      </c>
      <c r="M1259" s="9">
        <v>-4244.95</v>
      </c>
      <c r="N1259" s="9">
        <v>-30.68</v>
      </c>
      <c r="O1259" s="9">
        <v>0</v>
      </c>
      <c r="P1259" s="9">
        <v>0</v>
      </c>
      <c r="Q1259" s="9">
        <v>0</v>
      </c>
      <c r="R1259" s="9">
        <f t="shared" si="193"/>
        <v>-1177.2925000000002</v>
      </c>
      <c r="S1259" s="9"/>
      <c r="X1259" s="200"/>
      <c r="AB1259" s="200"/>
    </row>
    <row r="1260" spans="1:28" s="8" customFormat="1" outlineLevel="3" x14ac:dyDescent="0.25">
      <c r="A1260" s="8" t="s">
        <v>2328</v>
      </c>
      <c r="B1260" s="8" t="s">
        <v>2329</v>
      </c>
      <c r="C1260" s="8" t="s">
        <v>2538</v>
      </c>
      <c r="D1260" s="8" t="s">
        <v>2539</v>
      </c>
      <c r="E1260" s="9">
        <v>-28978213.739999998</v>
      </c>
      <c r="F1260" s="9">
        <v>-28849236.109999999</v>
      </c>
      <c r="G1260" s="9">
        <v>-9346273.0500000007</v>
      </c>
      <c r="H1260" s="9">
        <v>-28971328.329999998</v>
      </c>
      <c r="I1260" s="9">
        <v>-29447062.359999999</v>
      </c>
      <c r="J1260" s="9">
        <v>-8890017.5199999996</v>
      </c>
      <c r="K1260" s="9">
        <v>-6960939.0599999996</v>
      </c>
      <c r="L1260" s="9">
        <v>-29375448.699999999</v>
      </c>
      <c r="M1260" s="9">
        <v>-29005599.140000001</v>
      </c>
      <c r="N1260" s="9">
        <v>-29102625.18</v>
      </c>
      <c r="O1260" s="9">
        <v>-27214391.280000001</v>
      </c>
      <c r="P1260" s="9">
        <v>-9448852.0700000003</v>
      </c>
      <c r="Q1260" s="9">
        <v>-27346559.940000001</v>
      </c>
      <c r="R1260" s="9">
        <f t="shared" si="193"/>
        <v>-22064513.303333331</v>
      </c>
      <c r="S1260" s="9"/>
      <c r="X1260" s="200"/>
      <c r="AB1260" s="200"/>
    </row>
    <row r="1261" spans="1:28" s="8" customFormat="1" outlineLevel="3" x14ac:dyDescent="0.25">
      <c r="A1261" s="8" t="s">
        <v>2328</v>
      </c>
      <c r="B1261" s="8" t="s">
        <v>2329</v>
      </c>
      <c r="C1261" s="8" t="s">
        <v>2540</v>
      </c>
      <c r="D1261" s="8" t="s">
        <v>2541</v>
      </c>
      <c r="E1261" s="9">
        <v>-15511775.859999999</v>
      </c>
      <c r="F1261" s="9">
        <v>-18154501.219999999</v>
      </c>
      <c r="G1261" s="9">
        <v>-20746487.23</v>
      </c>
      <c r="H1261" s="9">
        <v>-21818912.039999999</v>
      </c>
      <c r="I1261" s="9">
        <v>-23194736.620000001</v>
      </c>
      <c r="J1261" s="9">
        <v>-25469343.57</v>
      </c>
      <c r="K1261" s="9">
        <v>0</v>
      </c>
      <c r="L1261" s="9">
        <v>-2699438.57</v>
      </c>
      <c r="M1261" s="9">
        <v>-5390689.7999999998</v>
      </c>
      <c r="N1261" s="9">
        <v>-8016695.6200000001</v>
      </c>
      <c r="O1261" s="9">
        <v>-10720240.25</v>
      </c>
      <c r="P1261" s="9">
        <v>-13438418.460000001</v>
      </c>
      <c r="Q1261" s="9">
        <v>-16170782.460000001</v>
      </c>
      <c r="R1261" s="9">
        <f t="shared" si="193"/>
        <v>-13790895.211666668</v>
      </c>
      <c r="S1261" s="9"/>
      <c r="X1261" s="200"/>
      <c r="AB1261" s="200"/>
    </row>
    <row r="1262" spans="1:28" s="8" customFormat="1" outlineLevel="3" x14ac:dyDescent="0.25">
      <c r="A1262" s="8" t="s">
        <v>2328</v>
      </c>
      <c r="B1262" s="8" t="s">
        <v>2329</v>
      </c>
      <c r="C1262" s="8" t="s">
        <v>2542</v>
      </c>
      <c r="D1262" s="8" t="s">
        <v>2543</v>
      </c>
      <c r="E1262" s="9">
        <v>-1588250</v>
      </c>
      <c r="F1262" s="9">
        <v>-1599708.34</v>
      </c>
      <c r="G1262" s="9">
        <v>-1611166.68</v>
      </c>
      <c r="H1262" s="9">
        <v>-1622625.02</v>
      </c>
      <c r="I1262" s="9">
        <v>-1634083.35</v>
      </c>
      <c r="J1262" s="9">
        <v>-1645541.68</v>
      </c>
      <c r="K1262" s="9">
        <v>-1943425.33</v>
      </c>
      <c r="L1262" s="9">
        <v>-1811698.33</v>
      </c>
      <c r="M1262" s="9">
        <v>-1824971.32</v>
      </c>
      <c r="N1262" s="9">
        <v>-953244.33</v>
      </c>
      <c r="O1262" s="9">
        <v>-966517.32</v>
      </c>
      <c r="P1262" s="9">
        <v>-979790.31</v>
      </c>
      <c r="Q1262" s="9">
        <v>-993063.31</v>
      </c>
      <c r="R1262" s="9">
        <f t="shared" si="193"/>
        <v>-1490285.7220833336</v>
      </c>
      <c r="S1262" s="9"/>
      <c r="X1262" s="200"/>
      <c r="AB1262" s="200"/>
    </row>
    <row r="1263" spans="1:28" s="8" customFormat="1" outlineLevel="3" x14ac:dyDescent="0.25">
      <c r="A1263" s="8" t="s">
        <v>2328</v>
      </c>
      <c r="B1263" s="8" t="s">
        <v>2329</v>
      </c>
      <c r="C1263" s="8" t="s">
        <v>2544</v>
      </c>
      <c r="D1263" s="8" t="s">
        <v>2545</v>
      </c>
      <c r="E1263" s="9">
        <v>-1501420</v>
      </c>
      <c r="F1263" s="9">
        <v>-1725749.68</v>
      </c>
      <c r="G1263" s="9">
        <v>-1927582.92</v>
      </c>
      <c r="H1263" s="9">
        <v>-1191437.1000000001</v>
      </c>
      <c r="I1263" s="9">
        <v>-1226159.57</v>
      </c>
      <c r="J1263" s="9">
        <v>-1306577.98</v>
      </c>
      <c r="K1263" s="9">
        <v>-1387929.6000000001</v>
      </c>
      <c r="L1263" s="9">
        <v>-344151.27</v>
      </c>
      <c r="M1263" s="9">
        <v>-535329.68000000005</v>
      </c>
      <c r="N1263" s="9">
        <v>-736634.6</v>
      </c>
      <c r="O1263" s="9">
        <v>-919186.25</v>
      </c>
      <c r="P1263" s="9">
        <v>-1093627.8899999999</v>
      </c>
      <c r="Q1263" s="9">
        <v>-1296919.6000000001</v>
      </c>
      <c r="R1263" s="9">
        <f t="shared" si="193"/>
        <v>-1149461.3616666666</v>
      </c>
      <c r="S1263" s="9"/>
      <c r="X1263" s="200"/>
      <c r="AB1263" s="200"/>
    </row>
    <row r="1264" spans="1:28" s="8" customFormat="1" outlineLevel="3" x14ac:dyDescent="0.25">
      <c r="A1264" s="8" t="s">
        <v>2328</v>
      </c>
      <c r="B1264" s="8" t="s">
        <v>2329</v>
      </c>
      <c r="C1264" s="8" t="s">
        <v>2546</v>
      </c>
      <c r="D1264" s="8" t="s">
        <v>2547</v>
      </c>
      <c r="E1264" s="9">
        <v>-295436.34999999998</v>
      </c>
      <c r="F1264" s="9">
        <v>-133790.82</v>
      </c>
      <c r="G1264" s="9">
        <v>-154820.94</v>
      </c>
      <c r="H1264" s="9">
        <v>-196558.99</v>
      </c>
      <c r="I1264" s="9">
        <v>-49779.88</v>
      </c>
      <c r="J1264" s="9">
        <v>-158613.54</v>
      </c>
      <c r="K1264" s="9">
        <v>-253950.06</v>
      </c>
      <c r="L1264" s="9">
        <v>-14955.22</v>
      </c>
      <c r="M1264" s="9">
        <v>-124458.3</v>
      </c>
      <c r="N1264" s="9">
        <v>-150558.34</v>
      </c>
      <c r="O1264" s="9">
        <v>-30742.49</v>
      </c>
      <c r="P1264" s="9">
        <v>-126194.05</v>
      </c>
      <c r="Q1264" s="9">
        <v>-162623.70000000001</v>
      </c>
      <c r="R1264" s="9">
        <f t="shared" si="193"/>
        <v>-135287.72125000003</v>
      </c>
      <c r="S1264" s="9"/>
      <c r="X1264" s="200"/>
      <c r="AB1264" s="200"/>
    </row>
    <row r="1265" spans="1:29" ht="13.5" outlineLevel="2" thickBot="1" x14ac:dyDescent="0.35">
      <c r="A1265" s="6" t="s">
        <v>3773</v>
      </c>
      <c r="B1265" s="6"/>
      <c r="C1265" s="6"/>
      <c r="D1265" s="6"/>
      <c r="E1265" s="7">
        <f t="shared" ref="E1265:AA1265" si="194">SUBTOTAL(9,E1156:E1264)</f>
        <v>-396263769.63000005</v>
      </c>
      <c r="F1265" s="7">
        <f t="shared" si="194"/>
        <v>-472705799.48000008</v>
      </c>
      <c r="G1265" s="7">
        <f t="shared" si="194"/>
        <v>-478553249.02999997</v>
      </c>
      <c r="H1265" s="7">
        <f t="shared" si="194"/>
        <v>-451927436.19999999</v>
      </c>
      <c r="I1265" s="7">
        <f t="shared" si="194"/>
        <v>-461453212.41999996</v>
      </c>
      <c r="J1265" s="7">
        <f t="shared" si="194"/>
        <v>-635055939.8099997</v>
      </c>
      <c r="K1265" s="7">
        <f t="shared" si="194"/>
        <v>-523289312.38999999</v>
      </c>
      <c r="L1265" s="7">
        <f t="shared" si="194"/>
        <v>-502156787.01999998</v>
      </c>
      <c r="M1265" s="7">
        <f t="shared" si="194"/>
        <v>-542465597.03999984</v>
      </c>
      <c r="N1265" s="7">
        <f t="shared" si="194"/>
        <v>-544697546.16000009</v>
      </c>
      <c r="O1265" s="7">
        <f t="shared" si="194"/>
        <v>-623718939.26000011</v>
      </c>
      <c r="P1265" s="7">
        <f t="shared" si="194"/>
        <v>-661079066.82000005</v>
      </c>
      <c r="Q1265" s="7">
        <f t="shared" si="194"/>
        <v>-659366212.8900001</v>
      </c>
      <c r="R1265" s="7">
        <f t="shared" si="194"/>
        <v>-535409823.07416666</v>
      </c>
      <c r="S1265" s="16"/>
      <c r="T1265" s="7">
        <f t="shared" si="194"/>
        <v>0</v>
      </c>
      <c r="U1265" s="7">
        <f>R1265</f>
        <v>-535409823.07416666</v>
      </c>
      <c r="V1265" s="7">
        <f t="shared" si="194"/>
        <v>0</v>
      </c>
      <c r="W1265" s="7">
        <f t="shared" si="194"/>
        <v>0</v>
      </c>
      <c r="X1265" s="16"/>
      <c r="Y1265" s="7">
        <f t="shared" si="194"/>
        <v>0</v>
      </c>
      <c r="Z1265" s="7">
        <f t="shared" si="194"/>
        <v>0</v>
      </c>
      <c r="AA1265" s="7">
        <f t="shared" si="194"/>
        <v>0</v>
      </c>
      <c r="AB1265" s="16"/>
      <c r="AC1265" s="188">
        <v>0</v>
      </c>
    </row>
    <row r="1266" spans="1:29" outlineLevel="3" x14ac:dyDescent="0.25">
      <c r="A1266" t="s">
        <v>2548</v>
      </c>
      <c r="B1266" t="s">
        <v>2549</v>
      </c>
      <c r="C1266" t="s">
        <v>2550</v>
      </c>
      <c r="D1266" t="s">
        <v>2551</v>
      </c>
      <c r="E1266" s="5">
        <v>0</v>
      </c>
      <c r="F1266" s="5">
        <v>0</v>
      </c>
      <c r="G1266" s="5">
        <v>0</v>
      </c>
      <c r="H1266" s="5">
        <v>0</v>
      </c>
      <c r="I1266" s="5">
        <v>0</v>
      </c>
      <c r="J1266" s="5">
        <v>0</v>
      </c>
      <c r="K1266" s="5">
        <v>-31000000</v>
      </c>
      <c r="L1266" s="5">
        <v>-31000000</v>
      </c>
      <c r="M1266" s="5">
        <v>-31000000</v>
      </c>
      <c r="N1266" s="5">
        <v>0</v>
      </c>
      <c r="O1266" s="5">
        <v>0</v>
      </c>
      <c r="P1266" s="5">
        <v>0</v>
      </c>
      <c r="Q1266" s="5">
        <v>0</v>
      </c>
      <c r="R1266" s="5">
        <f t="shared" si="193"/>
        <v>-7750000</v>
      </c>
      <c r="S1266" s="9"/>
    </row>
    <row r="1267" spans="1:29" outlineLevel="3" x14ac:dyDescent="0.25">
      <c r="A1267" t="s">
        <v>2548</v>
      </c>
      <c r="B1267" t="s">
        <v>2549</v>
      </c>
      <c r="C1267" t="s">
        <v>2552</v>
      </c>
      <c r="D1267" t="s">
        <v>2553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  <c r="J1267" s="5">
        <v>0</v>
      </c>
      <c r="K1267" s="5">
        <v>-9816.67</v>
      </c>
      <c r="L1267" s="5">
        <v>-71170.83</v>
      </c>
      <c r="M1267" s="5">
        <v>-64209.919999999998</v>
      </c>
      <c r="N1267" s="5">
        <v>0</v>
      </c>
      <c r="O1267" s="5">
        <v>0</v>
      </c>
      <c r="P1267" s="5">
        <v>0</v>
      </c>
      <c r="Q1267" s="5">
        <v>0</v>
      </c>
      <c r="R1267" s="5">
        <f t="shared" si="193"/>
        <v>-12099.784999999998</v>
      </c>
      <c r="S1267" s="9"/>
    </row>
    <row r="1268" spans="1:29" ht="13.5" outlineLevel="2" thickBot="1" x14ac:dyDescent="0.35">
      <c r="A1268" s="6" t="s">
        <v>3774</v>
      </c>
      <c r="B1268" s="6"/>
      <c r="C1268" s="6"/>
      <c r="D1268" s="6"/>
      <c r="E1268" s="7">
        <f t="shared" ref="E1268:AA1268" si="195">SUBTOTAL(9,E1266:E1267)</f>
        <v>0</v>
      </c>
      <c r="F1268" s="7">
        <f t="shared" si="195"/>
        <v>0</v>
      </c>
      <c r="G1268" s="7">
        <f t="shared" si="195"/>
        <v>0</v>
      </c>
      <c r="H1268" s="7">
        <f t="shared" si="195"/>
        <v>0</v>
      </c>
      <c r="I1268" s="7">
        <f t="shared" si="195"/>
        <v>0</v>
      </c>
      <c r="J1268" s="7">
        <f t="shared" si="195"/>
        <v>0</v>
      </c>
      <c r="K1268" s="7">
        <f t="shared" si="195"/>
        <v>-31009816.670000002</v>
      </c>
      <c r="L1268" s="7">
        <f t="shared" si="195"/>
        <v>-31071170.829999998</v>
      </c>
      <c r="M1268" s="7">
        <f t="shared" si="195"/>
        <v>-31064209.920000002</v>
      </c>
      <c r="N1268" s="7">
        <f t="shared" si="195"/>
        <v>0</v>
      </c>
      <c r="O1268" s="7">
        <f t="shared" si="195"/>
        <v>0</v>
      </c>
      <c r="P1268" s="7">
        <f t="shared" si="195"/>
        <v>0</v>
      </c>
      <c r="Q1268" s="7">
        <f t="shared" si="195"/>
        <v>0</v>
      </c>
      <c r="R1268" s="7">
        <f t="shared" si="195"/>
        <v>-7762099.7850000001</v>
      </c>
      <c r="S1268" s="16"/>
      <c r="T1268" s="7">
        <f t="shared" si="195"/>
        <v>0</v>
      </c>
      <c r="U1268" s="7">
        <f>R1268</f>
        <v>-7762099.7850000001</v>
      </c>
      <c r="V1268" s="7">
        <f t="shared" si="195"/>
        <v>0</v>
      </c>
      <c r="W1268" s="7">
        <f t="shared" si="195"/>
        <v>0</v>
      </c>
      <c r="X1268" s="16"/>
      <c r="Y1268" s="7">
        <f t="shared" si="195"/>
        <v>0</v>
      </c>
      <c r="Z1268" s="7">
        <f t="shared" si="195"/>
        <v>0</v>
      </c>
      <c r="AA1268" s="7">
        <f t="shared" si="195"/>
        <v>0</v>
      </c>
      <c r="AB1268" s="16"/>
      <c r="AC1268" s="188">
        <v>0</v>
      </c>
    </row>
    <row r="1269" spans="1:29" outlineLevel="3" x14ac:dyDescent="0.25">
      <c r="A1269" t="s">
        <v>2554</v>
      </c>
      <c r="B1269" t="s">
        <v>2555</v>
      </c>
      <c r="C1269" t="s">
        <v>2556</v>
      </c>
      <c r="D1269" t="s">
        <v>668</v>
      </c>
      <c r="E1269" s="5">
        <v>-101998.48</v>
      </c>
      <c r="F1269" s="5">
        <v>-1</v>
      </c>
      <c r="G1269" s="5">
        <v>-1</v>
      </c>
      <c r="H1269" s="5">
        <v>-1</v>
      </c>
      <c r="I1269" s="5">
        <v>-1001</v>
      </c>
      <c r="J1269" s="5">
        <v>-2001</v>
      </c>
      <c r="K1269" s="5">
        <v>-2001</v>
      </c>
      <c r="L1269" s="5">
        <v>-2001</v>
      </c>
      <c r="M1269" s="5">
        <v>-2001</v>
      </c>
      <c r="N1269" s="5">
        <v>-2001</v>
      </c>
      <c r="O1269" s="5">
        <v>-2001</v>
      </c>
      <c r="P1269" s="5">
        <v>-2001</v>
      </c>
      <c r="Q1269" s="5">
        <v>-2001</v>
      </c>
      <c r="R1269" s="5">
        <f t="shared" si="193"/>
        <v>-5584.2283333333326</v>
      </c>
      <c r="S1269" s="9"/>
    </row>
    <row r="1270" spans="1:29" outlineLevel="3" x14ac:dyDescent="0.25">
      <c r="A1270" t="s">
        <v>2554</v>
      </c>
      <c r="B1270" t="s">
        <v>2555</v>
      </c>
      <c r="C1270" t="s">
        <v>2557</v>
      </c>
      <c r="D1270" t="s">
        <v>2558</v>
      </c>
      <c r="E1270" s="5">
        <v>-102181.31</v>
      </c>
      <c r="F1270" s="5">
        <v>-102181.31</v>
      </c>
      <c r="G1270" s="5">
        <v>-102181.31</v>
      </c>
      <c r="H1270" s="5">
        <v>-106974.01</v>
      </c>
      <c r="I1270" s="5">
        <v>-106974.01</v>
      </c>
      <c r="J1270" s="5">
        <v>-106974.01</v>
      </c>
      <c r="K1270" s="5">
        <v>-79813.399999999994</v>
      </c>
      <c r="L1270" s="5">
        <v>-79813.399999999994</v>
      </c>
      <c r="M1270" s="5">
        <v>-79813.399999999994</v>
      </c>
      <c r="N1270" s="5">
        <v>-67089.600000000006</v>
      </c>
      <c r="O1270" s="5">
        <v>-67089.600000000006</v>
      </c>
      <c r="P1270" s="5">
        <v>-67089.600000000006</v>
      </c>
      <c r="Q1270" s="5">
        <v>-73497.3</v>
      </c>
      <c r="R1270" s="5">
        <f t="shared" si="193"/>
        <v>-87819.412916666668</v>
      </c>
      <c r="S1270" s="9"/>
    </row>
    <row r="1271" spans="1:29" outlineLevel="3" x14ac:dyDescent="0.25">
      <c r="A1271" t="s">
        <v>2554</v>
      </c>
      <c r="B1271" t="s">
        <v>2555</v>
      </c>
      <c r="C1271" t="s">
        <v>2559</v>
      </c>
      <c r="D1271" t="s">
        <v>2560</v>
      </c>
      <c r="E1271" s="5">
        <v>-1829997.82</v>
      </c>
      <c r="F1271" s="5">
        <v>-1503390.88</v>
      </c>
      <c r="G1271" s="5">
        <v>-1503390.88</v>
      </c>
      <c r="H1271" s="5">
        <v>-1026368.06</v>
      </c>
      <c r="I1271" s="5">
        <v>-1487893</v>
      </c>
      <c r="J1271" s="5">
        <v>-1697878.36</v>
      </c>
      <c r="K1271" s="5">
        <v>-1015774.89</v>
      </c>
      <c r="L1271" s="5">
        <v>-1892412.7</v>
      </c>
      <c r="M1271" s="5">
        <v>-1449507.6</v>
      </c>
      <c r="N1271" s="5">
        <v>-1224028.6399999999</v>
      </c>
      <c r="O1271" s="5">
        <v>-1385085.04</v>
      </c>
      <c r="P1271" s="5">
        <v>-1235755.57</v>
      </c>
      <c r="Q1271" s="5">
        <v>-1827990.14</v>
      </c>
      <c r="R1271" s="5">
        <f t="shared" si="193"/>
        <v>-1437539.9666666668</v>
      </c>
      <c r="S1271" s="9"/>
    </row>
    <row r="1272" spans="1:29" outlineLevel="3" x14ac:dyDescent="0.25">
      <c r="A1272" t="s">
        <v>2554</v>
      </c>
      <c r="B1272" t="s">
        <v>2555</v>
      </c>
      <c r="C1272" t="s">
        <v>2561</v>
      </c>
      <c r="D1272" t="s">
        <v>2562</v>
      </c>
      <c r="E1272" s="5">
        <v>-10199228</v>
      </c>
      <c r="F1272" s="5">
        <v>-13775688</v>
      </c>
      <c r="G1272" s="5">
        <v>-19344538</v>
      </c>
      <c r="H1272" s="5">
        <v>-12542500</v>
      </c>
      <c r="I1272" s="5">
        <v>-19137677</v>
      </c>
      <c r="J1272" s="5">
        <v>-15865820</v>
      </c>
      <c r="K1272" s="5">
        <v>-11718250</v>
      </c>
      <c r="L1272" s="5">
        <v>-19693068</v>
      </c>
      <c r="M1272" s="5">
        <v>-17565613</v>
      </c>
      <c r="N1272" s="5">
        <v>-17874859</v>
      </c>
      <c r="O1272" s="5">
        <v>-14035586</v>
      </c>
      <c r="P1272" s="5">
        <v>-7596041</v>
      </c>
      <c r="Q1272" s="5">
        <v>-9582743</v>
      </c>
      <c r="R1272" s="5">
        <f t="shared" si="193"/>
        <v>-14920052.125</v>
      </c>
      <c r="S1272" s="9"/>
    </row>
    <row r="1273" spans="1:29" outlineLevel="3" x14ac:dyDescent="0.25">
      <c r="A1273" t="s">
        <v>2554</v>
      </c>
      <c r="B1273" t="s">
        <v>2555</v>
      </c>
      <c r="C1273" t="s">
        <v>2563</v>
      </c>
      <c r="D1273" t="s">
        <v>2564</v>
      </c>
      <c r="E1273" s="5">
        <v>-6330669.7300000004</v>
      </c>
      <c r="F1273" s="5">
        <v>-5859436.0700000003</v>
      </c>
      <c r="G1273" s="5">
        <v>-5351625.0999999996</v>
      </c>
      <c r="H1273" s="5">
        <v>-7149495.4900000002</v>
      </c>
      <c r="I1273" s="5">
        <v>-6110989.4800000004</v>
      </c>
      <c r="J1273" s="5">
        <v>-5360129.62</v>
      </c>
      <c r="K1273" s="5">
        <v>-5612466.3200000003</v>
      </c>
      <c r="L1273" s="5">
        <v>-5335323.08</v>
      </c>
      <c r="M1273" s="5">
        <v>-7494668.3300000001</v>
      </c>
      <c r="N1273" s="5">
        <v>-6910109.6799999997</v>
      </c>
      <c r="O1273" s="5">
        <v>-6123160.9699999997</v>
      </c>
      <c r="P1273" s="5">
        <v>-5826077.79</v>
      </c>
      <c r="Q1273" s="5">
        <v>-6077322.6100000003</v>
      </c>
      <c r="R1273" s="5">
        <f t="shared" si="193"/>
        <v>-6111456.5083333328</v>
      </c>
      <c r="S1273" s="9"/>
    </row>
    <row r="1274" spans="1:29" outlineLevel="3" x14ac:dyDescent="0.25">
      <c r="A1274" t="s">
        <v>2554</v>
      </c>
      <c r="B1274" t="s">
        <v>2555</v>
      </c>
      <c r="C1274" t="s">
        <v>2565</v>
      </c>
      <c r="D1274" t="s">
        <v>2566</v>
      </c>
      <c r="E1274" s="5">
        <v>-250828.82</v>
      </c>
      <c r="F1274" s="5">
        <v>-266382.65999999997</v>
      </c>
      <c r="G1274" s="5">
        <v>-266725.37</v>
      </c>
      <c r="H1274" s="5">
        <v>-258193.53</v>
      </c>
      <c r="I1274" s="5">
        <v>-262492.87</v>
      </c>
      <c r="J1274" s="5">
        <v>-255086.87</v>
      </c>
      <c r="K1274" s="5">
        <v>-260049.56</v>
      </c>
      <c r="L1274" s="5">
        <v>-261251.11</v>
      </c>
      <c r="M1274" s="5">
        <v>-239334.51</v>
      </c>
      <c r="N1274" s="5">
        <v>-262784.05</v>
      </c>
      <c r="O1274" s="5">
        <v>-247965.21</v>
      </c>
      <c r="P1274" s="5">
        <v>-260682.19</v>
      </c>
      <c r="Q1274" s="5">
        <v>-252302.44</v>
      </c>
      <c r="R1274" s="5">
        <f t="shared" si="193"/>
        <v>-257709.46333333338</v>
      </c>
      <c r="S1274" s="9"/>
    </row>
    <row r="1275" spans="1:29" outlineLevel="3" x14ac:dyDescent="0.25">
      <c r="A1275" t="s">
        <v>2554</v>
      </c>
      <c r="B1275" t="s">
        <v>2555</v>
      </c>
      <c r="C1275" t="s">
        <v>2567</v>
      </c>
      <c r="D1275" t="s">
        <v>2568</v>
      </c>
      <c r="E1275" s="5">
        <v>-142045.81</v>
      </c>
      <c r="F1275" s="5">
        <v>-225985.39</v>
      </c>
      <c r="G1275" s="5">
        <v>-72083.92</v>
      </c>
      <c r="H1275" s="5">
        <v>-60881.2</v>
      </c>
      <c r="I1275" s="5">
        <v>-76262.820000000007</v>
      </c>
      <c r="J1275" s="5">
        <v>-83925.07</v>
      </c>
      <c r="K1275" s="5">
        <v>-22978.240000000002</v>
      </c>
      <c r="L1275" s="5">
        <v>-100896.01</v>
      </c>
      <c r="M1275" s="5">
        <v>-64529.72</v>
      </c>
      <c r="N1275" s="5">
        <v>-52326.31</v>
      </c>
      <c r="O1275" s="5">
        <v>-85799.86</v>
      </c>
      <c r="P1275" s="5">
        <v>-123209.4</v>
      </c>
      <c r="Q1275" s="5">
        <v>-221298.08</v>
      </c>
      <c r="R1275" s="5">
        <f t="shared" si="193"/>
        <v>-95879.157083333339</v>
      </c>
      <c r="S1275" s="9"/>
    </row>
    <row r="1276" spans="1:29" outlineLevel="3" x14ac:dyDescent="0.25">
      <c r="A1276" t="s">
        <v>2554</v>
      </c>
      <c r="B1276" t="s">
        <v>2555</v>
      </c>
      <c r="C1276" t="s">
        <v>2569</v>
      </c>
      <c r="D1276" t="s">
        <v>2570</v>
      </c>
      <c r="E1276" s="5">
        <v>0</v>
      </c>
      <c r="F1276" s="5">
        <v>0</v>
      </c>
      <c r="G1276" s="5">
        <v>0</v>
      </c>
      <c r="H1276" s="5">
        <v>-820.32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O1276" s="5">
        <v>0</v>
      </c>
      <c r="P1276" s="5">
        <v>0</v>
      </c>
      <c r="Q1276" s="5">
        <v>0</v>
      </c>
      <c r="R1276" s="5">
        <f t="shared" si="193"/>
        <v>-68.36</v>
      </c>
      <c r="S1276" s="9"/>
    </row>
    <row r="1277" spans="1:29" outlineLevel="3" x14ac:dyDescent="0.25">
      <c r="A1277" t="s">
        <v>2554</v>
      </c>
      <c r="B1277" t="s">
        <v>2555</v>
      </c>
      <c r="C1277" t="s">
        <v>2571</v>
      </c>
      <c r="D1277" t="s">
        <v>2572</v>
      </c>
      <c r="E1277" s="5">
        <v>0</v>
      </c>
      <c r="F1277" s="5">
        <v>0</v>
      </c>
      <c r="G1277" s="5">
        <v>0</v>
      </c>
      <c r="H1277" s="5">
        <v>-267.94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f t="shared" si="193"/>
        <v>-22.328333333333333</v>
      </c>
      <c r="S1277" s="9"/>
    </row>
    <row r="1278" spans="1:29" outlineLevel="3" x14ac:dyDescent="0.25">
      <c r="A1278" t="s">
        <v>2554</v>
      </c>
      <c r="B1278" t="s">
        <v>2555</v>
      </c>
      <c r="C1278" t="s">
        <v>2573</v>
      </c>
      <c r="D1278" t="s">
        <v>2574</v>
      </c>
      <c r="E1278" s="5">
        <v>0</v>
      </c>
      <c r="F1278" s="5">
        <v>0</v>
      </c>
      <c r="G1278" s="5">
        <v>-646.39</v>
      </c>
      <c r="H1278" s="5">
        <v>-270.99</v>
      </c>
      <c r="I1278" s="5">
        <v>-270.99</v>
      </c>
      <c r="J1278" s="5">
        <v>0</v>
      </c>
      <c r="K1278" s="5">
        <v>-1188.2</v>
      </c>
      <c r="L1278" s="5">
        <v>-2793.83</v>
      </c>
      <c r="M1278" s="5">
        <v>0</v>
      </c>
      <c r="N1278" s="5">
        <v>-133</v>
      </c>
      <c r="O1278" s="5">
        <v>0</v>
      </c>
      <c r="P1278" s="5">
        <v>0</v>
      </c>
      <c r="Q1278" s="5">
        <v>0</v>
      </c>
      <c r="R1278" s="5">
        <f t="shared" si="193"/>
        <v>-441.95</v>
      </c>
      <c r="S1278" s="9"/>
    </row>
    <row r="1279" spans="1:29" outlineLevel="3" x14ac:dyDescent="0.25">
      <c r="A1279" t="s">
        <v>2554</v>
      </c>
      <c r="B1279" t="s">
        <v>2555</v>
      </c>
      <c r="C1279" t="s">
        <v>2575</v>
      </c>
      <c r="D1279" t="s">
        <v>2576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-93.35</v>
      </c>
      <c r="M1279" s="5">
        <v>-0.02</v>
      </c>
      <c r="N1279" s="5">
        <v>0</v>
      </c>
      <c r="O1279" s="5">
        <v>0</v>
      </c>
      <c r="P1279" s="5">
        <v>0</v>
      </c>
      <c r="Q1279" s="5">
        <v>0</v>
      </c>
      <c r="R1279" s="5">
        <f t="shared" si="193"/>
        <v>-7.7808333333333328</v>
      </c>
      <c r="S1279" s="9"/>
    </row>
    <row r="1280" spans="1:29" outlineLevel="3" x14ac:dyDescent="0.25">
      <c r="A1280" t="s">
        <v>2554</v>
      </c>
      <c r="B1280" t="s">
        <v>2555</v>
      </c>
      <c r="C1280" t="s">
        <v>2577</v>
      </c>
      <c r="D1280" t="s">
        <v>2578</v>
      </c>
      <c r="E1280" s="5">
        <v>-26288.41</v>
      </c>
      <c r="F1280" s="5">
        <v>-100437.22</v>
      </c>
      <c r="G1280" s="5">
        <v>-98158.92</v>
      </c>
      <c r="H1280" s="5">
        <v>-62574.46</v>
      </c>
      <c r="I1280" s="5">
        <v>-27873.57</v>
      </c>
      <c r="J1280" s="5">
        <v>-40891.35</v>
      </c>
      <c r="K1280" s="5">
        <v>0</v>
      </c>
      <c r="L1280" s="5">
        <v>0</v>
      </c>
      <c r="M1280" s="5">
        <v>0</v>
      </c>
      <c r="N1280" s="5">
        <v>-83545.350000000006</v>
      </c>
      <c r="O1280" s="5">
        <v>-117233.3</v>
      </c>
      <c r="P1280" s="5">
        <v>-82911</v>
      </c>
      <c r="Q1280" s="5">
        <v>-27537.88</v>
      </c>
      <c r="R1280" s="5">
        <f t="shared" si="193"/>
        <v>-53378.19291666666</v>
      </c>
      <c r="S1280" s="9"/>
    </row>
    <row r="1281" spans="1:29" outlineLevel="3" x14ac:dyDescent="0.25">
      <c r="A1281" t="s">
        <v>2554</v>
      </c>
      <c r="B1281" t="s">
        <v>2555</v>
      </c>
      <c r="C1281" t="s">
        <v>2579</v>
      </c>
      <c r="D1281" t="s">
        <v>2580</v>
      </c>
      <c r="E1281" s="5">
        <v>-569725.93000000005</v>
      </c>
      <c r="F1281" s="5">
        <v>-531556.36</v>
      </c>
      <c r="G1281" s="5">
        <v>-401821.71</v>
      </c>
      <c r="H1281" s="5">
        <v>-310681.68</v>
      </c>
      <c r="I1281" s="5">
        <v>-570813.18999999994</v>
      </c>
      <c r="J1281" s="5">
        <v>-183782.85</v>
      </c>
      <c r="K1281" s="5">
        <v>-1191973.73</v>
      </c>
      <c r="L1281" s="5">
        <v>-1827091.27</v>
      </c>
      <c r="M1281" s="5">
        <v>-295473.53000000003</v>
      </c>
      <c r="N1281" s="5">
        <v>-450185.31</v>
      </c>
      <c r="O1281" s="5">
        <v>-317318.09000000003</v>
      </c>
      <c r="P1281" s="5">
        <v>-474685.04</v>
      </c>
      <c r="Q1281" s="5">
        <v>-325637.27</v>
      </c>
      <c r="R1281" s="5">
        <f t="shared" si="193"/>
        <v>-583588.69666666666</v>
      </c>
      <c r="S1281" s="9"/>
    </row>
    <row r="1282" spans="1:29" outlineLevel="3" x14ac:dyDescent="0.25">
      <c r="A1282" t="s">
        <v>2554</v>
      </c>
      <c r="B1282" t="s">
        <v>2555</v>
      </c>
      <c r="C1282" t="s">
        <v>2581</v>
      </c>
      <c r="D1282" t="s">
        <v>2582</v>
      </c>
      <c r="E1282" s="5">
        <v>-366701.05</v>
      </c>
      <c r="F1282" s="5">
        <v>-281192.98</v>
      </c>
      <c r="G1282" s="5">
        <v>-356444.93</v>
      </c>
      <c r="H1282" s="5">
        <v>-294762.09000000003</v>
      </c>
      <c r="I1282" s="5">
        <v>-437442.33</v>
      </c>
      <c r="J1282" s="5">
        <v>-297013.78999999998</v>
      </c>
      <c r="K1282" s="5">
        <v>-775577.59</v>
      </c>
      <c r="L1282" s="5">
        <v>-399086.43</v>
      </c>
      <c r="M1282" s="5">
        <v>-286872.08</v>
      </c>
      <c r="N1282" s="5">
        <v>-537035.51</v>
      </c>
      <c r="O1282" s="5">
        <v>-359148.17</v>
      </c>
      <c r="P1282" s="5">
        <v>-658884.76</v>
      </c>
      <c r="Q1282" s="5">
        <v>-373332.45</v>
      </c>
      <c r="R1282" s="5">
        <f t="shared" si="193"/>
        <v>-421123.11749999999</v>
      </c>
      <c r="S1282" s="9"/>
    </row>
    <row r="1283" spans="1:29" outlineLevel="3" x14ac:dyDescent="0.25">
      <c r="A1283" t="s">
        <v>2554</v>
      </c>
      <c r="B1283" t="s">
        <v>2555</v>
      </c>
      <c r="C1283" t="s">
        <v>2583</v>
      </c>
      <c r="D1283" t="s">
        <v>2584</v>
      </c>
      <c r="E1283" s="5">
        <v>0</v>
      </c>
      <c r="F1283" s="5">
        <v>0</v>
      </c>
      <c r="G1283" s="5">
        <v>0</v>
      </c>
      <c r="H1283" s="5">
        <v>0</v>
      </c>
      <c r="I1283" s="5">
        <v>0</v>
      </c>
      <c r="J1283" s="5">
        <v>0</v>
      </c>
      <c r="K1283" s="5">
        <v>-1001.71</v>
      </c>
      <c r="L1283" s="5">
        <v>0</v>
      </c>
      <c r="M1283" s="5">
        <v>0</v>
      </c>
      <c r="N1283" s="5">
        <v>0</v>
      </c>
      <c r="O1283" s="5">
        <v>0</v>
      </c>
      <c r="P1283" s="5">
        <v>0</v>
      </c>
      <c r="Q1283" s="5">
        <v>0</v>
      </c>
      <c r="R1283" s="5">
        <f t="shared" si="193"/>
        <v>-83.475833333333341</v>
      </c>
      <c r="S1283" s="9"/>
    </row>
    <row r="1284" spans="1:29" outlineLevel="3" x14ac:dyDescent="0.25">
      <c r="A1284" t="s">
        <v>2554</v>
      </c>
      <c r="B1284" t="s">
        <v>2555</v>
      </c>
      <c r="C1284" t="s">
        <v>2585</v>
      </c>
      <c r="D1284" t="s">
        <v>2586</v>
      </c>
      <c r="E1284" s="5">
        <v>-15052.63</v>
      </c>
      <c r="F1284" s="5">
        <v>-16880.09</v>
      </c>
      <c r="G1284" s="5">
        <v>-12921.2</v>
      </c>
      <c r="H1284" s="5">
        <v>-12211.23</v>
      </c>
      <c r="I1284" s="5">
        <v>-10105.84</v>
      </c>
      <c r="J1284" s="5">
        <v>-10410.200000000001</v>
      </c>
      <c r="K1284" s="5">
        <v>-14559.01</v>
      </c>
      <c r="L1284" s="5">
        <v>-10068.67</v>
      </c>
      <c r="M1284" s="5">
        <v>-8137.75</v>
      </c>
      <c r="N1284" s="5">
        <v>-11930.16</v>
      </c>
      <c r="O1284" s="5">
        <v>-16346.8</v>
      </c>
      <c r="P1284" s="5">
        <v>-9107.39</v>
      </c>
      <c r="Q1284" s="5">
        <v>0</v>
      </c>
      <c r="R1284" s="5">
        <f t="shared" si="193"/>
        <v>-11683.721250000001</v>
      </c>
      <c r="S1284" s="9"/>
    </row>
    <row r="1285" spans="1:29" outlineLevel="3" x14ac:dyDescent="0.25">
      <c r="A1285" t="s">
        <v>2554</v>
      </c>
      <c r="B1285" t="s">
        <v>2555</v>
      </c>
      <c r="C1285" t="s">
        <v>2587</v>
      </c>
      <c r="D1285" t="s">
        <v>2588</v>
      </c>
      <c r="E1285" s="5">
        <v>0</v>
      </c>
      <c r="F1285" s="5">
        <v>0</v>
      </c>
      <c r="G1285" s="5">
        <v>0</v>
      </c>
      <c r="H1285" s="5">
        <v>-390183.05</v>
      </c>
      <c r="I1285" s="5">
        <v>0</v>
      </c>
      <c r="J1285" s="5">
        <v>0</v>
      </c>
      <c r="K1285" s="5">
        <v>0</v>
      </c>
      <c r="L1285" s="5">
        <v>-11131.03</v>
      </c>
      <c r="M1285" s="5">
        <v>-499.95</v>
      </c>
      <c r="N1285" s="5">
        <v>-621.11</v>
      </c>
      <c r="O1285" s="5">
        <v>-621.11</v>
      </c>
      <c r="P1285" s="5">
        <v>-1332.94</v>
      </c>
      <c r="Q1285" s="5">
        <v>-57.92</v>
      </c>
      <c r="R1285" s="5">
        <f t="shared" si="193"/>
        <v>-33701.512500000004</v>
      </c>
      <c r="S1285" s="9"/>
    </row>
    <row r="1286" spans="1:29" outlineLevel="3" x14ac:dyDescent="0.25">
      <c r="A1286" t="s">
        <v>2554</v>
      </c>
      <c r="B1286" t="s">
        <v>2555</v>
      </c>
      <c r="C1286" t="s">
        <v>2589</v>
      </c>
      <c r="D1286" t="s">
        <v>2590</v>
      </c>
      <c r="E1286" s="5">
        <v>-166484.85</v>
      </c>
      <c r="F1286" s="5">
        <v>-270129.46999999997</v>
      </c>
      <c r="G1286" s="5">
        <v>-147490.07</v>
      </c>
      <c r="H1286" s="5">
        <v>-18423.72</v>
      </c>
      <c r="I1286" s="5">
        <v>-40252.959999999999</v>
      </c>
      <c r="J1286" s="5">
        <v>-172997.7</v>
      </c>
      <c r="K1286" s="5">
        <v>-127544.09</v>
      </c>
      <c r="L1286" s="5">
        <v>-146786.35999999999</v>
      </c>
      <c r="M1286" s="5">
        <v>-84418.92</v>
      </c>
      <c r="N1286" s="5">
        <v>-74088.399999999994</v>
      </c>
      <c r="O1286" s="5">
        <v>-26797.62</v>
      </c>
      <c r="P1286" s="5">
        <v>-54570.92</v>
      </c>
      <c r="Q1286" s="5">
        <v>-22320.76</v>
      </c>
      <c r="R1286" s="5">
        <f t="shared" si="193"/>
        <v>-104825.25291666666</v>
      </c>
      <c r="S1286" s="9"/>
    </row>
    <row r="1287" spans="1:29" outlineLevel="3" x14ac:dyDescent="0.25">
      <c r="A1287" t="s">
        <v>2554</v>
      </c>
      <c r="B1287" t="s">
        <v>2555</v>
      </c>
      <c r="C1287" t="s">
        <v>2591</v>
      </c>
      <c r="D1287" t="s">
        <v>2592</v>
      </c>
      <c r="E1287" s="5">
        <v>-91968.84</v>
      </c>
      <c r="F1287" s="5">
        <v>-91473.85</v>
      </c>
      <c r="G1287" s="5">
        <v>-107337.44</v>
      </c>
      <c r="H1287" s="5">
        <v>-86951.94</v>
      </c>
      <c r="I1287" s="5">
        <v>-141195.53</v>
      </c>
      <c r="J1287" s="5">
        <v>-81929.84</v>
      </c>
      <c r="K1287" s="5">
        <v>-103438.88</v>
      </c>
      <c r="L1287" s="5">
        <v>0</v>
      </c>
      <c r="M1287" s="5">
        <v>-5183.4799999999996</v>
      </c>
      <c r="N1287" s="5">
        <v>0</v>
      </c>
      <c r="O1287" s="5">
        <v>0</v>
      </c>
      <c r="P1287" s="5">
        <v>0</v>
      </c>
      <c r="Q1287" s="5">
        <v>-50000</v>
      </c>
      <c r="R1287" s="5">
        <f t="shared" si="193"/>
        <v>-57374.614999999998</v>
      </c>
      <c r="S1287" s="9"/>
    </row>
    <row r="1288" spans="1:29" outlineLevel="3" x14ac:dyDescent="0.25">
      <c r="A1288" t="s">
        <v>2554</v>
      </c>
      <c r="B1288" t="s">
        <v>2555</v>
      </c>
      <c r="C1288" t="s">
        <v>2593</v>
      </c>
      <c r="D1288" t="s">
        <v>2594</v>
      </c>
      <c r="E1288" s="5">
        <v>-226662.5</v>
      </c>
      <c r="F1288" s="5">
        <v>-68785.94</v>
      </c>
      <c r="G1288" s="5">
        <v>-407087.5</v>
      </c>
      <c r="H1288" s="5">
        <v>-107184.38</v>
      </c>
      <c r="I1288" s="5">
        <v>-140075</v>
      </c>
      <c r="J1288" s="5">
        <v>-226264.53</v>
      </c>
      <c r="K1288" s="5">
        <v>-244204.52</v>
      </c>
      <c r="L1288" s="5">
        <v>-68240.86</v>
      </c>
      <c r="M1288" s="5">
        <v>-121945.1</v>
      </c>
      <c r="N1288" s="5">
        <v>-81300.210000000006</v>
      </c>
      <c r="O1288" s="5">
        <v>-7250</v>
      </c>
      <c r="P1288" s="5">
        <v>-34800</v>
      </c>
      <c r="Q1288" s="5">
        <v>-121932.1</v>
      </c>
      <c r="R1288" s="5">
        <f t="shared" si="193"/>
        <v>-140119.61166666669</v>
      </c>
      <c r="S1288" s="9"/>
    </row>
    <row r="1289" spans="1:29" outlineLevel="3" x14ac:dyDescent="0.25">
      <c r="A1289" t="s">
        <v>2554</v>
      </c>
      <c r="B1289" t="s">
        <v>2555</v>
      </c>
      <c r="C1289" t="s">
        <v>2595</v>
      </c>
      <c r="D1289" t="s">
        <v>2596</v>
      </c>
      <c r="E1289" s="5">
        <v>-1313127.08</v>
      </c>
      <c r="F1289" s="5">
        <v>-1669848.87</v>
      </c>
      <c r="G1289" s="5">
        <v>-1043096.28</v>
      </c>
      <c r="H1289" s="5">
        <v>-1561358.23</v>
      </c>
      <c r="I1289" s="5">
        <v>-1653841.61</v>
      </c>
      <c r="J1289" s="5">
        <v>-2400891.33</v>
      </c>
      <c r="K1289" s="5">
        <v>-613550.81999999995</v>
      </c>
      <c r="L1289" s="5">
        <v>-928359.48</v>
      </c>
      <c r="M1289" s="5">
        <v>-1334903.33</v>
      </c>
      <c r="N1289" s="5">
        <v>-1385077.31</v>
      </c>
      <c r="O1289" s="5">
        <v>-1604138.25</v>
      </c>
      <c r="P1289" s="5">
        <v>-1523568.48</v>
      </c>
      <c r="Q1289" s="5">
        <v>-1874722.08</v>
      </c>
      <c r="R1289" s="5">
        <f t="shared" si="193"/>
        <v>-1442713.2141666666</v>
      </c>
      <c r="S1289" s="9"/>
    </row>
    <row r="1290" spans="1:29" outlineLevel="3" x14ac:dyDescent="0.25">
      <c r="A1290" t="s">
        <v>2554</v>
      </c>
      <c r="B1290" t="s">
        <v>2555</v>
      </c>
      <c r="C1290" t="s">
        <v>2597</v>
      </c>
      <c r="D1290" t="s">
        <v>2598</v>
      </c>
      <c r="E1290" s="5">
        <v>-115119099.34</v>
      </c>
      <c r="F1290" s="5">
        <v>-115119099.34</v>
      </c>
      <c r="G1290" s="5">
        <v>-115119099.34</v>
      </c>
      <c r="H1290" s="5">
        <v>-115119099.34</v>
      </c>
      <c r="I1290" s="5">
        <v>-115119099.34</v>
      </c>
      <c r="J1290" s="5">
        <v>-115119099.34</v>
      </c>
      <c r="K1290" s="5">
        <v>-115119099.34</v>
      </c>
      <c r="L1290" s="5">
        <v>-115119099.34</v>
      </c>
      <c r="M1290" s="5">
        <v>-115119099.34</v>
      </c>
      <c r="N1290" s="5">
        <v>-115119099.34</v>
      </c>
      <c r="O1290" s="5">
        <v>-115119099.34</v>
      </c>
      <c r="P1290" s="5">
        <v>-115119099.34</v>
      </c>
      <c r="Q1290" s="5">
        <v>-115119099.34</v>
      </c>
      <c r="R1290" s="5">
        <f t="shared" si="193"/>
        <v>-115119099.34000002</v>
      </c>
      <c r="S1290" s="9"/>
    </row>
    <row r="1291" spans="1:29" ht="13.5" outlineLevel="2" thickBot="1" x14ac:dyDescent="0.35">
      <c r="A1291" s="6" t="s">
        <v>3775</v>
      </c>
      <c r="B1291" s="6"/>
      <c r="C1291" s="6"/>
      <c r="D1291" s="6"/>
      <c r="E1291" s="7">
        <f t="shared" ref="E1291:AA1291" si="196">SUBTOTAL(9,E1269:E1290)</f>
        <v>-136852060.59999999</v>
      </c>
      <c r="F1291" s="7">
        <f t="shared" si="196"/>
        <v>-139882469.43000001</v>
      </c>
      <c r="G1291" s="7">
        <f t="shared" si="196"/>
        <v>-144334649.36000001</v>
      </c>
      <c r="H1291" s="7">
        <f t="shared" si="196"/>
        <v>-139109202.66</v>
      </c>
      <c r="I1291" s="7">
        <f t="shared" si="196"/>
        <v>-145324260.54000002</v>
      </c>
      <c r="J1291" s="7">
        <f t="shared" si="196"/>
        <v>-141905095.86000001</v>
      </c>
      <c r="K1291" s="7">
        <f t="shared" si="196"/>
        <v>-136903471.30000001</v>
      </c>
      <c r="L1291" s="7">
        <f t="shared" si="196"/>
        <v>-145877515.92000002</v>
      </c>
      <c r="M1291" s="7">
        <f t="shared" si="196"/>
        <v>-144152001.06</v>
      </c>
      <c r="N1291" s="7">
        <f t="shared" si="196"/>
        <v>-144136213.97999999</v>
      </c>
      <c r="O1291" s="7">
        <f t="shared" si="196"/>
        <v>-139514640.36000001</v>
      </c>
      <c r="P1291" s="7">
        <f t="shared" si="196"/>
        <v>-133069816.42</v>
      </c>
      <c r="Q1291" s="7">
        <f t="shared" si="196"/>
        <v>-135951794.37</v>
      </c>
      <c r="R1291" s="7">
        <f t="shared" si="196"/>
        <v>-140884272.03125003</v>
      </c>
      <c r="S1291" s="16"/>
      <c r="T1291" s="7">
        <f t="shared" si="196"/>
        <v>0</v>
      </c>
      <c r="U1291" s="7">
        <f>R1291</f>
        <v>-140884272.03125003</v>
      </c>
      <c r="V1291" s="7">
        <f t="shared" si="196"/>
        <v>0</v>
      </c>
      <c r="W1291" s="7">
        <f t="shared" si="196"/>
        <v>0</v>
      </c>
      <c r="X1291" s="16"/>
      <c r="Y1291" s="7">
        <f t="shared" si="196"/>
        <v>0</v>
      </c>
      <c r="Z1291" s="7">
        <f t="shared" si="196"/>
        <v>0</v>
      </c>
      <c r="AA1291" s="7">
        <f t="shared" si="196"/>
        <v>0</v>
      </c>
      <c r="AB1291" s="16"/>
      <c r="AC1291" s="188">
        <v>0</v>
      </c>
    </row>
    <row r="1292" spans="1:29" outlineLevel="3" x14ac:dyDescent="0.25">
      <c r="A1292" t="s">
        <v>2599</v>
      </c>
      <c r="B1292" t="s">
        <v>2600</v>
      </c>
      <c r="C1292" t="s">
        <v>2601</v>
      </c>
      <c r="D1292" t="s">
        <v>2602</v>
      </c>
      <c r="E1292" s="5">
        <v>-9694414.7400000002</v>
      </c>
      <c r="F1292" s="5">
        <v>-8603479.6099999994</v>
      </c>
      <c r="G1292" s="5">
        <v>-9116046.2400000002</v>
      </c>
      <c r="H1292" s="5">
        <v>-9413235.6799999997</v>
      </c>
      <c r="I1292" s="5">
        <v>-9977545.5600000005</v>
      </c>
      <c r="J1292" s="5">
        <v>-10449024.23</v>
      </c>
      <c r="K1292" s="5">
        <v>-10817203.199999999</v>
      </c>
      <c r="L1292" s="5">
        <v>-10114347.51</v>
      </c>
      <c r="M1292" s="5">
        <v>-10238476.02</v>
      </c>
      <c r="N1292" s="5">
        <v>-10256507.619999999</v>
      </c>
      <c r="O1292" s="5">
        <v>-10402341.130000001</v>
      </c>
      <c r="P1292" s="5">
        <v>-9791236.2300000004</v>
      </c>
      <c r="Q1292" s="5">
        <v>-9885412.9299999997</v>
      </c>
      <c r="R1292" s="5">
        <f t="shared" si="193"/>
        <v>-9914113.0720833354</v>
      </c>
      <c r="S1292" s="9"/>
      <c r="V1292" s="5">
        <f>R1292</f>
        <v>-9914113.0720833354</v>
      </c>
      <c r="Z1292" s="5">
        <f t="shared" ref="Z1292:Z1300" si="197">V1292</f>
        <v>-9914113.0720833354</v>
      </c>
      <c r="AC1292" s="157">
        <v>0</v>
      </c>
    </row>
    <row r="1293" spans="1:29" outlineLevel="3" x14ac:dyDescent="0.25">
      <c r="A1293" t="s">
        <v>2599</v>
      </c>
      <c r="B1293" t="s">
        <v>2600</v>
      </c>
      <c r="C1293" t="s">
        <v>2603</v>
      </c>
      <c r="D1293" t="s">
        <v>2604</v>
      </c>
      <c r="E1293" s="5">
        <v>-36224445.859999999</v>
      </c>
      <c r="F1293" s="5">
        <v>-34160441.530000001</v>
      </c>
      <c r="G1293" s="5">
        <v>-34757978.670000002</v>
      </c>
      <c r="H1293" s="5">
        <v>-35535149.450000003</v>
      </c>
      <c r="I1293" s="5">
        <v>-35560412.719999999</v>
      </c>
      <c r="J1293" s="5">
        <v>-35343545.740000002</v>
      </c>
      <c r="K1293" s="5">
        <v>-35662882.670000002</v>
      </c>
      <c r="L1293" s="5">
        <v>-33633433.579999998</v>
      </c>
      <c r="M1293" s="5">
        <v>-32571095.129999999</v>
      </c>
      <c r="N1293" s="5">
        <v>-32581101.079999998</v>
      </c>
      <c r="O1293" s="5">
        <v>-32715295.66</v>
      </c>
      <c r="P1293" s="5">
        <v>-33048835.030000001</v>
      </c>
      <c r="Q1293" s="5">
        <v>-32479520.09</v>
      </c>
      <c r="R1293" s="5">
        <f t="shared" si="193"/>
        <v>-34160179.519583337</v>
      </c>
      <c r="S1293" s="9"/>
      <c r="V1293" s="5">
        <f t="shared" ref="V1293:V1300" si="198">R1293</f>
        <v>-34160179.519583337</v>
      </c>
      <c r="Z1293" s="5">
        <f t="shared" si="197"/>
        <v>-34160179.519583337</v>
      </c>
      <c r="AC1293" s="157">
        <v>0</v>
      </c>
    </row>
    <row r="1294" spans="1:29" outlineLevel="3" x14ac:dyDescent="0.25">
      <c r="A1294" t="s">
        <v>2599</v>
      </c>
      <c r="B1294" t="s">
        <v>2600</v>
      </c>
      <c r="C1294" t="s">
        <v>2605</v>
      </c>
      <c r="D1294" t="s">
        <v>2606</v>
      </c>
      <c r="E1294" s="5">
        <v>-4400</v>
      </c>
      <c r="F1294" s="5">
        <v>-4400</v>
      </c>
      <c r="G1294" s="5">
        <v>-2000</v>
      </c>
      <c r="H1294" s="5">
        <v>-2000</v>
      </c>
      <c r="I1294" s="5">
        <v>-2000</v>
      </c>
      <c r="J1294" s="5">
        <v>-2000</v>
      </c>
      <c r="K1294" s="5">
        <v>0</v>
      </c>
      <c r="L1294" s="5">
        <v>0</v>
      </c>
      <c r="M1294" s="5">
        <v>0</v>
      </c>
      <c r="N1294" s="5">
        <v>0</v>
      </c>
      <c r="O1294" s="5">
        <v>0</v>
      </c>
      <c r="P1294" s="5">
        <v>0</v>
      </c>
      <c r="Q1294" s="5">
        <v>0</v>
      </c>
      <c r="R1294" s="5">
        <f t="shared" si="193"/>
        <v>-1216.6666666666667</v>
      </c>
      <c r="S1294" s="9"/>
      <c r="V1294" s="5">
        <f t="shared" si="198"/>
        <v>-1216.6666666666667</v>
      </c>
      <c r="Z1294" s="5">
        <f t="shared" si="197"/>
        <v>-1216.6666666666667</v>
      </c>
      <c r="AC1294" s="157">
        <v>0</v>
      </c>
    </row>
    <row r="1295" spans="1:29" outlineLevel="3" x14ac:dyDescent="0.25">
      <c r="A1295" t="s">
        <v>2599</v>
      </c>
      <c r="B1295" t="s">
        <v>2600</v>
      </c>
      <c r="C1295" t="s">
        <v>2607</v>
      </c>
      <c r="D1295" t="s">
        <v>2608</v>
      </c>
      <c r="E1295" s="5">
        <v>-154089.70000000001</v>
      </c>
      <c r="F1295" s="5">
        <v>-154089.70000000001</v>
      </c>
      <c r="G1295" s="5">
        <v>-154089.70000000001</v>
      </c>
      <c r="H1295" s="5">
        <v>-154089.70000000001</v>
      </c>
      <c r="I1295" s="5">
        <v>-154089.70000000001</v>
      </c>
      <c r="J1295" s="5">
        <v>-154089.70000000001</v>
      </c>
      <c r="K1295" s="5">
        <v>-154089.70000000001</v>
      </c>
      <c r="L1295" s="5">
        <v>-154089.70000000001</v>
      </c>
      <c r="M1295" s="5">
        <v>-154089.70000000001</v>
      </c>
      <c r="N1295" s="5">
        <v>-153589.70000000001</v>
      </c>
      <c r="O1295" s="5">
        <v>-153589.70000000001</v>
      </c>
      <c r="P1295" s="5">
        <v>0</v>
      </c>
      <c r="Q1295" s="5">
        <v>0</v>
      </c>
      <c r="R1295" s="5">
        <f t="shared" si="193"/>
        <v>-134745.15416666665</v>
      </c>
      <c r="S1295" s="9"/>
      <c r="V1295" s="5">
        <f t="shared" si="198"/>
        <v>-134745.15416666665</v>
      </c>
      <c r="Z1295" s="5">
        <f t="shared" si="197"/>
        <v>-134745.15416666665</v>
      </c>
      <c r="AC1295" s="157">
        <v>0</v>
      </c>
    </row>
    <row r="1296" spans="1:29" outlineLevel="3" x14ac:dyDescent="0.25">
      <c r="A1296" t="s">
        <v>2599</v>
      </c>
      <c r="B1296" t="s">
        <v>2600</v>
      </c>
      <c r="C1296" t="s">
        <v>2609</v>
      </c>
      <c r="D1296" t="s">
        <v>2610</v>
      </c>
      <c r="E1296" s="5">
        <v>-75000</v>
      </c>
      <c r="F1296" s="5">
        <v>-75000</v>
      </c>
      <c r="G1296" s="5">
        <v>-75000</v>
      </c>
      <c r="H1296" s="5">
        <v>-75000</v>
      </c>
      <c r="I1296" s="5">
        <v>-75000</v>
      </c>
      <c r="J1296" s="5">
        <v>-75000</v>
      </c>
      <c r="K1296" s="5">
        <v>-125000</v>
      </c>
      <c r="L1296" s="5">
        <v>-125000</v>
      </c>
      <c r="M1296" s="5">
        <v>-125000</v>
      </c>
      <c r="N1296" s="5">
        <v>-125000</v>
      </c>
      <c r="O1296" s="5">
        <v>-125000</v>
      </c>
      <c r="P1296" s="5">
        <v>-125000</v>
      </c>
      <c r="Q1296" s="5">
        <v>-125000</v>
      </c>
      <c r="R1296" s="5">
        <f t="shared" si="193"/>
        <v>-102083.33333333333</v>
      </c>
      <c r="S1296" s="9"/>
      <c r="V1296" s="5">
        <f t="shared" si="198"/>
        <v>-102083.33333333333</v>
      </c>
      <c r="Z1296" s="5">
        <f t="shared" si="197"/>
        <v>-102083.33333333333</v>
      </c>
      <c r="AC1296" s="157">
        <v>0</v>
      </c>
    </row>
    <row r="1297" spans="1:29" outlineLevel="3" x14ac:dyDescent="0.25">
      <c r="A1297" t="s">
        <v>2599</v>
      </c>
      <c r="B1297" t="s">
        <v>2600</v>
      </c>
      <c r="C1297" t="s">
        <v>2611</v>
      </c>
      <c r="D1297" t="s">
        <v>2612</v>
      </c>
      <c r="E1297" s="5">
        <v>-1580984.37</v>
      </c>
      <c r="F1297" s="5">
        <v>-1580984.37</v>
      </c>
      <c r="G1297" s="5">
        <v>-903793.98</v>
      </c>
      <c r="H1297" s="5">
        <v>-1033064.43</v>
      </c>
      <c r="I1297" s="5">
        <v>-1033064.43</v>
      </c>
      <c r="J1297" s="5">
        <v>-1033064.43</v>
      </c>
      <c r="K1297" s="5">
        <v>-1200293.42</v>
      </c>
      <c r="L1297" s="5">
        <v>-1757724.26</v>
      </c>
      <c r="M1297" s="5">
        <v>-1352724.26</v>
      </c>
      <c r="N1297" s="5">
        <v>-1352724.26</v>
      </c>
      <c r="O1297" s="5">
        <v>-1352724.26</v>
      </c>
      <c r="P1297" s="5">
        <v>-1519995.5</v>
      </c>
      <c r="Q1297" s="5">
        <v>-1519995.5</v>
      </c>
      <c r="R1297" s="5">
        <f t="shared" si="193"/>
        <v>-1305887.2945833334</v>
      </c>
      <c r="S1297" s="9"/>
      <c r="V1297" s="5">
        <f t="shared" si="198"/>
        <v>-1305887.2945833334</v>
      </c>
      <c r="Z1297" s="5">
        <f t="shared" si="197"/>
        <v>-1305887.2945833334</v>
      </c>
      <c r="AC1297" s="157">
        <v>0</v>
      </c>
    </row>
    <row r="1298" spans="1:29" outlineLevel="3" x14ac:dyDescent="0.25">
      <c r="A1298" t="s">
        <v>2613</v>
      </c>
      <c r="B1298" t="s">
        <v>2614</v>
      </c>
      <c r="C1298" t="s">
        <v>2615</v>
      </c>
      <c r="D1298" t="s">
        <v>2616</v>
      </c>
      <c r="E1298" s="5">
        <v>-2205540</v>
      </c>
      <c r="F1298" s="5">
        <v>-2205540</v>
      </c>
      <c r="G1298" s="5">
        <v>-2205540</v>
      </c>
      <c r="H1298" s="5">
        <v>-2205540</v>
      </c>
      <c r="I1298" s="5">
        <v>-2205540</v>
      </c>
      <c r="J1298" s="5">
        <v>-2205540</v>
      </c>
      <c r="K1298" s="5">
        <v>-1822433</v>
      </c>
      <c r="L1298" s="5">
        <v>-1822433</v>
      </c>
      <c r="M1298" s="5">
        <v>-1822433</v>
      </c>
      <c r="N1298" s="5">
        <v>-1822433</v>
      </c>
      <c r="O1298" s="5">
        <v>-1822433</v>
      </c>
      <c r="P1298" s="5">
        <v>-1822433</v>
      </c>
      <c r="Q1298" s="5">
        <v>-1822433</v>
      </c>
      <c r="R1298" s="5">
        <f t="shared" si="193"/>
        <v>-1998023.7083333333</v>
      </c>
      <c r="S1298" s="9"/>
      <c r="V1298" s="5">
        <f t="shared" si="198"/>
        <v>-1998023.7083333333</v>
      </c>
      <c r="Z1298" s="5">
        <f t="shared" si="197"/>
        <v>-1998023.7083333333</v>
      </c>
      <c r="AC1298" s="157">
        <v>0</v>
      </c>
    </row>
    <row r="1299" spans="1:29" outlineLevel="3" x14ac:dyDescent="0.25">
      <c r="A1299" t="s">
        <v>2613</v>
      </c>
      <c r="B1299" t="s">
        <v>2614</v>
      </c>
      <c r="C1299" t="s">
        <v>2617</v>
      </c>
      <c r="D1299" t="s">
        <v>2618</v>
      </c>
      <c r="E1299" s="5">
        <v>0</v>
      </c>
      <c r="F1299" s="5">
        <v>0</v>
      </c>
      <c r="G1299" s="5">
        <v>0</v>
      </c>
      <c r="H1299" s="5">
        <v>0</v>
      </c>
      <c r="I1299" s="5">
        <v>-500000</v>
      </c>
      <c r="J1299" s="5">
        <v>-21760000</v>
      </c>
      <c r="K1299" s="5">
        <v>-2100000</v>
      </c>
      <c r="L1299" s="5">
        <v>-2100000</v>
      </c>
      <c r="M1299" s="5">
        <v>-3100000</v>
      </c>
      <c r="N1299" s="5">
        <v>-6600000</v>
      </c>
      <c r="O1299" s="5">
        <v>-400000</v>
      </c>
      <c r="P1299" s="5">
        <v>-1100000</v>
      </c>
      <c r="Q1299" s="5">
        <v>-1100000</v>
      </c>
      <c r="R1299" s="5">
        <f t="shared" si="193"/>
        <v>-3184166.6666666665</v>
      </c>
      <c r="S1299" s="9"/>
      <c r="V1299" s="5">
        <f t="shared" si="198"/>
        <v>-3184166.6666666665</v>
      </c>
      <c r="Z1299" s="5">
        <f t="shared" si="197"/>
        <v>-3184166.6666666665</v>
      </c>
      <c r="AC1299" s="157">
        <v>0</v>
      </c>
    </row>
    <row r="1300" spans="1:29" outlineLevel="3" x14ac:dyDescent="0.25">
      <c r="A1300" t="s">
        <v>2613</v>
      </c>
      <c r="B1300" t="s">
        <v>2614</v>
      </c>
      <c r="C1300" t="s">
        <v>2619</v>
      </c>
      <c r="D1300" t="s">
        <v>2620</v>
      </c>
      <c r="E1300" s="5">
        <v>0</v>
      </c>
      <c r="F1300" s="5">
        <v>0</v>
      </c>
      <c r="G1300" s="5">
        <v>0</v>
      </c>
      <c r="H1300" s="5">
        <v>0</v>
      </c>
      <c r="I1300" s="5">
        <v>500000</v>
      </c>
      <c r="J1300" s="5">
        <v>21760000</v>
      </c>
      <c r="K1300" s="5">
        <v>2100000</v>
      </c>
      <c r="L1300" s="5">
        <v>2100000</v>
      </c>
      <c r="M1300" s="5">
        <v>3100000</v>
      </c>
      <c r="N1300" s="5">
        <v>3439277</v>
      </c>
      <c r="O1300" s="5">
        <v>400000</v>
      </c>
      <c r="P1300" s="5">
        <v>1100000</v>
      </c>
      <c r="Q1300" s="5">
        <v>1100000</v>
      </c>
      <c r="R1300" s="5">
        <f t="shared" si="193"/>
        <v>2920773.0833333335</v>
      </c>
      <c r="S1300" s="9"/>
      <c r="V1300" s="5">
        <f t="shared" si="198"/>
        <v>2920773.0833333335</v>
      </c>
      <c r="Z1300" s="5">
        <f t="shared" si="197"/>
        <v>2920773.0833333335</v>
      </c>
      <c r="AC1300" s="157">
        <v>0</v>
      </c>
    </row>
    <row r="1301" spans="1:29" ht="13.5" outlineLevel="2" thickBot="1" x14ac:dyDescent="0.35">
      <c r="A1301" s="6" t="s">
        <v>3776</v>
      </c>
      <c r="B1301" s="6"/>
      <c r="C1301" s="6"/>
      <c r="D1301" s="6"/>
      <c r="E1301" s="7">
        <f>SUBTOTAL(9,E1292:E1300)</f>
        <v>-49938874.670000002</v>
      </c>
      <c r="F1301" s="7">
        <f t="shared" ref="F1301:AA1301" si="199">SUBTOTAL(9,F1292:F1300)</f>
        <v>-46783935.210000001</v>
      </c>
      <c r="G1301" s="7">
        <f t="shared" si="199"/>
        <v>-47214448.590000004</v>
      </c>
      <c r="H1301" s="7">
        <f t="shared" si="199"/>
        <v>-48418079.260000005</v>
      </c>
      <c r="I1301" s="7">
        <f t="shared" si="199"/>
        <v>-49007652.410000004</v>
      </c>
      <c r="J1301" s="7">
        <f t="shared" si="199"/>
        <v>-49262264.099999994</v>
      </c>
      <c r="K1301" s="7">
        <f t="shared" si="199"/>
        <v>-49781901.99000001</v>
      </c>
      <c r="L1301" s="7">
        <f t="shared" si="199"/>
        <v>-47607028.049999997</v>
      </c>
      <c r="M1301" s="7">
        <f t="shared" si="199"/>
        <v>-46263818.109999999</v>
      </c>
      <c r="N1301" s="7">
        <f t="shared" si="199"/>
        <v>-49452078.659999996</v>
      </c>
      <c r="O1301" s="7">
        <f t="shared" si="199"/>
        <v>-46571383.75</v>
      </c>
      <c r="P1301" s="7">
        <f t="shared" si="199"/>
        <v>-46307499.760000005</v>
      </c>
      <c r="Q1301" s="7">
        <f t="shared" si="199"/>
        <v>-45832361.519999996</v>
      </c>
      <c r="R1301" s="7">
        <f t="shared" si="199"/>
        <v>-47879642.332083337</v>
      </c>
      <c r="S1301" s="16"/>
      <c r="T1301" s="7">
        <f t="shared" si="199"/>
        <v>0</v>
      </c>
      <c r="U1301" s="7">
        <f t="shared" si="199"/>
        <v>0</v>
      </c>
      <c r="V1301" s="7">
        <f t="shared" si="199"/>
        <v>-47879642.332083337</v>
      </c>
      <c r="W1301" s="7">
        <f t="shared" si="199"/>
        <v>0</v>
      </c>
      <c r="X1301" s="16"/>
      <c r="Y1301" s="7">
        <f t="shared" si="199"/>
        <v>0</v>
      </c>
      <c r="Z1301" s="7">
        <f t="shared" si="199"/>
        <v>-47879642.332083337</v>
      </c>
      <c r="AA1301" s="7">
        <f t="shared" si="199"/>
        <v>0</v>
      </c>
      <c r="AB1301" s="16"/>
      <c r="AC1301" s="188"/>
    </row>
    <row r="1302" spans="1:29" outlineLevel="3" x14ac:dyDescent="0.25">
      <c r="A1302" t="s">
        <v>2621</v>
      </c>
      <c r="B1302" t="s">
        <v>2622</v>
      </c>
      <c r="C1302" t="s">
        <v>2623</v>
      </c>
      <c r="D1302" t="s">
        <v>2624</v>
      </c>
      <c r="E1302" s="5">
        <v>0</v>
      </c>
      <c r="F1302" s="5">
        <v>-64980959.850000001</v>
      </c>
      <c r="G1302" s="5">
        <v>-79876214.980000004</v>
      </c>
      <c r="H1302" s="5">
        <v>-60361769.789999999</v>
      </c>
      <c r="I1302" s="5">
        <v>-68683286.25</v>
      </c>
      <c r="J1302" s="5">
        <v>-71871640.060000002</v>
      </c>
      <c r="K1302" s="5">
        <v>-4011472.66</v>
      </c>
      <c r="L1302" s="5">
        <v>-4011472.66</v>
      </c>
      <c r="M1302" s="5">
        <v>-4011472.66</v>
      </c>
      <c r="N1302" s="5">
        <v>-4011472.66</v>
      </c>
      <c r="O1302" s="5">
        <v>-4011472.66</v>
      </c>
      <c r="P1302" s="5">
        <v>-4011472.66</v>
      </c>
      <c r="Q1302" s="5">
        <v>-7227424.0300000003</v>
      </c>
      <c r="R1302" s="5">
        <f t="shared" si="193"/>
        <v>-31121368.242083345</v>
      </c>
      <c r="S1302" s="9"/>
    </row>
    <row r="1303" spans="1:29" outlineLevel="3" x14ac:dyDescent="0.25">
      <c r="A1303" t="s">
        <v>2621</v>
      </c>
      <c r="B1303" t="s">
        <v>2622</v>
      </c>
      <c r="C1303" t="s">
        <v>2625</v>
      </c>
      <c r="D1303" t="s">
        <v>2626</v>
      </c>
      <c r="E1303" s="5">
        <v>0</v>
      </c>
      <c r="F1303" s="5">
        <v>60314140.700000003</v>
      </c>
      <c r="G1303" s="5">
        <v>-3252859.3</v>
      </c>
      <c r="H1303" s="5">
        <v>17477104.030000001</v>
      </c>
      <c r="I1303" s="5">
        <v>17477104.030000001</v>
      </c>
      <c r="J1303" s="5">
        <v>6728745.0999999996</v>
      </c>
      <c r="K1303" s="5">
        <v>0.02</v>
      </c>
      <c r="L1303" s="5">
        <v>-13388765.310000001</v>
      </c>
      <c r="M1303" s="5">
        <v>-18585878.859999999</v>
      </c>
      <c r="N1303" s="5">
        <v>-25687552.73</v>
      </c>
      <c r="O1303" s="5">
        <v>-31002135.449999999</v>
      </c>
      <c r="P1303" s="5">
        <v>-41548876.049999997</v>
      </c>
      <c r="Q1303" s="5">
        <v>-62554885.299999997</v>
      </c>
      <c r="R1303" s="5">
        <f t="shared" ref="R1303:R1367" si="200">(E1303+2*SUM(F1303:P1303)+Q1303)/24</f>
        <v>-5228868.0391666666</v>
      </c>
      <c r="S1303" s="9"/>
    </row>
    <row r="1304" spans="1:29" outlineLevel="3" x14ac:dyDescent="0.25">
      <c r="A1304" t="s">
        <v>2621</v>
      </c>
      <c r="B1304" t="s">
        <v>2622</v>
      </c>
      <c r="C1304" t="s">
        <v>2627</v>
      </c>
      <c r="D1304" t="s">
        <v>2628</v>
      </c>
      <c r="E1304" s="5">
        <v>567492.30000000005</v>
      </c>
      <c r="F1304" s="5">
        <v>-5698071.2199999997</v>
      </c>
      <c r="G1304" s="5">
        <v>-10321410.51</v>
      </c>
      <c r="H1304" s="5">
        <v>-2176204.25</v>
      </c>
      <c r="I1304" s="5">
        <v>-4376905.0199999996</v>
      </c>
      <c r="J1304" s="5">
        <v>-6678851.9000000004</v>
      </c>
      <c r="K1304" s="5">
        <v>-874550.99</v>
      </c>
      <c r="L1304" s="5">
        <v>-874550.99</v>
      </c>
      <c r="M1304" s="5">
        <v>-874550.99</v>
      </c>
      <c r="N1304" s="5">
        <v>-874550.99</v>
      </c>
      <c r="O1304" s="5">
        <v>-5967550.9900000002</v>
      </c>
      <c r="P1304" s="5">
        <v>-5974284.71</v>
      </c>
      <c r="Q1304" s="5">
        <v>-6615557.4900000002</v>
      </c>
      <c r="R1304" s="5">
        <f t="shared" si="200"/>
        <v>-3976292.929583333</v>
      </c>
      <c r="S1304" s="9"/>
    </row>
    <row r="1305" spans="1:29" outlineLevel="3" x14ac:dyDescent="0.25">
      <c r="A1305" t="s">
        <v>2621</v>
      </c>
      <c r="B1305" t="s">
        <v>2622</v>
      </c>
      <c r="C1305" t="s">
        <v>2629</v>
      </c>
      <c r="D1305" t="s">
        <v>2628</v>
      </c>
      <c r="E1305" s="5">
        <v>-33793828.310000002</v>
      </c>
      <c r="F1305" s="5">
        <v>-33793828.310000002</v>
      </c>
      <c r="G1305" s="5">
        <v>-33793828.310000002</v>
      </c>
      <c r="H1305" s="5">
        <v>-31437777.98</v>
      </c>
      <c r="I1305" s="5">
        <v>-31336977.98</v>
      </c>
      <c r="J1305" s="5">
        <v>-728182.03</v>
      </c>
      <c r="K1305" s="5">
        <v>-0.02</v>
      </c>
      <c r="L1305" s="5">
        <v>-3578808.25</v>
      </c>
      <c r="M1305" s="5">
        <v>-5101662.92</v>
      </c>
      <c r="N1305" s="5">
        <v>-7459035.7000000002</v>
      </c>
      <c r="O1305" s="5">
        <v>3980.88</v>
      </c>
      <c r="P1305" s="5">
        <v>-2817735.72</v>
      </c>
      <c r="Q1305" s="5">
        <v>-271055.09000000003</v>
      </c>
      <c r="R1305" s="5">
        <f t="shared" si="200"/>
        <v>-13923024.836666664</v>
      </c>
      <c r="S1305" s="9"/>
    </row>
    <row r="1306" spans="1:29" outlineLevel="3" x14ac:dyDescent="0.25">
      <c r="A1306" t="s">
        <v>2621</v>
      </c>
      <c r="B1306" t="s">
        <v>2622</v>
      </c>
      <c r="C1306" t="s">
        <v>2630</v>
      </c>
      <c r="D1306" t="s">
        <v>2631</v>
      </c>
      <c r="E1306" s="5">
        <v>-5412524.1200000001</v>
      </c>
      <c r="F1306" s="5">
        <v>-6096683.21</v>
      </c>
      <c r="G1306" s="5">
        <v>-5212778.88</v>
      </c>
      <c r="H1306" s="5">
        <v>-5724245.0099999998</v>
      </c>
      <c r="I1306" s="5">
        <v>-6275136.0199999996</v>
      </c>
      <c r="J1306" s="5">
        <v>-5640597.29</v>
      </c>
      <c r="K1306" s="5">
        <v>-6213741.5300000003</v>
      </c>
      <c r="L1306" s="5">
        <v>-6104958.3499999996</v>
      </c>
      <c r="M1306" s="5">
        <v>-5446117.9000000004</v>
      </c>
      <c r="N1306" s="5">
        <v>-5628588.6699999999</v>
      </c>
      <c r="O1306" s="5">
        <v>-5931094.5800000001</v>
      </c>
      <c r="P1306" s="5">
        <v>-5044304.09</v>
      </c>
      <c r="Q1306" s="5">
        <v>-5269254.01</v>
      </c>
      <c r="R1306" s="5">
        <f t="shared" si="200"/>
        <v>-5721594.5495833335</v>
      </c>
      <c r="S1306" s="9"/>
    </row>
    <row r="1307" spans="1:29" outlineLevel="3" x14ac:dyDescent="0.25">
      <c r="A1307" t="s">
        <v>2621</v>
      </c>
      <c r="B1307" t="s">
        <v>2622</v>
      </c>
      <c r="C1307" t="s">
        <v>2632</v>
      </c>
      <c r="D1307" t="s">
        <v>2633</v>
      </c>
      <c r="E1307" s="5">
        <v>0</v>
      </c>
      <c r="F1307" s="5">
        <v>-2140441.38</v>
      </c>
      <c r="G1307" s="5">
        <v>-4280882.76</v>
      </c>
      <c r="H1307" s="5">
        <v>-6421324.1399999997</v>
      </c>
      <c r="I1307" s="5">
        <v>-8561765.5199999996</v>
      </c>
      <c r="J1307" s="5">
        <v>0</v>
      </c>
      <c r="K1307" s="5">
        <v>-228143.19</v>
      </c>
      <c r="L1307" s="5">
        <v>-228143.19</v>
      </c>
      <c r="M1307" s="5">
        <v>-228143.19</v>
      </c>
      <c r="N1307" s="5">
        <v>-228143.19</v>
      </c>
      <c r="O1307" s="5">
        <v>-228143.19</v>
      </c>
      <c r="P1307" s="5">
        <v>-228143.19</v>
      </c>
      <c r="Q1307" s="5">
        <v>-228143.19</v>
      </c>
      <c r="R1307" s="5">
        <f t="shared" si="200"/>
        <v>-1907278.7112500004</v>
      </c>
      <c r="S1307" s="9"/>
    </row>
    <row r="1308" spans="1:29" outlineLevel="3" x14ac:dyDescent="0.25">
      <c r="A1308" t="s">
        <v>2621</v>
      </c>
      <c r="B1308" t="s">
        <v>2622</v>
      </c>
      <c r="C1308" t="s">
        <v>2634</v>
      </c>
      <c r="D1308" t="s">
        <v>2635</v>
      </c>
      <c r="E1308" s="5">
        <v>-12031109.35</v>
      </c>
      <c r="F1308" s="5">
        <v>-13048205.67</v>
      </c>
      <c r="G1308" s="5">
        <v>-8133973.7400000002</v>
      </c>
      <c r="H1308" s="5">
        <v>-9147961.3699999992</v>
      </c>
      <c r="I1308" s="5">
        <v>-10165138.449999999</v>
      </c>
      <c r="J1308" s="5">
        <v>-11182234.779999999</v>
      </c>
      <c r="K1308" s="5">
        <v>-12000000</v>
      </c>
      <c r="L1308" s="5">
        <v>-12981751.140000001</v>
      </c>
      <c r="M1308" s="5">
        <v>-13966347.460000001</v>
      </c>
      <c r="N1308" s="5">
        <v>-13410756.08</v>
      </c>
      <c r="O1308" s="5">
        <v>-8989120.3900000006</v>
      </c>
      <c r="P1308" s="5">
        <v>-9904205.2899999991</v>
      </c>
      <c r="Q1308" s="5">
        <v>-10819290.189999999</v>
      </c>
      <c r="R1308" s="5">
        <f t="shared" si="200"/>
        <v>-11196241.178333335</v>
      </c>
      <c r="S1308" s="9"/>
    </row>
    <row r="1309" spans="1:29" outlineLevel="3" x14ac:dyDescent="0.25">
      <c r="A1309" t="s">
        <v>2621</v>
      </c>
      <c r="B1309" t="s">
        <v>2622</v>
      </c>
      <c r="C1309" t="s">
        <v>2636</v>
      </c>
      <c r="D1309" t="s">
        <v>2637</v>
      </c>
      <c r="E1309" s="5">
        <v>0</v>
      </c>
      <c r="F1309" s="5">
        <v>-188911.48</v>
      </c>
      <c r="G1309" s="5">
        <v>-377822.96</v>
      </c>
      <c r="H1309" s="5">
        <v>-566734.43999999994</v>
      </c>
      <c r="I1309" s="5">
        <v>-755645.92</v>
      </c>
      <c r="J1309" s="5">
        <v>-944557.4</v>
      </c>
      <c r="K1309" s="5">
        <v>0</v>
      </c>
      <c r="L1309" s="5">
        <v>-185500.08</v>
      </c>
      <c r="M1309" s="5">
        <v>-371000.18</v>
      </c>
      <c r="N1309" s="5">
        <v>-588826.01</v>
      </c>
      <c r="O1309" s="5">
        <v>371000.2</v>
      </c>
      <c r="P1309" s="5">
        <v>185500.11</v>
      </c>
      <c r="Q1309" s="5">
        <v>0</v>
      </c>
      <c r="R1309" s="5">
        <f t="shared" si="200"/>
        <v>-285208.18</v>
      </c>
      <c r="S1309" s="9"/>
    </row>
    <row r="1310" spans="1:29" outlineLevel="3" x14ac:dyDescent="0.25">
      <c r="A1310" t="s">
        <v>2621</v>
      </c>
      <c r="B1310" t="s">
        <v>2622</v>
      </c>
      <c r="C1310" t="s">
        <v>2638</v>
      </c>
      <c r="D1310" t="s">
        <v>2639</v>
      </c>
      <c r="E1310" s="5">
        <v>-39638645.289999999</v>
      </c>
      <c r="F1310" s="5">
        <v>-46245258.729999997</v>
      </c>
      <c r="G1310" s="5">
        <v>-52851872.170000002</v>
      </c>
      <c r="H1310" s="5">
        <v>-58153485.530000001</v>
      </c>
      <c r="I1310" s="5">
        <v>-64615098.969999999</v>
      </c>
      <c r="J1310" s="5">
        <v>5723227.3600000003</v>
      </c>
      <c r="K1310" s="5">
        <v>-742012.68</v>
      </c>
      <c r="L1310" s="5">
        <v>-6309158.54</v>
      </c>
      <c r="M1310" s="5">
        <v>-12619200.34</v>
      </c>
      <c r="N1310" s="5">
        <v>-18928800.510000002</v>
      </c>
      <c r="O1310" s="5">
        <v>-27159936.370000001</v>
      </c>
      <c r="P1310" s="5">
        <v>-33950369.869999997</v>
      </c>
      <c r="Q1310" s="5">
        <v>-40740803.369999997</v>
      </c>
      <c r="R1310" s="5">
        <f t="shared" si="200"/>
        <v>-29670140.889999997</v>
      </c>
      <c r="S1310" s="9"/>
    </row>
    <row r="1311" spans="1:29" outlineLevel="3" x14ac:dyDescent="0.25">
      <c r="A1311" t="s">
        <v>2621</v>
      </c>
      <c r="B1311" t="s">
        <v>2622</v>
      </c>
      <c r="C1311" t="s">
        <v>2640</v>
      </c>
      <c r="D1311" t="s">
        <v>2641</v>
      </c>
      <c r="E1311" s="5">
        <v>-8589305.3499999996</v>
      </c>
      <c r="F1311" s="5">
        <v>-10020856.24</v>
      </c>
      <c r="G1311" s="5">
        <v>-11452407.130000001</v>
      </c>
      <c r="H1311" s="5">
        <v>-12883958.02</v>
      </c>
      <c r="I1311" s="5">
        <v>-14257002.49</v>
      </c>
      <c r="J1311" s="5">
        <v>-7128457.5999999996</v>
      </c>
      <c r="K1311" s="5">
        <v>-8554150.4800000004</v>
      </c>
      <c r="L1311" s="5">
        <v>-10035041.67</v>
      </c>
      <c r="M1311" s="5">
        <v>-11515932.84</v>
      </c>
      <c r="N1311" s="5">
        <v>-12996824.029999999</v>
      </c>
      <c r="O1311" s="5">
        <v>-14627715.220000001</v>
      </c>
      <c r="P1311" s="5">
        <v>-7591863.0300000003</v>
      </c>
      <c r="Q1311" s="5">
        <v>-9110254.2200000007</v>
      </c>
      <c r="R1311" s="5">
        <f t="shared" si="200"/>
        <v>-10826165.711250002</v>
      </c>
      <c r="S1311" s="9"/>
    </row>
    <row r="1312" spans="1:29" outlineLevel="3" x14ac:dyDescent="0.25">
      <c r="A1312" t="s">
        <v>2621</v>
      </c>
      <c r="B1312" t="s">
        <v>2622</v>
      </c>
      <c r="C1312" t="s">
        <v>2642</v>
      </c>
      <c r="D1312" t="s">
        <v>2643</v>
      </c>
      <c r="E1312" s="5">
        <v>-3310305.58</v>
      </c>
      <c r="F1312" s="5">
        <v>-3862019.72</v>
      </c>
      <c r="G1312" s="5">
        <v>-4413733.8600000003</v>
      </c>
      <c r="H1312" s="5">
        <v>-4965448</v>
      </c>
      <c r="I1312" s="5">
        <v>-5517162.1399999997</v>
      </c>
      <c r="J1312" s="5">
        <v>-6068876.2800000003</v>
      </c>
      <c r="K1312" s="5">
        <v>-3698210.99</v>
      </c>
      <c r="L1312" s="5">
        <v>-3280395.35</v>
      </c>
      <c r="M1312" s="5">
        <v>-3844651.96</v>
      </c>
      <c r="N1312" s="5">
        <v>-4408908.58</v>
      </c>
      <c r="O1312" s="5">
        <v>-4973165.2</v>
      </c>
      <c r="P1312" s="5">
        <v>-5537421.8200000003</v>
      </c>
      <c r="Q1312" s="5">
        <v>-3200539.7</v>
      </c>
      <c r="R1312" s="5">
        <f t="shared" si="200"/>
        <v>-4485451.3783333339</v>
      </c>
      <c r="S1312" s="9"/>
    </row>
    <row r="1313" spans="1:19" outlineLevel="3" x14ac:dyDescent="0.25">
      <c r="A1313" t="s">
        <v>2621</v>
      </c>
      <c r="B1313" t="s">
        <v>2622</v>
      </c>
      <c r="C1313" t="s">
        <v>2644</v>
      </c>
      <c r="D1313" t="s">
        <v>2645</v>
      </c>
      <c r="E1313" s="5">
        <v>-2720000</v>
      </c>
      <c r="F1313" s="5">
        <v>-3080000</v>
      </c>
      <c r="G1313" s="5">
        <v>-3520000</v>
      </c>
      <c r="H1313" s="5">
        <v>-3960000</v>
      </c>
      <c r="I1313" s="5">
        <v>-4400000</v>
      </c>
      <c r="J1313" s="5">
        <v>-2360941.85</v>
      </c>
      <c r="K1313" s="5">
        <v>-2833585.45</v>
      </c>
      <c r="L1313" s="5">
        <v>-3311085.45</v>
      </c>
      <c r="M1313" s="5">
        <v>-3788585.45</v>
      </c>
      <c r="N1313" s="5">
        <v>-4266085.45</v>
      </c>
      <c r="O1313" s="5">
        <v>-4743585.45</v>
      </c>
      <c r="P1313" s="5">
        <v>-2387500</v>
      </c>
      <c r="Q1313" s="5">
        <v>-2780000</v>
      </c>
      <c r="R1313" s="5">
        <f t="shared" si="200"/>
        <v>-3450114.0916666668</v>
      </c>
      <c r="S1313" s="9"/>
    </row>
    <row r="1314" spans="1:19" outlineLevel="3" x14ac:dyDescent="0.25">
      <c r="A1314" t="s">
        <v>2621</v>
      </c>
      <c r="B1314" t="s">
        <v>2622</v>
      </c>
      <c r="C1314" t="s">
        <v>2646</v>
      </c>
      <c r="D1314" t="s">
        <v>2647</v>
      </c>
      <c r="E1314" s="5">
        <v>-7000.02</v>
      </c>
      <c r="F1314" s="5">
        <v>-8166.69</v>
      </c>
      <c r="G1314" s="5">
        <v>-9333.36</v>
      </c>
      <c r="H1314" s="5">
        <v>-10975.98</v>
      </c>
      <c r="I1314" s="5">
        <v>-4878.1099999999997</v>
      </c>
      <c r="J1314" s="5">
        <v>-6097.66</v>
      </c>
      <c r="K1314" s="5">
        <v>-7317.42</v>
      </c>
      <c r="L1314" s="5">
        <v>-8567.42</v>
      </c>
      <c r="M1314" s="5">
        <v>-9817.42</v>
      </c>
      <c r="N1314" s="5">
        <v>-11067.42</v>
      </c>
      <c r="O1314" s="5">
        <v>-5000</v>
      </c>
      <c r="P1314" s="5">
        <v>-6250</v>
      </c>
      <c r="Q1314" s="5">
        <v>-7500</v>
      </c>
      <c r="R1314" s="5">
        <f t="shared" si="200"/>
        <v>-7893.4574999999995</v>
      </c>
      <c r="S1314" s="9"/>
    </row>
    <row r="1315" spans="1:19" outlineLevel="3" x14ac:dyDescent="0.25">
      <c r="A1315" t="s">
        <v>2621</v>
      </c>
      <c r="B1315" t="s">
        <v>2622</v>
      </c>
      <c r="C1315" t="s">
        <v>2648</v>
      </c>
      <c r="D1315" t="s">
        <v>2649</v>
      </c>
      <c r="E1315" s="5">
        <v>0</v>
      </c>
      <c r="F1315" s="5">
        <v>0</v>
      </c>
      <c r="G1315" s="5">
        <v>0</v>
      </c>
      <c r="H1315" s="5">
        <v>0</v>
      </c>
      <c r="I1315" s="5">
        <v>0</v>
      </c>
      <c r="J1315" s="5">
        <v>0</v>
      </c>
      <c r="K1315" s="5">
        <v>0</v>
      </c>
      <c r="L1315" s="5">
        <v>-3666.67</v>
      </c>
      <c r="M1315" s="5">
        <v>-7333.34</v>
      </c>
      <c r="N1315" s="5">
        <v>-11000.01</v>
      </c>
      <c r="O1315" s="5">
        <v>-14666.68</v>
      </c>
      <c r="P1315" s="5">
        <v>0</v>
      </c>
      <c r="Q1315" s="5">
        <v>0</v>
      </c>
      <c r="R1315" s="5">
        <f t="shared" si="200"/>
        <v>-3055.5583333333329</v>
      </c>
      <c r="S1315" s="9"/>
    </row>
    <row r="1316" spans="1:19" outlineLevel="3" x14ac:dyDescent="0.25">
      <c r="A1316" t="s">
        <v>2621</v>
      </c>
      <c r="B1316" t="s">
        <v>2622</v>
      </c>
      <c r="C1316" t="s">
        <v>2650</v>
      </c>
      <c r="D1316" t="s">
        <v>2651</v>
      </c>
      <c r="E1316" s="5">
        <v>0</v>
      </c>
      <c r="F1316" s="5">
        <v>0</v>
      </c>
      <c r="G1316" s="5">
        <v>0</v>
      </c>
      <c r="H1316" s="5">
        <v>0</v>
      </c>
      <c r="I1316" s="5">
        <v>0</v>
      </c>
      <c r="J1316" s="5">
        <v>0</v>
      </c>
      <c r="K1316" s="5">
        <v>0</v>
      </c>
      <c r="L1316" s="5">
        <v>-24416.67</v>
      </c>
      <c r="M1316" s="5">
        <v>-48833.34</v>
      </c>
      <c r="N1316" s="5">
        <v>-73250.009999999995</v>
      </c>
      <c r="O1316" s="5">
        <v>0</v>
      </c>
      <c r="P1316" s="5">
        <v>0</v>
      </c>
      <c r="Q1316" s="5">
        <v>0</v>
      </c>
      <c r="R1316" s="5">
        <f t="shared" si="200"/>
        <v>-12208.334999999999</v>
      </c>
      <c r="S1316" s="9"/>
    </row>
    <row r="1317" spans="1:19" outlineLevel="3" x14ac:dyDescent="0.25">
      <c r="A1317" t="s">
        <v>2621</v>
      </c>
      <c r="B1317" t="s">
        <v>2622</v>
      </c>
      <c r="C1317" t="s">
        <v>2652</v>
      </c>
      <c r="D1317" t="s">
        <v>2653</v>
      </c>
      <c r="E1317" s="5">
        <v>0</v>
      </c>
      <c r="F1317" s="5">
        <v>0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-2166.67</v>
      </c>
      <c r="M1317" s="5">
        <v>-4333.34</v>
      </c>
      <c r="N1317" s="5">
        <v>-6500.01</v>
      </c>
      <c r="O1317" s="5">
        <v>0</v>
      </c>
      <c r="P1317" s="5">
        <v>0</v>
      </c>
      <c r="Q1317" s="5">
        <v>0</v>
      </c>
      <c r="R1317" s="5">
        <f t="shared" si="200"/>
        <v>-1083.335</v>
      </c>
      <c r="S1317" s="9"/>
    </row>
    <row r="1318" spans="1:19" outlineLevel="3" x14ac:dyDescent="0.25">
      <c r="A1318" t="s">
        <v>2621</v>
      </c>
      <c r="B1318" t="s">
        <v>2622</v>
      </c>
      <c r="C1318" t="s">
        <v>2654</v>
      </c>
      <c r="D1318" t="s">
        <v>2655</v>
      </c>
      <c r="E1318" s="5">
        <v>-1420618.41</v>
      </c>
      <c r="F1318" s="5">
        <v>-1657388.15</v>
      </c>
      <c r="G1318" s="5">
        <v>-1894157.89</v>
      </c>
      <c r="H1318" s="5">
        <v>-2130927.63</v>
      </c>
      <c r="I1318" s="5">
        <v>-2367697.37</v>
      </c>
      <c r="J1318" s="5">
        <v>-2604467.11</v>
      </c>
      <c r="K1318" s="5">
        <v>-2850000</v>
      </c>
      <c r="L1318" s="5">
        <v>-3118436.4</v>
      </c>
      <c r="M1318" s="5">
        <v>-3565440.24</v>
      </c>
      <c r="N1318" s="5">
        <v>-3848053.13</v>
      </c>
      <c r="O1318" s="5">
        <v>-1130451.55</v>
      </c>
      <c r="P1318" s="5">
        <v>-1413064.44</v>
      </c>
      <c r="Q1318" s="5">
        <v>-1485677.33</v>
      </c>
      <c r="R1318" s="5">
        <f t="shared" si="200"/>
        <v>-2336102.648333333</v>
      </c>
      <c r="S1318" s="9"/>
    </row>
    <row r="1319" spans="1:19" outlineLevel="3" x14ac:dyDescent="0.25">
      <c r="A1319" t="s">
        <v>2621</v>
      </c>
      <c r="B1319" t="s">
        <v>2622</v>
      </c>
      <c r="C1319" t="s">
        <v>2656</v>
      </c>
      <c r="D1319" t="s">
        <v>2657</v>
      </c>
      <c r="E1319" s="5">
        <v>-10000.02</v>
      </c>
      <c r="F1319" s="5">
        <v>-11666.69</v>
      </c>
      <c r="G1319" s="5">
        <v>-13333.36</v>
      </c>
      <c r="H1319" s="5">
        <v>-15000.03</v>
      </c>
      <c r="I1319" s="5">
        <v>-16666.7</v>
      </c>
      <c r="J1319" s="5">
        <v>-19829.77</v>
      </c>
      <c r="K1319" s="5">
        <v>0</v>
      </c>
      <c r="L1319" s="5">
        <v>-1666.67</v>
      </c>
      <c r="M1319" s="5">
        <v>-3333.34</v>
      </c>
      <c r="N1319" s="5">
        <v>-5000.01</v>
      </c>
      <c r="O1319" s="5">
        <v>-6666.68</v>
      </c>
      <c r="P1319" s="5">
        <v>-8333.35</v>
      </c>
      <c r="Q1319" s="5">
        <v>-10000.02</v>
      </c>
      <c r="R1319" s="5">
        <f t="shared" si="200"/>
        <v>-9291.3850000000002</v>
      </c>
      <c r="S1319" s="9"/>
    </row>
    <row r="1320" spans="1:19" outlineLevel="3" x14ac:dyDescent="0.25">
      <c r="A1320" t="s">
        <v>2621</v>
      </c>
      <c r="B1320" t="s">
        <v>2622</v>
      </c>
      <c r="C1320" t="s">
        <v>2658</v>
      </c>
      <c r="D1320" t="s">
        <v>2659</v>
      </c>
      <c r="E1320" s="5">
        <v>-1435000.02</v>
      </c>
      <c r="F1320" s="5">
        <v>-1674166.69</v>
      </c>
      <c r="G1320" s="5">
        <v>-1913333.36</v>
      </c>
      <c r="H1320" s="5">
        <v>-2152500.0299999998</v>
      </c>
      <c r="I1320" s="5">
        <v>-957580.14</v>
      </c>
      <c r="J1320" s="5">
        <v>-1196975.17</v>
      </c>
      <c r="K1320" s="5">
        <v>-1436370.16</v>
      </c>
      <c r="L1320" s="5">
        <v>-1658870.16</v>
      </c>
      <c r="M1320" s="5">
        <v>-1881370.16</v>
      </c>
      <c r="N1320" s="5">
        <v>-2103870.16</v>
      </c>
      <c r="O1320" s="5">
        <v>-890000</v>
      </c>
      <c r="P1320" s="5">
        <v>-1112500</v>
      </c>
      <c r="Q1320" s="5">
        <v>-1335000</v>
      </c>
      <c r="R1320" s="5">
        <f t="shared" si="200"/>
        <v>-1530211.3366666669</v>
      </c>
      <c r="S1320" s="9"/>
    </row>
    <row r="1321" spans="1:19" outlineLevel="3" x14ac:dyDescent="0.25">
      <c r="A1321" t="s">
        <v>2621</v>
      </c>
      <c r="B1321" t="s">
        <v>2622</v>
      </c>
      <c r="C1321" t="s">
        <v>2660</v>
      </c>
      <c r="D1321" t="s">
        <v>2661</v>
      </c>
      <c r="E1321" s="5">
        <v>-36000</v>
      </c>
      <c r="F1321" s="5">
        <v>-42000</v>
      </c>
      <c r="G1321" s="5">
        <v>-48000</v>
      </c>
      <c r="H1321" s="5">
        <v>-54000</v>
      </c>
      <c r="I1321" s="5">
        <v>-60000</v>
      </c>
      <c r="J1321" s="5">
        <v>-66000</v>
      </c>
      <c r="K1321" s="5">
        <v>-72000</v>
      </c>
      <c r="L1321" s="5">
        <v>-78000</v>
      </c>
      <c r="M1321" s="5">
        <v>-84000</v>
      </c>
      <c r="N1321" s="5">
        <v>-90000</v>
      </c>
      <c r="O1321" s="5">
        <v>-96000</v>
      </c>
      <c r="P1321" s="5">
        <v>-102000</v>
      </c>
      <c r="Q1321" s="5">
        <v>-108000</v>
      </c>
      <c r="R1321" s="5">
        <f t="shared" si="200"/>
        <v>-72000</v>
      </c>
      <c r="S1321" s="9"/>
    </row>
    <row r="1322" spans="1:19" outlineLevel="3" x14ac:dyDescent="0.25">
      <c r="A1322" t="s">
        <v>2621</v>
      </c>
      <c r="B1322" t="s">
        <v>2622</v>
      </c>
      <c r="C1322" t="s">
        <v>2662</v>
      </c>
      <c r="D1322" t="s">
        <v>2663</v>
      </c>
      <c r="E1322" s="5">
        <v>0</v>
      </c>
      <c r="F1322" s="5">
        <v>-5677.75</v>
      </c>
      <c r="G1322" s="5">
        <v>-11355.5</v>
      </c>
      <c r="H1322" s="5">
        <v>-17033.25</v>
      </c>
      <c r="I1322" s="5">
        <v>-22711</v>
      </c>
      <c r="J1322" s="5">
        <v>5677.75</v>
      </c>
      <c r="K1322" s="5">
        <v>0</v>
      </c>
      <c r="L1322" s="5">
        <v>-5666.67</v>
      </c>
      <c r="M1322" s="5">
        <v>-11333.34</v>
      </c>
      <c r="N1322" s="5">
        <v>-17000.009999999998</v>
      </c>
      <c r="O1322" s="5">
        <v>-22666.68</v>
      </c>
      <c r="P1322" s="5">
        <v>-29063.13</v>
      </c>
      <c r="Q1322" s="5">
        <v>-0.01</v>
      </c>
      <c r="R1322" s="5">
        <f t="shared" si="200"/>
        <v>-11402.465416666666</v>
      </c>
      <c r="S1322" s="9"/>
    </row>
    <row r="1323" spans="1:19" outlineLevel="3" x14ac:dyDescent="0.25">
      <c r="A1323" t="s">
        <v>2621</v>
      </c>
      <c r="B1323" t="s">
        <v>2622</v>
      </c>
      <c r="C1323" t="s">
        <v>2664</v>
      </c>
      <c r="D1323" t="s">
        <v>2665</v>
      </c>
      <c r="E1323" s="5">
        <v>0</v>
      </c>
      <c r="F1323" s="5">
        <v>0</v>
      </c>
      <c r="G1323" s="5">
        <v>0</v>
      </c>
      <c r="H1323" s="5">
        <v>0</v>
      </c>
      <c r="I1323" s="5">
        <v>0</v>
      </c>
      <c r="J1323" s="5">
        <v>0</v>
      </c>
      <c r="K1323" s="5">
        <v>0</v>
      </c>
      <c r="L1323" s="5">
        <v>-599.88</v>
      </c>
      <c r="M1323" s="5">
        <v>-1048.69</v>
      </c>
      <c r="N1323" s="5">
        <v>-1512.64</v>
      </c>
      <c r="O1323" s="5">
        <v>-759.48</v>
      </c>
      <c r="P1323" s="5">
        <v>-1266.28</v>
      </c>
      <c r="Q1323" s="5">
        <v>-1694.72</v>
      </c>
      <c r="R1323" s="5">
        <f t="shared" si="200"/>
        <v>-502.86083333333335</v>
      </c>
      <c r="S1323" s="9"/>
    </row>
    <row r="1324" spans="1:19" outlineLevel="3" x14ac:dyDescent="0.25">
      <c r="A1324" t="s">
        <v>2621</v>
      </c>
      <c r="B1324" t="s">
        <v>2622</v>
      </c>
      <c r="C1324" t="s">
        <v>2666</v>
      </c>
      <c r="D1324" t="s">
        <v>2667</v>
      </c>
      <c r="E1324" s="5">
        <v>-515463</v>
      </c>
      <c r="F1324" s="5">
        <v>-299400.32000000001</v>
      </c>
      <c r="G1324" s="5">
        <v>-481263.83</v>
      </c>
      <c r="H1324" s="5">
        <v>-312542.15000000002</v>
      </c>
      <c r="I1324" s="5">
        <v>-387689.11</v>
      </c>
      <c r="J1324" s="5">
        <v>-472037.4</v>
      </c>
      <c r="K1324" s="5">
        <v>-627031.38</v>
      </c>
      <c r="L1324" s="5">
        <v>-618491.31000000006</v>
      </c>
      <c r="M1324" s="5">
        <v>-562217.93999999994</v>
      </c>
      <c r="N1324" s="5">
        <v>-667886.68999999994</v>
      </c>
      <c r="O1324" s="5">
        <v>-609451.24</v>
      </c>
      <c r="P1324" s="5">
        <v>-492008.87</v>
      </c>
      <c r="Q1324" s="5">
        <v>-930411.12</v>
      </c>
      <c r="R1324" s="5">
        <f t="shared" si="200"/>
        <v>-521079.77499999997</v>
      </c>
      <c r="S1324" s="9"/>
    </row>
    <row r="1325" spans="1:19" outlineLevel="3" x14ac:dyDescent="0.25">
      <c r="A1325" t="s">
        <v>2621</v>
      </c>
      <c r="B1325" t="s">
        <v>2622</v>
      </c>
      <c r="C1325" t="s">
        <v>2668</v>
      </c>
      <c r="D1325" t="s">
        <v>2669</v>
      </c>
      <c r="E1325" s="5">
        <v>-72023.039999999994</v>
      </c>
      <c r="F1325" s="5">
        <v>-84973.46</v>
      </c>
      <c r="G1325" s="5">
        <v>-91152.03</v>
      </c>
      <c r="H1325" s="5">
        <v>-124688.48</v>
      </c>
      <c r="I1325" s="5">
        <v>-71291.48</v>
      </c>
      <c r="J1325" s="5">
        <v>-90528.36</v>
      </c>
      <c r="K1325" s="5">
        <v>-65838.19</v>
      </c>
      <c r="L1325" s="5">
        <v>-75290.78</v>
      </c>
      <c r="M1325" s="5">
        <v>-56185.8</v>
      </c>
      <c r="N1325" s="5">
        <v>-76431.09</v>
      </c>
      <c r="O1325" s="5">
        <v>-80131.69</v>
      </c>
      <c r="P1325" s="5">
        <v>-92815.74</v>
      </c>
      <c r="Q1325" s="5">
        <v>-70199.88</v>
      </c>
      <c r="R1325" s="5">
        <f t="shared" si="200"/>
        <v>-81703.213333333333</v>
      </c>
      <c r="S1325" s="9"/>
    </row>
    <row r="1326" spans="1:19" outlineLevel="3" x14ac:dyDescent="0.25">
      <c r="A1326" t="s">
        <v>2621</v>
      </c>
      <c r="B1326" t="s">
        <v>2622</v>
      </c>
      <c r="C1326" t="s">
        <v>2670</v>
      </c>
      <c r="D1326" t="s">
        <v>2671</v>
      </c>
      <c r="E1326" s="5">
        <v>-42000</v>
      </c>
      <c r="F1326" s="5">
        <v>-20328.79</v>
      </c>
      <c r="G1326" s="5">
        <v>-31164.400000000001</v>
      </c>
      <c r="H1326" s="5">
        <v>-42000</v>
      </c>
      <c r="I1326" s="5">
        <v>-27019.17</v>
      </c>
      <c r="J1326" s="5">
        <v>-34509.589999999997</v>
      </c>
      <c r="K1326" s="5">
        <v>-42000</v>
      </c>
      <c r="L1326" s="5">
        <v>-13892.16</v>
      </c>
      <c r="M1326" s="5">
        <v>-27946.080000000002</v>
      </c>
      <c r="N1326" s="5">
        <v>-42000</v>
      </c>
      <c r="O1326" s="5">
        <v>-12695.83</v>
      </c>
      <c r="P1326" s="5">
        <v>-27347.919999999998</v>
      </c>
      <c r="Q1326" s="5">
        <v>-42000</v>
      </c>
      <c r="R1326" s="5">
        <f t="shared" si="200"/>
        <v>-30241.994999999999</v>
      </c>
      <c r="S1326" s="9"/>
    </row>
    <row r="1327" spans="1:19" outlineLevel="3" x14ac:dyDescent="0.25">
      <c r="A1327" t="s">
        <v>2621</v>
      </c>
      <c r="B1327" t="s">
        <v>2622</v>
      </c>
      <c r="C1327" t="s">
        <v>2672</v>
      </c>
      <c r="D1327" t="s">
        <v>2673</v>
      </c>
      <c r="E1327" s="5">
        <v>-60000</v>
      </c>
      <c r="F1327" s="5">
        <v>-29583.97</v>
      </c>
      <c r="G1327" s="5">
        <v>-44791.54</v>
      </c>
      <c r="H1327" s="5">
        <v>-60000</v>
      </c>
      <c r="I1327" s="5">
        <v>-38974.269999999997</v>
      </c>
      <c r="J1327" s="5">
        <v>-49487.14</v>
      </c>
      <c r="K1327" s="5">
        <v>-60000</v>
      </c>
      <c r="L1327" s="5">
        <v>-20550.400000000001</v>
      </c>
      <c r="M1327" s="5">
        <v>-40275.199999999997</v>
      </c>
      <c r="N1327" s="5">
        <v>-60000</v>
      </c>
      <c r="O1327" s="5">
        <v>-18871.599999999999</v>
      </c>
      <c r="P1327" s="5">
        <v>-39435.800000000003</v>
      </c>
      <c r="Q1327" s="5">
        <v>-60000</v>
      </c>
      <c r="R1327" s="5">
        <f t="shared" si="200"/>
        <v>-43497.493333333332</v>
      </c>
      <c r="S1327" s="9"/>
    </row>
    <row r="1328" spans="1:19" outlineLevel="3" x14ac:dyDescent="0.25">
      <c r="A1328" t="s">
        <v>2621</v>
      </c>
      <c r="B1328" t="s">
        <v>2622</v>
      </c>
      <c r="C1328" t="s">
        <v>2674</v>
      </c>
      <c r="D1328" t="s">
        <v>2675</v>
      </c>
      <c r="E1328" s="5">
        <v>-1096513</v>
      </c>
      <c r="F1328" s="5">
        <v>-1195284</v>
      </c>
      <c r="G1328" s="5">
        <v>-1286090</v>
      </c>
      <c r="H1328" s="5">
        <v>-1412483</v>
      </c>
      <c r="I1328" s="5">
        <v>-1583288</v>
      </c>
      <c r="J1328" s="5">
        <v>-1731505</v>
      </c>
      <c r="K1328" s="5">
        <v>-2031616</v>
      </c>
      <c r="L1328" s="5">
        <v>-222613</v>
      </c>
      <c r="M1328" s="5">
        <v>-417091</v>
      </c>
      <c r="N1328" s="5">
        <v>-668562</v>
      </c>
      <c r="O1328" s="5">
        <v>-768395</v>
      </c>
      <c r="P1328" s="5">
        <v>-917182</v>
      </c>
      <c r="Q1328" s="5">
        <v>-1006732</v>
      </c>
      <c r="R1328" s="5">
        <f t="shared" si="200"/>
        <v>-1107144.2916666667</v>
      </c>
      <c r="S1328" s="9"/>
    </row>
    <row r="1329" spans="1:19" outlineLevel="3" x14ac:dyDescent="0.25">
      <c r="A1329" t="s">
        <v>2621</v>
      </c>
      <c r="B1329" t="s">
        <v>2622</v>
      </c>
      <c r="C1329" t="s">
        <v>2676</v>
      </c>
      <c r="D1329" t="s">
        <v>2677</v>
      </c>
      <c r="E1329" s="5">
        <v>-24000</v>
      </c>
      <c r="F1329" s="5">
        <v>-26000</v>
      </c>
      <c r="G1329" s="5">
        <v>-4000</v>
      </c>
      <c r="H1329" s="5">
        <v>-9000</v>
      </c>
      <c r="I1329" s="5">
        <v>-12000</v>
      </c>
      <c r="J1329" s="5">
        <v>-15000</v>
      </c>
      <c r="K1329" s="5">
        <v>-18000</v>
      </c>
      <c r="L1329" s="5">
        <v>-21000</v>
      </c>
      <c r="M1329" s="5">
        <v>-24000</v>
      </c>
      <c r="N1329" s="5">
        <v>-27000</v>
      </c>
      <c r="O1329" s="5">
        <v>-30000</v>
      </c>
      <c r="P1329" s="5">
        <v>-33000</v>
      </c>
      <c r="Q1329" s="5">
        <v>-36000</v>
      </c>
      <c r="R1329" s="5">
        <f t="shared" si="200"/>
        <v>-20750</v>
      </c>
      <c r="S1329" s="9"/>
    </row>
    <row r="1330" spans="1:19" outlineLevel="3" x14ac:dyDescent="0.25">
      <c r="A1330" t="s">
        <v>2621</v>
      </c>
      <c r="B1330" t="s">
        <v>2622</v>
      </c>
      <c r="C1330" t="s">
        <v>2678</v>
      </c>
      <c r="D1330" t="s">
        <v>2679</v>
      </c>
      <c r="E1330" s="5">
        <v>-2944299.35</v>
      </c>
      <c r="F1330" s="5">
        <v>-3163134.89</v>
      </c>
      <c r="G1330" s="5">
        <v>-2203151.0299999998</v>
      </c>
      <c r="H1330" s="5">
        <v>-3382592.32</v>
      </c>
      <c r="I1330" s="5">
        <v>-3348304.74</v>
      </c>
      <c r="J1330" s="5">
        <v>-2431764.9900000002</v>
      </c>
      <c r="K1330" s="5">
        <v>-432665.8</v>
      </c>
      <c r="L1330" s="5">
        <v>-1971108.81</v>
      </c>
      <c r="M1330" s="5">
        <v>-2176617.96</v>
      </c>
      <c r="N1330" s="5">
        <v>-2357688.58</v>
      </c>
      <c r="O1330" s="5">
        <v>-2463540.2999999998</v>
      </c>
      <c r="P1330" s="5">
        <v>-1637620.47</v>
      </c>
      <c r="Q1330" s="5">
        <v>-2903991.98</v>
      </c>
      <c r="R1330" s="5">
        <f t="shared" si="200"/>
        <v>-2374361.2962500001</v>
      </c>
      <c r="S1330" s="9"/>
    </row>
    <row r="1331" spans="1:19" outlineLevel="3" x14ac:dyDescent="0.25">
      <c r="A1331" t="s">
        <v>2621</v>
      </c>
      <c r="B1331" t="s">
        <v>2622</v>
      </c>
      <c r="C1331" t="s">
        <v>2680</v>
      </c>
      <c r="D1331" t="s">
        <v>2681</v>
      </c>
      <c r="E1331" s="5">
        <v>-401452.41</v>
      </c>
      <c r="F1331" s="5">
        <v>-404274.69</v>
      </c>
      <c r="G1331" s="5">
        <v>-130347.39</v>
      </c>
      <c r="H1331" s="5">
        <v>-405612.11</v>
      </c>
      <c r="I1331" s="5">
        <v>-409713.78</v>
      </c>
      <c r="J1331" s="5">
        <v>-129828.44</v>
      </c>
      <c r="K1331" s="5">
        <v>-110623.19</v>
      </c>
      <c r="L1331" s="5">
        <v>-410319.06</v>
      </c>
      <c r="M1331" s="5">
        <v>-408204.2</v>
      </c>
      <c r="N1331" s="5">
        <v>-401362.69</v>
      </c>
      <c r="O1331" s="5">
        <v>-374556.29</v>
      </c>
      <c r="P1331" s="5">
        <v>-129367.88</v>
      </c>
      <c r="Q1331" s="5">
        <v>-376353.4</v>
      </c>
      <c r="R1331" s="5">
        <f t="shared" si="200"/>
        <v>-308592.71875</v>
      </c>
      <c r="S1331" s="9"/>
    </row>
    <row r="1332" spans="1:19" outlineLevel="3" x14ac:dyDescent="0.25">
      <c r="A1332" t="s">
        <v>2621</v>
      </c>
      <c r="B1332" t="s">
        <v>2622</v>
      </c>
      <c r="C1332" t="s">
        <v>2682</v>
      </c>
      <c r="D1332" t="s">
        <v>2683</v>
      </c>
      <c r="E1332" s="5">
        <v>-11027.52</v>
      </c>
      <c r="F1332" s="5">
        <v>-6154.16</v>
      </c>
      <c r="G1332" s="5">
        <v>-8272.09</v>
      </c>
      <c r="H1332" s="5">
        <v>-9308.35</v>
      </c>
      <c r="I1332" s="5">
        <v>-5590.81</v>
      </c>
      <c r="J1332" s="5">
        <v>-7447.84</v>
      </c>
      <c r="K1332" s="5">
        <v>-6434.5</v>
      </c>
      <c r="L1332" s="5">
        <v>-212018.96</v>
      </c>
      <c r="M1332" s="5">
        <v>-203333.11</v>
      </c>
      <c r="N1332" s="5">
        <v>-204377.57</v>
      </c>
      <c r="O1332" s="5">
        <v>-3295.27</v>
      </c>
      <c r="P1332" s="5">
        <v>-4987.8100000000004</v>
      </c>
      <c r="Q1332" s="5">
        <v>-6507.67</v>
      </c>
      <c r="R1332" s="5">
        <f t="shared" si="200"/>
        <v>-56665.672083333331</v>
      </c>
      <c r="S1332" s="9"/>
    </row>
    <row r="1333" spans="1:19" outlineLevel="3" x14ac:dyDescent="0.25">
      <c r="A1333" t="s">
        <v>2621</v>
      </c>
      <c r="B1333" t="s">
        <v>2622</v>
      </c>
      <c r="C1333" t="s">
        <v>2684</v>
      </c>
      <c r="D1333" t="s">
        <v>2685</v>
      </c>
      <c r="E1333" s="5">
        <v>-815.6</v>
      </c>
      <c r="F1333" s="5">
        <v>-789.06</v>
      </c>
      <c r="G1333" s="5">
        <v>-965.45</v>
      </c>
      <c r="H1333" s="5">
        <v>-953.63</v>
      </c>
      <c r="I1333" s="5">
        <v>-274.39999999999998</v>
      </c>
      <c r="J1333" s="5">
        <v>-586.37</v>
      </c>
      <c r="K1333" s="5">
        <v>-1531.58</v>
      </c>
      <c r="L1333" s="5">
        <v>-18806.61</v>
      </c>
      <c r="M1333" s="5">
        <v>-19202.82</v>
      </c>
      <c r="N1333" s="5">
        <v>-19236.34</v>
      </c>
      <c r="O1333" s="5">
        <v>-44.85</v>
      </c>
      <c r="P1333" s="5">
        <v>-310.63</v>
      </c>
      <c r="Q1333" s="5">
        <v>-776.81</v>
      </c>
      <c r="R1333" s="5">
        <f t="shared" si="200"/>
        <v>-5291.4954166666657</v>
      </c>
      <c r="S1333" s="9"/>
    </row>
    <row r="1334" spans="1:19" outlineLevel="3" x14ac:dyDescent="0.25">
      <c r="A1334" t="s">
        <v>2621</v>
      </c>
      <c r="B1334" t="s">
        <v>2622</v>
      </c>
      <c r="C1334" t="s">
        <v>2686</v>
      </c>
      <c r="D1334" t="s">
        <v>2687</v>
      </c>
      <c r="E1334" s="5">
        <v>-19006.099999999999</v>
      </c>
      <c r="F1334" s="5">
        <v>-8616.44</v>
      </c>
      <c r="G1334" s="5">
        <v>-30472</v>
      </c>
      <c r="H1334" s="5">
        <v>-31180.58</v>
      </c>
      <c r="I1334" s="5">
        <v>-28960.27</v>
      </c>
      <c r="J1334" s="5">
        <v>-29163.38</v>
      </c>
      <c r="K1334" s="5">
        <v>-1556.81</v>
      </c>
      <c r="L1334" s="5">
        <v>-8375.58</v>
      </c>
      <c r="M1334" s="5">
        <v>-13063.14</v>
      </c>
      <c r="N1334" s="5">
        <v>-17832.3</v>
      </c>
      <c r="O1334" s="5">
        <v>-9364.65</v>
      </c>
      <c r="P1334" s="5">
        <v>-11874.07</v>
      </c>
      <c r="Q1334" s="5">
        <v>-12808.04</v>
      </c>
      <c r="R1334" s="5">
        <f t="shared" si="200"/>
        <v>-17197.19083333333</v>
      </c>
      <c r="S1334" s="9"/>
    </row>
    <row r="1335" spans="1:19" outlineLevel="3" x14ac:dyDescent="0.25">
      <c r="A1335" t="s">
        <v>2621</v>
      </c>
      <c r="B1335" t="s">
        <v>2622</v>
      </c>
      <c r="C1335" t="s">
        <v>2688</v>
      </c>
      <c r="D1335" t="s">
        <v>2689</v>
      </c>
      <c r="E1335" s="5">
        <v>-526741.5</v>
      </c>
      <c r="F1335" s="5">
        <v>-93248.38</v>
      </c>
      <c r="G1335" s="5">
        <v>-124574.14</v>
      </c>
      <c r="H1335" s="5">
        <v>-143951.12</v>
      </c>
      <c r="I1335" s="5">
        <v>-29286.11</v>
      </c>
      <c r="J1335" s="5">
        <v>-43410.31</v>
      </c>
      <c r="K1335" s="5">
        <v>-58422.76</v>
      </c>
      <c r="L1335" s="5">
        <v>-342483.6</v>
      </c>
      <c r="M1335" s="5">
        <v>-609958.81999999995</v>
      </c>
      <c r="N1335" s="5">
        <v>-851505.91</v>
      </c>
      <c r="O1335" s="5">
        <v>-323273.17</v>
      </c>
      <c r="P1335" s="5">
        <v>-439017.22</v>
      </c>
      <c r="Q1335" s="5">
        <v>-495368.36</v>
      </c>
      <c r="R1335" s="5">
        <f t="shared" si="200"/>
        <v>-297515.53916666668</v>
      </c>
      <c r="S1335" s="9"/>
    </row>
    <row r="1336" spans="1:19" outlineLevel="3" x14ac:dyDescent="0.25">
      <c r="A1336" t="s">
        <v>2621</v>
      </c>
      <c r="B1336" t="s">
        <v>2622</v>
      </c>
      <c r="C1336" t="s">
        <v>2690</v>
      </c>
      <c r="D1336" t="s">
        <v>2691</v>
      </c>
      <c r="E1336" s="5">
        <v>-25212.16</v>
      </c>
      <c r="F1336" s="5">
        <v>-2806.76</v>
      </c>
      <c r="G1336" s="5">
        <v>-3710.65</v>
      </c>
      <c r="H1336" s="5">
        <v>-4345.49</v>
      </c>
      <c r="I1336" s="5">
        <v>-687.39</v>
      </c>
      <c r="J1336" s="5">
        <v>-1147.57</v>
      </c>
      <c r="K1336" s="5">
        <v>-1738.29</v>
      </c>
      <c r="L1336" s="5">
        <v>-20356.259999999998</v>
      </c>
      <c r="M1336" s="5">
        <v>-35486.199999999997</v>
      </c>
      <c r="N1336" s="5">
        <v>-48204.29</v>
      </c>
      <c r="O1336" s="5">
        <v>-19370.41</v>
      </c>
      <c r="P1336" s="5">
        <v>-24353.01</v>
      </c>
      <c r="Q1336" s="5">
        <v>-26607.73</v>
      </c>
      <c r="R1336" s="5">
        <f t="shared" si="200"/>
        <v>-15676.355416666665</v>
      </c>
      <c r="S1336" s="9"/>
    </row>
    <row r="1337" spans="1:19" outlineLevel="3" x14ac:dyDescent="0.25">
      <c r="A1337" t="s">
        <v>2621</v>
      </c>
      <c r="B1337" t="s">
        <v>2622</v>
      </c>
      <c r="C1337" t="s">
        <v>2692</v>
      </c>
      <c r="D1337" t="s">
        <v>2693</v>
      </c>
      <c r="E1337" s="5">
        <v>-13302.79</v>
      </c>
      <c r="F1337" s="5">
        <v>-1966.11</v>
      </c>
      <c r="G1337" s="5">
        <v>-2596.7800000000002</v>
      </c>
      <c r="H1337" s="5">
        <v>-2950.25</v>
      </c>
      <c r="I1337" s="5">
        <v>-451.85</v>
      </c>
      <c r="J1337" s="5">
        <v>-422.43</v>
      </c>
      <c r="K1337" s="5">
        <v>-719.32</v>
      </c>
      <c r="L1337" s="5">
        <v>-8021.04</v>
      </c>
      <c r="M1337" s="5">
        <v>-15205.82</v>
      </c>
      <c r="N1337" s="5">
        <v>-24720.99</v>
      </c>
      <c r="O1337" s="5">
        <v>-19856.22</v>
      </c>
      <c r="P1337" s="5">
        <v>-25462.59</v>
      </c>
      <c r="Q1337" s="5">
        <v>-28531.65</v>
      </c>
      <c r="R1337" s="5">
        <f t="shared" si="200"/>
        <v>-10274.218333333332</v>
      </c>
      <c r="S1337" s="9"/>
    </row>
    <row r="1338" spans="1:19" outlineLevel="3" x14ac:dyDescent="0.25">
      <c r="A1338" t="s">
        <v>2621</v>
      </c>
      <c r="B1338" t="s">
        <v>2622</v>
      </c>
      <c r="C1338" t="s">
        <v>2694</v>
      </c>
      <c r="D1338" t="s">
        <v>2695</v>
      </c>
      <c r="E1338" s="5">
        <v>-26374.66</v>
      </c>
      <c r="F1338" s="5">
        <v>-1613.47</v>
      </c>
      <c r="G1338" s="5">
        <v>-2437.1999999999998</v>
      </c>
      <c r="H1338" s="5">
        <v>-3297.44</v>
      </c>
      <c r="I1338" s="5">
        <v>-1160.67</v>
      </c>
      <c r="J1338" s="5">
        <v>-1836.5</v>
      </c>
      <c r="K1338" s="5">
        <v>-2665.72</v>
      </c>
      <c r="L1338" s="5">
        <v>-32247.01</v>
      </c>
      <c r="M1338" s="5">
        <v>-54477.83</v>
      </c>
      <c r="N1338" s="5">
        <v>-72718.92</v>
      </c>
      <c r="O1338" s="5">
        <v>-17029.919999999998</v>
      </c>
      <c r="P1338" s="5">
        <v>-19425.29</v>
      </c>
      <c r="Q1338" s="5">
        <v>-20242.830000000002</v>
      </c>
      <c r="R1338" s="5">
        <f t="shared" si="200"/>
        <v>-19351.559583333332</v>
      </c>
      <c r="S1338" s="9"/>
    </row>
    <row r="1339" spans="1:19" outlineLevel="3" x14ac:dyDescent="0.25">
      <c r="A1339" t="s">
        <v>2621</v>
      </c>
      <c r="B1339" t="s">
        <v>2622</v>
      </c>
      <c r="C1339" t="s">
        <v>2696</v>
      </c>
      <c r="D1339" t="s">
        <v>2697</v>
      </c>
      <c r="E1339" s="5">
        <v>-117.09</v>
      </c>
      <c r="F1339" s="5">
        <v>0.01</v>
      </c>
      <c r="G1339" s="5">
        <v>0.01</v>
      </c>
      <c r="H1339" s="5">
        <v>0.01</v>
      </c>
      <c r="I1339" s="5">
        <v>0</v>
      </c>
      <c r="J1339" s="5">
        <v>0</v>
      </c>
      <c r="K1339" s="5">
        <v>0</v>
      </c>
      <c r="L1339" s="5">
        <v>-85.34</v>
      </c>
      <c r="M1339" s="5">
        <v>-188.93</v>
      </c>
      <c r="N1339" s="5">
        <v>-258.89999999999998</v>
      </c>
      <c r="O1339" s="5">
        <v>-57.94</v>
      </c>
      <c r="P1339" s="5">
        <v>-57.94</v>
      </c>
      <c r="Q1339" s="5">
        <v>-57.94</v>
      </c>
      <c r="R1339" s="5">
        <f t="shared" si="200"/>
        <v>-61.377916666666664</v>
      </c>
      <c r="S1339" s="9"/>
    </row>
    <row r="1340" spans="1:19" outlineLevel="3" x14ac:dyDescent="0.25">
      <c r="A1340" t="s">
        <v>2621</v>
      </c>
      <c r="B1340" t="s">
        <v>2622</v>
      </c>
      <c r="C1340" t="s">
        <v>2698</v>
      </c>
      <c r="D1340" t="s">
        <v>2699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-45.37</v>
      </c>
      <c r="M1340" s="5">
        <v>-41.4</v>
      </c>
      <c r="N1340" s="5">
        <v>-41.4</v>
      </c>
      <c r="O1340" s="5">
        <v>-9</v>
      </c>
      <c r="P1340" s="5">
        <v>-9</v>
      </c>
      <c r="Q1340" s="5">
        <v>-9</v>
      </c>
      <c r="R1340" s="5">
        <f t="shared" si="200"/>
        <v>-12.555833333333332</v>
      </c>
      <c r="S1340" s="9"/>
    </row>
    <row r="1341" spans="1:19" outlineLevel="3" x14ac:dyDescent="0.25">
      <c r="A1341" t="s">
        <v>2621</v>
      </c>
      <c r="B1341" t="s">
        <v>2622</v>
      </c>
      <c r="C1341" t="s">
        <v>2700</v>
      </c>
      <c r="D1341" t="s">
        <v>2701</v>
      </c>
      <c r="E1341" s="5">
        <v>-283800.01</v>
      </c>
      <c r="F1341" s="5">
        <v>-129478.9</v>
      </c>
      <c r="G1341" s="5">
        <v>-212368.44</v>
      </c>
      <c r="H1341" s="5">
        <v>-283470.14</v>
      </c>
      <c r="I1341" s="5">
        <v>-130361.15</v>
      </c>
      <c r="J1341" s="5">
        <v>-211981.81</v>
      </c>
      <c r="K1341" s="5">
        <v>-392119.52</v>
      </c>
      <c r="L1341" s="5">
        <v>-100925.98</v>
      </c>
      <c r="M1341" s="5">
        <v>-179815.17</v>
      </c>
      <c r="N1341" s="5">
        <v>-262192.57</v>
      </c>
      <c r="O1341" s="5">
        <v>-132400.70000000001</v>
      </c>
      <c r="P1341" s="5">
        <v>-219301.63</v>
      </c>
      <c r="Q1341" s="5">
        <v>-293179.17</v>
      </c>
      <c r="R1341" s="5">
        <f t="shared" si="200"/>
        <v>-211908.79999999996</v>
      </c>
      <c r="S1341" s="9"/>
    </row>
    <row r="1342" spans="1:19" outlineLevel="3" x14ac:dyDescent="0.25">
      <c r="A1342" t="s">
        <v>2621</v>
      </c>
      <c r="B1342" t="s">
        <v>2622</v>
      </c>
      <c r="C1342" t="s">
        <v>2702</v>
      </c>
      <c r="D1342" t="s">
        <v>2703</v>
      </c>
      <c r="E1342" s="5">
        <v>-1522888</v>
      </c>
      <c r="F1342" s="5">
        <v>-1522888</v>
      </c>
      <c r="G1342" s="5">
        <v>-1522888</v>
      </c>
      <c r="H1342" s="5">
        <v>-1522888</v>
      </c>
      <c r="I1342" s="5">
        <v>-1522888</v>
      </c>
      <c r="J1342" s="5">
        <v>-1522888</v>
      </c>
      <c r="K1342" s="5">
        <v>-1522888</v>
      </c>
      <c r="L1342" s="5">
        <v>-1522888</v>
      </c>
      <c r="M1342" s="5">
        <v>-1522888</v>
      </c>
      <c r="N1342" s="5">
        <v>-2132353.33</v>
      </c>
      <c r="O1342" s="5">
        <v>-1522888</v>
      </c>
      <c r="P1342" s="5">
        <v>-1522888</v>
      </c>
      <c r="Q1342" s="5">
        <v>-1522888</v>
      </c>
      <c r="R1342" s="5">
        <f t="shared" si="200"/>
        <v>-1573676.7774999999</v>
      </c>
      <c r="S1342" s="9"/>
    </row>
    <row r="1343" spans="1:19" outlineLevel="3" x14ac:dyDescent="0.25">
      <c r="A1343" t="s">
        <v>2621</v>
      </c>
      <c r="B1343" t="s">
        <v>2622</v>
      </c>
      <c r="C1343" t="s">
        <v>2704</v>
      </c>
      <c r="D1343" t="s">
        <v>2705</v>
      </c>
      <c r="E1343" s="5">
        <v>-3000</v>
      </c>
      <c r="F1343" s="5">
        <v>-3000</v>
      </c>
      <c r="G1343" s="5">
        <v>-3000</v>
      </c>
      <c r="H1343" s="5">
        <v>-3000</v>
      </c>
      <c r="I1343" s="5">
        <v>-3000</v>
      </c>
      <c r="J1343" s="5">
        <v>-3000</v>
      </c>
      <c r="K1343" s="5">
        <v>-17170.439999999999</v>
      </c>
      <c r="L1343" s="5">
        <v>-3000.28</v>
      </c>
      <c r="M1343" s="5">
        <v>-3000</v>
      </c>
      <c r="N1343" s="5">
        <v>-3000</v>
      </c>
      <c r="O1343" s="5">
        <v>-3000</v>
      </c>
      <c r="P1343" s="5">
        <v>-3000</v>
      </c>
      <c r="Q1343" s="5">
        <v>-3000</v>
      </c>
      <c r="R1343" s="5">
        <f t="shared" si="200"/>
        <v>-4180.8933333333334</v>
      </c>
      <c r="S1343" s="9"/>
    </row>
    <row r="1344" spans="1:19" outlineLevel="3" x14ac:dyDescent="0.25">
      <c r="A1344" t="s">
        <v>2621</v>
      </c>
      <c r="B1344" t="s">
        <v>2622</v>
      </c>
      <c r="C1344" t="s">
        <v>2706</v>
      </c>
      <c r="D1344" t="s">
        <v>2707</v>
      </c>
      <c r="E1344" s="5">
        <v>-1000000</v>
      </c>
      <c r="F1344" s="5">
        <v>-1225000</v>
      </c>
      <c r="G1344" s="5">
        <v>-1230000</v>
      </c>
      <c r="H1344" s="5">
        <v>-975000</v>
      </c>
      <c r="I1344" s="5">
        <v>-1000000</v>
      </c>
      <c r="J1344" s="5">
        <v>759429.64</v>
      </c>
      <c r="K1344" s="5">
        <v>483626.75</v>
      </c>
      <c r="L1344" s="5">
        <v>-808902.38</v>
      </c>
      <c r="M1344" s="5">
        <v>-1175000</v>
      </c>
      <c r="N1344" s="5">
        <v>-1115000</v>
      </c>
      <c r="O1344" s="5">
        <v>-925000</v>
      </c>
      <c r="P1344" s="5">
        <v>-950000</v>
      </c>
      <c r="Q1344" s="5">
        <v>-950000</v>
      </c>
      <c r="R1344" s="5">
        <f t="shared" si="200"/>
        <v>-761320.49916666665</v>
      </c>
      <c r="S1344" s="9"/>
    </row>
    <row r="1345" spans="1:29" outlineLevel="3" x14ac:dyDescent="0.25">
      <c r="A1345" t="s">
        <v>2621</v>
      </c>
      <c r="B1345" t="s">
        <v>2622</v>
      </c>
      <c r="C1345" t="s">
        <v>2708</v>
      </c>
      <c r="D1345" t="s">
        <v>2709</v>
      </c>
      <c r="E1345" s="5">
        <v>-3500</v>
      </c>
      <c r="F1345" s="5">
        <v>-3100</v>
      </c>
      <c r="G1345" s="5">
        <v>-3000</v>
      </c>
      <c r="H1345" s="5">
        <v>-3200</v>
      </c>
      <c r="I1345" s="5">
        <v>-3600</v>
      </c>
      <c r="J1345" s="5">
        <v>-3600</v>
      </c>
      <c r="K1345" s="5">
        <v>-3300</v>
      </c>
      <c r="L1345" s="5">
        <v>-3000</v>
      </c>
      <c r="M1345" s="5">
        <v>-3100</v>
      </c>
      <c r="N1345" s="5">
        <v>-3600</v>
      </c>
      <c r="O1345" s="5">
        <v>-3600</v>
      </c>
      <c r="P1345" s="5">
        <v>-3400</v>
      </c>
      <c r="Q1345" s="5">
        <v>-4300</v>
      </c>
      <c r="R1345" s="5">
        <f t="shared" si="200"/>
        <v>-3366.6666666666665</v>
      </c>
      <c r="S1345" s="9"/>
    </row>
    <row r="1346" spans="1:29" outlineLevel="3" x14ac:dyDescent="0.25">
      <c r="A1346" t="s">
        <v>2621</v>
      </c>
      <c r="B1346" t="s">
        <v>2622</v>
      </c>
      <c r="C1346" t="s">
        <v>2710</v>
      </c>
      <c r="D1346" t="s">
        <v>2711</v>
      </c>
      <c r="E1346" s="5">
        <v>-119919</v>
      </c>
      <c r="F1346" s="5">
        <v>-204894.14</v>
      </c>
      <c r="G1346" s="5">
        <v>-238661.04</v>
      </c>
      <c r="H1346" s="5">
        <v>-200907.67</v>
      </c>
      <c r="I1346" s="5">
        <v>-151536.26999999999</v>
      </c>
      <c r="J1346" s="5">
        <v>-37054.269999999997</v>
      </c>
      <c r="K1346" s="5">
        <v>-139155.65</v>
      </c>
      <c r="L1346" s="5">
        <v>-334322.62</v>
      </c>
      <c r="M1346" s="5">
        <v>-405376.39</v>
      </c>
      <c r="N1346" s="5">
        <v>-295674.87</v>
      </c>
      <c r="O1346" s="5">
        <v>-87685.29</v>
      </c>
      <c r="P1346" s="5">
        <v>-71592.59</v>
      </c>
      <c r="Q1346" s="5">
        <v>-102738.25</v>
      </c>
      <c r="R1346" s="5">
        <f t="shared" si="200"/>
        <v>-189849.11875000002</v>
      </c>
      <c r="S1346" s="9"/>
    </row>
    <row r="1347" spans="1:29" outlineLevel="3" x14ac:dyDescent="0.25">
      <c r="A1347" t="s">
        <v>2621</v>
      </c>
      <c r="B1347" t="s">
        <v>2622</v>
      </c>
      <c r="C1347" t="s">
        <v>2712</v>
      </c>
      <c r="D1347" t="s">
        <v>2713</v>
      </c>
      <c r="E1347" s="5">
        <v>-3128054</v>
      </c>
      <c r="F1347" s="5">
        <v>-3128054</v>
      </c>
      <c r="G1347" s="5">
        <v>-3128054</v>
      </c>
      <c r="H1347" s="5">
        <v>-3128054</v>
      </c>
      <c r="I1347" s="5">
        <v>-3128054</v>
      </c>
      <c r="J1347" s="5">
        <v>-3128054</v>
      </c>
      <c r="K1347" s="5">
        <v>-3128054</v>
      </c>
      <c r="L1347" s="5">
        <v>-3128054</v>
      </c>
      <c r="M1347" s="5">
        <v>-3128054</v>
      </c>
      <c r="N1347" s="5">
        <v>-3128054</v>
      </c>
      <c r="O1347" s="5">
        <v>-3128054</v>
      </c>
      <c r="P1347" s="5">
        <v>-3128054</v>
      </c>
      <c r="Q1347" s="5">
        <v>-3128054</v>
      </c>
      <c r="R1347" s="5">
        <f t="shared" si="200"/>
        <v>-3128054</v>
      </c>
      <c r="S1347" s="9"/>
    </row>
    <row r="1348" spans="1:29" outlineLevel="3" x14ac:dyDescent="0.25">
      <c r="A1348" t="s">
        <v>2621</v>
      </c>
      <c r="B1348" t="s">
        <v>2622</v>
      </c>
      <c r="C1348" t="s">
        <v>2714</v>
      </c>
      <c r="D1348" t="s">
        <v>2715</v>
      </c>
      <c r="E1348" s="5">
        <v>-391664</v>
      </c>
      <c r="F1348" s="5">
        <v>-391664</v>
      </c>
      <c r="G1348" s="5">
        <v>-391664</v>
      </c>
      <c r="H1348" s="5">
        <v>-391665</v>
      </c>
      <c r="I1348" s="5">
        <v>-391665</v>
      </c>
      <c r="J1348" s="5">
        <v>-391665</v>
      </c>
      <c r="K1348" s="5">
        <v>-391665</v>
      </c>
      <c r="L1348" s="5">
        <v>-391665</v>
      </c>
      <c r="M1348" s="5">
        <v>-391665</v>
      </c>
      <c r="N1348" s="5">
        <v>-391665</v>
      </c>
      <c r="O1348" s="5">
        <v>-391665</v>
      </c>
      <c r="P1348" s="5">
        <v>-391665</v>
      </c>
      <c r="Q1348" s="5">
        <v>-391665</v>
      </c>
      <c r="R1348" s="5">
        <f t="shared" si="200"/>
        <v>-391664.79166666669</v>
      </c>
      <c r="S1348" s="9"/>
    </row>
    <row r="1349" spans="1:29" outlineLevel="3" x14ac:dyDescent="0.25">
      <c r="A1349" t="s">
        <v>2621</v>
      </c>
      <c r="B1349" t="s">
        <v>2622</v>
      </c>
      <c r="C1349" t="s">
        <v>2716</v>
      </c>
      <c r="D1349" t="s">
        <v>2717</v>
      </c>
      <c r="E1349" s="5">
        <v>-405753</v>
      </c>
      <c r="F1349" s="5">
        <v>-405753</v>
      </c>
      <c r="G1349" s="5">
        <v>-405753</v>
      </c>
      <c r="H1349" s="5">
        <v>-405753</v>
      </c>
      <c r="I1349" s="5">
        <v>-405753</v>
      </c>
      <c r="J1349" s="5">
        <v>-405753</v>
      </c>
      <c r="K1349" s="5">
        <v>-405753</v>
      </c>
      <c r="L1349" s="5">
        <v>-405753</v>
      </c>
      <c r="M1349" s="5">
        <v>-405753</v>
      </c>
      <c r="N1349" s="5">
        <v>-405753</v>
      </c>
      <c r="O1349" s="5">
        <v>-405753</v>
      </c>
      <c r="P1349" s="5">
        <v>-405753</v>
      </c>
      <c r="Q1349" s="5">
        <v>-405753</v>
      </c>
      <c r="R1349" s="5">
        <f t="shared" si="200"/>
        <v>-405753</v>
      </c>
      <c r="S1349" s="9"/>
    </row>
    <row r="1350" spans="1:29" outlineLevel="3" x14ac:dyDescent="0.25">
      <c r="A1350" t="s">
        <v>2621</v>
      </c>
      <c r="B1350" t="s">
        <v>2622</v>
      </c>
      <c r="C1350" t="s">
        <v>2718</v>
      </c>
      <c r="D1350" t="s">
        <v>2719</v>
      </c>
      <c r="E1350" s="5">
        <v>-50805</v>
      </c>
      <c r="F1350" s="5">
        <v>-50805</v>
      </c>
      <c r="G1350" s="5">
        <v>-50805</v>
      </c>
      <c r="H1350" s="5">
        <v>-50805</v>
      </c>
      <c r="I1350" s="5">
        <v>-50805</v>
      </c>
      <c r="J1350" s="5">
        <v>-50805</v>
      </c>
      <c r="K1350" s="5">
        <v>-50805</v>
      </c>
      <c r="L1350" s="5">
        <v>-50805</v>
      </c>
      <c r="M1350" s="5">
        <v>-50805</v>
      </c>
      <c r="N1350" s="5">
        <v>-50805</v>
      </c>
      <c r="O1350" s="5">
        <v>-50805</v>
      </c>
      <c r="P1350" s="5">
        <v>-50805</v>
      </c>
      <c r="Q1350" s="5">
        <v>-50805</v>
      </c>
      <c r="R1350" s="5">
        <f t="shared" si="200"/>
        <v>-50805</v>
      </c>
      <c r="S1350" s="9"/>
    </row>
    <row r="1351" spans="1:29" outlineLevel="3" x14ac:dyDescent="0.25">
      <c r="A1351" t="s">
        <v>2621</v>
      </c>
      <c r="B1351" t="s">
        <v>2622</v>
      </c>
      <c r="C1351" t="s">
        <v>2720</v>
      </c>
      <c r="D1351" t="s">
        <v>2721</v>
      </c>
      <c r="E1351" s="5">
        <v>3121665</v>
      </c>
      <c r="F1351" s="5">
        <v>3121496</v>
      </c>
      <c r="G1351" s="5">
        <v>3121327</v>
      </c>
      <c r="H1351" s="5">
        <v>3121179</v>
      </c>
      <c r="I1351" s="5">
        <v>3121007</v>
      </c>
      <c r="J1351" s="5">
        <v>3120835</v>
      </c>
      <c r="K1351" s="5">
        <v>3120687</v>
      </c>
      <c r="L1351" s="5">
        <v>3120483</v>
      </c>
      <c r="M1351" s="5">
        <v>3120279</v>
      </c>
      <c r="N1351" s="5">
        <v>3120111</v>
      </c>
      <c r="O1351" s="5">
        <v>3119901</v>
      </c>
      <c r="P1351" s="5">
        <v>3119691</v>
      </c>
      <c r="Q1351" s="5">
        <v>3119519</v>
      </c>
      <c r="R1351" s="5">
        <f t="shared" si="200"/>
        <v>3120632.3333333335</v>
      </c>
      <c r="S1351" s="9"/>
    </row>
    <row r="1352" spans="1:29" outlineLevel="3" x14ac:dyDescent="0.25">
      <c r="A1352" t="s">
        <v>2621</v>
      </c>
      <c r="B1352" t="s">
        <v>2622</v>
      </c>
      <c r="C1352" t="s">
        <v>2722</v>
      </c>
      <c r="D1352" t="s">
        <v>2721</v>
      </c>
      <c r="E1352" s="5">
        <v>390717</v>
      </c>
      <c r="F1352" s="5">
        <v>390695</v>
      </c>
      <c r="G1352" s="5">
        <v>390673</v>
      </c>
      <c r="H1352" s="5">
        <v>390655</v>
      </c>
      <c r="I1352" s="5">
        <v>390633</v>
      </c>
      <c r="J1352" s="5">
        <v>390611</v>
      </c>
      <c r="K1352" s="5">
        <v>390591</v>
      </c>
      <c r="L1352" s="5">
        <v>390565</v>
      </c>
      <c r="M1352" s="5">
        <v>390539</v>
      </c>
      <c r="N1352" s="5">
        <v>390517</v>
      </c>
      <c r="O1352" s="5">
        <v>390490</v>
      </c>
      <c r="P1352" s="5">
        <v>390463</v>
      </c>
      <c r="Q1352" s="5">
        <v>390441</v>
      </c>
      <c r="R1352" s="5">
        <f t="shared" si="200"/>
        <v>390584.25</v>
      </c>
      <c r="S1352" s="9"/>
    </row>
    <row r="1353" spans="1:29" outlineLevel="3" x14ac:dyDescent="0.25">
      <c r="A1353" t="s">
        <v>2621</v>
      </c>
      <c r="B1353" t="s">
        <v>2622</v>
      </c>
      <c r="C1353" t="s">
        <v>2723</v>
      </c>
      <c r="D1353" t="s">
        <v>2724</v>
      </c>
      <c r="E1353" s="5">
        <v>405753</v>
      </c>
      <c r="F1353" s="5">
        <v>405753</v>
      </c>
      <c r="G1353" s="5">
        <v>405753</v>
      </c>
      <c r="H1353" s="5">
        <v>405753</v>
      </c>
      <c r="I1353" s="5">
        <v>405753</v>
      </c>
      <c r="J1353" s="5">
        <v>405753</v>
      </c>
      <c r="K1353" s="5">
        <v>405753</v>
      </c>
      <c r="L1353" s="5">
        <v>405753</v>
      </c>
      <c r="M1353" s="5">
        <v>405753</v>
      </c>
      <c r="N1353" s="5">
        <v>405753</v>
      </c>
      <c r="O1353" s="5">
        <v>405753</v>
      </c>
      <c r="P1353" s="5">
        <v>405753</v>
      </c>
      <c r="Q1353" s="5">
        <v>405753</v>
      </c>
      <c r="R1353" s="5">
        <f t="shared" si="200"/>
        <v>405753</v>
      </c>
      <c r="S1353" s="9"/>
    </row>
    <row r="1354" spans="1:29" outlineLevel="3" x14ac:dyDescent="0.25">
      <c r="A1354" t="s">
        <v>2621</v>
      </c>
      <c r="B1354" t="s">
        <v>2622</v>
      </c>
      <c r="C1354" t="s">
        <v>2725</v>
      </c>
      <c r="D1354" t="s">
        <v>2726</v>
      </c>
      <c r="E1354" s="5">
        <v>50805</v>
      </c>
      <c r="F1354" s="5">
        <v>50805</v>
      </c>
      <c r="G1354" s="5">
        <v>50805</v>
      </c>
      <c r="H1354" s="5">
        <v>50805</v>
      </c>
      <c r="I1354" s="5">
        <v>50805</v>
      </c>
      <c r="J1354" s="5">
        <v>50805</v>
      </c>
      <c r="K1354" s="5">
        <v>50805</v>
      </c>
      <c r="L1354" s="5">
        <v>50805</v>
      </c>
      <c r="M1354" s="5">
        <v>50805</v>
      </c>
      <c r="N1354" s="5">
        <v>50805</v>
      </c>
      <c r="O1354" s="5">
        <v>50805</v>
      </c>
      <c r="P1354" s="5">
        <v>50805</v>
      </c>
      <c r="Q1354" s="5">
        <v>50805</v>
      </c>
      <c r="R1354" s="5">
        <f t="shared" si="200"/>
        <v>50805</v>
      </c>
      <c r="S1354" s="9"/>
    </row>
    <row r="1355" spans="1:29" ht="13.5" outlineLevel="2" thickBot="1" x14ac:dyDescent="0.35">
      <c r="A1355" s="6" t="s">
        <v>3777</v>
      </c>
      <c r="B1355" s="6"/>
      <c r="C1355" s="6"/>
      <c r="D1355" s="6"/>
      <c r="E1355" s="7">
        <f t="shared" ref="E1355:AA1355" si="201">SUBTOTAL(9,E1302:E1354)</f>
        <v>-116555635.39999998</v>
      </c>
      <c r="F1355" s="7">
        <f t="shared" si="201"/>
        <v>-140674223.60999998</v>
      </c>
      <c r="G1355" s="7">
        <f t="shared" si="201"/>
        <v>-229039922.07000002</v>
      </c>
      <c r="H1355" s="7">
        <f t="shared" si="201"/>
        <v>-191643497.14000002</v>
      </c>
      <c r="I1355" s="7">
        <f t="shared" si="201"/>
        <v>-213660704.52000001</v>
      </c>
      <c r="J1355" s="7">
        <f t="shared" si="201"/>
        <v>-110106101.45</v>
      </c>
      <c r="K1355" s="7">
        <f t="shared" si="201"/>
        <v>-48581846.949999988</v>
      </c>
      <c r="L1355" s="7">
        <f t="shared" si="201"/>
        <v>-75969103.740000039</v>
      </c>
      <c r="M1355" s="7">
        <f t="shared" si="201"/>
        <v>-93931964.769999996</v>
      </c>
      <c r="N1355" s="7">
        <f t="shared" si="201"/>
        <v>-114017537.44000001</v>
      </c>
      <c r="O1355" s="7">
        <f t="shared" si="201"/>
        <v>-116858994.86000001</v>
      </c>
      <c r="P1355" s="7">
        <f t="shared" si="201"/>
        <v>-128157176.97999994</v>
      </c>
      <c r="Q1355" s="7">
        <f t="shared" si="201"/>
        <v>-160667541.49999997</v>
      </c>
      <c r="R1355" s="7">
        <f t="shared" si="201"/>
        <v>-133437721.83166671</v>
      </c>
      <c r="S1355" s="16"/>
      <c r="T1355" s="7">
        <f t="shared" si="201"/>
        <v>0</v>
      </c>
      <c r="U1355" s="7">
        <f>R1355</f>
        <v>-133437721.83166671</v>
      </c>
      <c r="V1355" s="7">
        <f t="shared" si="201"/>
        <v>0</v>
      </c>
      <c r="W1355" s="7">
        <f t="shared" si="201"/>
        <v>0</v>
      </c>
      <c r="X1355" s="16"/>
      <c r="Y1355" s="7">
        <f t="shared" si="201"/>
        <v>0</v>
      </c>
      <c r="Z1355" s="7">
        <f t="shared" si="201"/>
        <v>0</v>
      </c>
      <c r="AA1355" s="7">
        <f t="shared" si="201"/>
        <v>0</v>
      </c>
      <c r="AB1355" s="16"/>
      <c r="AC1355" s="188">
        <v>0</v>
      </c>
    </row>
    <row r="1356" spans="1:29" outlineLevel="3" x14ac:dyDescent="0.25">
      <c r="A1356" t="s">
        <v>2727</v>
      </c>
      <c r="B1356" t="s">
        <v>2728</v>
      </c>
      <c r="C1356" t="s">
        <v>2729</v>
      </c>
      <c r="D1356" t="s">
        <v>912</v>
      </c>
      <c r="E1356" s="5">
        <v>-426500</v>
      </c>
      <c r="F1356" s="5">
        <v>-533125</v>
      </c>
      <c r="G1356" s="5">
        <v>0</v>
      </c>
      <c r="H1356" s="5">
        <v>-106625</v>
      </c>
      <c r="I1356" s="5">
        <v>-213250</v>
      </c>
      <c r="J1356" s="5">
        <v>-319875</v>
      </c>
      <c r="K1356" s="5">
        <v>-426500</v>
      </c>
      <c r="L1356" s="5">
        <v>-533125</v>
      </c>
      <c r="M1356" s="5">
        <v>-639750</v>
      </c>
      <c r="N1356" s="5">
        <v>-106625</v>
      </c>
      <c r="O1356" s="5">
        <v>-213250</v>
      </c>
      <c r="P1356" s="5">
        <v>-319875</v>
      </c>
      <c r="Q1356" s="5">
        <v>-426500</v>
      </c>
      <c r="R1356" s="5">
        <f t="shared" si="200"/>
        <v>-319875</v>
      </c>
      <c r="S1356" s="9"/>
    </row>
    <row r="1357" spans="1:29" outlineLevel="3" x14ac:dyDescent="0.25">
      <c r="A1357" t="s">
        <v>2727</v>
      </c>
      <c r="B1357" t="s">
        <v>2728</v>
      </c>
      <c r="C1357" t="s">
        <v>2730</v>
      </c>
      <c r="D1357" t="s">
        <v>914</v>
      </c>
      <c r="E1357" s="5">
        <v>-139583.32999999999</v>
      </c>
      <c r="F1357" s="5">
        <v>-174479.16</v>
      </c>
      <c r="G1357" s="5">
        <v>0</v>
      </c>
      <c r="H1357" s="5">
        <v>-34895.83</v>
      </c>
      <c r="I1357" s="5">
        <v>-69791.66</v>
      </c>
      <c r="J1357" s="5">
        <v>-104687.5</v>
      </c>
      <c r="K1357" s="5">
        <v>-139583.32999999999</v>
      </c>
      <c r="L1357" s="5">
        <v>-174479.16</v>
      </c>
      <c r="M1357" s="5">
        <v>-209375</v>
      </c>
      <c r="N1357" s="5">
        <v>-34895.83</v>
      </c>
      <c r="O1357" s="5">
        <v>-69791.66</v>
      </c>
      <c r="P1357" s="5">
        <v>-104687.5</v>
      </c>
      <c r="Q1357" s="5">
        <v>-139583.32999999999</v>
      </c>
      <c r="R1357" s="5">
        <f t="shared" si="200"/>
        <v>-104687.49666666666</v>
      </c>
      <c r="S1357" s="9"/>
    </row>
    <row r="1358" spans="1:29" outlineLevel="3" x14ac:dyDescent="0.25">
      <c r="A1358" t="s">
        <v>2727</v>
      </c>
      <c r="B1358" t="s">
        <v>2728</v>
      </c>
      <c r="C1358" t="s">
        <v>2731</v>
      </c>
      <c r="D1358" t="s">
        <v>916</v>
      </c>
      <c r="E1358" s="5">
        <v>-137666.67000000001</v>
      </c>
      <c r="F1358" s="5">
        <v>-172083.34</v>
      </c>
      <c r="G1358" s="5">
        <v>0</v>
      </c>
      <c r="H1358" s="5">
        <v>-34416.67</v>
      </c>
      <c r="I1358" s="5">
        <v>-68833.34</v>
      </c>
      <c r="J1358" s="5">
        <v>-103250</v>
      </c>
      <c r="K1358" s="5">
        <v>-137666.67000000001</v>
      </c>
      <c r="L1358" s="5">
        <v>-172083.34</v>
      </c>
      <c r="M1358" s="5">
        <v>-206500</v>
      </c>
      <c r="N1358" s="5">
        <v>-34416.67</v>
      </c>
      <c r="O1358" s="5">
        <v>-68833.34</v>
      </c>
      <c r="P1358" s="5">
        <v>-103250</v>
      </c>
      <c r="Q1358" s="5">
        <v>-137666.67000000001</v>
      </c>
      <c r="R1358" s="5">
        <f t="shared" si="200"/>
        <v>-103250.00333333334</v>
      </c>
      <c r="S1358" s="9"/>
    </row>
    <row r="1359" spans="1:29" outlineLevel="3" x14ac:dyDescent="0.25">
      <c r="A1359" t="s">
        <v>2727</v>
      </c>
      <c r="B1359" t="s">
        <v>2728</v>
      </c>
      <c r="C1359" t="s">
        <v>2732</v>
      </c>
      <c r="D1359" t="s">
        <v>918</v>
      </c>
      <c r="E1359" s="5">
        <v>-110266.67</v>
      </c>
      <c r="F1359" s="5">
        <v>-137833.34</v>
      </c>
      <c r="G1359" s="5">
        <v>0</v>
      </c>
      <c r="H1359" s="5">
        <v>-27566.67</v>
      </c>
      <c r="I1359" s="5">
        <v>-55133.34</v>
      </c>
      <c r="J1359" s="5">
        <v>-82700</v>
      </c>
      <c r="K1359" s="5">
        <v>-110266.67</v>
      </c>
      <c r="L1359" s="5">
        <v>-137833.34</v>
      </c>
      <c r="M1359" s="5">
        <v>-165400</v>
      </c>
      <c r="N1359" s="5">
        <v>-27566.67</v>
      </c>
      <c r="O1359" s="5">
        <v>-55133.34</v>
      </c>
      <c r="P1359" s="5">
        <v>-82700</v>
      </c>
      <c r="Q1359" s="5">
        <v>-110266.67</v>
      </c>
      <c r="R1359" s="5">
        <f t="shared" si="200"/>
        <v>-82700.003333333327</v>
      </c>
      <c r="S1359" s="9"/>
    </row>
    <row r="1360" spans="1:29" outlineLevel="3" x14ac:dyDescent="0.25">
      <c r="A1360" t="s">
        <v>2727</v>
      </c>
      <c r="B1360" t="s">
        <v>2728</v>
      </c>
      <c r="C1360" t="s">
        <v>2733</v>
      </c>
      <c r="D1360" t="s">
        <v>920</v>
      </c>
      <c r="E1360" s="5">
        <v>-215200</v>
      </c>
      <c r="F1360" s="5">
        <v>-269000</v>
      </c>
      <c r="G1360" s="5">
        <v>0</v>
      </c>
      <c r="H1360" s="5">
        <v>-53800</v>
      </c>
      <c r="I1360" s="5">
        <v>-107600</v>
      </c>
      <c r="J1360" s="5">
        <v>-161400</v>
      </c>
      <c r="K1360" s="5">
        <v>-215200</v>
      </c>
      <c r="L1360" s="5">
        <v>-269000</v>
      </c>
      <c r="M1360" s="5">
        <v>-322800</v>
      </c>
      <c r="N1360" s="5">
        <v>-53800</v>
      </c>
      <c r="O1360" s="5">
        <v>-107600</v>
      </c>
      <c r="P1360" s="5">
        <v>-161400</v>
      </c>
      <c r="Q1360" s="5">
        <v>-215200</v>
      </c>
      <c r="R1360" s="5">
        <f t="shared" si="200"/>
        <v>-161400</v>
      </c>
      <c r="S1360" s="9"/>
    </row>
    <row r="1361" spans="1:19" outlineLevel="3" x14ac:dyDescent="0.25">
      <c r="A1361" t="s">
        <v>2727</v>
      </c>
      <c r="B1361" t="s">
        <v>2728</v>
      </c>
      <c r="C1361" t="s">
        <v>2734</v>
      </c>
      <c r="D1361" t="s">
        <v>922</v>
      </c>
      <c r="E1361" s="5">
        <v>-1353333.33</v>
      </c>
      <c r="F1361" s="5">
        <v>-1691666.66</v>
      </c>
      <c r="G1361" s="5">
        <v>0</v>
      </c>
      <c r="H1361" s="5">
        <v>-338333.33</v>
      </c>
      <c r="I1361" s="5">
        <v>-676666.66</v>
      </c>
      <c r="J1361" s="5">
        <v>-1015000</v>
      </c>
      <c r="K1361" s="5">
        <v>-1353333.33</v>
      </c>
      <c r="L1361" s="5">
        <v>-1691666.66</v>
      </c>
      <c r="M1361" s="5">
        <v>-2030000</v>
      </c>
      <c r="N1361" s="5">
        <v>-338333.33</v>
      </c>
      <c r="O1361" s="5">
        <v>-676666.66</v>
      </c>
      <c r="P1361" s="5">
        <v>-1015000</v>
      </c>
      <c r="Q1361" s="5">
        <v>-1353333.33</v>
      </c>
      <c r="R1361" s="5">
        <f t="shared" si="200"/>
        <v>-1014999.9966666667</v>
      </c>
      <c r="S1361" s="9"/>
    </row>
    <row r="1362" spans="1:19" outlineLevel="3" x14ac:dyDescent="0.25">
      <c r="A1362" t="s">
        <v>2727</v>
      </c>
      <c r="B1362" t="s">
        <v>2728</v>
      </c>
      <c r="C1362" t="s">
        <v>2735</v>
      </c>
      <c r="D1362" t="s">
        <v>924</v>
      </c>
      <c r="E1362" s="5">
        <v>-324400</v>
      </c>
      <c r="F1362" s="5">
        <v>-405500</v>
      </c>
      <c r="G1362" s="5">
        <v>0</v>
      </c>
      <c r="H1362" s="5">
        <v>-81100</v>
      </c>
      <c r="I1362" s="5">
        <v>-162200</v>
      </c>
      <c r="J1362" s="5">
        <v>-243300</v>
      </c>
      <c r="K1362" s="5">
        <v>-324400</v>
      </c>
      <c r="L1362" s="5">
        <v>-405500</v>
      </c>
      <c r="M1362" s="5">
        <v>-486600</v>
      </c>
      <c r="N1362" s="5">
        <v>-81100</v>
      </c>
      <c r="O1362" s="5">
        <v>-162200</v>
      </c>
      <c r="P1362" s="5">
        <v>-243300</v>
      </c>
      <c r="Q1362" s="5">
        <v>-324400</v>
      </c>
      <c r="R1362" s="5">
        <f t="shared" si="200"/>
        <v>-243300</v>
      </c>
      <c r="S1362" s="9"/>
    </row>
    <row r="1363" spans="1:19" outlineLevel="3" x14ac:dyDescent="0.25">
      <c r="A1363" t="s">
        <v>2727</v>
      </c>
      <c r="B1363" t="s">
        <v>2728</v>
      </c>
      <c r="C1363" t="s">
        <v>2736</v>
      </c>
      <c r="D1363" t="s">
        <v>926</v>
      </c>
      <c r="E1363" s="5">
        <v>-268333.33</v>
      </c>
      <c r="F1363" s="5">
        <v>-335416.65999999997</v>
      </c>
      <c r="G1363" s="5">
        <v>0</v>
      </c>
      <c r="H1363" s="5">
        <v>-67083.33</v>
      </c>
      <c r="I1363" s="5">
        <v>-134166.66</v>
      </c>
      <c r="J1363" s="5">
        <v>-201250</v>
      </c>
      <c r="K1363" s="5">
        <v>-268333.33</v>
      </c>
      <c r="L1363" s="5">
        <v>-335416.65999999997</v>
      </c>
      <c r="M1363" s="5">
        <v>-402500</v>
      </c>
      <c r="N1363" s="5">
        <v>-67083.33</v>
      </c>
      <c r="O1363" s="5">
        <v>-134166.66</v>
      </c>
      <c r="P1363" s="5">
        <v>-201250</v>
      </c>
      <c r="Q1363" s="5">
        <v>-268333.33</v>
      </c>
      <c r="R1363" s="5">
        <f t="shared" si="200"/>
        <v>-201249.99666666667</v>
      </c>
      <c r="S1363" s="9"/>
    </row>
    <row r="1364" spans="1:19" outlineLevel="3" x14ac:dyDescent="0.25">
      <c r="A1364" t="s">
        <v>2727</v>
      </c>
      <c r="B1364" t="s">
        <v>2728</v>
      </c>
      <c r="C1364" t="s">
        <v>2737</v>
      </c>
      <c r="D1364" t="s">
        <v>926</v>
      </c>
      <c r="E1364" s="5">
        <v>-402500</v>
      </c>
      <c r="F1364" s="5">
        <v>-503125</v>
      </c>
      <c r="G1364" s="5">
        <v>0</v>
      </c>
      <c r="H1364" s="5">
        <v>-100625</v>
      </c>
      <c r="I1364" s="5">
        <v>-201250</v>
      </c>
      <c r="J1364" s="5">
        <v>-301875</v>
      </c>
      <c r="K1364" s="5">
        <v>-402500</v>
      </c>
      <c r="L1364" s="5">
        <v>-503125</v>
      </c>
      <c r="M1364" s="5">
        <v>-603750</v>
      </c>
      <c r="N1364" s="5">
        <v>-100625</v>
      </c>
      <c r="O1364" s="5">
        <v>-201250</v>
      </c>
      <c r="P1364" s="5">
        <v>-301875</v>
      </c>
      <c r="Q1364" s="5">
        <v>-402500</v>
      </c>
      <c r="R1364" s="5">
        <f t="shared" si="200"/>
        <v>-301875</v>
      </c>
      <c r="S1364" s="9"/>
    </row>
    <row r="1365" spans="1:19" outlineLevel="3" x14ac:dyDescent="0.25">
      <c r="A1365" t="s">
        <v>2727</v>
      </c>
      <c r="B1365" t="s">
        <v>2728</v>
      </c>
      <c r="C1365" t="s">
        <v>2738</v>
      </c>
      <c r="D1365" t="s">
        <v>929</v>
      </c>
      <c r="E1365" s="5">
        <v>-700266.67</v>
      </c>
      <c r="F1365" s="5">
        <v>-875333.34</v>
      </c>
      <c r="G1365" s="5">
        <v>0</v>
      </c>
      <c r="H1365" s="5">
        <v>-175066.67</v>
      </c>
      <c r="I1365" s="5">
        <v>-350133.34</v>
      </c>
      <c r="J1365" s="5">
        <v>-525200</v>
      </c>
      <c r="K1365" s="5">
        <v>-700266.67</v>
      </c>
      <c r="L1365" s="5">
        <v>-875333.34</v>
      </c>
      <c r="M1365" s="5">
        <v>-1050400</v>
      </c>
      <c r="N1365" s="5">
        <v>-175066.67</v>
      </c>
      <c r="O1365" s="5">
        <v>-350133.34</v>
      </c>
      <c r="P1365" s="5">
        <v>-525200</v>
      </c>
      <c r="Q1365" s="5">
        <v>-700266.67</v>
      </c>
      <c r="R1365" s="5">
        <f t="shared" si="200"/>
        <v>-525200.0033333333</v>
      </c>
      <c r="S1365" s="9"/>
    </row>
    <row r="1366" spans="1:19" outlineLevel="3" x14ac:dyDescent="0.25">
      <c r="A1366" t="s">
        <v>2727</v>
      </c>
      <c r="B1366" t="s">
        <v>2728</v>
      </c>
      <c r="C1366" t="s">
        <v>2739</v>
      </c>
      <c r="D1366" t="s">
        <v>929</v>
      </c>
      <c r="E1366" s="5">
        <v>-673333.33</v>
      </c>
      <c r="F1366" s="5">
        <v>-841666.66</v>
      </c>
      <c r="G1366" s="5">
        <v>0</v>
      </c>
      <c r="H1366" s="5">
        <v>-168333.33</v>
      </c>
      <c r="I1366" s="5">
        <v>-336666.66</v>
      </c>
      <c r="J1366" s="5">
        <v>-505000</v>
      </c>
      <c r="K1366" s="5">
        <v>-673333.33</v>
      </c>
      <c r="L1366" s="5">
        <v>-841666.66</v>
      </c>
      <c r="M1366" s="5">
        <v>-1010000</v>
      </c>
      <c r="N1366" s="5">
        <v>-168333.33</v>
      </c>
      <c r="O1366" s="5">
        <v>-336666.66</v>
      </c>
      <c r="P1366" s="5">
        <v>-505000</v>
      </c>
      <c r="Q1366" s="5">
        <v>-673333.33</v>
      </c>
      <c r="R1366" s="5">
        <f t="shared" si="200"/>
        <v>-504999.99666666676</v>
      </c>
      <c r="S1366" s="9"/>
    </row>
    <row r="1367" spans="1:19" outlineLevel="3" x14ac:dyDescent="0.25">
      <c r="A1367" t="s">
        <v>2727</v>
      </c>
      <c r="B1367" t="s">
        <v>2728</v>
      </c>
      <c r="C1367" t="s">
        <v>2740</v>
      </c>
      <c r="D1367" t="s">
        <v>932</v>
      </c>
      <c r="E1367" s="5">
        <v>-137166.67000000001</v>
      </c>
      <c r="F1367" s="5">
        <v>-171458.34</v>
      </c>
      <c r="G1367" s="5">
        <v>0</v>
      </c>
      <c r="H1367" s="5">
        <v>-34291.67</v>
      </c>
      <c r="I1367" s="5">
        <v>-68583.34</v>
      </c>
      <c r="J1367" s="5">
        <v>-102875</v>
      </c>
      <c r="K1367" s="5">
        <v>-137166.67000000001</v>
      </c>
      <c r="L1367" s="5">
        <v>-171458.34</v>
      </c>
      <c r="M1367" s="5">
        <v>-205750</v>
      </c>
      <c r="N1367" s="5">
        <v>-34291.67</v>
      </c>
      <c r="O1367" s="5">
        <v>-68583.34</v>
      </c>
      <c r="P1367" s="5">
        <v>-102875</v>
      </c>
      <c r="Q1367" s="5">
        <v>-137166.67000000001</v>
      </c>
      <c r="R1367" s="5">
        <f t="shared" si="200"/>
        <v>-102875.00333333334</v>
      </c>
      <c r="S1367" s="9"/>
    </row>
    <row r="1368" spans="1:19" outlineLevel="3" x14ac:dyDescent="0.25">
      <c r="A1368" t="s">
        <v>2727</v>
      </c>
      <c r="B1368" t="s">
        <v>2728</v>
      </c>
      <c r="C1368" t="s">
        <v>2741</v>
      </c>
      <c r="D1368" t="s">
        <v>932</v>
      </c>
      <c r="E1368" s="5">
        <v>-109733.33</v>
      </c>
      <c r="F1368" s="5">
        <v>-137166.66</v>
      </c>
      <c r="G1368" s="5">
        <v>0</v>
      </c>
      <c r="H1368" s="5">
        <v>-27433.33</v>
      </c>
      <c r="I1368" s="5">
        <v>-54866.66</v>
      </c>
      <c r="J1368" s="5">
        <v>-82300</v>
      </c>
      <c r="K1368" s="5">
        <v>-109733.33</v>
      </c>
      <c r="L1368" s="5">
        <v>-137166.66</v>
      </c>
      <c r="M1368" s="5">
        <v>-164600</v>
      </c>
      <c r="N1368" s="5">
        <v>-27433.33</v>
      </c>
      <c r="O1368" s="5">
        <v>-54866.66</v>
      </c>
      <c r="P1368" s="5">
        <v>-82300</v>
      </c>
      <c r="Q1368" s="5">
        <v>-109733.33</v>
      </c>
      <c r="R1368" s="5">
        <f t="shared" ref="R1368:R1433" si="202">(E1368+2*SUM(F1368:P1368)+Q1368)/24</f>
        <v>-82299.996666666673</v>
      </c>
      <c r="S1368" s="9"/>
    </row>
    <row r="1369" spans="1:19" outlineLevel="3" x14ac:dyDescent="0.25">
      <c r="A1369" t="s">
        <v>2727</v>
      </c>
      <c r="B1369" t="s">
        <v>2728</v>
      </c>
      <c r="C1369" t="s">
        <v>2742</v>
      </c>
      <c r="D1369" t="s">
        <v>935</v>
      </c>
      <c r="E1369" s="5">
        <v>-490050</v>
      </c>
      <c r="F1369" s="5">
        <v>-653400</v>
      </c>
      <c r="G1369" s="5">
        <v>-816750</v>
      </c>
      <c r="H1369" s="5">
        <v>-980100</v>
      </c>
      <c r="I1369" s="5">
        <v>-163350</v>
      </c>
      <c r="J1369" s="5">
        <v>-326700</v>
      </c>
      <c r="K1369" s="5">
        <v>-490050</v>
      </c>
      <c r="L1369" s="5">
        <v>-653400</v>
      </c>
      <c r="M1369" s="5">
        <v>-816750</v>
      </c>
      <c r="N1369" s="5">
        <v>-980100</v>
      </c>
      <c r="O1369" s="5">
        <v>-163350</v>
      </c>
      <c r="P1369" s="5">
        <v>-326700</v>
      </c>
      <c r="Q1369" s="5">
        <v>-490050</v>
      </c>
      <c r="R1369" s="5">
        <f t="shared" si="202"/>
        <v>-571725</v>
      </c>
      <c r="S1369" s="9"/>
    </row>
    <row r="1370" spans="1:19" outlineLevel="3" x14ac:dyDescent="0.25">
      <c r="A1370" t="s">
        <v>2727</v>
      </c>
      <c r="B1370" t="s">
        <v>2728</v>
      </c>
      <c r="C1370" t="s">
        <v>2743</v>
      </c>
      <c r="D1370" t="s">
        <v>935</v>
      </c>
      <c r="E1370" s="5">
        <v>-199650</v>
      </c>
      <c r="F1370" s="5">
        <v>-266200</v>
      </c>
      <c r="G1370" s="5">
        <v>-332750</v>
      </c>
      <c r="H1370" s="5">
        <v>-399300</v>
      </c>
      <c r="I1370" s="5">
        <v>-66550</v>
      </c>
      <c r="J1370" s="5">
        <v>-133100</v>
      </c>
      <c r="K1370" s="5">
        <v>-199650</v>
      </c>
      <c r="L1370" s="5">
        <v>-266200</v>
      </c>
      <c r="M1370" s="5">
        <v>-332750</v>
      </c>
      <c r="N1370" s="5">
        <v>-399300</v>
      </c>
      <c r="O1370" s="5">
        <v>-66550</v>
      </c>
      <c r="P1370" s="5">
        <v>-133100</v>
      </c>
      <c r="Q1370" s="5">
        <v>-199650</v>
      </c>
      <c r="R1370" s="5">
        <f t="shared" si="202"/>
        <v>-232925</v>
      </c>
      <c r="S1370" s="9"/>
    </row>
    <row r="1371" spans="1:19" outlineLevel="3" x14ac:dyDescent="0.25">
      <c r="A1371" t="s">
        <v>2727</v>
      </c>
      <c r="B1371" t="s">
        <v>2728</v>
      </c>
      <c r="C1371" t="s">
        <v>2744</v>
      </c>
      <c r="D1371" t="s">
        <v>938</v>
      </c>
      <c r="E1371" s="5">
        <v>-271125</v>
      </c>
      <c r="F1371" s="5">
        <v>-361500</v>
      </c>
      <c r="G1371" s="5">
        <v>-451875</v>
      </c>
      <c r="H1371" s="5">
        <v>-542250</v>
      </c>
      <c r="I1371" s="5">
        <v>-90375</v>
      </c>
      <c r="J1371" s="5">
        <v>-180750</v>
      </c>
      <c r="K1371" s="5">
        <v>-271125</v>
      </c>
      <c r="L1371" s="5">
        <v>-361500</v>
      </c>
      <c r="M1371" s="5">
        <v>-451875</v>
      </c>
      <c r="N1371" s="5">
        <v>-542250</v>
      </c>
      <c r="O1371" s="5">
        <v>-90375</v>
      </c>
      <c r="P1371" s="5">
        <v>-180750</v>
      </c>
      <c r="Q1371" s="5">
        <v>-271125</v>
      </c>
      <c r="R1371" s="5">
        <f t="shared" si="202"/>
        <v>-316312.5</v>
      </c>
      <c r="S1371" s="9"/>
    </row>
    <row r="1372" spans="1:19" outlineLevel="3" x14ac:dyDescent="0.25">
      <c r="A1372" t="s">
        <v>2727</v>
      </c>
      <c r="B1372" t="s">
        <v>2728</v>
      </c>
      <c r="C1372" t="s">
        <v>2745</v>
      </c>
      <c r="D1372" t="s">
        <v>940</v>
      </c>
      <c r="E1372" s="5">
        <v>-543000</v>
      </c>
      <c r="F1372" s="5">
        <v>-724000</v>
      </c>
      <c r="G1372" s="5">
        <v>-905000</v>
      </c>
      <c r="H1372" s="5">
        <v>-1086000</v>
      </c>
      <c r="I1372" s="5">
        <v>-181000</v>
      </c>
      <c r="J1372" s="5">
        <v>-362000</v>
      </c>
      <c r="K1372" s="5">
        <v>-543000</v>
      </c>
      <c r="L1372" s="5">
        <v>-724000</v>
      </c>
      <c r="M1372" s="5">
        <v>-905000</v>
      </c>
      <c r="N1372" s="5">
        <v>-1086000</v>
      </c>
      <c r="O1372" s="5">
        <v>-181000</v>
      </c>
      <c r="P1372" s="5">
        <v>-362000</v>
      </c>
      <c r="Q1372" s="5">
        <v>-543000</v>
      </c>
      <c r="R1372" s="5">
        <f t="shared" si="202"/>
        <v>-633500</v>
      </c>
      <c r="S1372" s="9"/>
    </row>
    <row r="1373" spans="1:19" outlineLevel="3" x14ac:dyDescent="0.25">
      <c r="A1373" t="s">
        <v>2727</v>
      </c>
      <c r="B1373" t="s">
        <v>2728</v>
      </c>
      <c r="C1373" t="s">
        <v>2746</v>
      </c>
      <c r="D1373" t="s">
        <v>942</v>
      </c>
      <c r="E1373" s="5">
        <v>-84375</v>
      </c>
      <c r="F1373" s="5">
        <v>-112500</v>
      </c>
      <c r="G1373" s="5">
        <v>-140625</v>
      </c>
      <c r="H1373" s="5">
        <v>-168750</v>
      </c>
      <c r="I1373" s="5">
        <v>-28125</v>
      </c>
      <c r="J1373" s="5">
        <v>-56250</v>
      </c>
      <c r="K1373" s="5">
        <v>-84375</v>
      </c>
      <c r="L1373" s="5">
        <v>-112500</v>
      </c>
      <c r="M1373" s="5">
        <v>-140625</v>
      </c>
      <c r="N1373" s="5">
        <v>-168750</v>
      </c>
      <c r="O1373" s="5">
        <v>-28125</v>
      </c>
      <c r="P1373" s="5">
        <v>-56250</v>
      </c>
      <c r="Q1373" s="5">
        <v>-84375</v>
      </c>
      <c r="R1373" s="5">
        <f t="shared" si="202"/>
        <v>-98437.5</v>
      </c>
      <c r="S1373" s="9"/>
    </row>
    <row r="1374" spans="1:19" outlineLevel="3" x14ac:dyDescent="0.25">
      <c r="A1374" t="s">
        <v>2727</v>
      </c>
      <c r="B1374" t="s">
        <v>2728</v>
      </c>
      <c r="C1374" t="s">
        <v>2747</v>
      </c>
      <c r="D1374" t="s">
        <v>942</v>
      </c>
      <c r="E1374" s="5">
        <v>-33750</v>
      </c>
      <c r="F1374" s="5">
        <v>-45000</v>
      </c>
      <c r="G1374" s="5">
        <v>-56250</v>
      </c>
      <c r="H1374" s="5">
        <v>-67500</v>
      </c>
      <c r="I1374" s="5">
        <v>-11250</v>
      </c>
      <c r="J1374" s="5">
        <v>-22500</v>
      </c>
      <c r="K1374" s="5">
        <v>-33750</v>
      </c>
      <c r="L1374" s="5">
        <v>-45000</v>
      </c>
      <c r="M1374" s="5">
        <v>-56250</v>
      </c>
      <c r="N1374" s="5">
        <v>-67500</v>
      </c>
      <c r="O1374" s="5">
        <v>-11250</v>
      </c>
      <c r="P1374" s="5">
        <v>-22500</v>
      </c>
      <c r="Q1374" s="5">
        <v>-33750</v>
      </c>
      <c r="R1374" s="5">
        <f t="shared" si="202"/>
        <v>-39375</v>
      </c>
      <c r="S1374" s="9"/>
    </row>
    <row r="1375" spans="1:19" outlineLevel="3" x14ac:dyDescent="0.25">
      <c r="A1375" t="s">
        <v>2727</v>
      </c>
      <c r="B1375" t="s">
        <v>2728</v>
      </c>
      <c r="C1375" t="s">
        <v>2748</v>
      </c>
      <c r="D1375" t="s">
        <v>945</v>
      </c>
      <c r="E1375" s="5">
        <v>-33600</v>
      </c>
      <c r="F1375" s="5">
        <v>-44800</v>
      </c>
      <c r="G1375" s="5">
        <v>-56000</v>
      </c>
      <c r="H1375" s="5">
        <v>-67200</v>
      </c>
      <c r="I1375" s="5">
        <v>-11200</v>
      </c>
      <c r="J1375" s="5">
        <v>-22400</v>
      </c>
      <c r="K1375" s="5">
        <v>-33600</v>
      </c>
      <c r="L1375" s="5">
        <v>-44800</v>
      </c>
      <c r="M1375" s="5">
        <v>-56000</v>
      </c>
      <c r="N1375" s="5">
        <v>-67200</v>
      </c>
      <c r="O1375" s="5">
        <v>-11200</v>
      </c>
      <c r="P1375" s="5">
        <v>-22400</v>
      </c>
      <c r="Q1375" s="5">
        <v>-33600</v>
      </c>
      <c r="R1375" s="5">
        <f t="shared" si="202"/>
        <v>-39200</v>
      </c>
      <c r="S1375" s="9"/>
    </row>
    <row r="1376" spans="1:19" outlineLevel="3" x14ac:dyDescent="0.25">
      <c r="A1376" t="s">
        <v>2727</v>
      </c>
      <c r="B1376" t="s">
        <v>2728</v>
      </c>
      <c r="C1376" t="s">
        <v>2749</v>
      </c>
      <c r="D1376" t="s">
        <v>942</v>
      </c>
      <c r="E1376" s="5">
        <v>-337500</v>
      </c>
      <c r="F1376" s="5">
        <v>-450000</v>
      </c>
      <c r="G1376" s="5">
        <v>-562500</v>
      </c>
      <c r="H1376" s="5">
        <v>-675000</v>
      </c>
      <c r="I1376" s="5">
        <v>-112500</v>
      </c>
      <c r="J1376" s="5">
        <v>-225000</v>
      </c>
      <c r="K1376" s="5">
        <v>-337500</v>
      </c>
      <c r="L1376" s="5">
        <v>-450000</v>
      </c>
      <c r="M1376" s="5">
        <v>-562500</v>
      </c>
      <c r="N1376" s="5">
        <v>-675000</v>
      </c>
      <c r="O1376" s="5">
        <v>-112500</v>
      </c>
      <c r="P1376" s="5">
        <v>-225000</v>
      </c>
      <c r="Q1376" s="5">
        <v>-337500</v>
      </c>
      <c r="R1376" s="5">
        <f t="shared" si="202"/>
        <v>-393750</v>
      </c>
      <c r="S1376" s="9"/>
    </row>
    <row r="1377" spans="1:19" outlineLevel="3" x14ac:dyDescent="0.25">
      <c r="A1377" t="s">
        <v>2727</v>
      </c>
      <c r="B1377" t="s">
        <v>2728</v>
      </c>
      <c r="C1377" t="s">
        <v>2750</v>
      </c>
      <c r="D1377" t="s">
        <v>942</v>
      </c>
      <c r="E1377" s="5">
        <v>-270000</v>
      </c>
      <c r="F1377" s="5">
        <v>-360000</v>
      </c>
      <c r="G1377" s="5">
        <v>-450000</v>
      </c>
      <c r="H1377" s="5">
        <v>-540000</v>
      </c>
      <c r="I1377" s="5">
        <v>-90000</v>
      </c>
      <c r="J1377" s="5">
        <v>-180000</v>
      </c>
      <c r="K1377" s="5">
        <v>-270000</v>
      </c>
      <c r="L1377" s="5">
        <v>-360000</v>
      </c>
      <c r="M1377" s="5">
        <v>-450000</v>
      </c>
      <c r="N1377" s="5">
        <v>-540000</v>
      </c>
      <c r="O1377" s="5">
        <v>-90000</v>
      </c>
      <c r="P1377" s="5">
        <v>-180000</v>
      </c>
      <c r="Q1377" s="5">
        <v>-270000</v>
      </c>
      <c r="R1377" s="5">
        <f t="shared" si="202"/>
        <v>-315000</v>
      </c>
      <c r="S1377" s="9"/>
    </row>
    <row r="1378" spans="1:19" outlineLevel="3" x14ac:dyDescent="0.25">
      <c r="A1378" t="s">
        <v>2727</v>
      </c>
      <c r="B1378" t="s">
        <v>2728</v>
      </c>
      <c r="C1378" t="s">
        <v>2751</v>
      </c>
      <c r="D1378" t="s">
        <v>942</v>
      </c>
      <c r="E1378" s="5">
        <v>-202500</v>
      </c>
      <c r="F1378" s="5">
        <v>-270000</v>
      </c>
      <c r="G1378" s="5">
        <v>-337500</v>
      </c>
      <c r="H1378" s="5">
        <v>-405000</v>
      </c>
      <c r="I1378" s="5">
        <v>-67500</v>
      </c>
      <c r="J1378" s="5">
        <v>-135000</v>
      </c>
      <c r="K1378" s="5">
        <v>-202500</v>
      </c>
      <c r="L1378" s="5">
        <v>-270000</v>
      </c>
      <c r="M1378" s="5">
        <v>-337500</v>
      </c>
      <c r="N1378" s="5">
        <v>-405000</v>
      </c>
      <c r="O1378" s="5">
        <v>-67500</v>
      </c>
      <c r="P1378" s="5">
        <v>-135000</v>
      </c>
      <c r="Q1378" s="5">
        <v>-202500</v>
      </c>
      <c r="R1378" s="5">
        <f t="shared" si="202"/>
        <v>-236250</v>
      </c>
      <c r="S1378" s="9"/>
    </row>
    <row r="1379" spans="1:19" outlineLevel="3" x14ac:dyDescent="0.25">
      <c r="A1379" t="s">
        <v>2727</v>
      </c>
      <c r="B1379" t="s">
        <v>2728</v>
      </c>
      <c r="C1379" t="s">
        <v>2752</v>
      </c>
      <c r="D1379" t="s">
        <v>950</v>
      </c>
      <c r="E1379" s="5">
        <v>-3094055.55</v>
      </c>
      <c r="F1379" s="5">
        <v>-298222.21999999997</v>
      </c>
      <c r="G1379" s="5">
        <v>-857388.88</v>
      </c>
      <c r="H1379" s="5">
        <v>-1416555.55</v>
      </c>
      <c r="I1379" s="5">
        <v>-1975722.22</v>
      </c>
      <c r="J1379" s="5">
        <v>-2534888.88</v>
      </c>
      <c r="K1379" s="5">
        <v>-3094055.55</v>
      </c>
      <c r="L1379" s="5">
        <v>-298222.21999999997</v>
      </c>
      <c r="M1379" s="5">
        <v>-857388.88</v>
      </c>
      <c r="N1379" s="5">
        <v>-1416555.55</v>
      </c>
      <c r="O1379" s="5">
        <v>-1975722.22</v>
      </c>
      <c r="P1379" s="5">
        <v>-2534888.88</v>
      </c>
      <c r="Q1379" s="5">
        <v>-3094055.55</v>
      </c>
      <c r="R1379" s="5">
        <f t="shared" si="202"/>
        <v>-1696138.8833333335</v>
      </c>
      <c r="S1379" s="9"/>
    </row>
    <row r="1380" spans="1:19" outlineLevel="3" x14ac:dyDescent="0.25">
      <c r="A1380" t="s">
        <v>2727</v>
      </c>
      <c r="B1380" t="s">
        <v>2728</v>
      </c>
      <c r="C1380" t="s">
        <v>2753</v>
      </c>
      <c r="D1380" t="s">
        <v>952</v>
      </c>
      <c r="E1380" s="5">
        <v>-2887500</v>
      </c>
      <c r="F1380" s="5">
        <v>-4812500</v>
      </c>
      <c r="G1380" s="5">
        <v>-6737500</v>
      </c>
      <c r="H1380" s="5">
        <v>-8662500</v>
      </c>
      <c r="I1380" s="5">
        <v>-10587500</v>
      </c>
      <c r="J1380" s="5">
        <v>-962500</v>
      </c>
      <c r="K1380" s="5">
        <v>-2887500</v>
      </c>
      <c r="L1380" s="5">
        <v>-4812500</v>
      </c>
      <c r="M1380" s="5">
        <v>-6737500</v>
      </c>
      <c r="N1380" s="5">
        <v>-8662500</v>
      </c>
      <c r="O1380" s="5">
        <v>-10587500</v>
      </c>
      <c r="P1380" s="5">
        <v>-962500</v>
      </c>
      <c r="Q1380" s="5">
        <v>-2887500</v>
      </c>
      <c r="R1380" s="5">
        <f t="shared" si="202"/>
        <v>-5775000</v>
      </c>
      <c r="S1380" s="9"/>
    </row>
    <row r="1381" spans="1:19" outlineLevel="3" x14ac:dyDescent="0.25">
      <c r="A1381" t="s">
        <v>2727</v>
      </c>
      <c r="B1381" t="s">
        <v>2728</v>
      </c>
      <c r="C1381" t="s">
        <v>2754</v>
      </c>
      <c r="D1381" t="s">
        <v>954</v>
      </c>
      <c r="E1381" s="5">
        <v>-4425000</v>
      </c>
      <c r="F1381" s="5">
        <v>-5408333.3399999999</v>
      </c>
      <c r="G1381" s="5">
        <v>-491666.67</v>
      </c>
      <c r="H1381" s="5">
        <v>-1475000</v>
      </c>
      <c r="I1381" s="5">
        <v>-2458333.34</v>
      </c>
      <c r="J1381" s="5">
        <v>-3441666.67</v>
      </c>
      <c r="K1381" s="5">
        <v>-4425000</v>
      </c>
      <c r="L1381" s="5">
        <v>-5408333.3399999999</v>
      </c>
      <c r="M1381" s="5">
        <v>-491666.67</v>
      </c>
      <c r="N1381" s="5">
        <v>-1475000</v>
      </c>
      <c r="O1381" s="5">
        <v>-2458333.34</v>
      </c>
      <c r="P1381" s="5">
        <v>-3441666.67</v>
      </c>
      <c r="Q1381" s="5">
        <v>-4425000</v>
      </c>
      <c r="R1381" s="5">
        <f t="shared" si="202"/>
        <v>-2950000.0033333334</v>
      </c>
      <c r="S1381" s="9"/>
    </row>
    <row r="1382" spans="1:19" outlineLevel="3" x14ac:dyDescent="0.25">
      <c r="A1382" t="s">
        <v>2727</v>
      </c>
      <c r="B1382" t="s">
        <v>2728</v>
      </c>
      <c r="C1382" t="s">
        <v>2755</v>
      </c>
      <c r="D1382" t="s">
        <v>956</v>
      </c>
      <c r="E1382" s="5">
        <v>-656250</v>
      </c>
      <c r="F1382" s="5">
        <v>-1968750</v>
      </c>
      <c r="G1382" s="5">
        <v>-3281250</v>
      </c>
      <c r="H1382" s="5">
        <v>-4593750</v>
      </c>
      <c r="I1382" s="5">
        <v>-5906250</v>
      </c>
      <c r="J1382" s="5">
        <v>-7218750</v>
      </c>
      <c r="K1382" s="5">
        <v>-656250</v>
      </c>
      <c r="L1382" s="5">
        <v>-1968750</v>
      </c>
      <c r="M1382" s="5">
        <v>-3281250</v>
      </c>
      <c r="N1382" s="5">
        <v>-4593750</v>
      </c>
      <c r="O1382" s="5">
        <v>-5906250</v>
      </c>
      <c r="P1382" s="5">
        <v>-7218750</v>
      </c>
      <c r="Q1382" s="5">
        <v>-656250</v>
      </c>
      <c r="R1382" s="5">
        <f t="shared" si="202"/>
        <v>-3937500</v>
      </c>
      <c r="S1382" s="9"/>
    </row>
    <row r="1383" spans="1:19" outlineLevel="3" x14ac:dyDescent="0.25">
      <c r="A1383" t="s">
        <v>2727</v>
      </c>
      <c r="B1383" t="s">
        <v>2728</v>
      </c>
      <c r="C1383" t="s">
        <v>2756</v>
      </c>
      <c r="D1383" t="s">
        <v>958</v>
      </c>
      <c r="E1383" s="5">
        <v>-8895833.3300000001</v>
      </c>
      <c r="F1383" s="5">
        <v>-10675000</v>
      </c>
      <c r="G1383" s="5">
        <v>-1779166.67</v>
      </c>
      <c r="H1383" s="5">
        <v>-3558333.33</v>
      </c>
      <c r="I1383" s="5">
        <v>-5337500</v>
      </c>
      <c r="J1383" s="5">
        <v>-7116666.6600000001</v>
      </c>
      <c r="K1383" s="5">
        <v>-8895833.3300000001</v>
      </c>
      <c r="L1383" s="5">
        <v>-10675000</v>
      </c>
      <c r="M1383" s="5">
        <v>-1779166.67</v>
      </c>
      <c r="N1383" s="5">
        <v>-3558333.33</v>
      </c>
      <c r="O1383" s="5">
        <v>-5337500</v>
      </c>
      <c r="P1383" s="5">
        <v>-7116666.6699999999</v>
      </c>
      <c r="Q1383" s="5">
        <v>-8895833.3300000001</v>
      </c>
      <c r="R1383" s="5">
        <f t="shared" si="202"/>
        <v>-6227083.3325000005</v>
      </c>
      <c r="S1383" s="9"/>
    </row>
    <row r="1384" spans="1:19" outlineLevel="3" x14ac:dyDescent="0.25">
      <c r="A1384" t="s">
        <v>2727</v>
      </c>
      <c r="B1384" t="s">
        <v>2728</v>
      </c>
      <c r="C1384" t="s">
        <v>2757</v>
      </c>
      <c r="D1384" t="s">
        <v>960</v>
      </c>
      <c r="E1384" s="5">
        <v>-8625000</v>
      </c>
      <c r="F1384" s="5">
        <v>-11500000</v>
      </c>
      <c r="G1384" s="5">
        <v>-14375000</v>
      </c>
      <c r="H1384" s="5">
        <v>-17250000</v>
      </c>
      <c r="I1384" s="5">
        <v>-2875000</v>
      </c>
      <c r="J1384" s="5">
        <v>-5750000</v>
      </c>
      <c r="K1384" s="5">
        <v>-8625000</v>
      </c>
      <c r="L1384" s="5">
        <v>-11500000</v>
      </c>
      <c r="M1384" s="5">
        <v>-14375000</v>
      </c>
      <c r="N1384" s="5">
        <v>-17250000</v>
      </c>
      <c r="O1384" s="5">
        <v>-2875000</v>
      </c>
      <c r="P1384" s="5">
        <v>-5750000</v>
      </c>
      <c r="Q1384" s="5">
        <v>-8625000</v>
      </c>
      <c r="R1384" s="5">
        <f t="shared" si="202"/>
        <v>-10062500</v>
      </c>
      <c r="S1384" s="9"/>
    </row>
    <row r="1385" spans="1:19" outlineLevel="3" x14ac:dyDescent="0.25">
      <c r="A1385" t="s">
        <v>2727</v>
      </c>
      <c r="B1385" t="s">
        <v>2728</v>
      </c>
      <c r="C1385" t="s">
        <v>2758</v>
      </c>
      <c r="D1385" t="s">
        <v>962</v>
      </c>
      <c r="E1385" s="5">
        <v>-7812500</v>
      </c>
      <c r="F1385" s="5">
        <v>-10937500</v>
      </c>
      <c r="G1385" s="5">
        <v>-14062500</v>
      </c>
      <c r="H1385" s="5">
        <v>-17187500</v>
      </c>
      <c r="I1385" s="5">
        <v>-1562500</v>
      </c>
      <c r="J1385" s="5">
        <v>-4687500</v>
      </c>
      <c r="K1385" s="5">
        <v>-7812500</v>
      </c>
      <c r="L1385" s="5">
        <v>-10937500</v>
      </c>
      <c r="M1385" s="5">
        <v>-14062500</v>
      </c>
      <c r="N1385" s="5">
        <v>-17187500</v>
      </c>
      <c r="O1385" s="5">
        <v>-1562500</v>
      </c>
      <c r="P1385" s="5">
        <v>-4687500</v>
      </c>
      <c r="Q1385" s="5">
        <v>-7812500</v>
      </c>
      <c r="R1385" s="5">
        <f t="shared" si="202"/>
        <v>-9375000</v>
      </c>
      <c r="S1385" s="9"/>
    </row>
    <row r="1386" spans="1:19" outlineLevel="3" x14ac:dyDescent="0.25">
      <c r="A1386" t="s">
        <v>2727</v>
      </c>
      <c r="B1386" t="s">
        <v>2728</v>
      </c>
      <c r="C1386" t="s">
        <v>2759</v>
      </c>
      <c r="D1386" t="s">
        <v>964</v>
      </c>
      <c r="E1386" s="5">
        <v>-12947916.67</v>
      </c>
      <c r="F1386" s="5">
        <v>0</v>
      </c>
      <c r="G1386" s="5">
        <v>0</v>
      </c>
      <c r="H1386" s="5">
        <v>0</v>
      </c>
      <c r="I1386" s="5">
        <v>0</v>
      </c>
      <c r="J1386" s="5">
        <v>0</v>
      </c>
      <c r="K1386" s="5">
        <v>0</v>
      </c>
      <c r="L1386" s="5">
        <v>0</v>
      </c>
      <c r="M1386" s="5">
        <v>0</v>
      </c>
      <c r="N1386" s="5">
        <v>0</v>
      </c>
      <c r="O1386" s="5">
        <v>0</v>
      </c>
      <c r="P1386" s="5">
        <v>0</v>
      </c>
      <c r="Q1386" s="5">
        <v>0</v>
      </c>
      <c r="R1386" s="5">
        <f t="shared" si="202"/>
        <v>-539496.5279166667</v>
      </c>
      <c r="S1386" s="9"/>
    </row>
    <row r="1387" spans="1:19" outlineLevel="3" x14ac:dyDescent="0.25">
      <c r="A1387" t="s">
        <v>2727</v>
      </c>
      <c r="B1387" t="s">
        <v>2728</v>
      </c>
      <c r="C1387" t="s">
        <v>2760</v>
      </c>
      <c r="D1387" t="s">
        <v>966</v>
      </c>
      <c r="E1387" s="5">
        <v>-8731250</v>
      </c>
      <c r="F1387" s="5">
        <v>-793750</v>
      </c>
      <c r="G1387" s="5">
        <v>-2381250</v>
      </c>
      <c r="H1387" s="5">
        <v>-3968750</v>
      </c>
      <c r="I1387" s="5">
        <v>-5556250</v>
      </c>
      <c r="J1387" s="5">
        <v>-7143750</v>
      </c>
      <c r="K1387" s="5">
        <v>-8731250</v>
      </c>
      <c r="L1387" s="5">
        <v>-793750</v>
      </c>
      <c r="M1387" s="5">
        <v>-2381250</v>
      </c>
      <c r="N1387" s="5">
        <v>-3968750</v>
      </c>
      <c r="O1387" s="5">
        <v>-5556250</v>
      </c>
      <c r="P1387" s="5">
        <v>-7143750</v>
      </c>
      <c r="Q1387" s="5">
        <v>-8731250</v>
      </c>
      <c r="R1387" s="5">
        <f t="shared" si="202"/>
        <v>-4762500</v>
      </c>
      <c r="S1387" s="9"/>
    </row>
    <row r="1388" spans="1:19" outlineLevel="3" x14ac:dyDescent="0.25">
      <c r="A1388" t="s">
        <v>2727</v>
      </c>
      <c r="B1388" t="s">
        <v>2728</v>
      </c>
      <c r="C1388" t="s">
        <v>2761</v>
      </c>
      <c r="D1388" t="s">
        <v>968</v>
      </c>
      <c r="E1388" s="5">
        <v>-8822916.6699999999</v>
      </c>
      <c r="F1388" s="5">
        <v>-802083.33</v>
      </c>
      <c r="G1388" s="5">
        <v>-2406249.9900000002</v>
      </c>
      <c r="H1388" s="5">
        <v>-4010416.65</v>
      </c>
      <c r="I1388" s="5">
        <v>-5614583.3200000003</v>
      </c>
      <c r="J1388" s="5">
        <v>-7218749.9900000002</v>
      </c>
      <c r="K1388" s="5">
        <v>-8822916.6600000001</v>
      </c>
      <c r="L1388" s="5">
        <v>0</v>
      </c>
      <c r="M1388" s="5">
        <v>0</v>
      </c>
      <c r="N1388" s="5">
        <v>0</v>
      </c>
      <c r="O1388" s="5">
        <v>0</v>
      </c>
      <c r="P1388" s="5">
        <v>0</v>
      </c>
      <c r="Q1388" s="5">
        <v>0</v>
      </c>
      <c r="R1388" s="5">
        <f t="shared" si="202"/>
        <v>-2773871.5229166667</v>
      </c>
      <c r="S1388" s="9"/>
    </row>
    <row r="1389" spans="1:19" outlineLevel="3" x14ac:dyDescent="0.25">
      <c r="A1389" t="s">
        <v>2727</v>
      </c>
      <c r="B1389" t="s">
        <v>2728</v>
      </c>
      <c r="C1389" t="s">
        <v>2762</v>
      </c>
      <c r="D1389" t="s">
        <v>970</v>
      </c>
      <c r="E1389" s="5">
        <v>-17875000</v>
      </c>
      <c r="F1389" s="5">
        <v>-1625000</v>
      </c>
      <c r="G1389" s="5">
        <v>-4875000</v>
      </c>
      <c r="H1389" s="5">
        <v>-8125000</v>
      </c>
      <c r="I1389" s="5">
        <v>-11375000</v>
      </c>
      <c r="J1389" s="5">
        <v>-14625000</v>
      </c>
      <c r="K1389" s="5">
        <v>-17875000</v>
      </c>
      <c r="L1389" s="5">
        <v>-1625000</v>
      </c>
      <c r="M1389" s="5">
        <v>-4875000</v>
      </c>
      <c r="N1389" s="5">
        <v>-8125000</v>
      </c>
      <c r="O1389" s="5">
        <v>-11375000</v>
      </c>
      <c r="P1389" s="5">
        <v>-14625000</v>
      </c>
      <c r="Q1389" s="5">
        <v>-17875000</v>
      </c>
      <c r="R1389" s="5">
        <f t="shared" si="202"/>
        <v>-9750000</v>
      </c>
      <c r="S1389" s="9"/>
    </row>
    <row r="1390" spans="1:19" outlineLevel="3" x14ac:dyDescent="0.25">
      <c r="A1390" t="s">
        <v>2727</v>
      </c>
      <c r="B1390" t="s">
        <v>2728</v>
      </c>
      <c r="C1390" t="s">
        <v>2763</v>
      </c>
      <c r="D1390" t="s">
        <v>972</v>
      </c>
      <c r="E1390" s="5">
        <v>-641666.66</v>
      </c>
      <c r="F1390" s="5">
        <v>-1925000</v>
      </c>
      <c r="G1390" s="5">
        <v>-3208333.33</v>
      </c>
      <c r="H1390" s="5">
        <v>-4491666.66</v>
      </c>
      <c r="I1390" s="5">
        <v>-5775000</v>
      </c>
      <c r="J1390" s="5">
        <v>-7058333.3300000001</v>
      </c>
      <c r="K1390" s="5">
        <v>-641666.67000000004</v>
      </c>
      <c r="L1390" s="5">
        <v>-1925000</v>
      </c>
      <c r="M1390" s="5">
        <v>-3208333.33</v>
      </c>
      <c r="N1390" s="5">
        <v>-4491666.66</v>
      </c>
      <c r="O1390" s="5">
        <v>-5775000</v>
      </c>
      <c r="P1390" s="5">
        <v>-7058333.3300000001</v>
      </c>
      <c r="Q1390" s="5">
        <v>-641666.66</v>
      </c>
      <c r="R1390" s="5">
        <f t="shared" si="202"/>
        <v>-3849999.9975000001</v>
      </c>
      <c r="S1390" s="9"/>
    </row>
    <row r="1391" spans="1:19" outlineLevel="3" x14ac:dyDescent="0.25">
      <c r="A1391" t="s">
        <v>2727</v>
      </c>
      <c r="B1391" t="s">
        <v>2728</v>
      </c>
      <c r="C1391" t="s">
        <v>2764</v>
      </c>
      <c r="D1391" t="s">
        <v>974</v>
      </c>
      <c r="E1391" s="5">
        <v>-5531250</v>
      </c>
      <c r="F1391" s="5">
        <v>-6637500</v>
      </c>
      <c r="G1391" s="5">
        <v>-1106250</v>
      </c>
      <c r="H1391" s="5">
        <v>-2212500</v>
      </c>
      <c r="I1391" s="5">
        <v>-3318750</v>
      </c>
      <c r="J1391" s="5">
        <v>-4425000</v>
      </c>
      <c r="K1391" s="5">
        <v>-5531250</v>
      </c>
      <c r="L1391" s="5">
        <v>-6637500</v>
      </c>
      <c r="M1391" s="5">
        <v>-1106250</v>
      </c>
      <c r="N1391" s="5">
        <v>-2212500</v>
      </c>
      <c r="O1391" s="5">
        <v>-3318750</v>
      </c>
      <c r="P1391" s="5">
        <v>-4425000</v>
      </c>
      <c r="Q1391" s="5">
        <v>-5531250</v>
      </c>
      <c r="R1391" s="5">
        <f t="shared" si="202"/>
        <v>-3871875</v>
      </c>
      <c r="S1391" s="9"/>
    </row>
    <row r="1392" spans="1:19" outlineLevel="3" x14ac:dyDescent="0.25">
      <c r="A1392" t="s">
        <v>2727</v>
      </c>
      <c r="B1392" t="s">
        <v>2728</v>
      </c>
      <c r="C1392" t="s">
        <v>2765</v>
      </c>
      <c r="D1392" t="s">
        <v>976</v>
      </c>
      <c r="E1392" s="5">
        <v>-5125000</v>
      </c>
      <c r="F1392" s="5">
        <v>-6150000</v>
      </c>
      <c r="G1392" s="5">
        <v>-1025000</v>
      </c>
      <c r="H1392" s="5">
        <v>-2050000</v>
      </c>
      <c r="I1392" s="5">
        <v>-3075000</v>
      </c>
      <c r="J1392" s="5">
        <v>-4100000</v>
      </c>
      <c r="K1392" s="5">
        <v>-5125000</v>
      </c>
      <c r="L1392" s="5">
        <v>-6150000</v>
      </c>
      <c r="M1392" s="5">
        <v>-1025000</v>
      </c>
      <c r="N1392" s="5">
        <v>-2050000</v>
      </c>
      <c r="O1392" s="5">
        <v>-3075000</v>
      </c>
      <c r="P1392" s="5">
        <v>-4100000</v>
      </c>
      <c r="Q1392" s="5">
        <v>-5125000</v>
      </c>
      <c r="R1392" s="5">
        <f t="shared" si="202"/>
        <v>-3587500</v>
      </c>
      <c r="S1392" s="9"/>
    </row>
    <row r="1393" spans="1:19" outlineLevel="3" x14ac:dyDescent="0.25">
      <c r="A1393" t="s">
        <v>2727</v>
      </c>
      <c r="B1393" t="s">
        <v>2728</v>
      </c>
      <c r="C1393" t="s">
        <v>2766</v>
      </c>
      <c r="D1393" t="s">
        <v>978</v>
      </c>
      <c r="E1393" s="5">
        <v>-737500</v>
      </c>
      <c r="F1393" s="5">
        <v>-1475000</v>
      </c>
      <c r="G1393" s="5">
        <v>-2212500</v>
      </c>
      <c r="H1393" s="5">
        <v>-2950000</v>
      </c>
      <c r="I1393" s="5">
        <v>-3687500</v>
      </c>
      <c r="J1393" s="5">
        <v>-4425000</v>
      </c>
      <c r="K1393" s="5">
        <v>-737500</v>
      </c>
      <c r="L1393" s="5">
        <v>-1475000</v>
      </c>
      <c r="M1393" s="5">
        <v>-2212500</v>
      </c>
      <c r="N1393" s="5">
        <v>-2950000</v>
      </c>
      <c r="O1393" s="5">
        <v>-3687500</v>
      </c>
      <c r="P1393" s="5">
        <v>-4425000</v>
      </c>
      <c r="Q1393" s="5">
        <v>-737500</v>
      </c>
      <c r="R1393" s="5">
        <f t="shared" si="202"/>
        <v>-2581250</v>
      </c>
      <c r="S1393" s="9"/>
    </row>
    <row r="1394" spans="1:19" outlineLevel="3" x14ac:dyDescent="0.25">
      <c r="A1394" t="s">
        <v>2727</v>
      </c>
      <c r="B1394" t="s">
        <v>2728</v>
      </c>
      <c r="C1394" t="s">
        <v>2767</v>
      </c>
      <c r="D1394" t="s">
        <v>980</v>
      </c>
      <c r="E1394" s="5">
        <v>-3825000</v>
      </c>
      <c r="F1394" s="5">
        <v>-5100000</v>
      </c>
      <c r="G1394" s="5">
        <v>-6375000</v>
      </c>
      <c r="H1394" s="5">
        <v>-7650000</v>
      </c>
      <c r="I1394" s="5">
        <v>-1275000</v>
      </c>
      <c r="J1394" s="5">
        <v>-2550000</v>
      </c>
      <c r="K1394" s="5">
        <v>-3825000</v>
      </c>
      <c r="L1394" s="5">
        <v>-5100000</v>
      </c>
      <c r="M1394" s="5">
        <v>-6375000</v>
      </c>
      <c r="N1394" s="5">
        <v>-7650000</v>
      </c>
      <c r="O1394" s="5">
        <v>-1275000</v>
      </c>
      <c r="P1394" s="5">
        <v>-2550000</v>
      </c>
      <c r="Q1394" s="5">
        <v>-3825000</v>
      </c>
      <c r="R1394" s="5">
        <f t="shared" si="202"/>
        <v>-4462500</v>
      </c>
      <c r="S1394" s="9"/>
    </row>
    <row r="1395" spans="1:19" outlineLevel="3" x14ac:dyDescent="0.25">
      <c r="A1395" t="s">
        <v>2727</v>
      </c>
      <c r="B1395" t="s">
        <v>2728</v>
      </c>
      <c r="C1395" t="s">
        <v>2768</v>
      </c>
      <c r="D1395" t="s">
        <v>982</v>
      </c>
      <c r="E1395" s="5">
        <v>-4187500</v>
      </c>
      <c r="F1395" s="5">
        <v>-697916.67</v>
      </c>
      <c r="G1395" s="5">
        <v>-1395833.33</v>
      </c>
      <c r="H1395" s="5">
        <v>-2093750</v>
      </c>
      <c r="I1395" s="5">
        <v>-2791666.67</v>
      </c>
      <c r="J1395" s="5">
        <v>-3489583.33</v>
      </c>
      <c r="K1395" s="5">
        <v>-4187500</v>
      </c>
      <c r="L1395" s="5">
        <v>-697916.67</v>
      </c>
      <c r="M1395" s="5">
        <v>-1395833.33</v>
      </c>
      <c r="N1395" s="5">
        <v>-2093750</v>
      </c>
      <c r="O1395" s="5">
        <v>-2791666.67</v>
      </c>
      <c r="P1395" s="5">
        <v>-3489583.33</v>
      </c>
      <c r="Q1395" s="5">
        <v>-4187500</v>
      </c>
      <c r="R1395" s="5">
        <f t="shared" si="202"/>
        <v>-2442708.3333333335</v>
      </c>
      <c r="S1395" s="9"/>
    </row>
    <row r="1396" spans="1:19" outlineLevel="3" x14ac:dyDescent="0.25">
      <c r="A1396" t="s">
        <v>2727</v>
      </c>
      <c r="B1396" t="s">
        <v>2728</v>
      </c>
      <c r="C1396" t="s">
        <v>2769</v>
      </c>
      <c r="D1396" t="s">
        <v>984</v>
      </c>
      <c r="E1396" s="5">
        <v>0</v>
      </c>
      <c r="F1396" s="5">
        <v>-1306250</v>
      </c>
      <c r="G1396" s="5">
        <v>-3300000</v>
      </c>
      <c r="H1396" s="5">
        <v>-5362500</v>
      </c>
      <c r="I1396" s="5">
        <v>-7425000</v>
      </c>
      <c r="J1396" s="5">
        <v>-9487500</v>
      </c>
      <c r="K1396" s="5">
        <v>-11550000</v>
      </c>
      <c r="L1396" s="5">
        <v>-1031250</v>
      </c>
      <c r="M1396" s="5">
        <v>-3093750</v>
      </c>
      <c r="N1396" s="5">
        <v>-5156250</v>
      </c>
      <c r="O1396" s="5">
        <v>-7218750</v>
      </c>
      <c r="P1396" s="5">
        <v>-9281250</v>
      </c>
      <c r="Q1396" s="5">
        <v>-11343750</v>
      </c>
      <c r="R1396" s="5">
        <f t="shared" si="202"/>
        <v>-5823697.916666667</v>
      </c>
      <c r="S1396" s="9"/>
    </row>
    <row r="1397" spans="1:19" outlineLevel="3" x14ac:dyDescent="0.25">
      <c r="A1397" t="s">
        <v>2727</v>
      </c>
      <c r="B1397" t="s">
        <v>2728</v>
      </c>
      <c r="C1397" t="s">
        <v>2770</v>
      </c>
      <c r="D1397" t="s">
        <v>986</v>
      </c>
      <c r="E1397" s="5">
        <v>0</v>
      </c>
      <c r="F1397" s="5">
        <v>0</v>
      </c>
      <c r="G1397" s="5">
        <v>0</v>
      </c>
      <c r="H1397" s="5">
        <v>0</v>
      </c>
      <c r="I1397" s="5">
        <v>0</v>
      </c>
      <c r="J1397" s="5">
        <v>0</v>
      </c>
      <c r="K1397" s="5">
        <v>0</v>
      </c>
      <c r="L1397" s="5">
        <v>0</v>
      </c>
      <c r="M1397" s="5">
        <v>0</v>
      </c>
      <c r="N1397" s="5">
        <v>-1127777.77</v>
      </c>
      <c r="O1397" s="5">
        <v>-2294444.44</v>
      </c>
      <c r="P1397" s="5">
        <v>-3461111.11</v>
      </c>
      <c r="Q1397" s="5">
        <v>-583333.32999999996</v>
      </c>
      <c r="R1397" s="5">
        <f t="shared" si="202"/>
        <v>-597916.66541666666</v>
      </c>
      <c r="S1397" s="9"/>
    </row>
    <row r="1398" spans="1:19" outlineLevel="3" x14ac:dyDescent="0.25">
      <c r="A1398" t="s">
        <v>2727</v>
      </c>
      <c r="B1398" t="s">
        <v>2728</v>
      </c>
      <c r="C1398" t="s">
        <v>2771</v>
      </c>
      <c r="D1398" t="s">
        <v>988</v>
      </c>
      <c r="E1398" s="5">
        <v>0</v>
      </c>
      <c r="F1398" s="5">
        <v>0</v>
      </c>
      <c r="G1398" s="5">
        <v>0</v>
      </c>
      <c r="H1398" s="5">
        <v>0</v>
      </c>
      <c r="I1398" s="5">
        <v>0</v>
      </c>
      <c r="J1398" s="5">
        <v>0</v>
      </c>
      <c r="K1398" s="5">
        <v>0</v>
      </c>
      <c r="L1398" s="5">
        <v>0</v>
      </c>
      <c r="M1398" s="5">
        <v>0</v>
      </c>
      <c r="N1398" s="5">
        <v>-2005833.33</v>
      </c>
      <c r="O1398" s="5">
        <v>-4080833.33</v>
      </c>
      <c r="P1398" s="5">
        <v>-6155833.3300000001</v>
      </c>
      <c r="Q1398" s="5">
        <v>-8230833.3300000001</v>
      </c>
      <c r="R1398" s="5">
        <f t="shared" si="202"/>
        <v>-1363159.7212500002</v>
      </c>
      <c r="S1398" s="9"/>
    </row>
    <row r="1399" spans="1:19" outlineLevel="3" x14ac:dyDescent="0.25">
      <c r="A1399" t="s">
        <v>2727</v>
      </c>
      <c r="B1399" t="s">
        <v>2728</v>
      </c>
      <c r="C1399" t="s">
        <v>2772</v>
      </c>
      <c r="D1399" t="s">
        <v>2773</v>
      </c>
      <c r="E1399" s="5">
        <v>-10956.48</v>
      </c>
      <c r="F1399" s="5">
        <v>-8606.1</v>
      </c>
      <c r="G1399" s="5">
        <v>-12416.83</v>
      </c>
      <c r="H1399" s="5">
        <v>-10831.16</v>
      </c>
      <c r="I1399" s="5">
        <v>-12925.78</v>
      </c>
      <c r="J1399" s="5">
        <v>-14097.13</v>
      </c>
      <c r="K1399" s="5">
        <v>-13015.3</v>
      </c>
      <c r="L1399" s="5">
        <v>-11444.97</v>
      </c>
      <c r="M1399" s="5">
        <v>-12416.83</v>
      </c>
      <c r="N1399" s="5">
        <v>-13713.5</v>
      </c>
      <c r="O1399" s="5">
        <v>-14378.46</v>
      </c>
      <c r="P1399" s="5">
        <v>-13378.46</v>
      </c>
      <c r="Q1399" s="5">
        <v>-12902.76</v>
      </c>
      <c r="R1399" s="5">
        <f t="shared" si="202"/>
        <v>-12429.511666666665</v>
      </c>
      <c r="S1399" s="9"/>
    </row>
    <row r="1400" spans="1:19" outlineLevel="3" x14ac:dyDescent="0.25">
      <c r="A1400" t="s">
        <v>2727</v>
      </c>
      <c r="B1400" t="s">
        <v>2728</v>
      </c>
      <c r="C1400" t="s">
        <v>2774</v>
      </c>
      <c r="D1400" t="s">
        <v>2775</v>
      </c>
      <c r="E1400" s="5">
        <v>-26390.61</v>
      </c>
      <c r="F1400" s="5">
        <v>-20729.32</v>
      </c>
      <c r="G1400" s="5">
        <v>-29908.13</v>
      </c>
      <c r="H1400" s="5">
        <v>-26088.76</v>
      </c>
      <c r="I1400" s="5">
        <v>-31134.02</v>
      </c>
      <c r="J1400" s="5">
        <v>-33955.43</v>
      </c>
      <c r="K1400" s="5">
        <v>-31349.63</v>
      </c>
      <c r="L1400" s="5">
        <v>-27567.23</v>
      </c>
      <c r="M1400" s="5">
        <v>-29908.13</v>
      </c>
      <c r="N1400" s="5">
        <v>-33031.39</v>
      </c>
      <c r="O1400" s="5">
        <v>-34633.06</v>
      </c>
      <c r="P1400" s="5">
        <v>-32224.400000000001</v>
      </c>
      <c r="Q1400" s="5">
        <v>-31078.58</v>
      </c>
      <c r="R1400" s="5">
        <f t="shared" si="202"/>
        <v>-29938.674583333337</v>
      </c>
      <c r="S1400" s="9"/>
    </row>
    <row r="1401" spans="1:19" outlineLevel="3" x14ac:dyDescent="0.25">
      <c r="A1401" t="s">
        <v>2727</v>
      </c>
      <c r="B1401" t="s">
        <v>2728</v>
      </c>
      <c r="C1401" t="s">
        <v>2776</v>
      </c>
      <c r="D1401" t="s">
        <v>897</v>
      </c>
      <c r="E1401" s="5">
        <v>-7400.17</v>
      </c>
      <c r="F1401" s="5">
        <v>-5812.69</v>
      </c>
      <c r="G1401" s="5">
        <v>-8386.51</v>
      </c>
      <c r="H1401" s="5">
        <v>-7315.53</v>
      </c>
      <c r="I1401" s="5">
        <v>-8730.27</v>
      </c>
      <c r="J1401" s="5">
        <v>-9521.41</v>
      </c>
      <c r="K1401" s="5">
        <v>-8790.7199999999993</v>
      </c>
      <c r="L1401" s="5">
        <v>-7730.1</v>
      </c>
      <c r="M1401" s="5">
        <v>-8386.51</v>
      </c>
      <c r="N1401" s="5">
        <v>-9262.2999999999993</v>
      </c>
      <c r="O1401" s="5">
        <v>-9711.43</v>
      </c>
      <c r="P1401" s="5">
        <v>-9036.01</v>
      </c>
      <c r="Q1401" s="5">
        <v>-8714.7199999999993</v>
      </c>
      <c r="R1401" s="5">
        <f t="shared" si="202"/>
        <v>-8395.0770833333336</v>
      </c>
      <c r="S1401" s="9"/>
    </row>
    <row r="1402" spans="1:19" outlineLevel="3" x14ac:dyDescent="0.25">
      <c r="A1402" t="s">
        <v>2727</v>
      </c>
      <c r="B1402" t="s">
        <v>2728</v>
      </c>
      <c r="C1402" t="s">
        <v>2777</v>
      </c>
      <c r="D1402" t="s">
        <v>2773</v>
      </c>
      <c r="E1402" s="5">
        <v>-22861.78</v>
      </c>
      <c r="F1402" s="5">
        <v>-18609.78</v>
      </c>
      <c r="G1402" s="5">
        <v>-27102.13</v>
      </c>
      <c r="H1402" s="5">
        <v>-24055.84</v>
      </c>
      <c r="I1402" s="5">
        <v>-28651.49</v>
      </c>
      <c r="J1402" s="5">
        <v>-31057.07</v>
      </c>
      <c r="K1402" s="5">
        <v>-28674.79</v>
      </c>
      <c r="L1402" s="5">
        <v>-23735.48</v>
      </c>
      <c r="M1402" s="5">
        <v>-25366.38</v>
      </c>
      <c r="N1402" s="5">
        <v>-30917.279999999999</v>
      </c>
      <c r="O1402" s="5">
        <v>-33328.69</v>
      </c>
      <c r="P1402" s="5">
        <v>-32967.550000000003</v>
      </c>
      <c r="Q1402" s="5">
        <v>-27486.560000000001</v>
      </c>
      <c r="R1402" s="5">
        <f t="shared" si="202"/>
        <v>-27470.054166666672</v>
      </c>
      <c r="S1402" s="9"/>
    </row>
    <row r="1403" spans="1:19" outlineLevel="3" x14ac:dyDescent="0.25">
      <c r="A1403" t="s">
        <v>2727</v>
      </c>
      <c r="B1403" t="s">
        <v>2728</v>
      </c>
      <c r="C1403" t="s">
        <v>2778</v>
      </c>
      <c r="D1403" t="s">
        <v>2779</v>
      </c>
      <c r="E1403" s="5">
        <v>-26647.119999999999</v>
      </c>
      <c r="F1403" s="5">
        <v>-21770.959999999999</v>
      </c>
      <c r="G1403" s="5">
        <v>-29467.95</v>
      </c>
      <c r="H1403" s="5">
        <v>-26755.62</v>
      </c>
      <c r="I1403" s="5">
        <v>-31366.58</v>
      </c>
      <c r="J1403" s="5">
        <v>-33669.040000000001</v>
      </c>
      <c r="K1403" s="5">
        <v>-30775.89</v>
      </c>
      <c r="L1403" s="5">
        <v>-27798.36</v>
      </c>
      <c r="M1403" s="5">
        <v>-28919.45</v>
      </c>
      <c r="N1403" s="5">
        <v>-32294.79</v>
      </c>
      <c r="O1403" s="5">
        <v>-35368.769999999997</v>
      </c>
      <c r="P1403" s="5">
        <v>-35302.47</v>
      </c>
      <c r="Q1403" s="5">
        <v>-29287.119999999999</v>
      </c>
      <c r="R1403" s="5">
        <f t="shared" si="202"/>
        <v>-30121.416666666668</v>
      </c>
      <c r="S1403" s="9"/>
    </row>
    <row r="1404" spans="1:19" outlineLevel="3" x14ac:dyDescent="0.25">
      <c r="A1404" t="s">
        <v>2727</v>
      </c>
      <c r="B1404" t="s">
        <v>2728</v>
      </c>
      <c r="C1404" t="s">
        <v>2780</v>
      </c>
      <c r="D1404" t="s">
        <v>2773</v>
      </c>
      <c r="E1404" s="5">
        <v>-28664.99</v>
      </c>
      <c r="F1404" s="5">
        <v>-18610.849999999999</v>
      </c>
      <c r="G1404" s="5">
        <v>-34795.07</v>
      </c>
      <c r="H1404" s="5">
        <v>-28845.48</v>
      </c>
      <c r="I1404" s="5">
        <v>-33972.82</v>
      </c>
      <c r="J1404" s="5">
        <v>-37756.49</v>
      </c>
      <c r="K1404" s="5">
        <v>-33063.67</v>
      </c>
      <c r="L1404" s="5">
        <v>-23731.51</v>
      </c>
      <c r="M1404" s="5">
        <v>-31760.11</v>
      </c>
      <c r="N1404" s="5">
        <v>-31332.27</v>
      </c>
      <c r="O1404" s="5">
        <v>-39494.58</v>
      </c>
      <c r="P1404" s="5">
        <v>-32308.27</v>
      </c>
      <c r="Q1404" s="5">
        <v>-36559.89</v>
      </c>
      <c r="R1404" s="5">
        <f t="shared" si="202"/>
        <v>-31523.630000000005</v>
      </c>
      <c r="S1404" s="9"/>
    </row>
    <row r="1405" spans="1:19" outlineLevel="3" x14ac:dyDescent="0.25">
      <c r="A1405" t="s">
        <v>2727</v>
      </c>
      <c r="B1405" t="s">
        <v>2728</v>
      </c>
      <c r="C1405" t="s">
        <v>2781</v>
      </c>
      <c r="D1405" t="s">
        <v>2775</v>
      </c>
      <c r="E1405" s="5">
        <v>-9572.2000000000007</v>
      </c>
      <c r="F1405" s="5">
        <v>-7815.28</v>
      </c>
      <c r="G1405" s="5">
        <v>-10761.44</v>
      </c>
      <c r="H1405" s="5">
        <v>-9805.56</v>
      </c>
      <c r="I1405" s="5">
        <v>-11748.72</v>
      </c>
      <c r="J1405" s="5">
        <v>-12525.09</v>
      </c>
      <c r="K1405" s="5">
        <v>-11268.54</v>
      </c>
      <c r="L1405" s="5">
        <v>-10115.209999999999</v>
      </c>
      <c r="M1405" s="5">
        <v>-10577.44</v>
      </c>
      <c r="N1405" s="5">
        <v>-11955.16</v>
      </c>
      <c r="O1405" s="5">
        <v>-12839.23</v>
      </c>
      <c r="P1405" s="5">
        <v>-12700.12</v>
      </c>
      <c r="Q1405" s="5">
        <v>-10588.66</v>
      </c>
      <c r="R1405" s="5">
        <f t="shared" si="202"/>
        <v>-11016.018333333333</v>
      </c>
      <c r="S1405" s="9"/>
    </row>
    <row r="1406" spans="1:19" outlineLevel="3" x14ac:dyDescent="0.25">
      <c r="A1406" t="s">
        <v>2727</v>
      </c>
      <c r="B1406" t="s">
        <v>2728</v>
      </c>
      <c r="C1406" t="s">
        <v>2782</v>
      </c>
      <c r="D1406" t="s">
        <v>2783</v>
      </c>
      <c r="E1406" s="5">
        <v>-135336.70000000001</v>
      </c>
      <c r="F1406" s="5">
        <v>-108042.18</v>
      </c>
      <c r="G1406" s="5">
        <v>-156851.57999999999</v>
      </c>
      <c r="H1406" s="5">
        <v>-138042.76</v>
      </c>
      <c r="I1406" s="5">
        <v>-160793.76</v>
      </c>
      <c r="J1406" s="5">
        <v>-177197.19</v>
      </c>
      <c r="K1406" s="5">
        <v>-159958.54999999999</v>
      </c>
      <c r="L1406" s="5">
        <v>-141817.89000000001</v>
      </c>
      <c r="M1406" s="5">
        <v>-147931.59</v>
      </c>
      <c r="N1406" s="5">
        <v>-172185.96</v>
      </c>
      <c r="O1406" s="5">
        <v>-187954.64</v>
      </c>
      <c r="P1406" s="5">
        <v>-174524.54</v>
      </c>
      <c r="Q1406" s="5">
        <v>-169446.49</v>
      </c>
      <c r="R1406" s="5">
        <f t="shared" si="202"/>
        <v>-156474.35291666668</v>
      </c>
      <c r="S1406" s="9"/>
    </row>
    <row r="1407" spans="1:19" outlineLevel="3" x14ac:dyDescent="0.25">
      <c r="A1407" t="s">
        <v>2727</v>
      </c>
      <c r="B1407" t="s">
        <v>2728</v>
      </c>
      <c r="C1407" t="s">
        <v>2784</v>
      </c>
      <c r="D1407" t="s">
        <v>2785</v>
      </c>
      <c r="E1407" s="5">
        <v>-17601.63</v>
      </c>
      <c r="F1407" s="5">
        <v>-14370.95</v>
      </c>
      <c r="G1407" s="5">
        <v>-19788.43</v>
      </c>
      <c r="H1407" s="5">
        <v>-18030.740000000002</v>
      </c>
      <c r="I1407" s="5">
        <v>-21096.38</v>
      </c>
      <c r="J1407" s="5">
        <v>-22701.4</v>
      </c>
      <c r="K1407" s="5">
        <v>-20828.189999999999</v>
      </c>
      <c r="L1407" s="5">
        <v>-18657.900000000001</v>
      </c>
      <c r="M1407" s="5">
        <v>-19450.09</v>
      </c>
      <c r="N1407" s="5">
        <v>-21723.53</v>
      </c>
      <c r="O1407" s="5">
        <v>-23609.13</v>
      </c>
      <c r="P1407" s="5">
        <v>-24353.32</v>
      </c>
      <c r="Q1407" s="5">
        <v>-19470.72</v>
      </c>
      <c r="R1407" s="5">
        <f t="shared" si="202"/>
        <v>-20262.186250000002</v>
      </c>
      <c r="S1407" s="9"/>
    </row>
    <row r="1408" spans="1:19" outlineLevel="3" x14ac:dyDescent="0.25">
      <c r="A1408" t="s">
        <v>2727</v>
      </c>
      <c r="B1408" t="s">
        <v>2728</v>
      </c>
      <c r="C1408" t="s">
        <v>2786</v>
      </c>
      <c r="D1408" t="s">
        <v>2775</v>
      </c>
      <c r="E1408" s="5">
        <v>-6332.41</v>
      </c>
      <c r="F1408" s="5">
        <v>-4996.5200000000004</v>
      </c>
      <c r="G1408" s="5">
        <v>-7107.81</v>
      </c>
      <c r="H1408" s="5">
        <v>-6254</v>
      </c>
      <c r="I1408" s="5">
        <v>-7412.74</v>
      </c>
      <c r="J1408" s="5">
        <v>-8073.42</v>
      </c>
      <c r="K1408" s="5">
        <v>-7390.95</v>
      </c>
      <c r="L1408" s="5">
        <v>-6380.33</v>
      </c>
      <c r="M1408" s="5">
        <v>-7112.16</v>
      </c>
      <c r="N1408" s="5">
        <v>-7846.9</v>
      </c>
      <c r="O1408" s="5">
        <v>-8513.4</v>
      </c>
      <c r="P1408" s="5">
        <v>-7597.15</v>
      </c>
      <c r="Q1408" s="5">
        <v>-7533.26</v>
      </c>
      <c r="R1408" s="5">
        <f t="shared" si="202"/>
        <v>-7134.8512499999997</v>
      </c>
      <c r="S1408" s="9"/>
    </row>
    <row r="1409" spans="1:19" outlineLevel="3" x14ac:dyDescent="0.25">
      <c r="A1409" t="s">
        <v>2727</v>
      </c>
      <c r="B1409" t="s">
        <v>2728</v>
      </c>
      <c r="C1409" t="s">
        <v>2787</v>
      </c>
      <c r="D1409" t="s">
        <v>2788</v>
      </c>
      <c r="E1409" s="5">
        <v>-12899.99</v>
      </c>
      <c r="F1409" s="5">
        <v>0</v>
      </c>
      <c r="G1409" s="5">
        <v>0</v>
      </c>
      <c r="H1409" s="5">
        <v>0</v>
      </c>
      <c r="I1409" s="5">
        <v>0</v>
      </c>
      <c r="J1409" s="5">
        <v>0</v>
      </c>
      <c r="K1409" s="5">
        <v>-9500</v>
      </c>
      <c r="L1409" s="5">
        <v>-114370.21</v>
      </c>
      <c r="M1409" s="5">
        <v>-17627.22</v>
      </c>
      <c r="N1409" s="5">
        <v>0</v>
      </c>
      <c r="O1409" s="5">
        <v>0</v>
      </c>
      <c r="P1409" s="5">
        <v>0</v>
      </c>
      <c r="Q1409" s="5">
        <v>0</v>
      </c>
      <c r="R1409" s="5">
        <f t="shared" si="202"/>
        <v>-12328.952083333332</v>
      </c>
      <c r="S1409" s="9"/>
    </row>
    <row r="1410" spans="1:19" outlineLevel="3" x14ac:dyDescent="0.25">
      <c r="A1410" t="s">
        <v>2727</v>
      </c>
      <c r="B1410" t="s">
        <v>2728</v>
      </c>
      <c r="C1410" t="s">
        <v>2789</v>
      </c>
      <c r="D1410" t="s">
        <v>2790</v>
      </c>
      <c r="E1410" s="5">
        <v>-1403816.57</v>
      </c>
      <c r="F1410" s="5">
        <v>-1437611.03</v>
      </c>
      <c r="G1410" s="5">
        <v>-1441375.78</v>
      </c>
      <c r="H1410" s="5">
        <v>-1478172.27</v>
      </c>
      <c r="I1410" s="5">
        <v>-1535745.37</v>
      </c>
      <c r="J1410" s="5">
        <v>-1583622.86</v>
      </c>
      <c r="K1410" s="5">
        <v>-1615410.13</v>
      </c>
      <c r="L1410" s="5">
        <v>-1702943.2</v>
      </c>
      <c r="M1410" s="5">
        <v>-1514421.26</v>
      </c>
      <c r="N1410" s="5">
        <v>-1573638.46</v>
      </c>
      <c r="O1410" s="5">
        <v>-1646072.67</v>
      </c>
      <c r="P1410" s="5">
        <v>-1727030.41</v>
      </c>
      <c r="Q1410" s="5">
        <v>-1827675.26</v>
      </c>
      <c r="R1410" s="5">
        <f t="shared" si="202"/>
        <v>-1572649.1129166663</v>
      </c>
      <c r="S1410" s="9"/>
    </row>
    <row r="1411" spans="1:19" outlineLevel="3" x14ac:dyDescent="0.25">
      <c r="A1411" t="s">
        <v>2727</v>
      </c>
      <c r="B1411" t="s">
        <v>2728</v>
      </c>
      <c r="C1411" t="s">
        <v>2791</v>
      </c>
      <c r="D1411" t="s">
        <v>2792</v>
      </c>
      <c r="E1411" s="5">
        <v>-434400</v>
      </c>
      <c r="F1411" s="5">
        <v>-434000</v>
      </c>
      <c r="G1411" s="5">
        <v>-451800</v>
      </c>
      <c r="H1411" s="5">
        <v>-478200</v>
      </c>
      <c r="I1411" s="5">
        <v>-486900</v>
      </c>
      <c r="J1411" s="5">
        <v>-517300</v>
      </c>
      <c r="K1411" s="5">
        <v>-512100</v>
      </c>
      <c r="L1411" s="5">
        <v>-614700</v>
      </c>
      <c r="M1411" s="5">
        <v>-568300</v>
      </c>
      <c r="N1411" s="5">
        <v>-545300</v>
      </c>
      <c r="O1411" s="5">
        <v>-560700</v>
      </c>
      <c r="P1411" s="5">
        <v>-463700</v>
      </c>
      <c r="Q1411" s="5">
        <v>-486300</v>
      </c>
      <c r="R1411" s="5">
        <f t="shared" si="202"/>
        <v>-507779.16666666669</v>
      </c>
      <c r="S1411" s="9"/>
    </row>
    <row r="1412" spans="1:19" outlineLevel="3" x14ac:dyDescent="0.25">
      <c r="A1412" t="s">
        <v>2727</v>
      </c>
      <c r="B1412" t="s">
        <v>2728</v>
      </c>
      <c r="C1412" t="s">
        <v>2793</v>
      </c>
      <c r="D1412" t="s">
        <v>2794</v>
      </c>
      <c r="E1412" s="5">
        <v>-6744.4</v>
      </c>
      <c r="F1412" s="5">
        <v>-8414.2000000000007</v>
      </c>
      <c r="G1412" s="5">
        <v>-10559.02</v>
      </c>
      <c r="H1412" s="5">
        <v>-11785.88</v>
      </c>
      <c r="I1412" s="5">
        <v>-13387.88</v>
      </c>
      <c r="J1412" s="5">
        <v>-14964.73</v>
      </c>
      <c r="K1412" s="5">
        <v>-15639.92</v>
      </c>
      <c r="L1412" s="5">
        <v>-16990.150000000001</v>
      </c>
      <c r="M1412" s="5">
        <v>-20273.32</v>
      </c>
      <c r="N1412" s="5">
        <v>-23149.48</v>
      </c>
      <c r="O1412" s="5">
        <v>-27043.93</v>
      </c>
      <c r="P1412" s="5">
        <v>-31440.44</v>
      </c>
      <c r="Q1412" s="5">
        <v>-30475.34</v>
      </c>
      <c r="R1412" s="5">
        <f t="shared" si="202"/>
        <v>-17688.235000000004</v>
      </c>
      <c r="S1412" s="9"/>
    </row>
    <row r="1413" spans="1:19" outlineLevel="3" x14ac:dyDescent="0.25">
      <c r="A1413" t="s">
        <v>2727</v>
      </c>
      <c r="B1413" t="s">
        <v>2728</v>
      </c>
      <c r="C1413" t="s">
        <v>2795</v>
      </c>
      <c r="D1413" t="s">
        <v>2796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13.11</v>
      </c>
      <c r="O1413" s="5">
        <v>0</v>
      </c>
      <c r="P1413" s="5">
        <v>0</v>
      </c>
      <c r="Q1413" s="5">
        <v>0</v>
      </c>
      <c r="R1413" s="5">
        <f t="shared" si="202"/>
        <v>1.0925</v>
      </c>
      <c r="S1413" s="9"/>
    </row>
    <row r="1414" spans="1:19" outlineLevel="3" x14ac:dyDescent="0.25">
      <c r="A1414" t="s">
        <v>2727</v>
      </c>
      <c r="B1414" t="s">
        <v>2728</v>
      </c>
      <c r="C1414" t="s">
        <v>2797</v>
      </c>
      <c r="D1414" t="s">
        <v>2798</v>
      </c>
      <c r="E1414" s="5">
        <v>-344476.28</v>
      </c>
      <c r="F1414" s="5">
        <v>-345733.12</v>
      </c>
      <c r="G1414" s="5">
        <v>-347042.65</v>
      </c>
      <c r="H1414" s="5">
        <v>-348417.81</v>
      </c>
      <c r="I1414" s="5">
        <v>-349871.64</v>
      </c>
      <c r="J1414" s="5">
        <v>-351379.14</v>
      </c>
      <c r="K1414" s="5">
        <v>-352915.11</v>
      </c>
      <c r="L1414" s="5">
        <v>-354460.55</v>
      </c>
      <c r="M1414" s="5">
        <v>-356021.9</v>
      </c>
      <c r="N1414" s="5">
        <v>-357592.84</v>
      </c>
      <c r="O1414" s="5">
        <v>-359154.13</v>
      </c>
      <c r="P1414" s="5">
        <v>-360699.27</v>
      </c>
      <c r="Q1414" s="5">
        <v>-362131.39</v>
      </c>
      <c r="R1414" s="5">
        <f t="shared" si="202"/>
        <v>-353049.3329166667</v>
      </c>
      <c r="S1414" s="9"/>
    </row>
    <row r="1415" spans="1:19" outlineLevel="3" x14ac:dyDescent="0.25">
      <c r="A1415" t="s">
        <v>2799</v>
      </c>
      <c r="B1415" t="s">
        <v>2800</v>
      </c>
      <c r="C1415" t="s">
        <v>2801</v>
      </c>
      <c r="D1415" t="s">
        <v>2802</v>
      </c>
      <c r="E1415" s="5">
        <v>0</v>
      </c>
      <c r="F1415" s="5">
        <v>0</v>
      </c>
      <c r="G1415" s="5">
        <v>0</v>
      </c>
      <c r="H1415" s="5">
        <v>0</v>
      </c>
      <c r="I1415" s="5">
        <v>0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f t="shared" si="202"/>
        <v>0</v>
      </c>
      <c r="S1415" s="9"/>
    </row>
    <row r="1416" spans="1:19" outlineLevel="3" x14ac:dyDescent="0.25">
      <c r="A1416" t="s">
        <v>2799</v>
      </c>
      <c r="B1416" t="s">
        <v>2800</v>
      </c>
      <c r="C1416" t="s">
        <v>2803</v>
      </c>
      <c r="D1416" t="s">
        <v>2804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f t="shared" si="202"/>
        <v>0</v>
      </c>
      <c r="S1416" s="9"/>
    </row>
    <row r="1417" spans="1:19" outlineLevel="3" x14ac:dyDescent="0.25">
      <c r="A1417" t="s">
        <v>2799</v>
      </c>
      <c r="B1417" t="s">
        <v>2800</v>
      </c>
      <c r="C1417" t="s">
        <v>2805</v>
      </c>
      <c r="D1417" t="s">
        <v>2806</v>
      </c>
      <c r="E1417" s="5">
        <v>-337858</v>
      </c>
      <c r="F1417" s="5">
        <v>-337858</v>
      </c>
      <c r="G1417" s="5">
        <v>-337858</v>
      </c>
      <c r="H1417" s="5">
        <v>-337858</v>
      </c>
      <c r="I1417" s="5">
        <v>-337858</v>
      </c>
      <c r="J1417" s="5">
        <v>-337858</v>
      </c>
      <c r="K1417" s="5">
        <v>0</v>
      </c>
      <c r="L1417" s="5">
        <v>0</v>
      </c>
      <c r="M1417" s="5">
        <v>0</v>
      </c>
      <c r="N1417" s="5">
        <v>0</v>
      </c>
      <c r="O1417" s="5">
        <v>0</v>
      </c>
      <c r="P1417" s="5">
        <v>0</v>
      </c>
      <c r="Q1417" s="5">
        <v>0</v>
      </c>
      <c r="R1417" s="5">
        <f t="shared" si="202"/>
        <v>-154851.58333333334</v>
      </c>
      <c r="S1417" s="9"/>
    </row>
    <row r="1418" spans="1:19" outlineLevel="3" x14ac:dyDescent="0.25">
      <c r="A1418" t="s">
        <v>2799</v>
      </c>
      <c r="B1418" t="s">
        <v>2800</v>
      </c>
      <c r="C1418" t="s">
        <v>2807</v>
      </c>
      <c r="D1418" t="s">
        <v>2808</v>
      </c>
      <c r="E1418" s="5">
        <v>0</v>
      </c>
      <c r="F1418" s="5">
        <v>0</v>
      </c>
      <c r="G1418" s="5">
        <v>0</v>
      </c>
      <c r="H1418" s="5">
        <v>0</v>
      </c>
      <c r="I1418" s="5">
        <v>0</v>
      </c>
      <c r="J1418" s="5">
        <v>0</v>
      </c>
      <c r="K1418" s="5">
        <v>0</v>
      </c>
      <c r="L1418" s="5">
        <v>0</v>
      </c>
      <c r="M1418" s="5">
        <v>0</v>
      </c>
      <c r="N1418" s="5">
        <v>0</v>
      </c>
      <c r="O1418" s="5">
        <v>0</v>
      </c>
      <c r="P1418" s="5">
        <v>0</v>
      </c>
      <c r="Q1418" s="5">
        <v>0</v>
      </c>
      <c r="R1418" s="5">
        <f t="shared" si="202"/>
        <v>0</v>
      </c>
      <c r="S1418" s="9"/>
    </row>
    <row r="1419" spans="1:19" outlineLevel="3" x14ac:dyDescent="0.25">
      <c r="A1419" t="s">
        <v>2799</v>
      </c>
      <c r="B1419" t="s">
        <v>2800</v>
      </c>
      <c r="C1419" t="s">
        <v>2809</v>
      </c>
      <c r="D1419" t="s">
        <v>2810</v>
      </c>
      <c r="E1419" s="5">
        <v>0</v>
      </c>
      <c r="F1419" s="5">
        <v>0</v>
      </c>
      <c r="G1419" s="5">
        <v>0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0</v>
      </c>
      <c r="O1419" s="5">
        <v>0</v>
      </c>
      <c r="P1419" s="5">
        <v>0</v>
      </c>
      <c r="Q1419" s="5">
        <v>0</v>
      </c>
      <c r="R1419" s="5">
        <f t="shared" si="202"/>
        <v>0</v>
      </c>
      <c r="S1419" s="9"/>
    </row>
    <row r="1420" spans="1:19" outlineLevel="3" x14ac:dyDescent="0.25">
      <c r="A1420" t="s">
        <v>2799</v>
      </c>
      <c r="B1420" t="s">
        <v>2800</v>
      </c>
      <c r="C1420" t="s">
        <v>2811</v>
      </c>
      <c r="D1420" t="s">
        <v>2812</v>
      </c>
      <c r="E1420" s="5">
        <v>0</v>
      </c>
      <c r="F1420" s="5">
        <v>0</v>
      </c>
      <c r="G1420" s="5">
        <v>0</v>
      </c>
      <c r="H1420" s="5">
        <v>0</v>
      </c>
      <c r="I1420" s="5">
        <v>0</v>
      </c>
      <c r="J1420" s="5">
        <v>0</v>
      </c>
      <c r="K1420" s="5">
        <v>0</v>
      </c>
      <c r="L1420" s="5">
        <v>0</v>
      </c>
      <c r="M1420" s="5">
        <v>0</v>
      </c>
      <c r="N1420" s="5">
        <v>0</v>
      </c>
      <c r="O1420" s="5">
        <v>0</v>
      </c>
      <c r="P1420" s="5">
        <v>0</v>
      </c>
      <c r="Q1420" s="5">
        <v>0</v>
      </c>
      <c r="R1420" s="5">
        <f t="shared" si="202"/>
        <v>0</v>
      </c>
      <c r="S1420" s="9"/>
    </row>
    <row r="1421" spans="1:19" outlineLevel="3" x14ac:dyDescent="0.25">
      <c r="A1421" t="s">
        <v>2799</v>
      </c>
      <c r="B1421" t="s">
        <v>2800</v>
      </c>
      <c r="C1421" t="s">
        <v>2813</v>
      </c>
      <c r="D1421" t="s">
        <v>2814</v>
      </c>
      <c r="E1421" s="5">
        <v>-546376</v>
      </c>
      <c r="F1421" s="5">
        <v>-562119</v>
      </c>
      <c r="G1421" s="5">
        <v>-577862</v>
      </c>
      <c r="H1421" s="5">
        <v>-590247</v>
      </c>
      <c r="I1421" s="5">
        <v>-606189</v>
      </c>
      <c r="J1421" s="5">
        <v>-622131</v>
      </c>
      <c r="K1421" s="5">
        <v>-634643</v>
      </c>
      <c r="L1421" s="5">
        <v>-653617</v>
      </c>
      <c r="M1421" s="5">
        <v>-672591</v>
      </c>
      <c r="N1421" s="5">
        <v>-687845</v>
      </c>
      <c r="O1421" s="5">
        <v>-707317</v>
      </c>
      <c r="P1421" s="5">
        <v>-726789</v>
      </c>
      <c r="Q1421" s="5">
        <v>-742399</v>
      </c>
      <c r="R1421" s="5">
        <f t="shared" si="202"/>
        <v>-640478.125</v>
      </c>
      <c r="S1421" s="9"/>
    </row>
    <row r="1422" spans="1:19" outlineLevel="3" x14ac:dyDescent="0.25">
      <c r="A1422" t="s">
        <v>2799</v>
      </c>
      <c r="B1422" t="s">
        <v>2800</v>
      </c>
      <c r="C1422" t="s">
        <v>2815</v>
      </c>
      <c r="D1422" t="s">
        <v>2816</v>
      </c>
      <c r="E1422" s="5">
        <v>-80668</v>
      </c>
      <c r="F1422" s="5">
        <v>-82697</v>
      </c>
      <c r="G1422" s="5">
        <v>-84726</v>
      </c>
      <c r="H1422" s="5">
        <v>-86308</v>
      </c>
      <c r="I1422" s="5">
        <v>-88362</v>
      </c>
      <c r="J1422" s="5">
        <v>-90416</v>
      </c>
      <c r="K1422" s="5">
        <v>-92015</v>
      </c>
      <c r="L1422" s="5">
        <v>-94460</v>
      </c>
      <c r="M1422" s="5">
        <v>-96905</v>
      </c>
      <c r="N1422" s="5">
        <v>-98854</v>
      </c>
      <c r="O1422" s="5">
        <v>-101363</v>
      </c>
      <c r="P1422" s="5">
        <v>-103872</v>
      </c>
      <c r="Q1422" s="5">
        <v>-105867</v>
      </c>
      <c r="R1422" s="5">
        <f t="shared" si="202"/>
        <v>-92770.458333333328</v>
      </c>
      <c r="S1422" s="9"/>
    </row>
    <row r="1423" spans="1:19" outlineLevel="3" x14ac:dyDescent="0.25">
      <c r="A1423" t="s">
        <v>2799</v>
      </c>
      <c r="B1423" t="s">
        <v>2800</v>
      </c>
      <c r="C1423" t="s">
        <v>2817</v>
      </c>
      <c r="D1423" t="s">
        <v>2818</v>
      </c>
      <c r="E1423" s="5">
        <v>-123755</v>
      </c>
      <c r="F1423" s="5">
        <v>-125797</v>
      </c>
      <c r="G1423" s="5">
        <v>-127839</v>
      </c>
      <c r="H1423" s="5">
        <v>-130925</v>
      </c>
      <c r="I1423" s="5">
        <v>-132993</v>
      </c>
      <c r="J1423" s="5">
        <v>-135061</v>
      </c>
      <c r="K1423" s="5">
        <v>-138191</v>
      </c>
      <c r="L1423" s="5">
        <v>-140652</v>
      </c>
      <c r="M1423" s="5">
        <v>-143113</v>
      </c>
      <c r="N1423" s="5">
        <v>-145396</v>
      </c>
      <c r="O1423" s="5">
        <v>-147922</v>
      </c>
      <c r="P1423" s="5">
        <v>-150448</v>
      </c>
      <c r="Q1423" s="5">
        <v>-152777</v>
      </c>
      <c r="R1423" s="5">
        <f t="shared" si="202"/>
        <v>-138050.25</v>
      </c>
      <c r="S1423" s="9"/>
    </row>
    <row r="1424" spans="1:19" outlineLevel="3" x14ac:dyDescent="0.25">
      <c r="A1424" t="s">
        <v>2799</v>
      </c>
      <c r="B1424" t="s">
        <v>2800</v>
      </c>
      <c r="C1424" t="s">
        <v>2819</v>
      </c>
      <c r="D1424" t="s">
        <v>2820</v>
      </c>
      <c r="E1424" s="5">
        <v>-18633</v>
      </c>
      <c r="F1424" s="5">
        <v>-18896</v>
      </c>
      <c r="G1424" s="5">
        <v>-19159</v>
      </c>
      <c r="H1424" s="5">
        <v>-19572</v>
      </c>
      <c r="I1424" s="5">
        <v>-19838</v>
      </c>
      <c r="J1424" s="5">
        <v>-20104</v>
      </c>
      <c r="K1424" s="5">
        <v>-20525</v>
      </c>
      <c r="L1424" s="5">
        <v>-20842</v>
      </c>
      <c r="M1424" s="5">
        <v>-21159</v>
      </c>
      <c r="N1424" s="5">
        <v>-21470</v>
      </c>
      <c r="O1424" s="5">
        <v>-21796</v>
      </c>
      <c r="P1424" s="5">
        <v>-22122</v>
      </c>
      <c r="Q1424" s="5">
        <v>-22439</v>
      </c>
      <c r="R1424" s="5">
        <f t="shared" si="202"/>
        <v>-20501.583333333332</v>
      </c>
      <c r="S1424" s="9"/>
    </row>
    <row r="1425" spans="1:29" ht="13.5" outlineLevel="2" thickBot="1" x14ac:dyDescent="0.35">
      <c r="A1425" s="6" t="s">
        <v>3778</v>
      </c>
      <c r="B1425" s="6"/>
      <c r="C1425" s="6"/>
      <c r="D1425" s="6"/>
      <c r="E1425" s="7">
        <f>SUBTOTAL(9,E1356:E1424)</f>
        <v>-115886363.53999999</v>
      </c>
      <c r="F1425" s="7">
        <f t="shared" ref="F1425:AA1425" si="203">SUBTOTAL(9,F1356:F1424)</f>
        <v>-85230549.699999988</v>
      </c>
      <c r="G1425" s="7">
        <f t="shared" si="203"/>
        <v>-77713946.199999988</v>
      </c>
      <c r="H1425" s="7">
        <f t="shared" si="203"/>
        <v>-107016404.43000001</v>
      </c>
      <c r="I1425" s="7">
        <f t="shared" si="203"/>
        <v>-87836524.659999967</v>
      </c>
      <c r="J1425" s="7">
        <f t="shared" si="203"/>
        <v>-105680691.76000001</v>
      </c>
      <c r="K1425" s="7">
        <f t="shared" si="203"/>
        <v>-114623110.93000001</v>
      </c>
      <c r="L1425" s="7">
        <f t="shared" si="203"/>
        <v>-84582990.480000004</v>
      </c>
      <c r="M1425" s="7">
        <f t="shared" si="203"/>
        <v>-82596304.270000011</v>
      </c>
      <c r="N1425" s="7">
        <f t="shared" si="203"/>
        <v>-105973333.22</v>
      </c>
      <c r="O1425" s="7">
        <f t="shared" si="203"/>
        <v>-88443191.780000001</v>
      </c>
      <c r="P1425" s="7">
        <f t="shared" si="203"/>
        <v>-107779739.22999999</v>
      </c>
      <c r="Q1425" s="7">
        <f t="shared" si="203"/>
        <v>-114755188.28000002</v>
      </c>
      <c r="R1425" s="7">
        <f t="shared" si="203"/>
        <v>-96899796.880833313</v>
      </c>
      <c r="S1425" s="16"/>
      <c r="T1425" s="7">
        <f t="shared" si="203"/>
        <v>0</v>
      </c>
      <c r="U1425" s="7">
        <f>R1425</f>
        <v>-96899796.880833313</v>
      </c>
      <c r="V1425" s="7">
        <f t="shared" si="203"/>
        <v>0</v>
      </c>
      <c r="W1425" s="7">
        <f t="shared" si="203"/>
        <v>0</v>
      </c>
      <c r="X1425" s="16"/>
      <c r="Y1425" s="7">
        <f t="shared" si="203"/>
        <v>0</v>
      </c>
      <c r="Z1425" s="7">
        <f t="shared" si="203"/>
        <v>0</v>
      </c>
      <c r="AA1425" s="7">
        <f t="shared" si="203"/>
        <v>0</v>
      </c>
      <c r="AB1425" s="16"/>
      <c r="AC1425" s="188">
        <v>0</v>
      </c>
    </row>
    <row r="1426" spans="1:29" outlineLevel="3" x14ac:dyDescent="0.25">
      <c r="A1426" t="s">
        <v>2821</v>
      </c>
      <c r="B1426" t="s">
        <v>2822</v>
      </c>
      <c r="C1426" t="s">
        <v>2823</v>
      </c>
      <c r="D1426" t="s">
        <v>2824</v>
      </c>
      <c r="E1426" s="5">
        <v>0</v>
      </c>
      <c r="F1426" s="5">
        <v>0</v>
      </c>
      <c r="G1426" s="5">
        <v>-50000000</v>
      </c>
      <c r="H1426" s="5">
        <v>0</v>
      </c>
      <c r="I1426" s="5">
        <v>0</v>
      </c>
      <c r="J1426" s="5">
        <v>-50000000</v>
      </c>
      <c r="K1426" s="5">
        <v>0</v>
      </c>
      <c r="L1426" s="5">
        <v>0</v>
      </c>
      <c r="M1426" s="5">
        <v>-175000000</v>
      </c>
      <c r="N1426" s="5">
        <v>0</v>
      </c>
      <c r="O1426" s="5">
        <v>0</v>
      </c>
      <c r="P1426" s="5">
        <v>0</v>
      </c>
      <c r="Q1426" s="5">
        <v>0</v>
      </c>
      <c r="R1426" s="5">
        <f t="shared" si="202"/>
        <v>-22916666.666666668</v>
      </c>
      <c r="S1426" s="9"/>
      <c r="U1426" s="5">
        <f>R1426</f>
        <v>-22916666.666666668</v>
      </c>
    </row>
    <row r="1427" spans="1:29" outlineLevel="3" x14ac:dyDescent="0.25">
      <c r="A1427" t="s">
        <v>2821</v>
      </c>
      <c r="B1427" t="s">
        <v>2822</v>
      </c>
      <c r="C1427" t="s">
        <v>2825</v>
      </c>
      <c r="D1427" t="s">
        <v>2826</v>
      </c>
      <c r="E1427" s="5">
        <v>-40475.49</v>
      </c>
      <c r="F1427" s="5">
        <v>-40475.49</v>
      </c>
      <c r="G1427" s="5">
        <v>0</v>
      </c>
      <c r="H1427" s="5">
        <v>-40475.49</v>
      </c>
      <c r="I1427" s="5">
        <v>-40475.49</v>
      </c>
      <c r="J1427" s="5">
        <v>0</v>
      </c>
      <c r="K1427" s="5">
        <v>-40475.49</v>
      </c>
      <c r="L1427" s="5">
        <v>-40475.49</v>
      </c>
      <c r="M1427" s="5">
        <v>0</v>
      </c>
      <c r="N1427" s="5">
        <v>-40475.49</v>
      </c>
      <c r="O1427" s="5">
        <v>-40475.49</v>
      </c>
      <c r="P1427" s="5">
        <v>0</v>
      </c>
      <c r="Q1427" s="5">
        <v>-40475.49</v>
      </c>
      <c r="R1427" s="5">
        <f t="shared" si="202"/>
        <v>-26983.66</v>
      </c>
      <c r="S1427" s="9"/>
      <c r="U1427" s="5">
        <f>R1427</f>
        <v>-26983.66</v>
      </c>
    </row>
    <row r="1428" spans="1:29" ht="13.5" outlineLevel="2" thickBot="1" x14ac:dyDescent="0.35">
      <c r="A1428" s="6" t="s">
        <v>3779</v>
      </c>
      <c r="B1428" s="6"/>
      <c r="C1428" s="6"/>
      <c r="D1428" s="6"/>
      <c r="E1428" s="7">
        <f t="shared" ref="E1428:AA1428" si="204">SUBTOTAL(9,E1426:E1427)</f>
        <v>-40475.49</v>
      </c>
      <c r="F1428" s="7">
        <f t="shared" si="204"/>
        <v>-40475.49</v>
      </c>
      <c r="G1428" s="7">
        <f t="shared" si="204"/>
        <v>-50000000</v>
      </c>
      <c r="H1428" s="7">
        <f t="shared" si="204"/>
        <v>-40475.49</v>
      </c>
      <c r="I1428" s="7">
        <f t="shared" si="204"/>
        <v>-40475.49</v>
      </c>
      <c r="J1428" s="7">
        <f t="shared" si="204"/>
        <v>-50000000</v>
      </c>
      <c r="K1428" s="7">
        <f t="shared" si="204"/>
        <v>-40475.49</v>
      </c>
      <c r="L1428" s="7">
        <f t="shared" si="204"/>
        <v>-40475.49</v>
      </c>
      <c r="M1428" s="7">
        <f t="shared" si="204"/>
        <v>-175000000</v>
      </c>
      <c r="N1428" s="7">
        <f t="shared" si="204"/>
        <v>-40475.49</v>
      </c>
      <c r="O1428" s="7">
        <f t="shared" si="204"/>
        <v>-40475.49</v>
      </c>
      <c r="P1428" s="7">
        <f t="shared" si="204"/>
        <v>0</v>
      </c>
      <c r="Q1428" s="7">
        <f t="shared" si="204"/>
        <v>-40475.49</v>
      </c>
      <c r="R1428" s="7">
        <f t="shared" si="204"/>
        <v>-22943650.326666668</v>
      </c>
      <c r="S1428" s="16"/>
      <c r="T1428" s="7">
        <f t="shared" si="204"/>
        <v>0</v>
      </c>
      <c r="U1428" s="7">
        <f t="shared" si="204"/>
        <v>-22943650.326666668</v>
      </c>
      <c r="V1428" s="7">
        <f t="shared" si="204"/>
        <v>0</v>
      </c>
      <c r="W1428" s="7">
        <f t="shared" si="204"/>
        <v>0</v>
      </c>
      <c r="X1428" s="16"/>
      <c r="Y1428" s="7">
        <f t="shared" si="204"/>
        <v>0</v>
      </c>
      <c r="Z1428" s="7">
        <f t="shared" si="204"/>
        <v>0</v>
      </c>
      <c r="AA1428" s="7">
        <f t="shared" si="204"/>
        <v>0</v>
      </c>
      <c r="AB1428" s="16"/>
      <c r="AC1428" s="188">
        <v>0</v>
      </c>
    </row>
    <row r="1429" spans="1:29" outlineLevel="3" x14ac:dyDescent="0.25">
      <c r="A1429" t="s">
        <v>2827</v>
      </c>
      <c r="B1429" t="s">
        <v>2828</v>
      </c>
      <c r="C1429" t="s">
        <v>2829</v>
      </c>
      <c r="D1429" t="s">
        <v>2830</v>
      </c>
      <c r="E1429" s="5">
        <v>-691408.7</v>
      </c>
      <c r="F1429" s="5">
        <v>-713733.88</v>
      </c>
      <c r="G1429" s="5">
        <v>-1141502.67</v>
      </c>
      <c r="H1429" s="5">
        <v>-356246.96</v>
      </c>
      <c r="I1429" s="5">
        <v>-744214.49</v>
      </c>
      <c r="J1429" s="5">
        <v>-1111261.02</v>
      </c>
      <c r="K1429" s="5">
        <v>-1181748.6200000001</v>
      </c>
      <c r="L1429" s="5">
        <v>-535777.5</v>
      </c>
      <c r="M1429" s="5">
        <v>-703742.61</v>
      </c>
      <c r="N1429" s="5">
        <v>-687223.63</v>
      </c>
      <c r="O1429" s="5">
        <v>-790392.81</v>
      </c>
      <c r="P1429" s="5">
        <v>-1065810.46</v>
      </c>
      <c r="Q1429" s="5">
        <v>-366725.52</v>
      </c>
      <c r="R1429" s="5">
        <f t="shared" si="202"/>
        <v>-796726.81333333347</v>
      </c>
      <c r="S1429" s="9"/>
    </row>
    <row r="1430" spans="1:29" outlineLevel="3" x14ac:dyDescent="0.25">
      <c r="A1430" t="s">
        <v>2827</v>
      </c>
      <c r="B1430" t="s">
        <v>2828</v>
      </c>
      <c r="C1430" t="s">
        <v>2831</v>
      </c>
      <c r="D1430" t="s">
        <v>2832</v>
      </c>
      <c r="E1430" s="5">
        <v>0</v>
      </c>
      <c r="F1430" s="5">
        <v>-8.77</v>
      </c>
      <c r="G1430" s="5">
        <v>-33041.33</v>
      </c>
      <c r="H1430" s="5">
        <v>-39989.269999999997</v>
      </c>
      <c r="I1430" s="5">
        <v>-13659.27</v>
      </c>
      <c r="J1430" s="5">
        <v>-33640.93</v>
      </c>
      <c r="K1430" s="5">
        <v>-60827.4</v>
      </c>
      <c r="L1430" s="5">
        <v>-10029.86</v>
      </c>
      <c r="M1430" s="5">
        <v>-22968.32</v>
      </c>
      <c r="N1430" s="5">
        <v>-36915.370000000003</v>
      </c>
      <c r="O1430" s="5">
        <v>-12264.79</v>
      </c>
      <c r="P1430" s="5">
        <v>-31270.77</v>
      </c>
      <c r="Q1430" s="5">
        <v>-37997.18</v>
      </c>
      <c r="R1430" s="5">
        <f t="shared" si="202"/>
        <v>-26134.555833333336</v>
      </c>
      <c r="S1430" s="9"/>
    </row>
    <row r="1431" spans="1:29" outlineLevel="3" x14ac:dyDescent="0.25">
      <c r="A1431" t="s">
        <v>2827</v>
      </c>
      <c r="B1431" t="s">
        <v>2828</v>
      </c>
      <c r="C1431" t="s">
        <v>2833</v>
      </c>
      <c r="D1431" t="s">
        <v>2834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-474.26</v>
      </c>
      <c r="M1431" s="5">
        <v>-1276.47</v>
      </c>
      <c r="N1431" s="5">
        <v>-2078.81</v>
      </c>
      <c r="O1431" s="5">
        <v>-801.65</v>
      </c>
      <c r="P1431" s="5">
        <v>-2004.56</v>
      </c>
      <c r="Q1431" s="5">
        <v>-2413.87</v>
      </c>
      <c r="R1431" s="5">
        <f t="shared" si="202"/>
        <v>-653.55708333333325</v>
      </c>
      <c r="S1431" s="9"/>
    </row>
    <row r="1432" spans="1:29" outlineLevel="3" x14ac:dyDescent="0.25">
      <c r="A1432" t="s">
        <v>2827</v>
      </c>
      <c r="B1432" t="s">
        <v>2828</v>
      </c>
      <c r="C1432" t="s">
        <v>2835</v>
      </c>
      <c r="D1432" t="s">
        <v>2836</v>
      </c>
      <c r="E1432" s="5">
        <v>2992.05</v>
      </c>
      <c r="F1432" s="5">
        <v>5313.04</v>
      </c>
      <c r="G1432" s="5">
        <v>539.27</v>
      </c>
      <c r="H1432" s="5">
        <v>2759.54</v>
      </c>
      <c r="I1432" s="5">
        <v>1307.3699999999999</v>
      </c>
      <c r="J1432" s="5">
        <v>186.67</v>
      </c>
      <c r="K1432" s="5">
        <v>2099.16</v>
      </c>
      <c r="L1432" s="5">
        <v>1644.18</v>
      </c>
      <c r="M1432" s="5">
        <v>1741.3</v>
      </c>
      <c r="N1432" s="5">
        <v>6260.92</v>
      </c>
      <c r="O1432" s="5">
        <v>3546.85</v>
      </c>
      <c r="P1432" s="5">
        <v>1833.67</v>
      </c>
      <c r="Q1432" s="5">
        <v>661.93</v>
      </c>
      <c r="R1432" s="5">
        <f t="shared" si="202"/>
        <v>2421.5799999999995</v>
      </c>
      <c r="S1432" s="9"/>
    </row>
    <row r="1433" spans="1:29" outlineLevel="3" x14ac:dyDescent="0.25">
      <c r="A1433" t="s">
        <v>2827</v>
      </c>
      <c r="B1433" t="s">
        <v>2828</v>
      </c>
      <c r="C1433" t="s">
        <v>2837</v>
      </c>
      <c r="D1433" t="s">
        <v>2838</v>
      </c>
      <c r="E1433" s="5">
        <v>201.92</v>
      </c>
      <c r="F1433" s="5">
        <v>3650.81</v>
      </c>
      <c r="G1433" s="5">
        <v>7872.57</v>
      </c>
      <c r="H1433" s="5">
        <v>2145.39</v>
      </c>
      <c r="I1433" s="5">
        <v>96.89</v>
      </c>
      <c r="J1433" s="5">
        <v>186.39</v>
      </c>
      <c r="K1433" s="5">
        <v>87.71</v>
      </c>
      <c r="L1433" s="5">
        <v>18166.650000000001</v>
      </c>
      <c r="M1433" s="5">
        <v>77.150000000000006</v>
      </c>
      <c r="N1433" s="5">
        <v>3472.53</v>
      </c>
      <c r="O1433" s="5">
        <v>4155.53</v>
      </c>
      <c r="P1433" s="5">
        <v>-526.21</v>
      </c>
      <c r="Q1433" s="5">
        <v>10321.92</v>
      </c>
      <c r="R1433" s="5">
        <f t="shared" si="202"/>
        <v>3720.6108333333327</v>
      </c>
      <c r="S1433" s="9"/>
    </row>
    <row r="1434" spans="1:29" outlineLevel="3" x14ac:dyDescent="0.25">
      <c r="A1434" t="s">
        <v>2827</v>
      </c>
      <c r="B1434" t="s">
        <v>2828</v>
      </c>
      <c r="C1434" t="s">
        <v>2839</v>
      </c>
      <c r="D1434" t="s">
        <v>2840</v>
      </c>
      <c r="E1434" s="5">
        <v>-11721722.560000001</v>
      </c>
      <c r="F1434" s="5">
        <v>-13750903.76</v>
      </c>
      <c r="G1434" s="5">
        <v>-14783378.390000001</v>
      </c>
      <c r="H1434" s="5">
        <v>-13434261.130000001</v>
      </c>
      <c r="I1434" s="5">
        <v>-10674518.470000001</v>
      </c>
      <c r="J1434" s="5">
        <v>-9924240.6600000001</v>
      </c>
      <c r="K1434" s="5">
        <v>-11928626.16</v>
      </c>
      <c r="L1434" s="5">
        <v>-11508063.550000001</v>
      </c>
      <c r="M1434" s="5">
        <v>-11026537.779999999</v>
      </c>
      <c r="N1434" s="5">
        <v>-11316671.859999999</v>
      </c>
      <c r="O1434" s="5">
        <v>-9840996.8699999992</v>
      </c>
      <c r="P1434" s="5">
        <v>-9423784.3300000001</v>
      </c>
      <c r="Q1434" s="5">
        <v>-11089943.630000001</v>
      </c>
      <c r="R1434" s="5">
        <f t="shared" ref="R1434:R1498" si="205">(E1434+2*SUM(F1434:P1434)+Q1434)/24</f>
        <v>-11584818.004583335</v>
      </c>
      <c r="S1434" s="9"/>
    </row>
    <row r="1435" spans="1:29" outlineLevel="3" x14ac:dyDescent="0.25">
      <c r="A1435" t="s">
        <v>2827</v>
      </c>
      <c r="B1435" t="s">
        <v>2828</v>
      </c>
      <c r="C1435" t="s">
        <v>2841</v>
      </c>
      <c r="D1435" t="s">
        <v>2842</v>
      </c>
      <c r="E1435" s="5">
        <v>-18.850000000000001</v>
      </c>
      <c r="F1435" s="5">
        <v>-21.3</v>
      </c>
      <c r="G1435" s="5">
        <v>0</v>
      </c>
      <c r="H1435" s="5">
        <v>-4.53</v>
      </c>
      <c r="I1435" s="5">
        <v>-4.53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5">
        <v>0</v>
      </c>
      <c r="P1435" s="5">
        <v>0</v>
      </c>
      <c r="Q1435" s="5">
        <v>0</v>
      </c>
      <c r="R1435" s="5">
        <f t="shared" si="205"/>
        <v>-3.3154166666666671</v>
      </c>
      <c r="S1435" s="9"/>
    </row>
    <row r="1436" spans="1:29" outlineLevel="3" x14ac:dyDescent="0.25">
      <c r="A1436" t="s">
        <v>2827</v>
      </c>
      <c r="B1436" t="s">
        <v>2828</v>
      </c>
      <c r="C1436" t="s">
        <v>2843</v>
      </c>
      <c r="D1436" t="s">
        <v>2844</v>
      </c>
      <c r="E1436" s="5">
        <v>-6970234.6399999997</v>
      </c>
      <c r="F1436" s="5">
        <v>-8430738.8000000007</v>
      </c>
      <c r="G1436" s="5">
        <v>-9562274.5500000007</v>
      </c>
      <c r="H1436" s="5">
        <v>-8012699.8099999996</v>
      </c>
      <c r="I1436" s="5">
        <v>-6417568.8899999997</v>
      </c>
      <c r="J1436" s="5">
        <v>-6232294.04</v>
      </c>
      <c r="K1436" s="5">
        <v>-7295449.4100000001</v>
      </c>
      <c r="L1436" s="5">
        <v>-7389073.9800000004</v>
      </c>
      <c r="M1436" s="5">
        <v>-6853186.8200000003</v>
      </c>
      <c r="N1436" s="5">
        <v>-6499150.7400000002</v>
      </c>
      <c r="O1436" s="5">
        <v>-5998579.2199999997</v>
      </c>
      <c r="P1436" s="5">
        <v>-6253000.3200000003</v>
      </c>
      <c r="Q1436" s="5">
        <v>-7031310.8899999997</v>
      </c>
      <c r="R1436" s="5">
        <f t="shared" si="205"/>
        <v>-7162065.7787499996</v>
      </c>
      <c r="S1436" s="9"/>
    </row>
    <row r="1437" spans="1:29" outlineLevel="3" x14ac:dyDescent="0.25">
      <c r="A1437" t="s">
        <v>2827</v>
      </c>
      <c r="B1437" t="s">
        <v>2828</v>
      </c>
      <c r="C1437" t="s">
        <v>2845</v>
      </c>
      <c r="D1437" t="s">
        <v>2846</v>
      </c>
      <c r="E1437" s="5">
        <v>-108344.98</v>
      </c>
      <c r="F1437" s="5">
        <v>-154297.54999999999</v>
      </c>
      <c r="G1437" s="5">
        <v>-206568.84</v>
      </c>
      <c r="H1437" s="5">
        <v>-119157.53</v>
      </c>
      <c r="I1437" s="5">
        <v>-162006.75</v>
      </c>
      <c r="J1437" s="5">
        <v>-115697.78</v>
      </c>
      <c r="K1437" s="5">
        <v>-28205.62</v>
      </c>
      <c r="L1437" s="5">
        <v>-79812.39</v>
      </c>
      <c r="M1437" s="5">
        <v>-118825.76</v>
      </c>
      <c r="N1437" s="5">
        <v>-154111.94</v>
      </c>
      <c r="O1437" s="5">
        <v>-60453.23</v>
      </c>
      <c r="P1437" s="5">
        <v>-88261.18</v>
      </c>
      <c r="Q1437" s="5">
        <v>-30801.71</v>
      </c>
      <c r="R1437" s="5">
        <f t="shared" si="205"/>
        <v>-113080.99291666667</v>
      </c>
      <c r="S1437" s="9"/>
    </row>
    <row r="1438" spans="1:29" outlineLevel="3" x14ac:dyDescent="0.25">
      <c r="A1438" t="s">
        <v>2827</v>
      </c>
      <c r="B1438" t="s">
        <v>2828</v>
      </c>
      <c r="C1438" t="s">
        <v>2847</v>
      </c>
      <c r="D1438" t="s">
        <v>2848</v>
      </c>
      <c r="E1438" s="5">
        <v>892.92</v>
      </c>
      <c r="F1438" s="5">
        <v>975.67</v>
      </c>
      <c r="G1438" s="5">
        <v>1032.23</v>
      </c>
      <c r="H1438" s="5">
        <v>878.41</v>
      </c>
      <c r="I1438" s="5">
        <v>796.61</v>
      </c>
      <c r="J1438" s="5">
        <v>1074.67</v>
      </c>
      <c r="K1438" s="5">
        <v>1228.43</v>
      </c>
      <c r="L1438" s="5">
        <v>1185.99</v>
      </c>
      <c r="M1438" s="5">
        <v>1199.33</v>
      </c>
      <c r="N1438" s="5">
        <v>1162.24</v>
      </c>
      <c r="O1438" s="5">
        <v>775.92</v>
      </c>
      <c r="P1438" s="5">
        <v>651.45000000000005</v>
      </c>
      <c r="Q1438" s="5">
        <v>695.57</v>
      </c>
      <c r="R1438" s="5">
        <f t="shared" si="205"/>
        <v>979.59958333333327</v>
      </c>
      <c r="S1438" s="9"/>
    </row>
    <row r="1439" spans="1:29" outlineLevel="3" x14ac:dyDescent="0.25">
      <c r="A1439" t="s">
        <v>2827</v>
      </c>
      <c r="B1439" t="s">
        <v>2828</v>
      </c>
      <c r="C1439" t="s">
        <v>2849</v>
      </c>
      <c r="D1439" t="s">
        <v>2850</v>
      </c>
      <c r="E1439" s="5">
        <v>-50263.41</v>
      </c>
      <c r="F1439" s="5">
        <v>-19267.61</v>
      </c>
      <c r="G1439" s="5">
        <v>-39850.589999999997</v>
      </c>
      <c r="H1439" s="5">
        <v>-58073.36</v>
      </c>
      <c r="I1439" s="5">
        <v>-14829.96</v>
      </c>
      <c r="J1439" s="5">
        <v>-30395.87</v>
      </c>
      <c r="K1439" s="5">
        <v>-50495.34</v>
      </c>
      <c r="L1439" s="5">
        <v>-19396.18</v>
      </c>
      <c r="M1439" s="5">
        <v>-38349.54</v>
      </c>
      <c r="N1439" s="5">
        <v>-57932.45</v>
      </c>
      <c r="O1439" s="5">
        <v>-17393.47</v>
      </c>
      <c r="P1439" s="5">
        <v>-32303.919999999998</v>
      </c>
      <c r="Q1439" s="5">
        <v>-50133.3</v>
      </c>
      <c r="R1439" s="5">
        <f t="shared" si="205"/>
        <v>-35707.220416666671</v>
      </c>
      <c r="S1439" s="9"/>
    </row>
    <row r="1440" spans="1:29" outlineLevel="3" x14ac:dyDescent="0.25">
      <c r="A1440" t="s">
        <v>2827</v>
      </c>
      <c r="B1440" t="s">
        <v>2828</v>
      </c>
      <c r="C1440" t="s">
        <v>2851</v>
      </c>
      <c r="D1440" t="s">
        <v>2852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-500</v>
      </c>
      <c r="L1440" s="5">
        <v>-500</v>
      </c>
      <c r="M1440" s="5">
        <v>-500</v>
      </c>
      <c r="N1440" s="5">
        <v>-500</v>
      </c>
      <c r="O1440" s="5">
        <v>-5</v>
      </c>
      <c r="P1440" s="5">
        <v>0</v>
      </c>
      <c r="Q1440" s="5">
        <v>0</v>
      </c>
      <c r="R1440" s="5">
        <f t="shared" si="205"/>
        <v>-167.08333333333334</v>
      </c>
      <c r="S1440" s="9"/>
    </row>
    <row r="1441" spans="1:29" outlineLevel="3" x14ac:dyDescent="0.25">
      <c r="A1441" t="s">
        <v>2827</v>
      </c>
      <c r="B1441" t="s">
        <v>2828</v>
      </c>
      <c r="C1441" t="s">
        <v>2853</v>
      </c>
      <c r="D1441" t="s">
        <v>2854</v>
      </c>
      <c r="E1441" s="5">
        <v>-662.42</v>
      </c>
      <c r="F1441" s="5">
        <v>-410.7</v>
      </c>
      <c r="G1441" s="5">
        <v>-512.54</v>
      </c>
      <c r="H1441" s="5">
        <v>-613.71</v>
      </c>
      <c r="I1441" s="5">
        <v>-474.25</v>
      </c>
      <c r="J1441" s="5">
        <v>-576.41999999999996</v>
      </c>
      <c r="K1441" s="5">
        <v>-678.69</v>
      </c>
      <c r="L1441" s="5">
        <v>-425.87</v>
      </c>
      <c r="M1441" s="5">
        <v>-528.74</v>
      </c>
      <c r="N1441" s="5">
        <v>-631.77</v>
      </c>
      <c r="O1441" s="5">
        <v>-490.64</v>
      </c>
      <c r="P1441" s="5">
        <v>-595.15</v>
      </c>
      <c r="Q1441" s="5">
        <v>-699.06</v>
      </c>
      <c r="R1441" s="5">
        <f t="shared" si="205"/>
        <v>-551.60166666666669</v>
      </c>
      <c r="S1441" s="9"/>
    </row>
    <row r="1442" spans="1:29" outlineLevel="3" x14ac:dyDescent="0.25">
      <c r="A1442" t="s">
        <v>2827</v>
      </c>
      <c r="B1442" t="s">
        <v>2828</v>
      </c>
      <c r="C1442" t="s">
        <v>2855</v>
      </c>
      <c r="D1442" t="s">
        <v>2856</v>
      </c>
      <c r="E1442" s="5">
        <v>-80025.42</v>
      </c>
      <c r="F1442" s="5">
        <v>-30694.080000000002</v>
      </c>
      <c r="G1442" s="5">
        <v>-63468.639999999999</v>
      </c>
      <c r="H1442" s="5">
        <v>-92472.46</v>
      </c>
      <c r="I1442" s="5">
        <v>-23674.93</v>
      </c>
      <c r="J1442" s="5">
        <v>-48499.41</v>
      </c>
      <c r="K1442" s="5">
        <v>-80481.02</v>
      </c>
      <c r="L1442" s="5">
        <v>-30409.68</v>
      </c>
      <c r="M1442" s="5">
        <v>-59570.09</v>
      </c>
      <c r="N1442" s="5">
        <v>-89698.45</v>
      </c>
      <c r="O1442" s="5">
        <v>-29879.93</v>
      </c>
      <c r="P1442" s="5">
        <v>-58817.120000000003</v>
      </c>
      <c r="Q1442" s="5">
        <v>-93414.87</v>
      </c>
      <c r="R1442" s="5">
        <f t="shared" si="205"/>
        <v>-57865.496249999989</v>
      </c>
      <c r="S1442" s="9"/>
    </row>
    <row r="1443" spans="1:29" ht="13.5" outlineLevel="2" thickBot="1" x14ac:dyDescent="0.35">
      <c r="A1443" s="6" t="s">
        <v>3780</v>
      </c>
      <c r="B1443" s="6"/>
      <c r="C1443" s="6"/>
      <c r="D1443" s="6"/>
      <c r="E1443" s="7">
        <f t="shared" ref="E1443:AA1443" si="206">SUBTOTAL(9,E1429:E1442)</f>
        <v>-19618594.090000004</v>
      </c>
      <c r="F1443" s="7">
        <f t="shared" si="206"/>
        <v>-23090136.93</v>
      </c>
      <c r="G1443" s="7">
        <f t="shared" si="206"/>
        <v>-25821153.48</v>
      </c>
      <c r="H1443" s="7">
        <f t="shared" si="206"/>
        <v>-22107735.420000002</v>
      </c>
      <c r="I1443" s="7">
        <f t="shared" si="206"/>
        <v>-18048750.670000002</v>
      </c>
      <c r="J1443" s="7">
        <f t="shared" si="206"/>
        <v>-17495158.400000002</v>
      </c>
      <c r="K1443" s="7">
        <f t="shared" si="206"/>
        <v>-20623596.960000001</v>
      </c>
      <c r="L1443" s="7">
        <f t="shared" si="206"/>
        <v>-19552966.450000003</v>
      </c>
      <c r="M1443" s="7">
        <f t="shared" si="206"/>
        <v>-18822468.349999998</v>
      </c>
      <c r="N1443" s="7">
        <f t="shared" si="206"/>
        <v>-18834019.330000002</v>
      </c>
      <c r="O1443" s="7">
        <f t="shared" si="206"/>
        <v>-16742779.309999999</v>
      </c>
      <c r="P1443" s="7">
        <f t="shared" si="206"/>
        <v>-16953888.900000002</v>
      </c>
      <c r="Q1443" s="7">
        <f t="shared" si="206"/>
        <v>-18691760.610000003</v>
      </c>
      <c r="R1443" s="7">
        <f t="shared" si="206"/>
        <v>-19770652.629166666</v>
      </c>
      <c r="S1443" s="16"/>
      <c r="T1443" s="7">
        <f t="shared" si="206"/>
        <v>0</v>
      </c>
      <c r="U1443" s="7">
        <f>R1443</f>
        <v>-19770652.629166666</v>
      </c>
      <c r="V1443" s="7">
        <f t="shared" si="206"/>
        <v>0</v>
      </c>
      <c r="W1443" s="7">
        <f t="shared" si="206"/>
        <v>0</v>
      </c>
      <c r="X1443" s="16"/>
      <c r="Y1443" s="7">
        <f t="shared" si="206"/>
        <v>0</v>
      </c>
      <c r="Z1443" s="7">
        <f t="shared" si="206"/>
        <v>0</v>
      </c>
      <c r="AA1443" s="7">
        <f t="shared" si="206"/>
        <v>0</v>
      </c>
      <c r="AB1443" s="16"/>
      <c r="AC1443" s="188">
        <v>0</v>
      </c>
    </row>
    <row r="1444" spans="1:29" outlineLevel="3" x14ac:dyDescent="0.25">
      <c r="A1444" t="s">
        <v>2857</v>
      </c>
      <c r="B1444" t="s">
        <v>2858</v>
      </c>
      <c r="C1444" t="s">
        <v>2859</v>
      </c>
      <c r="D1444" t="s">
        <v>2860</v>
      </c>
      <c r="E1444" s="5">
        <v>-925000</v>
      </c>
      <c r="F1444" s="5">
        <v>-925000</v>
      </c>
      <c r="G1444" s="5">
        <v>-941044</v>
      </c>
      <c r="H1444" s="5">
        <v>-1061044</v>
      </c>
      <c r="I1444" s="5">
        <v>-1061044</v>
      </c>
      <c r="J1444" s="5">
        <v>-1061044</v>
      </c>
      <c r="K1444" s="5">
        <v>-891044</v>
      </c>
      <c r="L1444" s="5">
        <v>-1011044</v>
      </c>
      <c r="M1444" s="5">
        <v>-1011044</v>
      </c>
      <c r="N1444" s="5">
        <v>-1011044</v>
      </c>
      <c r="O1444" s="5">
        <v>-1011044</v>
      </c>
      <c r="P1444" s="5">
        <v>-1011044</v>
      </c>
      <c r="Q1444" s="5">
        <v>-1011044</v>
      </c>
      <c r="R1444" s="9">
        <f t="shared" si="205"/>
        <v>-996955.16666666663</v>
      </c>
      <c r="S1444" s="9"/>
      <c r="U1444" s="9">
        <f>R1444</f>
        <v>-996955.16666666663</v>
      </c>
      <c r="V1444" s="8"/>
      <c r="W1444" s="8"/>
      <c r="Y1444" s="8"/>
      <c r="Z1444" s="8"/>
      <c r="AA1444" s="8"/>
      <c r="AC1444" s="8"/>
    </row>
    <row r="1445" spans="1:29" outlineLevel="3" x14ac:dyDescent="0.25">
      <c r="A1445" t="s">
        <v>2857</v>
      </c>
      <c r="B1445" t="s">
        <v>2858</v>
      </c>
      <c r="C1445" t="s">
        <v>2861</v>
      </c>
      <c r="D1445" t="s">
        <v>2862</v>
      </c>
      <c r="E1445" s="5">
        <v>-17769436.539999999</v>
      </c>
      <c r="F1445" s="5">
        <v>-18569215.280000001</v>
      </c>
      <c r="G1445" s="5">
        <v>-19263868.07</v>
      </c>
      <c r="H1445" s="5">
        <v>-19851930.120000001</v>
      </c>
      <c r="I1445" s="5">
        <v>-4390578.6399999997</v>
      </c>
      <c r="J1445" s="5">
        <v>-4958409.6100000003</v>
      </c>
      <c r="K1445" s="5">
        <v>-5673175.6600000001</v>
      </c>
      <c r="L1445" s="5">
        <v>-6219534.4299999997</v>
      </c>
      <c r="M1445" s="5">
        <v>-6974027.8300000001</v>
      </c>
      <c r="N1445" s="5">
        <v>-7531231.0499999998</v>
      </c>
      <c r="O1445" s="5">
        <v>-7862919.8899999997</v>
      </c>
      <c r="P1445" s="5">
        <v>-8221449.29</v>
      </c>
      <c r="Q1445" s="5">
        <v>-8742135.0800000001</v>
      </c>
      <c r="R1445" s="9">
        <f t="shared" si="205"/>
        <v>-10231010.473333335</v>
      </c>
      <c r="S1445" s="9"/>
      <c r="U1445" s="9">
        <f t="shared" ref="U1445:U1467" si="207">R1445</f>
        <v>-10231010.473333335</v>
      </c>
      <c r="V1445" s="8"/>
      <c r="W1445" s="8"/>
      <c r="Y1445" s="8"/>
      <c r="Z1445" s="8"/>
      <c r="AA1445" s="8"/>
      <c r="AC1445" s="8"/>
    </row>
    <row r="1446" spans="1:29" outlineLevel="3" x14ac:dyDescent="0.25">
      <c r="A1446" t="s">
        <v>2857</v>
      </c>
      <c r="B1446" t="s">
        <v>2858</v>
      </c>
      <c r="C1446" t="s">
        <v>2863</v>
      </c>
      <c r="D1446" t="s">
        <v>2864</v>
      </c>
      <c r="E1446" s="5">
        <v>-3433209.17</v>
      </c>
      <c r="F1446" s="5">
        <v>-3433209.17</v>
      </c>
      <c r="G1446" s="5">
        <v>-3433209.17</v>
      </c>
      <c r="H1446" s="5">
        <v>-3433209.17</v>
      </c>
      <c r="I1446" s="5">
        <v>-3807668.98</v>
      </c>
      <c r="J1446" s="5">
        <v>-3807668.98</v>
      </c>
      <c r="K1446" s="5">
        <v>-3833394.98</v>
      </c>
      <c r="L1446" s="5">
        <v>-3837796.98</v>
      </c>
      <c r="M1446" s="5">
        <v>-3837796.98</v>
      </c>
      <c r="N1446" s="5">
        <v>-3837796.98</v>
      </c>
      <c r="O1446" s="5">
        <v>-3837796.98</v>
      </c>
      <c r="P1446" s="5">
        <v>-3837796.98</v>
      </c>
      <c r="Q1446" s="5">
        <v>-10338649.1</v>
      </c>
      <c r="R1446" s="9">
        <f t="shared" si="205"/>
        <v>-3985272.8737499993</v>
      </c>
      <c r="S1446" s="9"/>
      <c r="U1446" s="9">
        <f t="shared" si="207"/>
        <v>-3985272.8737499993</v>
      </c>
      <c r="V1446" s="8"/>
      <c r="W1446" s="8"/>
      <c r="Y1446" s="8"/>
      <c r="Z1446" s="8"/>
      <c r="AA1446" s="8"/>
      <c r="AC1446" s="8"/>
    </row>
    <row r="1447" spans="1:29" outlineLevel="3" x14ac:dyDescent="0.25">
      <c r="A1447" t="s">
        <v>2857</v>
      </c>
      <c r="B1447" t="s">
        <v>2858</v>
      </c>
      <c r="C1447" t="s">
        <v>2865</v>
      </c>
      <c r="D1447" t="s">
        <v>2866</v>
      </c>
      <c r="E1447" s="5">
        <v>-10401563</v>
      </c>
      <c r="F1447" s="5">
        <v>-10408547</v>
      </c>
      <c r="G1447" s="5">
        <v>-10552838</v>
      </c>
      <c r="H1447" s="5">
        <v>-10996761</v>
      </c>
      <c r="I1447" s="5">
        <v>-1058492.6299999999</v>
      </c>
      <c r="J1447" s="5">
        <v>-1059626.6299999999</v>
      </c>
      <c r="K1447" s="5">
        <v>-1690063.63</v>
      </c>
      <c r="L1447" s="5">
        <v>-2418024.63</v>
      </c>
      <c r="M1447" s="5">
        <v>-3199943.63</v>
      </c>
      <c r="N1447" s="5">
        <v>-3996350.63</v>
      </c>
      <c r="O1447" s="5">
        <v>-4497002.63</v>
      </c>
      <c r="P1447" s="5">
        <v>-4694354.63</v>
      </c>
      <c r="Q1447" s="5">
        <v>-4757592.63</v>
      </c>
      <c r="R1447" s="9">
        <f t="shared" si="205"/>
        <v>-5179298.571250001</v>
      </c>
      <c r="S1447" s="9"/>
      <c r="U1447" s="9">
        <f t="shared" si="207"/>
        <v>-5179298.571250001</v>
      </c>
      <c r="V1447" s="8"/>
      <c r="W1447" s="8"/>
      <c r="Y1447" s="8"/>
      <c r="Z1447" s="8"/>
      <c r="AA1447" s="8"/>
      <c r="AC1447" s="8"/>
    </row>
    <row r="1448" spans="1:29" outlineLevel="3" x14ac:dyDescent="0.25">
      <c r="A1448" t="s">
        <v>2857</v>
      </c>
      <c r="B1448" t="s">
        <v>2858</v>
      </c>
      <c r="C1448" t="s">
        <v>2867</v>
      </c>
      <c r="D1448" t="s">
        <v>2868</v>
      </c>
      <c r="E1448" s="5">
        <v>-606293.43000000005</v>
      </c>
      <c r="F1448" s="5">
        <v>-637902.09</v>
      </c>
      <c r="G1448" s="5">
        <v>-667575.05000000005</v>
      </c>
      <c r="H1448" s="5">
        <v>-720984.62</v>
      </c>
      <c r="I1448" s="5">
        <v>-590330.06999999995</v>
      </c>
      <c r="J1448" s="5">
        <v>-602314.36</v>
      </c>
      <c r="K1448" s="5">
        <v>-656672.65</v>
      </c>
      <c r="L1448" s="5">
        <v>-679856.3</v>
      </c>
      <c r="M1448" s="5">
        <v>-718669.53</v>
      </c>
      <c r="N1448" s="5">
        <v>-724647.95</v>
      </c>
      <c r="O1448" s="5">
        <v>-747105.66</v>
      </c>
      <c r="P1448" s="5">
        <v>-761983.38</v>
      </c>
      <c r="Q1448" s="5">
        <v>-781633.2</v>
      </c>
      <c r="R1448" s="9">
        <f t="shared" si="205"/>
        <v>-683500.4145833333</v>
      </c>
      <c r="S1448" s="9"/>
      <c r="U1448" s="9">
        <f t="shared" si="207"/>
        <v>-683500.4145833333</v>
      </c>
      <c r="V1448" s="8"/>
      <c r="W1448" s="8"/>
      <c r="Y1448" s="8"/>
      <c r="Z1448" s="8"/>
      <c r="AA1448" s="8"/>
      <c r="AC1448" s="8"/>
    </row>
    <row r="1449" spans="1:29" outlineLevel="3" x14ac:dyDescent="0.25">
      <c r="A1449" t="s">
        <v>2857</v>
      </c>
      <c r="B1449" t="s">
        <v>2858</v>
      </c>
      <c r="C1449" t="s">
        <v>2869</v>
      </c>
      <c r="D1449" t="s">
        <v>2870</v>
      </c>
      <c r="E1449" s="5">
        <v>-1000000</v>
      </c>
      <c r="F1449" s="5">
        <v>-1000000</v>
      </c>
      <c r="G1449" s="5">
        <v>-1000000</v>
      </c>
      <c r="H1449" s="5">
        <v>-2000000</v>
      </c>
      <c r="I1449" s="5">
        <v>-2000000</v>
      </c>
      <c r="J1449" s="5">
        <v>-2000000</v>
      </c>
      <c r="K1449" s="5">
        <v>-2000000</v>
      </c>
      <c r="L1449" s="5">
        <v>-2000000</v>
      </c>
      <c r="M1449" s="5">
        <v>-2000000</v>
      </c>
      <c r="N1449" s="5">
        <v>-2000000</v>
      </c>
      <c r="O1449" s="5">
        <v>-2000000</v>
      </c>
      <c r="P1449" s="5">
        <v>-2000000</v>
      </c>
      <c r="Q1449" s="5">
        <v>-2000000</v>
      </c>
      <c r="R1449" s="9">
        <f t="shared" si="205"/>
        <v>-1791666.6666666667</v>
      </c>
      <c r="S1449" s="9"/>
      <c r="U1449" s="9">
        <f t="shared" si="207"/>
        <v>-1791666.6666666667</v>
      </c>
      <c r="V1449" s="8"/>
      <c r="W1449" s="8"/>
      <c r="Y1449" s="8"/>
      <c r="Z1449" s="8"/>
      <c r="AA1449" s="8"/>
      <c r="AC1449" s="8"/>
    </row>
    <row r="1450" spans="1:29" outlineLevel="3" x14ac:dyDescent="0.25">
      <c r="A1450" t="s">
        <v>2857</v>
      </c>
      <c r="B1450" t="s">
        <v>2858</v>
      </c>
      <c r="C1450" t="s">
        <v>2871</v>
      </c>
      <c r="D1450" t="s">
        <v>2872</v>
      </c>
      <c r="E1450" s="5">
        <v>0</v>
      </c>
      <c r="F1450" s="5">
        <v>-126000</v>
      </c>
      <c r="G1450" s="5">
        <v>-256589.24</v>
      </c>
      <c r="H1450" s="5">
        <v>0</v>
      </c>
      <c r="I1450" s="5">
        <v>0</v>
      </c>
      <c r="J1450" s="5">
        <v>0</v>
      </c>
      <c r="K1450" s="5">
        <v>0</v>
      </c>
      <c r="L1450" s="5">
        <v>-128294.6</v>
      </c>
      <c r="M1450" s="5">
        <v>-256589.2</v>
      </c>
      <c r="N1450" s="5">
        <v>0</v>
      </c>
      <c r="O1450" s="5">
        <v>0</v>
      </c>
      <c r="P1450" s="5">
        <v>0</v>
      </c>
      <c r="Q1450" s="5">
        <v>0</v>
      </c>
      <c r="R1450" s="9">
        <f t="shared" si="205"/>
        <v>-63956.08666666667</v>
      </c>
      <c r="S1450" s="9"/>
      <c r="U1450" s="9">
        <f t="shared" si="207"/>
        <v>-63956.08666666667</v>
      </c>
      <c r="V1450" s="8"/>
      <c r="W1450" s="8"/>
      <c r="Y1450" s="8"/>
      <c r="Z1450" s="8"/>
      <c r="AA1450" s="8"/>
      <c r="AC1450" s="8"/>
    </row>
    <row r="1451" spans="1:29" outlineLevel="3" x14ac:dyDescent="0.25">
      <c r="A1451" t="s">
        <v>2857</v>
      </c>
      <c r="B1451" t="s">
        <v>2858</v>
      </c>
      <c r="C1451" t="s">
        <v>2873</v>
      </c>
      <c r="D1451" t="s">
        <v>2874</v>
      </c>
      <c r="E1451" s="5">
        <v>0</v>
      </c>
      <c r="F1451" s="5">
        <v>-53000</v>
      </c>
      <c r="G1451" s="5">
        <v>-106000</v>
      </c>
      <c r="H1451" s="5">
        <v>-159000</v>
      </c>
      <c r="I1451" s="5">
        <v>-212000</v>
      </c>
      <c r="J1451" s="5">
        <v>-265000</v>
      </c>
      <c r="K1451" s="5">
        <v>-318000</v>
      </c>
      <c r="L1451" s="5">
        <v>-371000</v>
      </c>
      <c r="M1451" s="5">
        <v>-424000</v>
      </c>
      <c r="N1451" s="5">
        <v>-477000</v>
      </c>
      <c r="O1451" s="5">
        <v>103515.14</v>
      </c>
      <c r="P1451" s="5">
        <v>51757.57</v>
      </c>
      <c r="Q1451" s="5">
        <v>0</v>
      </c>
      <c r="R1451" s="9">
        <f t="shared" si="205"/>
        <v>-185810.60750000001</v>
      </c>
      <c r="S1451" s="9"/>
      <c r="U1451" s="9">
        <f t="shared" si="207"/>
        <v>-185810.60750000001</v>
      </c>
      <c r="V1451" s="8"/>
      <c r="W1451" s="8"/>
      <c r="Y1451" s="8"/>
      <c r="Z1451" s="8"/>
      <c r="AA1451" s="8"/>
      <c r="AC1451" s="8"/>
    </row>
    <row r="1452" spans="1:29" outlineLevel="3" x14ac:dyDescent="0.25">
      <c r="A1452" t="s">
        <v>2857</v>
      </c>
      <c r="B1452" t="s">
        <v>2858</v>
      </c>
      <c r="C1452" t="s">
        <v>2875</v>
      </c>
      <c r="D1452" t="s">
        <v>2876</v>
      </c>
      <c r="E1452" s="5">
        <v>0</v>
      </c>
      <c r="F1452" s="5">
        <v>-95460.71</v>
      </c>
      <c r="G1452" s="5">
        <v>-190921.42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5">
        <v>0</v>
      </c>
      <c r="P1452" s="5">
        <v>0</v>
      </c>
      <c r="Q1452" s="5">
        <v>0</v>
      </c>
      <c r="R1452" s="9">
        <f t="shared" si="205"/>
        <v>-23865.177500000002</v>
      </c>
      <c r="S1452" s="9"/>
      <c r="U1452" s="9">
        <f t="shared" si="207"/>
        <v>-23865.177500000002</v>
      </c>
      <c r="V1452" s="8"/>
      <c r="W1452" s="8"/>
      <c r="Y1452" s="8"/>
      <c r="Z1452" s="8"/>
      <c r="AA1452" s="8"/>
      <c r="AC1452" s="8"/>
    </row>
    <row r="1453" spans="1:29" outlineLevel="3" x14ac:dyDescent="0.25">
      <c r="A1453" t="s">
        <v>2857</v>
      </c>
      <c r="B1453" t="s">
        <v>2858</v>
      </c>
      <c r="C1453" t="s">
        <v>2877</v>
      </c>
      <c r="D1453" t="s">
        <v>2878</v>
      </c>
      <c r="E1453" s="5">
        <v>-719770.02</v>
      </c>
      <c r="F1453" s="5">
        <v>-838807.02</v>
      </c>
      <c r="G1453" s="5">
        <v>-957844.02</v>
      </c>
      <c r="H1453" s="5">
        <v>-1076881.02</v>
      </c>
      <c r="I1453" s="5">
        <v>-1195918.02</v>
      </c>
      <c r="J1453" s="5">
        <v>-1314955.02</v>
      </c>
      <c r="K1453" s="5">
        <v>-1433998.02</v>
      </c>
      <c r="L1453" s="5">
        <v>-1553035.02</v>
      </c>
      <c r="M1453" s="5">
        <v>-1672072.02</v>
      </c>
      <c r="N1453" s="5">
        <v>-1587283.54</v>
      </c>
      <c r="O1453" s="5">
        <v>-1238305.57</v>
      </c>
      <c r="P1453" s="5">
        <v>-561005.02</v>
      </c>
      <c r="Q1453" s="5">
        <v>-660719.02</v>
      </c>
      <c r="R1453" s="9">
        <f t="shared" si="205"/>
        <v>-1176695.7341666666</v>
      </c>
      <c r="S1453" s="9"/>
      <c r="U1453" s="9">
        <f t="shared" si="207"/>
        <v>-1176695.7341666666</v>
      </c>
      <c r="V1453" s="8"/>
      <c r="W1453" s="8"/>
      <c r="Y1453" s="8"/>
      <c r="Z1453" s="8"/>
      <c r="AA1453" s="8"/>
      <c r="AC1453" s="8"/>
    </row>
    <row r="1454" spans="1:29" outlineLevel="3" x14ac:dyDescent="0.25">
      <c r="A1454" t="s">
        <v>2857</v>
      </c>
      <c r="B1454" t="s">
        <v>2858</v>
      </c>
      <c r="C1454" t="s">
        <v>2879</v>
      </c>
      <c r="D1454" t="s">
        <v>2880</v>
      </c>
      <c r="E1454" s="5">
        <v>-1936206</v>
      </c>
      <c r="F1454" s="5">
        <v>-2151340</v>
      </c>
      <c r="G1454" s="5">
        <v>0</v>
      </c>
      <c r="H1454" s="5">
        <v>0</v>
      </c>
      <c r="I1454" s="5">
        <v>-215134</v>
      </c>
      <c r="J1454" s="5">
        <v>-430268</v>
      </c>
      <c r="K1454" s="5">
        <v>-645402</v>
      </c>
      <c r="L1454" s="5">
        <v>-860536</v>
      </c>
      <c r="M1454" s="5">
        <v>-1075670</v>
      </c>
      <c r="N1454" s="5">
        <v>-1290804</v>
      </c>
      <c r="O1454" s="5">
        <v>-1505938</v>
      </c>
      <c r="P1454" s="5">
        <v>-1721072</v>
      </c>
      <c r="Q1454" s="5">
        <v>-1936206</v>
      </c>
      <c r="R1454" s="9">
        <f t="shared" si="205"/>
        <v>-986030.83333333337</v>
      </c>
      <c r="S1454" s="9"/>
      <c r="U1454" s="9">
        <f t="shared" si="207"/>
        <v>-986030.83333333337</v>
      </c>
      <c r="V1454" s="8"/>
      <c r="W1454" s="8"/>
      <c r="Y1454" s="8"/>
      <c r="Z1454" s="8"/>
      <c r="AA1454" s="8"/>
      <c r="AC1454" s="8"/>
    </row>
    <row r="1455" spans="1:29" outlineLevel="3" x14ac:dyDescent="0.25">
      <c r="A1455" t="s">
        <v>2857</v>
      </c>
      <c r="B1455" t="s">
        <v>2858</v>
      </c>
      <c r="C1455" t="s">
        <v>2881</v>
      </c>
      <c r="D1455" t="s">
        <v>2882</v>
      </c>
      <c r="E1455" s="5">
        <v>-720000</v>
      </c>
      <c r="F1455" s="5">
        <v>-837191.78</v>
      </c>
      <c r="G1455" s="5">
        <v>0</v>
      </c>
      <c r="H1455" s="5">
        <v>0</v>
      </c>
      <c r="I1455" s="5">
        <v>-89000</v>
      </c>
      <c r="J1455" s="5">
        <v>-178000</v>
      </c>
      <c r="K1455" s="5">
        <v>-267000</v>
      </c>
      <c r="L1455" s="5">
        <v>-356000</v>
      </c>
      <c r="M1455" s="5">
        <v>-445000</v>
      </c>
      <c r="N1455" s="5">
        <v>-534000</v>
      </c>
      <c r="O1455" s="5">
        <v>-623000</v>
      </c>
      <c r="P1455" s="5">
        <v>-712000</v>
      </c>
      <c r="Q1455" s="5">
        <v>-801000</v>
      </c>
      <c r="R1455" s="9">
        <f t="shared" si="205"/>
        <v>-400140.98166666669</v>
      </c>
      <c r="S1455" s="9"/>
      <c r="U1455" s="9">
        <f t="shared" si="207"/>
        <v>-400140.98166666669</v>
      </c>
      <c r="V1455" s="8"/>
      <c r="W1455" s="8"/>
      <c r="Y1455" s="8"/>
      <c r="Z1455" s="8"/>
      <c r="AA1455" s="8"/>
      <c r="AC1455" s="8"/>
    </row>
    <row r="1456" spans="1:29" outlineLevel="3" x14ac:dyDescent="0.25">
      <c r="A1456" t="s">
        <v>2857</v>
      </c>
      <c r="B1456" t="s">
        <v>2858</v>
      </c>
      <c r="C1456" t="s">
        <v>2883</v>
      </c>
      <c r="D1456" t="s">
        <v>2884</v>
      </c>
      <c r="E1456" s="5">
        <v>-6920</v>
      </c>
      <c r="F1456" s="5">
        <v>-11235</v>
      </c>
      <c r="G1456" s="5">
        <v>-13675</v>
      </c>
      <c r="H1456" s="5">
        <v>-19505</v>
      </c>
      <c r="I1456" s="5">
        <v>-11776</v>
      </c>
      <c r="J1456" s="5">
        <v>-11776</v>
      </c>
      <c r="K1456" s="5">
        <v>-11776</v>
      </c>
      <c r="L1456" s="5">
        <v>-11776</v>
      </c>
      <c r="M1456" s="5">
        <v>-18597.32</v>
      </c>
      <c r="N1456" s="5">
        <v>-20597.32</v>
      </c>
      <c r="O1456" s="5">
        <v>-20977.32</v>
      </c>
      <c r="P1456" s="5">
        <v>-3380</v>
      </c>
      <c r="Q1456" s="5">
        <v>-4380</v>
      </c>
      <c r="R1456" s="9">
        <f t="shared" si="205"/>
        <v>-13393.413333333336</v>
      </c>
      <c r="S1456" s="9"/>
      <c r="U1456" s="9">
        <f t="shared" si="207"/>
        <v>-13393.413333333336</v>
      </c>
      <c r="V1456" s="8"/>
      <c r="W1456" s="8"/>
      <c r="Y1456" s="8"/>
      <c r="Z1456" s="8"/>
      <c r="AA1456" s="8"/>
      <c r="AC1456" s="8"/>
    </row>
    <row r="1457" spans="1:29" outlineLevel="3" x14ac:dyDescent="0.25">
      <c r="A1457" t="s">
        <v>2857</v>
      </c>
      <c r="B1457" t="s">
        <v>2858</v>
      </c>
      <c r="C1457" t="s">
        <v>2885</v>
      </c>
      <c r="D1457" t="s">
        <v>2886</v>
      </c>
      <c r="E1457" s="5">
        <v>-414213.74</v>
      </c>
      <c r="F1457" s="5">
        <v>-394135.68</v>
      </c>
      <c r="G1457" s="5">
        <v>-586899.26</v>
      </c>
      <c r="H1457" s="5">
        <v>-497625.77</v>
      </c>
      <c r="I1457" s="5">
        <v>-552408.93999999994</v>
      </c>
      <c r="J1457" s="5">
        <v>-580162.43999999994</v>
      </c>
      <c r="K1457" s="5">
        <v>-506451.3</v>
      </c>
      <c r="L1457" s="5">
        <v>-213707.54</v>
      </c>
      <c r="M1457" s="5">
        <v>-288614.55</v>
      </c>
      <c r="N1457" s="5">
        <v>-260908.83</v>
      </c>
      <c r="O1457" s="5">
        <v>-278473.51</v>
      </c>
      <c r="P1457" s="5">
        <v>-316759.27</v>
      </c>
      <c r="Q1457" s="5">
        <v>-234031.29</v>
      </c>
      <c r="R1457" s="9">
        <f t="shared" si="205"/>
        <v>-400022.46708333329</v>
      </c>
      <c r="S1457" s="9"/>
      <c r="U1457" s="9">
        <f t="shared" si="207"/>
        <v>-400022.46708333329</v>
      </c>
      <c r="V1457" s="8"/>
      <c r="W1457" s="8"/>
      <c r="Y1457" s="8"/>
      <c r="Z1457" s="8"/>
      <c r="AA1457" s="8"/>
      <c r="AC1457" s="8"/>
    </row>
    <row r="1458" spans="1:29" outlineLevel="3" x14ac:dyDescent="0.25">
      <c r="A1458" t="s">
        <v>2857</v>
      </c>
      <c r="B1458" t="s">
        <v>2858</v>
      </c>
      <c r="C1458" t="s">
        <v>2887</v>
      </c>
      <c r="D1458" t="s">
        <v>2888</v>
      </c>
      <c r="E1458" s="5">
        <v>-5509.02</v>
      </c>
      <c r="F1458" s="5">
        <v>-72016.81</v>
      </c>
      <c r="G1458" s="5">
        <v>-138524.6</v>
      </c>
      <c r="H1458" s="5">
        <v>-11018.04</v>
      </c>
      <c r="I1458" s="5">
        <v>-77525.83</v>
      </c>
      <c r="J1458" s="5">
        <v>-136749.96</v>
      </c>
      <c r="K1458" s="5">
        <v>-16527.060000000001</v>
      </c>
      <c r="L1458" s="5">
        <v>-79393.02</v>
      </c>
      <c r="M1458" s="5">
        <v>-16527.060000000001</v>
      </c>
      <c r="N1458" s="5">
        <v>5509.03</v>
      </c>
      <c r="O1458" s="5">
        <v>0</v>
      </c>
      <c r="P1458" s="5">
        <v>0</v>
      </c>
      <c r="Q1458" s="5">
        <v>0</v>
      </c>
      <c r="R1458" s="9">
        <f t="shared" si="205"/>
        <v>-45460.654999999999</v>
      </c>
      <c r="S1458" s="9"/>
      <c r="U1458" s="9">
        <f t="shared" si="207"/>
        <v>-45460.654999999999</v>
      </c>
      <c r="V1458" s="8"/>
      <c r="W1458" s="8"/>
      <c r="Y1458" s="8"/>
      <c r="Z1458" s="8"/>
      <c r="AA1458" s="8"/>
      <c r="AC1458" s="8"/>
    </row>
    <row r="1459" spans="1:29" outlineLevel="3" x14ac:dyDescent="0.25">
      <c r="A1459" t="s">
        <v>2857</v>
      </c>
      <c r="B1459" t="s">
        <v>2858</v>
      </c>
      <c r="C1459" t="s">
        <v>2889</v>
      </c>
      <c r="D1459" t="s">
        <v>2890</v>
      </c>
      <c r="E1459" s="5">
        <v>-4262416.3899999997</v>
      </c>
      <c r="F1459" s="5">
        <v>-3895346.8</v>
      </c>
      <c r="G1459" s="5">
        <v>-3688680.71</v>
      </c>
      <c r="H1459" s="5">
        <v>-3634484.81</v>
      </c>
      <c r="I1459" s="5">
        <v>-3453516.02</v>
      </c>
      <c r="J1459" s="5">
        <v>-3342245.79</v>
      </c>
      <c r="K1459" s="5">
        <v>-2745510.56</v>
      </c>
      <c r="L1459" s="5">
        <v>-3193403.12</v>
      </c>
      <c r="M1459" s="5">
        <v>-3643590.95</v>
      </c>
      <c r="N1459" s="5">
        <v>-3970031.45</v>
      </c>
      <c r="O1459" s="5">
        <v>-4161248.6</v>
      </c>
      <c r="P1459" s="5">
        <v>-4284611.1399999997</v>
      </c>
      <c r="Q1459" s="5">
        <v>-4312527.3099999996</v>
      </c>
      <c r="R1459" s="9">
        <f t="shared" si="205"/>
        <v>-3691678.4833333329</v>
      </c>
      <c r="S1459" s="9"/>
      <c r="U1459" s="9">
        <f t="shared" si="207"/>
        <v>-3691678.4833333329</v>
      </c>
      <c r="V1459" s="8"/>
      <c r="W1459" s="8"/>
      <c r="Y1459" s="8"/>
      <c r="Z1459" s="8"/>
      <c r="AA1459" s="8"/>
      <c r="AC1459" s="8"/>
    </row>
    <row r="1460" spans="1:29" outlineLevel="3" x14ac:dyDescent="0.25">
      <c r="A1460" t="s">
        <v>2857</v>
      </c>
      <c r="B1460" t="s">
        <v>2858</v>
      </c>
      <c r="C1460" t="s">
        <v>2891</v>
      </c>
      <c r="D1460" t="s">
        <v>2892</v>
      </c>
      <c r="E1460" s="5">
        <v>-2019168.3</v>
      </c>
      <c r="F1460" s="5">
        <v>-1970745.06</v>
      </c>
      <c r="G1460" s="5">
        <v>-1908225.92</v>
      </c>
      <c r="H1460" s="5">
        <v>-1891593.23</v>
      </c>
      <c r="I1460" s="5">
        <v>-1852686.73</v>
      </c>
      <c r="J1460" s="5">
        <v>-1858099.13</v>
      </c>
      <c r="K1460" s="5">
        <v>-1854928.23</v>
      </c>
      <c r="L1460" s="5">
        <v>-1944580.92</v>
      </c>
      <c r="M1460" s="5">
        <v>-2043570.15</v>
      </c>
      <c r="N1460" s="5">
        <v>-2119037.7599999998</v>
      </c>
      <c r="O1460" s="5">
        <v>-2139736.7799999998</v>
      </c>
      <c r="P1460" s="5">
        <v>-2117020.88</v>
      </c>
      <c r="Q1460" s="5">
        <v>-2098519.0299999998</v>
      </c>
      <c r="R1460" s="9">
        <f t="shared" si="205"/>
        <v>-1979922.3712500001</v>
      </c>
      <c r="S1460" s="9"/>
      <c r="U1460" s="9">
        <f t="shared" si="207"/>
        <v>-1979922.3712500001</v>
      </c>
      <c r="V1460" s="8"/>
      <c r="W1460" s="8"/>
      <c r="Y1460" s="8"/>
      <c r="Z1460" s="8"/>
      <c r="AA1460" s="8"/>
      <c r="AC1460" s="8"/>
    </row>
    <row r="1461" spans="1:29" outlineLevel="3" x14ac:dyDescent="0.25">
      <c r="A1461" t="s">
        <v>2857</v>
      </c>
      <c r="B1461" t="s">
        <v>2858</v>
      </c>
      <c r="C1461" t="s">
        <v>2893</v>
      </c>
      <c r="D1461" t="s">
        <v>2894</v>
      </c>
      <c r="E1461" s="5">
        <v>-2388534.59</v>
      </c>
      <c r="F1461" s="5">
        <v>-2312231.08</v>
      </c>
      <c r="G1461" s="5">
        <v>-2244834.98</v>
      </c>
      <c r="H1461" s="5">
        <v>-2231708.73</v>
      </c>
      <c r="I1461" s="5">
        <v>-2188081.06</v>
      </c>
      <c r="J1461" s="5">
        <v>-2160868.62</v>
      </c>
      <c r="K1461" s="5">
        <v>-2069846.13</v>
      </c>
      <c r="L1461" s="5">
        <v>-2139446.9500000002</v>
      </c>
      <c r="M1461" s="5">
        <v>-2244459.34</v>
      </c>
      <c r="N1461" s="5">
        <v>-2316395.59</v>
      </c>
      <c r="O1461" s="5">
        <v>-2373071.9900000002</v>
      </c>
      <c r="P1461" s="5">
        <v>-2329549.27</v>
      </c>
      <c r="Q1461" s="5">
        <v>-2339794.7200000002</v>
      </c>
      <c r="R1461" s="9">
        <f t="shared" si="205"/>
        <v>-2247888.199583333</v>
      </c>
      <c r="S1461" s="9"/>
      <c r="U1461" s="9">
        <f t="shared" si="207"/>
        <v>-2247888.199583333</v>
      </c>
      <c r="V1461" s="8"/>
      <c r="W1461" s="8"/>
      <c r="Y1461" s="8"/>
      <c r="Z1461" s="8"/>
      <c r="AA1461" s="8"/>
      <c r="AC1461" s="8"/>
    </row>
    <row r="1462" spans="1:29" outlineLevel="3" x14ac:dyDescent="0.25">
      <c r="A1462" t="s">
        <v>2857</v>
      </c>
      <c r="B1462" t="s">
        <v>2858</v>
      </c>
      <c r="C1462" t="s">
        <v>2895</v>
      </c>
      <c r="D1462" t="s">
        <v>2896</v>
      </c>
      <c r="E1462" s="5">
        <v>-89537.78</v>
      </c>
      <c r="F1462" s="5">
        <v>-85922.52</v>
      </c>
      <c r="G1462" s="5">
        <v>-83653.100000000006</v>
      </c>
      <c r="H1462" s="5">
        <v>-82189.78</v>
      </c>
      <c r="I1462" s="5">
        <v>-83556.95</v>
      </c>
      <c r="J1462" s="5">
        <v>-80242.34</v>
      </c>
      <c r="K1462" s="5">
        <v>-86697.95</v>
      </c>
      <c r="L1462" s="5">
        <v>-96231.19</v>
      </c>
      <c r="M1462" s="5">
        <v>-99970.19</v>
      </c>
      <c r="N1462" s="5">
        <v>-107125.59</v>
      </c>
      <c r="O1462" s="5">
        <v>-108903.25</v>
      </c>
      <c r="P1462" s="5">
        <v>-113301.29</v>
      </c>
      <c r="Q1462" s="5">
        <v>-112210.82</v>
      </c>
      <c r="R1462" s="9">
        <f t="shared" si="205"/>
        <v>-94055.704166666663</v>
      </c>
      <c r="S1462" s="9"/>
      <c r="U1462" s="9">
        <f t="shared" si="207"/>
        <v>-94055.704166666663</v>
      </c>
      <c r="V1462" s="8"/>
      <c r="W1462" s="8"/>
      <c r="Y1462" s="8"/>
      <c r="Z1462" s="8"/>
      <c r="AA1462" s="8"/>
      <c r="AC1462" s="8"/>
    </row>
    <row r="1463" spans="1:29" outlineLevel="3" x14ac:dyDescent="0.25">
      <c r="A1463" t="s">
        <v>2857</v>
      </c>
      <c r="B1463" t="s">
        <v>2858</v>
      </c>
      <c r="C1463" t="s">
        <v>2897</v>
      </c>
      <c r="D1463" t="s">
        <v>2898</v>
      </c>
      <c r="E1463" s="5">
        <v>-37287.35</v>
      </c>
      <c r="F1463" s="5">
        <v>-38253.32</v>
      </c>
      <c r="G1463" s="5">
        <v>-36808.019999999997</v>
      </c>
      <c r="H1463" s="5">
        <v>-37785.99</v>
      </c>
      <c r="I1463" s="5">
        <v>-36640.949999999997</v>
      </c>
      <c r="J1463" s="5">
        <v>-36995.24</v>
      </c>
      <c r="K1463" s="5">
        <v>-35749.22</v>
      </c>
      <c r="L1463" s="5">
        <v>-33979.040000000001</v>
      </c>
      <c r="M1463" s="5">
        <v>-35036.42</v>
      </c>
      <c r="N1463" s="5">
        <v>-37182.379999999997</v>
      </c>
      <c r="O1463" s="5">
        <v>-39988.269999999997</v>
      </c>
      <c r="P1463" s="5">
        <v>-37263.839999999997</v>
      </c>
      <c r="Q1463" s="5">
        <v>-41170.730000000003</v>
      </c>
      <c r="R1463" s="9">
        <f t="shared" si="205"/>
        <v>-37075.977499999994</v>
      </c>
      <c r="S1463" s="9"/>
      <c r="U1463" s="9">
        <f t="shared" si="207"/>
        <v>-37075.977499999994</v>
      </c>
      <c r="V1463" s="8"/>
      <c r="W1463" s="8"/>
      <c r="Y1463" s="8"/>
      <c r="Z1463" s="8"/>
      <c r="AA1463" s="8"/>
      <c r="AC1463" s="8"/>
    </row>
    <row r="1464" spans="1:29" outlineLevel="3" x14ac:dyDescent="0.25">
      <c r="A1464" t="s">
        <v>2857</v>
      </c>
      <c r="B1464" t="s">
        <v>2858</v>
      </c>
      <c r="C1464" t="s">
        <v>2899</v>
      </c>
      <c r="D1464" t="s">
        <v>2900</v>
      </c>
      <c r="E1464" s="5">
        <v>-4029722.15</v>
      </c>
      <c r="F1464" s="5">
        <v>-3824655.78</v>
      </c>
      <c r="G1464" s="5">
        <v>-3668669.57</v>
      </c>
      <c r="H1464" s="5">
        <v>-3756719.17</v>
      </c>
      <c r="I1464" s="5">
        <v>-3651523.38</v>
      </c>
      <c r="J1464" s="5">
        <v>-3727127.92</v>
      </c>
      <c r="K1464" s="5">
        <v>-3660929.91</v>
      </c>
      <c r="L1464" s="5">
        <v>-3765597.33</v>
      </c>
      <c r="M1464" s="5">
        <v>-3900634.03</v>
      </c>
      <c r="N1464" s="5">
        <v>-3989226.26</v>
      </c>
      <c r="O1464" s="5">
        <v>-4127270</v>
      </c>
      <c r="P1464" s="5">
        <v>-4161490.48</v>
      </c>
      <c r="Q1464" s="5">
        <v>-4037126.31</v>
      </c>
      <c r="R1464" s="9">
        <f t="shared" si="205"/>
        <v>-3855605.6716666669</v>
      </c>
      <c r="S1464" s="9"/>
      <c r="U1464" s="9">
        <f t="shared" si="207"/>
        <v>-3855605.6716666669</v>
      </c>
      <c r="V1464" s="8"/>
      <c r="W1464" s="8"/>
      <c r="Y1464" s="8"/>
      <c r="Z1464" s="8"/>
      <c r="AA1464" s="8"/>
      <c r="AC1464" s="8"/>
    </row>
    <row r="1465" spans="1:29" outlineLevel="3" x14ac:dyDescent="0.25">
      <c r="A1465" t="s">
        <v>2857</v>
      </c>
      <c r="B1465" t="s">
        <v>2858</v>
      </c>
      <c r="C1465" t="s">
        <v>2901</v>
      </c>
      <c r="D1465" t="s">
        <v>2902</v>
      </c>
      <c r="E1465" s="5">
        <v>-163442.26999999999</v>
      </c>
      <c r="F1465" s="5">
        <v>-154727.32</v>
      </c>
      <c r="G1465" s="5">
        <v>-148666.29</v>
      </c>
      <c r="H1465" s="5">
        <v>-148206.65</v>
      </c>
      <c r="I1465" s="5">
        <v>-142063.26</v>
      </c>
      <c r="J1465" s="5">
        <v>-133972.59</v>
      </c>
      <c r="K1465" s="5">
        <v>-127192.1</v>
      </c>
      <c r="L1465" s="5">
        <v>-128077.55</v>
      </c>
      <c r="M1465" s="5">
        <v>-136538.39000000001</v>
      </c>
      <c r="N1465" s="5">
        <v>-141021.49</v>
      </c>
      <c r="O1465" s="5">
        <v>-143692.38</v>
      </c>
      <c r="P1465" s="5">
        <v>-148868.84</v>
      </c>
      <c r="Q1465" s="5">
        <v>-151113.26</v>
      </c>
      <c r="R1465" s="9">
        <f t="shared" si="205"/>
        <v>-142525.38541666666</v>
      </c>
      <c r="S1465" s="9"/>
      <c r="U1465" s="9">
        <f t="shared" si="207"/>
        <v>-142525.38541666666</v>
      </c>
      <c r="V1465" s="8"/>
      <c r="W1465" s="8"/>
      <c r="Y1465" s="8"/>
      <c r="Z1465" s="8"/>
      <c r="AA1465" s="8"/>
      <c r="AC1465" s="8"/>
    </row>
    <row r="1466" spans="1:29" outlineLevel="3" x14ac:dyDescent="0.25">
      <c r="A1466" t="s">
        <v>2857</v>
      </c>
      <c r="B1466" t="s">
        <v>2858</v>
      </c>
      <c r="C1466" t="s">
        <v>2903</v>
      </c>
      <c r="D1466" t="s">
        <v>2904</v>
      </c>
      <c r="E1466" s="5">
        <v>-15558582.25</v>
      </c>
      <c r="F1466" s="5">
        <v>-15190861.050000001</v>
      </c>
      <c r="G1466" s="5">
        <v>-14850779.24</v>
      </c>
      <c r="H1466" s="5">
        <v>-15023216.210000001</v>
      </c>
      <c r="I1466" s="5">
        <v>-15144974.1</v>
      </c>
      <c r="J1466" s="5">
        <v>-15106874.83</v>
      </c>
      <c r="K1466" s="5">
        <v>-15268419.15</v>
      </c>
      <c r="L1466" s="5">
        <v>-15447590.49</v>
      </c>
      <c r="M1466" s="5">
        <v>-15667774.42</v>
      </c>
      <c r="N1466" s="5">
        <v>-15802040.289999999</v>
      </c>
      <c r="O1466" s="5">
        <v>-15963232.77</v>
      </c>
      <c r="P1466" s="5">
        <v>-16006197.99</v>
      </c>
      <c r="Q1466" s="5">
        <v>-16032629.35</v>
      </c>
      <c r="R1466" s="9">
        <f t="shared" si="205"/>
        <v>-15438963.86166667</v>
      </c>
      <c r="S1466" s="9"/>
      <c r="U1466" s="9">
        <f t="shared" si="207"/>
        <v>-15438963.86166667</v>
      </c>
      <c r="V1466" s="8"/>
      <c r="W1466" s="8"/>
      <c r="Y1466" s="8"/>
      <c r="Z1466" s="8"/>
      <c r="AA1466" s="8"/>
      <c r="AC1466" s="8"/>
    </row>
    <row r="1467" spans="1:29" outlineLevel="3" x14ac:dyDescent="0.25">
      <c r="A1467" t="s">
        <v>2857</v>
      </c>
      <c r="B1467" t="s">
        <v>2858</v>
      </c>
      <c r="C1467" t="s">
        <v>2905</v>
      </c>
      <c r="D1467" t="s">
        <v>2906</v>
      </c>
      <c r="E1467" s="5">
        <v>-6298683.71</v>
      </c>
      <c r="F1467" s="5">
        <v>-5499465.3099999996</v>
      </c>
      <c r="G1467" s="5">
        <v>-5474737.6299999999</v>
      </c>
      <c r="H1467" s="5">
        <v>-5506850.8200000003</v>
      </c>
      <c r="I1467" s="5">
        <v>-5486574.0499999998</v>
      </c>
      <c r="J1467" s="5">
        <v>-5493360.2300000004</v>
      </c>
      <c r="K1467" s="5">
        <v>-6110578.2800000003</v>
      </c>
      <c r="L1467" s="5">
        <v>-6259045.5199999996</v>
      </c>
      <c r="M1467" s="5">
        <v>-6242330.2800000003</v>
      </c>
      <c r="N1467" s="5">
        <v>-6259452.6100000003</v>
      </c>
      <c r="O1467" s="5">
        <v>-6281978.9000000004</v>
      </c>
      <c r="P1467" s="5">
        <v>-6316684.8099999996</v>
      </c>
      <c r="Q1467" s="5">
        <v>-6348843.3200000003</v>
      </c>
      <c r="R1467" s="9">
        <f t="shared" si="205"/>
        <v>-5937901.8295833329</v>
      </c>
      <c r="S1467" s="9"/>
      <c r="U1467" s="9">
        <f t="shared" si="207"/>
        <v>-5937901.8295833329</v>
      </c>
      <c r="V1467" s="8"/>
      <c r="W1467" s="8"/>
      <c r="Y1467" s="8"/>
      <c r="Z1467" s="8"/>
      <c r="AA1467" s="8"/>
      <c r="AC1467" s="8"/>
    </row>
    <row r="1468" spans="1:29" outlineLevel="3" x14ac:dyDescent="0.25">
      <c r="A1468" t="s">
        <v>2857</v>
      </c>
      <c r="B1468" t="s">
        <v>2858</v>
      </c>
      <c r="C1468" t="s">
        <v>2907</v>
      </c>
      <c r="D1468" t="s">
        <v>2908</v>
      </c>
      <c r="E1468" s="5">
        <v>-14090019</v>
      </c>
      <c r="F1468" s="5">
        <v>-15412843</v>
      </c>
      <c r="G1468" s="5">
        <v>-16066150</v>
      </c>
      <c r="H1468" s="5">
        <v>-16486491</v>
      </c>
      <c r="I1468" s="5">
        <v>-16955792</v>
      </c>
      <c r="J1468" s="5">
        <v>-17937301</v>
      </c>
      <c r="K1468" s="5">
        <v>-18587574</v>
      </c>
      <c r="L1468" s="5">
        <v>-18929074</v>
      </c>
      <c r="M1468" s="5">
        <v>-21646982</v>
      </c>
      <c r="N1468" s="5">
        <v>-18836111</v>
      </c>
      <c r="O1468" s="5">
        <v>-18620849</v>
      </c>
      <c r="P1468" s="5">
        <v>-18147193</v>
      </c>
      <c r="Q1468" s="5">
        <v>-17658494</v>
      </c>
      <c r="R1468" s="9">
        <f t="shared" si="205"/>
        <v>-17791718.041666668</v>
      </c>
      <c r="S1468" s="9"/>
      <c r="U1468" s="8"/>
      <c r="V1468" s="9">
        <f>R1468</f>
        <v>-17791718.041666668</v>
      </c>
      <c r="W1468" s="8"/>
      <c r="Y1468" s="8"/>
      <c r="Z1468" s="8"/>
      <c r="AA1468" s="9">
        <f>V1468</f>
        <v>-17791718.041666668</v>
      </c>
      <c r="AB1468" s="202"/>
      <c r="AC1468" s="157">
        <v>0</v>
      </c>
    </row>
    <row r="1469" spans="1:29" outlineLevel="3" x14ac:dyDescent="0.25">
      <c r="A1469" t="s">
        <v>2857</v>
      </c>
      <c r="B1469" t="s">
        <v>2858</v>
      </c>
      <c r="C1469" t="s">
        <v>2909</v>
      </c>
      <c r="D1469" t="s">
        <v>2910</v>
      </c>
      <c r="E1469" s="5">
        <v>-4249974</v>
      </c>
      <c r="F1469" s="5">
        <v>-4249974</v>
      </c>
      <c r="G1469" s="5">
        <v>-4249974</v>
      </c>
      <c r="H1469" s="5">
        <v>-4249974</v>
      </c>
      <c r="I1469" s="5">
        <v>-4249974</v>
      </c>
      <c r="J1469" s="5">
        <v>-4249974</v>
      </c>
      <c r="K1469" s="5">
        <v>-4345848</v>
      </c>
      <c r="L1469" s="5">
        <v>-4351050</v>
      </c>
      <c r="M1469" s="5">
        <v>-4345848</v>
      </c>
      <c r="N1469" s="5">
        <v>-4345848</v>
      </c>
      <c r="O1469" s="5">
        <v>-4345848</v>
      </c>
      <c r="P1469" s="5">
        <v>-4345848</v>
      </c>
      <c r="Q1469" s="5">
        <v>-4345848</v>
      </c>
      <c r="R1469" s="9">
        <f t="shared" si="205"/>
        <v>-4302339.25</v>
      </c>
      <c r="S1469" s="9"/>
      <c r="U1469" s="9">
        <f t="shared" ref="U1469:U1502" si="208">R1469</f>
        <v>-4302339.25</v>
      </c>
      <c r="V1469" s="8"/>
      <c r="W1469" s="8"/>
      <c r="Y1469" s="8"/>
      <c r="Z1469" s="8"/>
      <c r="AA1469" s="8"/>
      <c r="AC1469" s="8"/>
    </row>
    <row r="1470" spans="1:29" outlineLevel="3" x14ac:dyDescent="0.25">
      <c r="A1470" t="s">
        <v>2857</v>
      </c>
      <c r="B1470" t="s">
        <v>2858</v>
      </c>
      <c r="C1470" t="s">
        <v>2911</v>
      </c>
      <c r="D1470" t="s">
        <v>2912</v>
      </c>
      <c r="E1470" s="5">
        <v>-10300000</v>
      </c>
      <c r="F1470" s="5">
        <v>-10300000</v>
      </c>
      <c r="G1470" s="5">
        <v>-10300000</v>
      </c>
      <c r="H1470" s="5">
        <v>-10300000</v>
      </c>
      <c r="I1470" s="5">
        <v>-10300000</v>
      </c>
      <c r="J1470" s="5">
        <v>-10300000</v>
      </c>
      <c r="K1470" s="5">
        <v>-8100000</v>
      </c>
      <c r="L1470" s="5">
        <v>-8100000</v>
      </c>
      <c r="M1470" s="5">
        <v>-8100000</v>
      </c>
      <c r="N1470" s="5">
        <v>-8100000</v>
      </c>
      <c r="O1470" s="5">
        <v>-8100000</v>
      </c>
      <c r="P1470" s="5">
        <v>-8100000</v>
      </c>
      <c r="Q1470" s="5">
        <v>-8100000</v>
      </c>
      <c r="R1470" s="9">
        <f t="shared" si="205"/>
        <v>-9108333.333333334</v>
      </c>
      <c r="S1470" s="9"/>
      <c r="U1470" s="9">
        <f t="shared" si="208"/>
        <v>-9108333.333333334</v>
      </c>
      <c r="V1470" s="8"/>
      <c r="W1470" s="8"/>
      <c r="Y1470" s="8"/>
      <c r="Z1470" s="8"/>
      <c r="AA1470" s="8"/>
      <c r="AC1470" s="8"/>
    </row>
    <row r="1471" spans="1:29" outlineLevel="3" x14ac:dyDescent="0.25">
      <c r="A1471" t="s">
        <v>2857</v>
      </c>
      <c r="B1471" t="s">
        <v>2858</v>
      </c>
      <c r="C1471" t="s">
        <v>2913</v>
      </c>
      <c r="D1471" t="s">
        <v>2914</v>
      </c>
      <c r="E1471" s="5">
        <v>-218087.45</v>
      </c>
      <c r="F1471" s="5">
        <v>-211730.89</v>
      </c>
      <c r="G1471" s="5">
        <v>-4</v>
      </c>
      <c r="H1471" s="5">
        <v>-438943.1</v>
      </c>
      <c r="I1471" s="5">
        <v>-231100.74</v>
      </c>
      <c r="J1471" s="5">
        <v>-197350.68</v>
      </c>
      <c r="K1471" s="5">
        <v>-189289.91</v>
      </c>
      <c r="L1471" s="5">
        <v>0.38</v>
      </c>
      <c r="M1471" s="5">
        <v>-186411.51999999999</v>
      </c>
      <c r="N1471" s="5">
        <v>-431.53</v>
      </c>
      <c r="O1471" s="5">
        <v>1639.82</v>
      </c>
      <c r="P1471" s="5">
        <v>-417294.93</v>
      </c>
      <c r="Q1471" s="5">
        <v>-2071.34</v>
      </c>
      <c r="R1471" s="9">
        <f t="shared" si="205"/>
        <v>-165083.04124999998</v>
      </c>
      <c r="S1471" s="9"/>
      <c r="U1471" s="9">
        <f t="shared" si="208"/>
        <v>-165083.04124999998</v>
      </c>
      <c r="V1471" s="8"/>
      <c r="W1471" s="8"/>
      <c r="Y1471" s="8"/>
      <c r="Z1471" s="8"/>
      <c r="AA1471" s="8"/>
      <c r="AC1471" s="8"/>
    </row>
    <row r="1472" spans="1:29" outlineLevel="3" x14ac:dyDescent="0.25">
      <c r="A1472" t="s">
        <v>2857</v>
      </c>
      <c r="B1472" t="s">
        <v>2858</v>
      </c>
      <c r="C1472" t="s">
        <v>2915</v>
      </c>
      <c r="D1472" t="s">
        <v>2916</v>
      </c>
      <c r="E1472" s="5">
        <v>-1212000</v>
      </c>
      <c r="F1472" s="5">
        <v>-604000</v>
      </c>
      <c r="G1472" s="5">
        <v>-592000</v>
      </c>
      <c r="H1472" s="5">
        <v>-587000</v>
      </c>
      <c r="I1472" s="5">
        <v>-1174000</v>
      </c>
      <c r="J1472" s="5">
        <v>-580000</v>
      </c>
      <c r="K1472" s="5">
        <v>-577000</v>
      </c>
      <c r="L1472" s="5">
        <v>-1154000</v>
      </c>
      <c r="M1472" s="5">
        <v>-570000</v>
      </c>
      <c r="N1472" s="5">
        <v>-571000</v>
      </c>
      <c r="O1472" s="5">
        <v>-573000</v>
      </c>
      <c r="P1472" s="5">
        <v>-574000</v>
      </c>
      <c r="Q1472" s="5">
        <v>-572000</v>
      </c>
      <c r="R1472" s="9">
        <f t="shared" si="205"/>
        <v>-704000</v>
      </c>
      <c r="S1472" s="9"/>
      <c r="U1472" s="9">
        <f t="shared" si="208"/>
        <v>-704000</v>
      </c>
      <c r="V1472" s="8"/>
      <c r="W1472" s="8"/>
      <c r="Y1472" s="8"/>
      <c r="Z1472" s="8"/>
      <c r="AA1472" s="8"/>
      <c r="AC1472" s="8"/>
    </row>
    <row r="1473" spans="1:29" outlineLevel="3" x14ac:dyDescent="0.25">
      <c r="A1473" t="s">
        <v>2857</v>
      </c>
      <c r="B1473" t="s">
        <v>2858</v>
      </c>
      <c r="C1473" t="s">
        <v>2917</v>
      </c>
      <c r="D1473" t="s">
        <v>2918</v>
      </c>
      <c r="E1473" s="5">
        <v>-5965500</v>
      </c>
      <c r="F1473" s="5">
        <v>-5790500</v>
      </c>
      <c r="G1473" s="5">
        <v>-7488000</v>
      </c>
      <c r="H1473" s="5">
        <v>-14180687</v>
      </c>
      <c r="I1473" s="5">
        <v>-14343500</v>
      </c>
      <c r="J1473" s="5">
        <v>-13978824.58</v>
      </c>
      <c r="K1473" s="5">
        <v>-15751599.5</v>
      </c>
      <c r="L1473" s="5">
        <v>-15665824.58</v>
      </c>
      <c r="M1473" s="5">
        <v>-15640213.93</v>
      </c>
      <c r="N1473" s="5">
        <v>-15608670.99</v>
      </c>
      <c r="O1473" s="5">
        <v>-16170800.050000001</v>
      </c>
      <c r="P1473" s="5">
        <v>-15982975.550000001</v>
      </c>
      <c r="Q1473" s="5">
        <v>-16281343.74</v>
      </c>
      <c r="R1473" s="9">
        <f t="shared" si="205"/>
        <v>-13477084.8375</v>
      </c>
      <c r="S1473" s="9"/>
      <c r="U1473" s="9">
        <f t="shared" si="208"/>
        <v>-13477084.8375</v>
      </c>
      <c r="V1473" s="8"/>
      <c r="W1473" s="8"/>
      <c r="Y1473" s="8"/>
      <c r="Z1473" s="8"/>
      <c r="AA1473" s="8"/>
      <c r="AC1473" s="8"/>
    </row>
    <row r="1474" spans="1:29" outlineLevel="3" x14ac:dyDescent="0.25">
      <c r="A1474" t="s">
        <v>2857</v>
      </c>
      <c r="B1474" t="s">
        <v>2858</v>
      </c>
      <c r="C1474" t="s">
        <v>2919</v>
      </c>
      <c r="D1474" t="s">
        <v>2920</v>
      </c>
      <c r="E1474" s="5">
        <v>-2010611.75</v>
      </c>
      <c r="F1474" s="5">
        <v>-1231061.52</v>
      </c>
      <c r="G1474" s="5">
        <v>-1231061.52</v>
      </c>
      <c r="H1474" s="5">
        <v>-1231061.52</v>
      </c>
      <c r="I1474" s="5">
        <v>-1231061.52</v>
      </c>
      <c r="J1474" s="5">
        <v>-1231061.52</v>
      </c>
      <c r="K1474" s="5">
        <v>-2551061.52</v>
      </c>
      <c r="L1474" s="5">
        <v>-2551061.52</v>
      </c>
      <c r="M1474" s="5">
        <v>-2551061.52</v>
      </c>
      <c r="N1474" s="5">
        <v>-2551061.52</v>
      </c>
      <c r="O1474" s="5">
        <v>-2551061.52</v>
      </c>
      <c r="P1474" s="5">
        <v>-1977845.05</v>
      </c>
      <c r="Q1474" s="5">
        <v>-1231061.52</v>
      </c>
      <c r="R1474" s="9">
        <f t="shared" si="205"/>
        <v>-1875774.7404166667</v>
      </c>
      <c r="S1474" s="9"/>
      <c r="U1474" s="9">
        <f t="shared" si="208"/>
        <v>-1875774.7404166667</v>
      </c>
      <c r="V1474" s="8"/>
      <c r="W1474" s="8"/>
      <c r="Y1474" s="8"/>
      <c r="Z1474" s="8"/>
      <c r="AA1474" s="8"/>
      <c r="AC1474" s="8"/>
    </row>
    <row r="1475" spans="1:29" outlineLevel="3" x14ac:dyDescent="0.25">
      <c r="A1475" t="s">
        <v>2857</v>
      </c>
      <c r="B1475" t="s">
        <v>2858</v>
      </c>
      <c r="C1475" t="s">
        <v>2921</v>
      </c>
      <c r="D1475" t="s">
        <v>2922</v>
      </c>
      <c r="E1475" s="5">
        <v>-16711.169999999998</v>
      </c>
      <c r="F1475" s="5">
        <v>-145960.17000000001</v>
      </c>
      <c r="G1475" s="5">
        <v>-145960.17000000001</v>
      </c>
      <c r="H1475" s="5">
        <v>-124755.69</v>
      </c>
      <c r="I1475" s="5">
        <v>-35570.269999999997</v>
      </c>
      <c r="J1475" s="5">
        <v>-86452.33</v>
      </c>
      <c r="K1475" s="5">
        <v>-86452.33</v>
      </c>
      <c r="L1475" s="5">
        <v>-78768</v>
      </c>
      <c r="M1475" s="5">
        <v>-78768</v>
      </c>
      <c r="N1475" s="5">
        <v>-114821.65</v>
      </c>
      <c r="O1475" s="5">
        <v>-63706.17</v>
      </c>
      <c r="P1475" s="5">
        <v>-67053.41</v>
      </c>
      <c r="Q1475" s="5">
        <v>-51356.15</v>
      </c>
      <c r="R1475" s="9">
        <f t="shared" si="205"/>
        <v>-88525.154166666674</v>
      </c>
      <c r="S1475" s="9"/>
      <c r="U1475" s="9">
        <f t="shared" si="208"/>
        <v>-88525.154166666674</v>
      </c>
      <c r="V1475" s="8"/>
      <c r="W1475" s="8"/>
      <c r="Y1475" s="8"/>
      <c r="Z1475" s="8"/>
      <c r="AA1475" s="8"/>
      <c r="AC1475" s="8"/>
    </row>
    <row r="1476" spans="1:29" outlineLevel="3" x14ac:dyDescent="0.25">
      <c r="A1476" t="s">
        <v>2857</v>
      </c>
      <c r="B1476" t="s">
        <v>2858</v>
      </c>
      <c r="C1476" t="s">
        <v>2923</v>
      </c>
      <c r="D1476" t="s">
        <v>2924</v>
      </c>
      <c r="E1476" s="5">
        <v>-9078696.3699999992</v>
      </c>
      <c r="F1476" s="5">
        <v>-8920839.5500000007</v>
      </c>
      <c r="G1476" s="5">
        <v>-8795644.2599999998</v>
      </c>
      <c r="H1476" s="5">
        <v>-8849789.9199999999</v>
      </c>
      <c r="I1476" s="5">
        <v>-9627588.9000000004</v>
      </c>
      <c r="J1476" s="5">
        <v>-9657628.5099999998</v>
      </c>
      <c r="K1476" s="5">
        <v>-11439929.15</v>
      </c>
      <c r="L1476" s="5">
        <v>-11007281.23</v>
      </c>
      <c r="M1476" s="5">
        <v>-10588451.68</v>
      </c>
      <c r="N1476" s="5">
        <v>-10551261.029999999</v>
      </c>
      <c r="O1476" s="5">
        <v>-10451008.189999999</v>
      </c>
      <c r="P1476" s="5">
        <v>-10127033.74</v>
      </c>
      <c r="Q1476" s="5">
        <v>-10430142.01</v>
      </c>
      <c r="R1476" s="9">
        <f t="shared" si="205"/>
        <v>-9980906.2791666649</v>
      </c>
      <c r="S1476" s="9"/>
      <c r="U1476" s="9">
        <f t="shared" si="208"/>
        <v>-9980906.2791666649</v>
      </c>
      <c r="V1476" s="8"/>
      <c r="W1476" s="8"/>
      <c r="Y1476" s="8"/>
      <c r="Z1476" s="8"/>
      <c r="AA1476" s="8"/>
      <c r="AC1476" s="8"/>
    </row>
    <row r="1477" spans="1:29" outlineLevel="3" x14ac:dyDescent="0.25">
      <c r="A1477" t="s">
        <v>2857</v>
      </c>
      <c r="B1477" t="s">
        <v>2858</v>
      </c>
      <c r="C1477" t="s">
        <v>2925</v>
      </c>
      <c r="D1477" t="s">
        <v>2926</v>
      </c>
      <c r="E1477" s="5">
        <v>-7597977.7800000003</v>
      </c>
      <c r="F1477" s="5">
        <v>-7008319.7800000003</v>
      </c>
      <c r="G1477" s="5">
        <v>-6938525.6900000004</v>
      </c>
      <c r="H1477" s="5">
        <v>-6954134.6900000004</v>
      </c>
      <c r="I1477" s="5">
        <v>-6936592.6900000004</v>
      </c>
      <c r="J1477" s="5">
        <v>-6889675.6900000004</v>
      </c>
      <c r="K1477" s="5">
        <v>-6783304.6900000004</v>
      </c>
      <c r="L1477" s="5">
        <v>-9548098.6899999995</v>
      </c>
      <c r="M1477" s="5">
        <v>-9542090.6899999995</v>
      </c>
      <c r="N1477" s="5">
        <v>-9591736.6899999995</v>
      </c>
      <c r="O1477" s="5">
        <v>-9573757.6899999995</v>
      </c>
      <c r="P1477" s="5">
        <v>-9538586.6899999995</v>
      </c>
      <c r="Q1477" s="5">
        <v>-9414249.6899999995</v>
      </c>
      <c r="R1477" s="9">
        <f t="shared" si="205"/>
        <v>-8150911.451249999</v>
      </c>
      <c r="S1477" s="9"/>
      <c r="U1477" s="9">
        <f t="shared" si="208"/>
        <v>-8150911.451249999</v>
      </c>
      <c r="V1477" s="8"/>
      <c r="W1477" s="8"/>
      <c r="Y1477" s="8"/>
      <c r="Z1477" s="8"/>
      <c r="AA1477" s="8"/>
      <c r="AC1477" s="8"/>
    </row>
    <row r="1478" spans="1:29" outlineLevel="3" x14ac:dyDescent="0.25">
      <c r="A1478" t="s">
        <v>2857</v>
      </c>
      <c r="B1478" t="s">
        <v>2858</v>
      </c>
      <c r="C1478" t="s">
        <v>2927</v>
      </c>
      <c r="D1478" t="s">
        <v>2928</v>
      </c>
      <c r="E1478" s="5">
        <v>-11912564.630000001</v>
      </c>
      <c r="F1478" s="5">
        <v>-12572906.699999999</v>
      </c>
      <c r="G1478" s="5">
        <v>-13178121.48</v>
      </c>
      <c r="H1478" s="5">
        <v>-8493233.1300000008</v>
      </c>
      <c r="I1478" s="5">
        <v>-8865438.9600000009</v>
      </c>
      <c r="J1478" s="5">
        <v>-9169504.0399999991</v>
      </c>
      <c r="K1478" s="5">
        <v>-9156281</v>
      </c>
      <c r="L1478" s="5">
        <v>-10276532.51</v>
      </c>
      <c r="M1478" s="5">
        <v>-10853494.029999999</v>
      </c>
      <c r="N1478" s="5">
        <v>-11342748.08</v>
      </c>
      <c r="O1478" s="5">
        <v>-12153533.310000001</v>
      </c>
      <c r="P1478" s="5">
        <v>-12265949.75</v>
      </c>
      <c r="Q1478" s="5">
        <v>-13352680.32</v>
      </c>
      <c r="R1478" s="9">
        <f t="shared" si="205"/>
        <v>-10913363.78875</v>
      </c>
      <c r="S1478" s="9"/>
      <c r="U1478" s="9">
        <f t="shared" si="208"/>
        <v>-10913363.78875</v>
      </c>
      <c r="V1478" s="8"/>
      <c r="W1478" s="8"/>
      <c r="Y1478" s="8"/>
      <c r="Z1478" s="8"/>
      <c r="AA1478" s="8"/>
      <c r="AC1478" s="8"/>
    </row>
    <row r="1479" spans="1:29" outlineLevel="3" x14ac:dyDescent="0.25">
      <c r="A1479" t="s">
        <v>2857</v>
      </c>
      <c r="B1479" t="s">
        <v>2858</v>
      </c>
      <c r="C1479" t="s">
        <v>2929</v>
      </c>
      <c r="D1479" t="s">
        <v>2930</v>
      </c>
      <c r="E1479" s="5">
        <v>-863220.01</v>
      </c>
      <c r="F1479" s="5">
        <v>-863220.01</v>
      </c>
      <c r="G1479" s="5">
        <v>-863220.01</v>
      </c>
      <c r="H1479" s="5">
        <v>-863220.01</v>
      </c>
      <c r="I1479" s="5">
        <v>-863220.01</v>
      </c>
      <c r="J1479" s="5">
        <v>-863220.01</v>
      </c>
      <c r="K1479" s="5">
        <v>-863220.01</v>
      </c>
      <c r="L1479" s="5">
        <v>-888846.77</v>
      </c>
      <c r="M1479" s="5">
        <v>-888846.77</v>
      </c>
      <c r="N1479" s="5">
        <v>-888846.77</v>
      </c>
      <c r="O1479" s="5">
        <v>-888846.77</v>
      </c>
      <c r="P1479" s="5">
        <v>-888846.77</v>
      </c>
      <c r="Q1479" s="5">
        <v>-888846.77</v>
      </c>
      <c r="R1479" s="9">
        <f t="shared" si="205"/>
        <v>-874965.60833333328</v>
      </c>
      <c r="S1479" s="9"/>
      <c r="U1479" s="9">
        <f t="shared" si="208"/>
        <v>-874965.60833333328</v>
      </c>
      <c r="V1479" s="8"/>
      <c r="W1479" s="8"/>
      <c r="Y1479" s="8"/>
      <c r="Z1479" s="8"/>
      <c r="AA1479" s="8"/>
      <c r="AC1479" s="8"/>
    </row>
    <row r="1480" spans="1:29" outlineLevel="3" x14ac:dyDescent="0.25">
      <c r="A1480" t="s">
        <v>2857</v>
      </c>
      <c r="B1480" t="s">
        <v>2858</v>
      </c>
      <c r="C1480" t="s">
        <v>2931</v>
      </c>
      <c r="D1480" t="s">
        <v>2932</v>
      </c>
      <c r="E1480" s="5">
        <v>-2916949.26</v>
      </c>
      <c r="F1480" s="5">
        <v>-2641179.48</v>
      </c>
      <c r="G1480" s="5">
        <v>-2409546.33</v>
      </c>
      <c r="H1480" s="5">
        <v>-2062593.05</v>
      </c>
      <c r="I1480" s="5">
        <v>-1720176.94</v>
      </c>
      <c r="J1480" s="5">
        <v>-1511618.33</v>
      </c>
      <c r="K1480" s="5">
        <v>-1244083.32</v>
      </c>
      <c r="L1480" s="5">
        <v>-980013.38</v>
      </c>
      <c r="M1480" s="5">
        <v>-655203.32999999996</v>
      </c>
      <c r="N1480" s="5">
        <v>-657193.98</v>
      </c>
      <c r="O1480" s="5">
        <v>-3028782.42</v>
      </c>
      <c r="P1480" s="5">
        <v>-2773487.09</v>
      </c>
      <c r="Q1480" s="5">
        <v>-2498371.98</v>
      </c>
      <c r="R1480" s="9">
        <f t="shared" si="205"/>
        <v>-1865961.5225</v>
      </c>
      <c r="S1480" s="9"/>
      <c r="U1480" s="9">
        <f t="shared" si="208"/>
        <v>-1865961.5225</v>
      </c>
      <c r="V1480" s="8"/>
      <c r="W1480" s="8"/>
      <c r="Y1480" s="8"/>
      <c r="Z1480" s="8"/>
      <c r="AA1480" s="8"/>
      <c r="AC1480" s="8"/>
    </row>
    <row r="1481" spans="1:29" outlineLevel="3" x14ac:dyDescent="0.25">
      <c r="A1481" t="s">
        <v>2857</v>
      </c>
      <c r="B1481" t="s">
        <v>2858</v>
      </c>
      <c r="C1481" t="s">
        <v>2933</v>
      </c>
      <c r="D1481" t="s">
        <v>2934</v>
      </c>
      <c r="E1481" s="5">
        <v>-785924.34</v>
      </c>
      <c r="F1481" s="5">
        <v>-549411.5</v>
      </c>
      <c r="G1481" s="5">
        <v>-680398.89</v>
      </c>
      <c r="H1481" s="5">
        <v>-811386.28</v>
      </c>
      <c r="I1481" s="5">
        <v>-942373.67</v>
      </c>
      <c r="J1481" s="5">
        <v>-335066.26</v>
      </c>
      <c r="K1481" s="5">
        <v>-466053.65</v>
      </c>
      <c r="L1481" s="5">
        <v>-597041.04</v>
      </c>
      <c r="M1481" s="5">
        <v>-541651.53</v>
      </c>
      <c r="N1481" s="5">
        <v>-672638.92</v>
      </c>
      <c r="O1481" s="5">
        <v>-601316.43999999994</v>
      </c>
      <c r="P1481" s="5">
        <v>-732303.83</v>
      </c>
      <c r="Q1481" s="5">
        <v>-863291.22</v>
      </c>
      <c r="R1481" s="9">
        <f t="shared" si="205"/>
        <v>-646187.48250000016</v>
      </c>
      <c r="S1481" s="9"/>
      <c r="U1481" s="9">
        <f t="shared" si="208"/>
        <v>-646187.48250000016</v>
      </c>
      <c r="V1481" s="8"/>
      <c r="W1481" s="8"/>
      <c r="Y1481" s="8"/>
      <c r="Z1481" s="8"/>
      <c r="AA1481" s="8"/>
      <c r="AC1481" s="8"/>
    </row>
    <row r="1482" spans="1:29" outlineLevel="3" x14ac:dyDescent="0.25">
      <c r="A1482" t="s">
        <v>2857</v>
      </c>
      <c r="B1482" t="s">
        <v>2858</v>
      </c>
      <c r="C1482" t="s">
        <v>2935</v>
      </c>
      <c r="D1482" t="s">
        <v>2936</v>
      </c>
      <c r="E1482" s="5">
        <v>-5008754</v>
      </c>
      <c r="F1482" s="5">
        <v>-5008754</v>
      </c>
      <c r="G1482" s="5">
        <v>-5008754</v>
      </c>
      <c r="H1482" s="5">
        <v>-4674997</v>
      </c>
      <c r="I1482" s="5">
        <v>-4674997</v>
      </c>
      <c r="J1482" s="5">
        <v>-4674997</v>
      </c>
      <c r="K1482" s="5">
        <v>-5959008</v>
      </c>
      <c r="L1482" s="5">
        <v>-5959008</v>
      </c>
      <c r="M1482" s="5">
        <v>-5959008</v>
      </c>
      <c r="N1482" s="5">
        <v>-3720408</v>
      </c>
      <c r="O1482" s="5">
        <v>-3720408</v>
      </c>
      <c r="P1482" s="5">
        <v>-3720408</v>
      </c>
      <c r="Q1482" s="5">
        <v>-2611588</v>
      </c>
      <c r="R1482" s="9">
        <f t="shared" si="205"/>
        <v>-4740909.833333333</v>
      </c>
      <c r="S1482" s="9"/>
      <c r="U1482" s="9">
        <f t="shared" si="208"/>
        <v>-4740909.833333333</v>
      </c>
      <c r="V1482" s="8"/>
      <c r="W1482" s="8"/>
      <c r="Y1482" s="8"/>
      <c r="Z1482" s="8"/>
      <c r="AA1482" s="8"/>
      <c r="AC1482" s="8"/>
    </row>
    <row r="1483" spans="1:29" outlineLevel="3" x14ac:dyDescent="0.25">
      <c r="A1483" t="s">
        <v>2857</v>
      </c>
      <c r="B1483" t="s">
        <v>2858</v>
      </c>
      <c r="C1483" t="s">
        <v>2937</v>
      </c>
      <c r="D1483" t="s">
        <v>2938</v>
      </c>
      <c r="E1483" s="5">
        <v>-159904</v>
      </c>
      <c r="F1483" s="5">
        <v>-159904</v>
      </c>
      <c r="G1483" s="5">
        <v>-159904</v>
      </c>
      <c r="H1483" s="5">
        <v>-160690</v>
      </c>
      <c r="I1483" s="5">
        <v>-160690</v>
      </c>
      <c r="J1483" s="5">
        <v>-160690</v>
      </c>
      <c r="K1483" s="5">
        <v>-162996</v>
      </c>
      <c r="L1483" s="5">
        <v>-162996</v>
      </c>
      <c r="M1483" s="5">
        <v>-162996</v>
      </c>
      <c r="N1483" s="5">
        <v>-162693</v>
      </c>
      <c r="O1483" s="5">
        <v>-162693</v>
      </c>
      <c r="P1483" s="5">
        <v>-162693</v>
      </c>
      <c r="Q1483" s="5">
        <v>-162390</v>
      </c>
      <c r="R1483" s="9">
        <f t="shared" si="205"/>
        <v>-161674.33333333334</v>
      </c>
      <c r="S1483" s="9"/>
      <c r="U1483" s="9">
        <f t="shared" si="208"/>
        <v>-161674.33333333334</v>
      </c>
      <c r="V1483" s="8"/>
      <c r="W1483" s="8"/>
      <c r="Y1483" s="8"/>
      <c r="Z1483" s="8"/>
      <c r="AA1483" s="8"/>
      <c r="AC1483" s="8"/>
    </row>
    <row r="1484" spans="1:29" outlineLevel="3" x14ac:dyDescent="0.25">
      <c r="A1484" t="s">
        <v>2857</v>
      </c>
      <c r="B1484" t="s">
        <v>2858</v>
      </c>
      <c r="C1484" t="s">
        <v>2939</v>
      </c>
      <c r="D1484" t="s">
        <v>2940</v>
      </c>
      <c r="E1484" s="5">
        <v>-13543266.039999999</v>
      </c>
      <c r="F1484" s="5">
        <v>-13543266.039999999</v>
      </c>
      <c r="G1484" s="5">
        <v>-13542270.51</v>
      </c>
      <c r="H1484" s="5">
        <v>-12826251.77</v>
      </c>
      <c r="I1484" s="5">
        <v>-12825173.060000001</v>
      </c>
      <c r="J1484" s="5">
        <v>-12773654.27</v>
      </c>
      <c r="K1484" s="5">
        <v>-15153175.130000001</v>
      </c>
      <c r="L1484" s="5">
        <v>-15149947.4</v>
      </c>
      <c r="M1484" s="5">
        <v>-15148331.09</v>
      </c>
      <c r="N1484" s="5">
        <v>-13958136.630000001</v>
      </c>
      <c r="O1484" s="5">
        <v>-13944748.039999999</v>
      </c>
      <c r="P1484" s="5">
        <v>-13955206.609999999</v>
      </c>
      <c r="Q1484" s="5">
        <v>-14276279.699999999</v>
      </c>
      <c r="R1484" s="9">
        <f t="shared" si="205"/>
        <v>-13894161.118333334</v>
      </c>
      <c r="S1484" s="9"/>
      <c r="U1484" s="9">
        <f t="shared" si="208"/>
        <v>-13894161.118333334</v>
      </c>
      <c r="V1484" s="8"/>
      <c r="W1484" s="8"/>
      <c r="Y1484" s="8"/>
      <c r="Z1484" s="8"/>
      <c r="AA1484" s="8"/>
      <c r="AC1484" s="8"/>
    </row>
    <row r="1485" spans="1:29" outlineLevel="3" x14ac:dyDescent="0.25">
      <c r="A1485" t="s">
        <v>2857</v>
      </c>
      <c r="B1485" t="s">
        <v>2858</v>
      </c>
      <c r="C1485" t="s">
        <v>2941</v>
      </c>
      <c r="D1485" t="s">
        <v>2942</v>
      </c>
      <c r="E1485" s="5">
        <v>-912160.03</v>
      </c>
      <c r="F1485" s="5">
        <v>-5570936.0700000003</v>
      </c>
      <c r="G1485" s="5">
        <v>-5000547.99</v>
      </c>
      <c r="H1485" s="5">
        <v>-4433159.91</v>
      </c>
      <c r="I1485" s="5">
        <v>-4737556.67</v>
      </c>
      <c r="J1485" s="5">
        <v>-4082483.12</v>
      </c>
      <c r="K1485" s="5">
        <v>-3707563.27</v>
      </c>
      <c r="L1485" s="5">
        <v>-3510068.66</v>
      </c>
      <c r="M1485" s="5">
        <v>-2927873.84</v>
      </c>
      <c r="N1485" s="5">
        <v>-2332632.06</v>
      </c>
      <c r="O1485" s="5">
        <v>-1907253.96</v>
      </c>
      <c r="P1485" s="5">
        <v>-1341537.9099999999</v>
      </c>
      <c r="Q1485" s="5">
        <v>-1081026.3799999999</v>
      </c>
      <c r="R1485" s="9">
        <f t="shared" si="205"/>
        <v>-3379017.2220833334</v>
      </c>
      <c r="S1485" s="9"/>
      <c r="U1485" s="9">
        <f t="shared" si="208"/>
        <v>-3379017.2220833334</v>
      </c>
      <c r="V1485" s="8"/>
      <c r="W1485" s="8"/>
      <c r="Y1485" s="8"/>
      <c r="Z1485" s="8"/>
      <c r="AA1485" s="8"/>
      <c r="AC1485" s="8"/>
    </row>
    <row r="1486" spans="1:29" outlineLevel="3" x14ac:dyDescent="0.25">
      <c r="A1486" t="s">
        <v>2857</v>
      </c>
      <c r="B1486" t="s">
        <v>2858</v>
      </c>
      <c r="C1486" t="s">
        <v>2943</v>
      </c>
      <c r="D1486" t="s">
        <v>2944</v>
      </c>
      <c r="E1486" s="5">
        <v>-2701269.34</v>
      </c>
      <c r="F1486" s="5">
        <v>-2743644.81</v>
      </c>
      <c r="G1486" s="5">
        <v>-2779291</v>
      </c>
      <c r="H1486" s="5">
        <v>1627774.52</v>
      </c>
      <c r="I1486" s="5">
        <v>-2337692.35</v>
      </c>
      <c r="J1486" s="5">
        <v>-2366703</v>
      </c>
      <c r="K1486" s="5">
        <v>-2309220</v>
      </c>
      <c r="L1486" s="5">
        <v>-2339088</v>
      </c>
      <c r="M1486" s="5">
        <v>-2366392</v>
      </c>
      <c r="N1486" s="5">
        <v>-3010419.42</v>
      </c>
      <c r="O1486" s="5">
        <v>-2519701.64</v>
      </c>
      <c r="P1486" s="5">
        <v>-2549701.64</v>
      </c>
      <c r="Q1486" s="5">
        <v>-2579701.64</v>
      </c>
      <c r="R1486" s="9">
        <f t="shared" si="205"/>
        <v>-2194547.0691666673</v>
      </c>
      <c r="S1486" s="9"/>
      <c r="U1486" s="9">
        <f t="shared" si="208"/>
        <v>-2194547.0691666673</v>
      </c>
      <c r="V1486" s="8"/>
      <c r="W1486" s="8"/>
      <c r="Y1486" s="8"/>
      <c r="Z1486" s="8"/>
      <c r="AA1486" s="8"/>
      <c r="AC1486" s="8"/>
    </row>
    <row r="1487" spans="1:29" outlineLevel="3" x14ac:dyDescent="0.25">
      <c r="A1487" t="s">
        <v>2857</v>
      </c>
      <c r="B1487" t="s">
        <v>2858</v>
      </c>
      <c r="C1487" t="s">
        <v>2945</v>
      </c>
      <c r="D1487" t="s">
        <v>2946</v>
      </c>
      <c r="E1487" s="5">
        <v>-9377331.5099999998</v>
      </c>
      <c r="F1487" s="5">
        <v>-9236263.1999999993</v>
      </c>
      <c r="G1487" s="5">
        <v>-9641375.6600000001</v>
      </c>
      <c r="H1487" s="5">
        <v>-9633501.1500000004</v>
      </c>
      <c r="I1487" s="5">
        <v>-9075237.2400000002</v>
      </c>
      <c r="J1487" s="5">
        <v>-9224914.0500000007</v>
      </c>
      <c r="K1487" s="5">
        <v>-10929156.98</v>
      </c>
      <c r="L1487" s="5">
        <v>-2404035.71</v>
      </c>
      <c r="M1487" s="5">
        <v>-6887328.3499999996</v>
      </c>
      <c r="N1487" s="5">
        <v>-6942873.6100000003</v>
      </c>
      <c r="O1487" s="5">
        <v>-7015031.1500000004</v>
      </c>
      <c r="P1487" s="5">
        <v>-6934117.5099999998</v>
      </c>
      <c r="Q1487" s="5">
        <v>-7070590.1299999999</v>
      </c>
      <c r="R1487" s="9">
        <f t="shared" si="205"/>
        <v>-8012316.2858333336</v>
      </c>
      <c r="S1487" s="9"/>
      <c r="U1487" s="9">
        <f t="shared" si="208"/>
        <v>-8012316.2858333336</v>
      </c>
      <c r="V1487" s="8"/>
      <c r="W1487" s="8"/>
      <c r="Y1487" s="8"/>
      <c r="Z1487" s="8"/>
      <c r="AA1487" s="8"/>
      <c r="AC1487" s="8"/>
    </row>
    <row r="1488" spans="1:29" outlineLevel="3" x14ac:dyDescent="0.25">
      <c r="A1488" t="s">
        <v>2857</v>
      </c>
      <c r="B1488" t="s">
        <v>2858</v>
      </c>
      <c r="C1488" t="s">
        <v>2947</v>
      </c>
      <c r="D1488" t="s">
        <v>2948</v>
      </c>
      <c r="E1488" s="5">
        <v>5965500</v>
      </c>
      <c r="F1488" s="5">
        <v>5790500</v>
      </c>
      <c r="G1488" s="5">
        <v>7488000</v>
      </c>
      <c r="H1488" s="5">
        <v>14180687</v>
      </c>
      <c r="I1488" s="5">
        <v>14343500</v>
      </c>
      <c r="J1488" s="5">
        <v>13978824.58</v>
      </c>
      <c r="K1488" s="5">
        <v>15751599.5</v>
      </c>
      <c r="L1488" s="5">
        <v>15665824.58</v>
      </c>
      <c r="M1488" s="5">
        <v>15640213.93</v>
      </c>
      <c r="N1488" s="5">
        <v>15608670.99</v>
      </c>
      <c r="O1488" s="5">
        <v>16170800.050000001</v>
      </c>
      <c r="P1488" s="5">
        <v>15982975.550000001</v>
      </c>
      <c r="Q1488" s="5">
        <v>16281343.74</v>
      </c>
      <c r="R1488" s="9">
        <f t="shared" si="205"/>
        <v>13477084.8375</v>
      </c>
      <c r="S1488" s="9"/>
      <c r="U1488" s="9">
        <f t="shared" si="208"/>
        <v>13477084.8375</v>
      </c>
      <c r="V1488" s="8"/>
      <c r="W1488" s="8"/>
      <c r="Y1488" s="8"/>
      <c r="Z1488" s="8"/>
      <c r="AA1488" s="8"/>
      <c r="AC1488" s="8"/>
    </row>
    <row r="1489" spans="1:29" outlineLevel="3" x14ac:dyDescent="0.25">
      <c r="A1489" t="s">
        <v>2857</v>
      </c>
      <c r="B1489" t="s">
        <v>2858</v>
      </c>
      <c r="C1489" t="s">
        <v>2949</v>
      </c>
      <c r="D1489" t="s">
        <v>2950</v>
      </c>
      <c r="E1489" s="5">
        <v>10300000</v>
      </c>
      <c r="F1489" s="5">
        <v>10300000</v>
      </c>
      <c r="G1489" s="5">
        <v>10300000</v>
      </c>
      <c r="H1489" s="5">
        <v>10300000</v>
      </c>
      <c r="I1489" s="5">
        <v>10300000</v>
      </c>
      <c r="J1489" s="5">
        <v>10300000</v>
      </c>
      <c r="K1489" s="5">
        <v>8100000</v>
      </c>
      <c r="L1489" s="5">
        <v>8100000</v>
      </c>
      <c r="M1489" s="5">
        <v>8100000</v>
      </c>
      <c r="N1489" s="5">
        <v>8100000</v>
      </c>
      <c r="O1489" s="5">
        <v>8100000</v>
      </c>
      <c r="P1489" s="5">
        <v>8100000</v>
      </c>
      <c r="Q1489" s="5">
        <v>8100000</v>
      </c>
      <c r="R1489" s="9">
        <f t="shared" si="205"/>
        <v>9108333.333333334</v>
      </c>
      <c r="S1489" s="9"/>
      <c r="U1489" s="9">
        <f t="shared" si="208"/>
        <v>9108333.333333334</v>
      </c>
      <c r="V1489" s="8"/>
      <c r="W1489" s="8"/>
      <c r="Y1489" s="8"/>
      <c r="Z1489" s="8"/>
      <c r="AA1489" s="8"/>
      <c r="AC1489" s="8"/>
    </row>
    <row r="1490" spans="1:29" outlineLevel="3" x14ac:dyDescent="0.25">
      <c r="A1490" t="s">
        <v>2857</v>
      </c>
      <c r="B1490" t="s">
        <v>2858</v>
      </c>
      <c r="C1490" t="s">
        <v>2951</v>
      </c>
      <c r="D1490" t="s">
        <v>2952</v>
      </c>
      <c r="E1490" s="5">
        <v>2010611.75</v>
      </c>
      <c r="F1490" s="5">
        <v>1231061.52</v>
      </c>
      <c r="G1490" s="5">
        <v>1231061.52</v>
      </c>
      <c r="H1490" s="5">
        <v>1231061.52</v>
      </c>
      <c r="I1490" s="5">
        <v>1231061.52</v>
      </c>
      <c r="J1490" s="5">
        <v>1231061.52</v>
      </c>
      <c r="K1490" s="5">
        <v>2551061.52</v>
      </c>
      <c r="L1490" s="5">
        <v>2551061.52</v>
      </c>
      <c r="M1490" s="5">
        <v>2551061.52</v>
      </c>
      <c r="N1490" s="5">
        <v>2551061.52</v>
      </c>
      <c r="O1490" s="5">
        <v>2551061.52</v>
      </c>
      <c r="P1490" s="5">
        <v>1977845.05</v>
      </c>
      <c r="Q1490" s="5">
        <v>1231061.52</v>
      </c>
      <c r="R1490" s="9">
        <f t="shared" si="205"/>
        <v>1875774.7404166667</v>
      </c>
      <c r="S1490" s="9"/>
      <c r="U1490" s="9">
        <f t="shared" si="208"/>
        <v>1875774.7404166667</v>
      </c>
      <c r="V1490" s="8"/>
      <c r="W1490" s="8"/>
      <c r="Y1490" s="8"/>
      <c r="Z1490" s="8"/>
      <c r="AA1490" s="8"/>
      <c r="AC1490" s="8"/>
    </row>
    <row r="1491" spans="1:29" outlineLevel="3" x14ac:dyDescent="0.25">
      <c r="A1491" t="s">
        <v>2857</v>
      </c>
      <c r="B1491" t="s">
        <v>2858</v>
      </c>
      <c r="C1491" t="s">
        <v>2953</v>
      </c>
      <c r="D1491" t="s">
        <v>2954</v>
      </c>
      <c r="E1491" s="5">
        <v>5008754</v>
      </c>
      <c r="F1491" s="5">
        <v>5008754</v>
      </c>
      <c r="G1491" s="5">
        <v>5008754</v>
      </c>
      <c r="H1491" s="5">
        <v>4674997</v>
      </c>
      <c r="I1491" s="5">
        <v>4674997</v>
      </c>
      <c r="J1491" s="5">
        <v>4674997</v>
      </c>
      <c r="K1491" s="5">
        <v>5959008</v>
      </c>
      <c r="L1491" s="5">
        <v>5959008</v>
      </c>
      <c r="M1491" s="5">
        <v>5959008</v>
      </c>
      <c r="N1491" s="5">
        <v>3720408</v>
      </c>
      <c r="O1491" s="5">
        <v>3720408</v>
      </c>
      <c r="P1491" s="5">
        <v>3720408</v>
      </c>
      <c r="Q1491" s="5">
        <v>2611588</v>
      </c>
      <c r="R1491" s="9">
        <f t="shared" si="205"/>
        <v>4740909.833333333</v>
      </c>
      <c r="S1491" s="9"/>
      <c r="U1491" s="9">
        <f t="shared" si="208"/>
        <v>4740909.833333333</v>
      </c>
      <c r="V1491" s="8"/>
      <c r="W1491" s="8"/>
      <c r="Y1491" s="8"/>
      <c r="Z1491" s="8"/>
      <c r="AA1491" s="8"/>
      <c r="AC1491" s="8"/>
    </row>
    <row r="1492" spans="1:29" outlineLevel="3" x14ac:dyDescent="0.25">
      <c r="A1492" t="s">
        <v>2857</v>
      </c>
      <c r="B1492" t="s">
        <v>2858</v>
      </c>
      <c r="C1492" t="s">
        <v>2955</v>
      </c>
      <c r="D1492" t="s">
        <v>2956</v>
      </c>
      <c r="E1492" s="5">
        <v>159904</v>
      </c>
      <c r="F1492" s="5">
        <v>159904</v>
      </c>
      <c r="G1492" s="5">
        <v>159904</v>
      </c>
      <c r="H1492" s="5">
        <v>160690</v>
      </c>
      <c r="I1492" s="5">
        <v>160690</v>
      </c>
      <c r="J1492" s="5">
        <v>160690</v>
      </c>
      <c r="K1492" s="5">
        <v>162996</v>
      </c>
      <c r="L1492" s="5">
        <v>162996</v>
      </c>
      <c r="M1492" s="5">
        <v>162996</v>
      </c>
      <c r="N1492" s="5">
        <v>162693</v>
      </c>
      <c r="O1492" s="5">
        <v>162693</v>
      </c>
      <c r="P1492" s="5">
        <v>162693</v>
      </c>
      <c r="Q1492" s="5">
        <v>162390</v>
      </c>
      <c r="R1492" s="9">
        <f t="shared" si="205"/>
        <v>161674.33333333334</v>
      </c>
      <c r="S1492" s="9"/>
      <c r="U1492" s="9">
        <f t="shared" si="208"/>
        <v>161674.33333333334</v>
      </c>
      <c r="V1492" s="8"/>
      <c r="W1492" s="8"/>
      <c r="Y1492" s="8"/>
      <c r="Z1492" s="8"/>
      <c r="AA1492" s="8"/>
      <c r="AC1492" s="8"/>
    </row>
    <row r="1493" spans="1:29" outlineLevel="3" x14ac:dyDescent="0.25">
      <c r="A1493" t="s">
        <v>2857</v>
      </c>
      <c r="B1493" t="s">
        <v>2858</v>
      </c>
      <c r="C1493" t="s">
        <v>2957</v>
      </c>
      <c r="D1493" t="s">
        <v>2958</v>
      </c>
      <c r="E1493" s="5">
        <v>13543266.039999999</v>
      </c>
      <c r="F1493" s="5">
        <v>13543266.039999999</v>
      </c>
      <c r="G1493" s="5">
        <v>13542270.51</v>
      </c>
      <c r="H1493" s="5">
        <v>12826251.77</v>
      </c>
      <c r="I1493" s="5">
        <v>12825173.060000001</v>
      </c>
      <c r="J1493" s="5">
        <v>12773654.27</v>
      </c>
      <c r="K1493" s="5">
        <v>15153175.130000001</v>
      </c>
      <c r="L1493" s="5">
        <v>15149947.4</v>
      </c>
      <c r="M1493" s="5">
        <v>15148331.09</v>
      </c>
      <c r="N1493" s="5">
        <v>13958136.630000001</v>
      </c>
      <c r="O1493" s="5">
        <v>13944748.039999999</v>
      </c>
      <c r="P1493" s="5">
        <v>13955206.609999999</v>
      </c>
      <c r="Q1493" s="5">
        <v>14276279.699999999</v>
      </c>
      <c r="R1493" s="9">
        <f t="shared" si="205"/>
        <v>13894161.118333334</v>
      </c>
      <c r="S1493" s="9"/>
      <c r="U1493" s="9">
        <f t="shared" si="208"/>
        <v>13894161.118333334</v>
      </c>
      <c r="V1493" s="8"/>
      <c r="W1493" s="8"/>
      <c r="Y1493" s="8"/>
      <c r="Z1493" s="8"/>
      <c r="AA1493" s="8"/>
      <c r="AC1493" s="8"/>
    </row>
    <row r="1494" spans="1:29" outlineLevel="3" x14ac:dyDescent="0.25">
      <c r="A1494" t="s">
        <v>2857</v>
      </c>
      <c r="B1494" t="s">
        <v>2858</v>
      </c>
      <c r="C1494" t="s">
        <v>2959</v>
      </c>
      <c r="D1494" t="s">
        <v>2960</v>
      </c>
      <c r="E1494" s="5">
        <v>16711.169999999998</v>
      </c>
      <c r="F1494" s="5">
        <v>145960.17000000001</v>
      </c>
      <c r="G1494" s="5">
        <v>145960.17000000001</v>
      </c>
      <c r="H1494" s="5">
        <v>124755.69</v>
      </c>
      <c r="I1494" s="5">
        <v>35570.269999999997</v>
      </c>
      <c r="J1494" s="5">
        <v>86452.33</v>
      </c>
      <c r="K1494" s="5">
        <v>86452.33</v>
      </c>
      <c r="L1494" s="5">
        <v>78768</v>
      </c>
      <c r="M1494" s="5">
        <v>78768</v>
      </c>
      <c r="N1494" s="5">
        <v>114821.65</v>
      </c>
      <c r="O1494" s="5">
        <v>63706.17</v>
      </c>
      <c r="P1494" s="5">
        <v>67053.41</v>
      </c>
      <c r="Q1494" s="5">
        <v>51356.15</v>
      </c>
      <c r="R1494" s="9">
        <f t="shared" si="205"/>
        <v>88525.154166666674</v>
      </c>
      <c r="S1494" s="9"/>
      <c r="U1494" s="9">
        <f t="shared" si="208"/>
        <v>88525.154166666674</v>
      </c>
      <c r="V1494" s="8"/>
      <c r="W1494" s="8"/>
      <c r="Y1494" s="8"/>
      <c r="Z1494" s="8"/>
      <c r="AA1494" s="8"/>
      <c r="AC1494" s="8"/>
    </row>
    <row r="1495" spans="1:29" outlineLevel="3" x14ac:dyDescent="0.25">
      <c r="A1495" t="s">
        <v>2857</v>
      </c>
      <c r="B1495" t="s">
        <v>2858</v>
      </c>
      <c r="C1495" t="s">
        <v>2961</v>
      </c>
      <c r="D1495" t="s">
        <v>2962</v>
      </c>
      <c r="E1495" s="5">
        <v>11912564.630000001</v>
      </c>
      <c r="F1495" s="5">
        <v>12572906.699999999</v>
      </c>
      <c r="G1495" s="5">
        <v>13178121.48</v>
      </c>
      <c r="H1495" s="5">
        <v>8493233.1300000008</v>
      </c>
      <c r="I1495" s="5">
        <v>8865438.9600000009</v>
      </c>
      <c r="J1495" s="5">
        <v>9169504.0399999991</v>
      </c>
      <c r="K1495" s="5">
        <v>9156281</v>
      </c>
      <c r="L1495" s="5">
        <v>10276532.51</v>
      </c>
      <c r="M1495" s="5">
        <v>10853494.029999999</v>
      </c>
      <c r="N1495" s="5">
        <v>11342748.08</v>
      </c>
      <c r="O1495" s="5">
        <v>12153533.310000001</v>
      </c>
      <c r="P1495" s="5">
        <v>12265949.75</v>
      </c>
      <c r="Q1495" s="5">
        <v>13352680.32</v>
      </c>
      <c r="R1495" s="9">
        <f t="shared" si="205"/>
        <v>10913363.78875</v>
      </c>
      <c r="S1495" s="9"/>
      <c r="U1495" s="9">
        <f t="shared" si="208"/>
        <v>10913363.78875</v>
      </c>
      <c r="V1495" s="8"/>
      <c r="W1495" s="8"/>
      <c r="Y1495" s="8"/>
      <c r="Z1495" s="8"/>
      <c r="AA1495" s="8"/>
      <c r="AC1495" s="8"/>
    </row>
    <row r="1496" spans="1:29" outlineLevel="3" x14ac:dyDescent="0.25">
      <c r="A1496" t="s">
        <v>2857</v>
      </c>
      <c r="B1496" t="s">
        <v>2858</v>
      </c>
      <c r="C1496" t="s">
        <v>2963</v>
      </c>
      <c r="D1496" t="s">
        <v>2964</v>
      </c>
      <c r="E1496" s="5">
        <v>912160.03</v>
      </c>
      <c r="F1496" s="5">
        <v>5570936.0700000003</v>
      </c>
      <c r="G1496" s="5">
        <v>5000547.99</v>
      </c>
      <c r="H1496" s="5">
        <v>4433159.91</v>
      </c>
      <c r="I1496" s="5">
        <v>4737556.67</v>
      </c>
      <c r="J1496" s="5">
        <v>4082483.12</v>
      </c>
      <c r="K1496" s="5">
        <v>3707563.27</v>
      </c>
      <c r="L1496" s="5">
        <v>3510068.66</v>
      </c>
      <c r="M1496" s="5">
        <v>2927873.84</v>
      </c>
      <c r="N1496" s="5">
        <v>2332632.06</v>
      </c>
      <c r="O1496" s="5">
        <v>1907253.96</v>
      </c>
      <c r="P1496" s="5">
        <v>1341537.9099999999</v>
      </c>
      <c r="Q1496" s="5">
        <v>1081026.3799999999</v>
      </c>
      <c r="R1496" s="9">
        <f t="shared" si="205"/>
        <v>3379017.2220833334</v>
      </c>
      <c r="S1496" s="9"/>
      <c r="U1496" s="9">
        <f t="shared" si="208"/>
        <v>3379017.2220833334</v>
      </c>
      <c r="V1496" s="8"/>
      <c r="W1496" s="8"/>
      <c r="Y1496" s="8"/>
      <c r="Z1496" s="8"/>
      <c r="AA1496" s="8"/>
      <c r="AC1496" s="8"/>
    </row>
    <row r="1497" spans="1:29" outlineLevel="3" x14ac:dyDescent="0.25">
      <c r="A1497" t="s">
        <v>2857</v>
      </c>
      <c r="B1497" t="s">
        <v>2858</v>
      </c>
      <c r="C1497" t="s">
        <v>2965</v>
      </c>
      <c r="D1497" t="s">
        <v>2966</v>
      </c>
      <c r="E1497" s="5">
        <v>7597977.7800000003</v>
      </c>
      <c r="F1497" s="5">
        <v>7008319.7800000003</v>
      </c>
      <c r="G1497" s="5">
        <v>6938525.6900000004</v>
      </c>
      <c r="H1497" s="5">
        <v>6954134.6900000004</v>
      </c>
      <c r="I1497" s="5">
        <v>6936592.6900000004</v>
      </c>
      <c r="J1497" s="5">
        <v>6889675.6900000004</v>
      </c>
      <c r="K1497" s="5">
        <v>6783304.6900000004</v>
      </c>
      <c r="L1497" s="5">
        <v>9548098.6899999995</v>
      </c>
      <c r="M1497" s="5">
        <v>9542090.6899999995</v>
      </c>
      <c r="N1497" s="5">
        <v>9591736.6899999995</v>
      </c>
      <c r="O1497" s="5">
        <v>9573757.6899999995</v>
      </c>
      <c r="P1497" s="5">
        <v>9538586.6899999995</v>
      </c>
      <c r="Q1497" s="5">
        <v>9414249.6899999995</v>
      </c>
      <c r="R1497" s="9">
        <f t="shared" si="205"/>
        <v>8150911.451249999</v>
      </c>
      <c r="S1497" s="9"/>
      <c r="U1497" s="9">
        <f t="shared" si="208"/>
        <v>8150911.451249999</v>
      </c>
      <c r="V1497" s="8"/>
      <c r="W1497" s="8"/>
      <c r="Y1497" s="8"/>
      <c r="Z1497" s="8"/>
      <c r="AA1497" s="8"/>
      <c r="AC1497" s="8"/>
    </row>
    <row r="1498" spans="1:29" outlineLevel="3" x14ac:dyDescent="0.25">
      <c r="A1498" t="s">
        <v>2857</v>
      </c>
      <c r="B1498" t="s">
        <v>2858</v>
      </c>
      <c r="C1498" t="s">
        <v>2967</v>
      </c>
      <c r="D1498" t="s">
        <v>2968</v>
      </c>
      <c r="E1498" s="5">
        <v>2701269.34</v>
      </c>
      <c r="F1498" s="5">
        <v>2743644.81</v>
      </c>
      <c r="G1498" s="5">
        <v>2779291</v>
      </c>
      <c r="H1498" s="5">
        <v>-1627774.52</v>
      </c>
      <c r="I1498" s="5">
        <v>2337692.35</v>
      </c>
      <c r="J1498" s="5">
        <v>2366703</v>
      </c>
      <c r="K1498" s="5">
        <v>2309220</v>
      </c>
      <c r="L1498" s="5">
        <v>2339088</v>
      </c>
      <c r="M1498" s="5">
        <v>2366392</v>
      </c>
      <c r="N1498" s="5">
        <v>3010419.42</v>
      </c>
      <c r="O1498" s="5">
        <v>2519701.64</v>
      </c>
      <c r="P1498" s="5">
        <v>2549701.64</v>
      </c>
      <c r="Q1498" s="5">
        <v>2579701.64</v>
      </c>
      <c r="R1498" s="9">
        <f t="shared" si="205"/>
        <v>2194547.0691666673</v>
      </c>
      <c r="S1498" s="9"/>
      <c r="U1498" s="9">
        <f t="shared" si="208"/>
        <v>2194547.0691666673</v>
      </c>
      <c r="V1498" s="8"/>
      <c r="W1498" s="8"/>
      <c r="Y1498" s="8"/>
      <c r="Z1498" s="8"/>
      <c r="AA1498" s="8"/>
      <c r="AC1498" s="8"/>
    </row>
    <row r="1499" spans="1:29" outlineLevel="3" x14ac:dyDescent="0.25">
      <c r="A1499" t="s">
        <v>2857</v>
      </c>
      <c r="B1499" t="s">
        <v>2858</v>
      </c>
      <c r="C1499" t="s">
        <v>2969</v>
      </c>
      <c r="D1499" t="s">
        <v>2970</v>
      </c>
      <c r="E1499" s="5">
        <v>9377331.5099999998</v>
      </c>
      <c r="F1499" s="5">
        <v>9236263.1999999993</v>
      </c>
      <c r="G1499" s="5">
        <v>9641375.6600000001</v>
      </c>
      <c r="H1499" s="5">
        <v>9633501.1500000004</v>
      </c>
      <c r="I1499" s="5">
        <v>9075237.2400000002</v>
      </c>
      <c r="J1499" s="5">
        <v>9224914.0500000007</v>
      </c>
      <c r="K1499" s="5">
        <v>10929156.98</v>
      </c>
      <c r="L1499" s="5">
        <v>2404035.71</v>
      </c>
      <c r="M1499" s="5">
        <v>6887328.3499999996</v>
      </c>
      <c r="N1499" s="5">
        <v>6942873.6100000003</v>
      </c>
      <c r="O1499" s="5">
        <v>7015031.1500000004</v>
      </c>
      <c r="P1499" s="5">
        <v>6934117.5099999998</v>
      </c>
      <c r="Q1499" s="5">
        <v>7070590.1299999999</v>
      </c>
      <c r="R1499" s="9">
        <f t="shared" ref="R1499:R1578" si="209">(E1499+2*SUM(F1499:P1499)+Q1499)/24</f>
        <v>8012316.2858333336</v>
      </c>
      <c r="S1499" s="9"/>
      <c r="U1499" s="9">
        <f t="shared" si="208"/>
        <v>8012316.2858333336</v>
      </c>
      <c r="V1499" s="8"/>
      <c r="W1499" s="8"/>
      <c r="Y1499" s="8"/>
      <c r="Z1499" s="8"/>
      <c r="AA1499" s="8"/>
      <c r="AC1499" s="8"/>
    </row>
    <row r="1500" spans="1:29" outlineLevel="3" x14ac:dyDescent="0.25">
      <c r="A1500" t="s">
        <v>2857</v>
      </c>
      <c r="B1500" t="s">
        <v>2858</v>
      </c>
      <c r="C1500" t="s">
        <v>2971</v>
      </c>
      <c r="D1500" t="s">
        <v>2972</v>
      </c>
      <c r="E1500" s="5">
        <v>863220.01</v>
      </c>
      <c r="F1500" s="5">
        <v>863220.01</v>
      </c>
      <c r="G1500" s="5">
        <v>863220.01</v>
      </c>
      <c r="H1500" s="5">
        <v>863220.01</v>
      </c>
      <c r="I1500" s="5">
        <v>863220.01</v>
      </c>
      <c r="J1500" s="5">
        <v>863220.01</v>
      </c>
      <c r="K1500" s="5">
        <v>863220.01</v>
      </c>
      <c r="L1500" s="5">
        <v>888846.77</v>
      </c>
      <c r="M1500" s="5">
        <v>888846.77</v>
      </c>
      <c r="N1500" s="5">
        <v>888846.77</v>
      </c>
      <c r="O1500" s="5">
        <v>888846.77</v>
      </c>
      <c r="P1500" s="5">
        <v>888846.77</v>
      </c>
      <c r="Q1500" s="5">
        <v>888846.77</v>
      </c>
      <c r="R1500" s="9">
        <f t="shared" si="209"/>
        <v>874965.60833333328</v>
      </c>
      <c r="S1500" s="9"/>
      <c r="U1500" s="9">
        <f t="shared" si="208"/>
        <v>874965.60833333328</v>
      </c>
      <c r="V1500" s="8"/>
      <c r="W1500" s="8"/>
      <c r="Y1500" s="8"/>
      <c r="Z1500" s="8"/>
      <c r="AA1500" s="8"/>
      <c r="AC1500" s="8"/>
    </row>
    <row r="1501" spans="1:29" outlineLevel="3" x14ac:dyDescent="0.25">
      <c r="A1501" t="s">
        <v>2857</v>
      </c>
      <c r="B1501" t="s">
        <v>2858</v>
      </c>
      <c r="C1501" t="s">
        <v>2973</v>
      </c>
      <c r="D1501" t="s">
        <v>2974</v>
      </c>
      <c r="E1501" s="5">
        <v>2916949.26</v>
      </c>
      <c r="F1501" s="5">
        <v>2641179.48</v>
      </c>
      <c r="G1501" s="5">
        <v>2409546.33</v>
      </c>
      <c r="H1501" s="5">
        <v>2062593.05</v>
      </c>
      <c r="I1501" s="5">
        <v>1720176.94</v>
      </c>
      <c r="J1501" s="5">
        <v>1511618.33</v>
      </c>
      <c r="K1501" s="5">
        <v>1244083.32</v>
      </c>
      <c r="L1501" s="5">
        <v>980013.38</v>
      </c>
      <c r="M1501" s="5">
        <v>655203.32999999996</v>
      </c>
      <c r="N1501" s="5">
        <v>657193.98</v>
      </c>
      <c r="O1501" s="5">
        <v>3028782.42</v>
      </c>
      <c r="P1501" s="5">
        <v>2773487.09</v>
      </c>
      <c r="Q1501" s="5">
        <v>2498371.98</v>
      </c>
      <c r="R1501" s="9">
        <f t="shared" si="209"/>
        <v>1865961.5225</v>
      </c>
      <c r="S1501" s="9"/>
      <c r="U1501" s="9">
        <f t="shared" si="208"/>
        <v>1865961.5225</v>
      </c>
      <c r="V1501" s="8"/>
      <c r="W1501" s="8"/>
      <c r="Y1501" s="8"/>
      <c r="Z1501" s="8"/>
      <c r="AA1501" s="8"/>
      <c r="AC1501" s="8"/>
    </row>
    <row r="1502" spans="1:29" outlineLevel="3" x14ac:dyDescent="0.25">
      <c r="A1502" t="s">
        <v>2857</v>
      </c>
      <c r="B1502" t="s">
        <v>2858</v>
      </c>
      <c r="C1502" t="s">
        <v>2975</v>
      </c>
      <c r="D1502" t="s">
        <v>2976</v>
      </c>
      <c r="E1502" s="5">
        <v>9078696.3699999992</v>
      </c>
      <c r="F1502" s="5">
        <v>8920839.5500000007</v>
      </c>
      <c r="G1502" s="5">
        <v>8795644.2599999998</v>
      </c>
      <c r="H1502" s="5">
        <v>8849789.9199999999</v>
      </c>
      <c r="I1502" s="5">
        <v>9627588.9000000004</v>
      </c>
      <c r="J1502" s="5">
        <v>9657628.5099999998</v>
      </c>
      <c r="K1502" s="5">
        <v>11439929.15</v>
      </c>
      <c r="L1502" s="5">
        <v>11007281.23</v>
      </c>
      <c r="M1502" s="5">
        <v>10588451.68</v>
      </c>
      <c r="N1502" s="5">
        <v>10551261.029999999</v>
      </c>
      <c r="O1502" s="5">
        <v>10451008.189999999</v>
      </c>
      <c r="P1502" s="5">
        <v>10127033.74</v>
      </c>
      <c r="Q1502" s="5">
        <v>10430142.01</v>
      </c>
      <c r="R1502" s="9">
        <f t="shared" si="209"/>
        <v>9980906.2791666649</v>
      </c>
      <c r="S1502" s="9"/>
      <c r="U1502" s="9">
        <f t="shared" si="208"/>
        <v>9980906.2791666649</v>
      </c>
      <c r="V1502" s="8"/>
      <c r="W1502" s="8"/>
      <c r="Y1502" s="8"/>
      <c r="Z1502" s="8"/>
      <c r="AA1502" s="8"/>
      <c r="AC1502" s="8"/>
    </row>
    <row r="1503" spans="1:29" ht="13.5" outlineLevel="2" thickBot="1" x14ac:dyDescent="0.35">
      <c r="A1503" s="6" t="s">
        <v>3781</v>
      </c>
      <c r="B1503" s="6"/>
      <c r="C1503" s="6"/>
      <c r="D1503" s="6"/>
      <c r="E1503" s="7">
        <f t="shared" ref="E1503:AA1503" si="210">SUBTOTAL(9,E1444:E1502)</f>
        <v>-93341500.499999985</v>
      </c>
      <c r="F1503" s="7">
        <f t="shared" si="210"/>
        <v>-93553228.169999957</v>
      </c>
      <c r="G1503" s="7">
        <f t="shared" si="210"/>
        <v>-91802570.179999992</v>
      </c>
      <c r="H1503" s="7">
        <f t="shared" si="210"/>
        <v>-94714508.509999961</v>
      </c>
      <c r="I1503" s="7">
        <f t="shared" si="210"/>
        <v>-70854734.019999966</v>
      </c>
      <c r="J1503" s="7">
        <f t="shared" si="210"/>
        <v>-71645453.629999995</v>
      </c>
      <c r="K1503" s="7">
        <f t="shared" si="210"/>
        <v>-74069122.389999986</v>
      </c>
      <c r="L1503" s="7">
        <f t="shared" si="210"/>
        <v>-77779115.289999992</v>
      </c>
      <c r="M1503" s="7">
        <f t="shared" si="210"/>
        <v>-83243349.339999974</v>
      </c>
      <c r="N1503" s="7">
        <f t="shared" si="210"/>
        <v>-82433698.139999971</v>
      </c>
      <c r="O1503" s="7">
        <f t="shared" si="210"/>
        <v>-82997544.979999974</v>
      </c>
      <c r="P1503" s="7">
        <f t="shared" si="210"/>
        <v>-83520715.299999937</v>
      </c>
      <c r="Q1503" s="7">
        <f t="shared" si="210"/>
        <v>-90183029.729999959</v>
      </c>
      <c r="R1503" s="7">
        <f t="shared" si="210"/>
        <v>-83198025.422083303</v>
      </c>
      <c r="S1503" s="16"/>
      <c r="T1503" s="7">
        <f t="shared" si="210"/>
        <v>0</v>
      </c>
      <c r="U1503" s="7">
        <f t="shared" si="210"/>
        <v>-65406307.380416676</v>
      </c>
      <c r="V1503" s="7">
        <f t="shared" si="210"/>
        <v>-17791718.041666668</v>
      </c>
      <c r="W1503" s="7">
        <f t="shared" si="210"/>
        <v>0</v>
      </c>
      <c r="X1503" s="16"/>
      <c r="Y1503" s="7">
        <f t="shared" si="210"/>
        <v>0</v>
      </c>
      <c r="Z1503" s="7">
        <f t="shared" si="210"/>
        <v>0</v>
      </c>
      <c r="AA1503" s="7">
        <f t="shared" si="210"/>
        <v>-17791718.041666668</v>
      </c>
      <c r="AB1503" s="16"/>
      <c r="AC1503" s="188">
        <v>0</v>
      </c>
    </row>
    <row r="1504" spans="1:29" outlineLevel="3" x14ac:dyDescent="0.25">
      <c r="A1504" t="s">
        <v>2977</v>
      </c>
      <c r="B1504" t="s">
        <v>2106</v>
      </c>
      <c r="C1504" t="s">
        <v>2978</v>
      </c>
      <c r="D1504" t="s">
        <v>2979</v>
      </c>
      <c r="E1504" s="5">
        <v>-1260158.54</v>
      </c>
      <c r="F1504" s="5">
        <v>-1272008.01</v>
      </c>
      <c r="G1504" s="5">
        <v>-1283969.26</v>
      </c>
      <c r="H1504" s="5">
        <v>-1296043.33</v>
      </c>
      <c r="I1504" s="5">
        <v>-1308231.31</v>
      </c>
      <c r="J1504" s="5">
        <v>-1320534.26</v>
      </c>
      <c r="K1504" s="5">
        <v>-1254730.75</v>
      </c>
      <c r="L1504" s="5">
        <v>0</v>
      </c>
      <c r="M1504" s="5">
        <v>0</v>
      </c>
      <c r="N1504" s="5">
        <v>0</v>
      </c>
      <c r="O1504" s="5">
        <v>0</v>
      </c>
      <c r="P1504" s="5">
        <v>0</v>
      </c>
      <c r="Q1504" s="5">
        <v>0</v>
      </c>
      <c r="R1504" s="5">
        <f t="shared" si="209"/>
        <v>-697133.01583333325</v>
      </c>
      <c r="S1504" s="9"/>
    </row>
    <row r="1505" spans="1:29" outlineLevel="3" x14ac:dyDescent="0.25">
      <c r="A1505" t="s">
        <v>2977</v>
      </c>
      <c r="B1505" t="s">
        <v>2106</v>
      </c>
      <c r="C1505" t="s">
        <v>2980</v>
      </c>
      <c r="D1505" t="s">
        <v>2981</v>
      </c>
      <c r="E1505" s="5">
        <v>-501780.71</v>
      </c>
      <c r="F1505" s="5">
        <v>-506994.72</v>
      </c>
      <c r="G1505" s="5">
        <v>-512263.8</v>
      </c>
      <c r="H1505" s="5">
        <v>-517588.55</v>
      </c>
      <c r="I1505" s="5">
        <v>-522969.57</v>
      </c>
      <c r="J1505" s="5">
        <v>-528407.46</v>
      </c>
      <c r="K1505" s="5">
        <v>-533902.82999999996</v>
      </c>
      <c r="L1505" s="5">
        <v>0</v>
      </c>
      <c r="M1505" s="5">
        <v>0</v>
      </c>
      <c r="N1505" s="5">
        <v>0</v>
      </c>
      <c r="O1505" s="5">
        <v>0</v>
      </c>
      <c r="P1505" s="5">
        <v>0</v>
      </c>
      <c r="Q1505" s="5">
        <v>0</v>
      </c>
      <c r="R1505" s="5">
        <f t="shared" si="209"/>
        <v>-281084.77374999999</v>
      </c>
      <c r="S1505" s="9"/>
    </row>
    <row r="1506" spans="1:29" outlineLevel="3" x14ac:dyDescent="0.25">
      <c r="A1506" t="s">
        <v>2982</v>
      </c>
      <c r="B1506" t="s">
        <v>2983</v>
      </c>
      <c r="C1506" t="s">
        <v>2984</v>
      </c>
      <c r="D1506" t="s">
        <v>2985</v>
      </c>
      <c r="E1506" s="5">
        <v>0</v>
      </c>
      <c r="F1506" s="5">
        <v>0</v>
      </c>
      <c r="G1506" s="5">
        <v>0</v>
      </c>
      <c r="H1506" s="5">
        <v>0</v>
      </c>
      <c r="I1506" s="5">
        <v>0</v>
      </c>
      <c r="J1506" s="5">
        <v>0</v>
      </c>
      <c r="K1506" s="5">
        <v>0</v>
      </c>
      <c r="L1506" s="5">
        <v>-1264740.3799999999</v>
      </c>
      <c r="M1506" s="5">
        <v>-1293310.97</v>
      </c>
      <c r="N1506" s="5">
        <v>-1303612.96</v>
      </c>
      <c r="O1506" s="5">
        <v>-1314016.52</v>
      </c>
      <c r="P1506" s="5">
        <v>-1324509.04</v>
      </c>
      <c r="Q1506" s="5">
        <v>-1335091.3600000001</v>
      </c>
      <c r="R1506" s="5">
        <f t="shared" si="209"/>
        <v>-597311.29583333328</v>
      </c>
      <c r="S1506" s="9"/>
    </row>
    <row r="1507" spans="1:29" outlineLevel="3" x14ac:dyDescent="0.25">
      <c r="A1507" t="s">
        <v>2982</v>
      </c>
      <c r="B1507" t="s">
        <v>2983</v>
      </c>
      <c r="C1507" t="s">
        <v>2986</v>
      </c>
      <c r="D1507" t="s">
        <v>2987</v>
      </c>
      <c r="E1507" s="5">
        <v>0</v>
      </c>
      <c r="F1507" s="5">
        <v>0</v>
      </c>
      <c r="G1507" s="5">
        <v>0</v>
      </c>
      <c r="H1507" s="5">
        <v>0</v>
      </c>
      <c r="I1507" s="5">
        <v>0</v>
      </c>
      <c r="J1507" s="5">
        <v>0</v>
      </c>
      <c r="K1507" s="5">
        <v>0</v>
      </c>
      <c r="L1507" s="5">
        <v>-539456.31000000006</v>
      </c>
      <c r="M1507" s="5">
        <v>-545068.52</v>
      </c>
      <c r="N1507" s="5">
        <v>-550740.06000000006</v>
      </c>
      <c r="O1507" s="5">
        <v>-543040.87</v>
      </c>
      <c r="P1507" s="5">
        <v>-535276.28</v>
      </c>
      <c r="Q1507" s="5">
        <v>-527445.74</v>
      </c>
      <c r="R1507" s="5">
        <f t="shared" si="209"/>
        <v>-248108.74250000002</v>
      </c>
      <c r="S1507" s="9"/>
    </row>
    <row r="1508" spans="1:29" outlineLevel="3" x14ac:dyDescent="0.25">
      <c r="A1508" t="s">
        <v>2988</v>
      </c>
      <c r="B1508" t="s">
        <v>2130</v>
      </c>
      <c r="C1508" t="s">
        <v>2989</v>
      </c>
      <c r="D1508" t="s">
        <v>2990</v>
      </c>
      <c r="E1508" s="5">
        <v>0</v>
      </c>
      <c r="F1508" s="5">
        <v>0</v>
      </c>
      <c r="G1508" s="5">
        <v>0</v>
      </c>
      <c r="H1508" s="5">
        <v>0</v>
      </c>
      <c r="I1508" s="5">
        <v>0</v>
      </c>
      <c r="J1508" s="5">
        <v>0</v>
      </c>
      <c r="K1508" s="5">
        <v>0</v>
      </c>
      <c r="L1508" s="5">
        <v>0</v>
      </c>
      <c r="M1508" s="5">
        <v>-140527.82999999999</v>
      </c>
      <c r="N1508" s="5">
        <v>-139100.82999999999</v>
      </c>
      <c r="O1508" s="5">
        <v>-139523.65</v>
      </c>
      <c r="P1508" s="5">
        <v>-139953.28</v>
      </c>
      <c r="Q1508" s="5">
        <v>-140377.49</v>
      </c>
      <c r="R1508" s="5">
        <f t="shared" si="209"/>
        <v>-52441.19458333333</v>
      </c>
      <c r="S1508" s="9"/>
    </row>
    <row r="1509" spans="1:29" outlineLevel="3" x14ac:dyDescent="0.25">
      <c r="A1509" t="s">
        <v>2988</v>
      </c>
      <c r="B1509" t="s">
        <v>2130</v>
      </c>
      <c r="C1509" t="s">
        <v>2991</v>
      </c>
      <c r="D1509" t="s">
        <v>2992</v>
      </c>
      <c r="E1509" s="5">
        <v>0</v>
      </c>
      <c r="F1509" s="5">
        <v>0</v>
      </c>
      <c r="G1509" s="5">
        <v>0</v>
      </c>
      <c r="H1509" s="5">
        <v>0</v>
      </c>
      <c r="I1509" s="5">
        <v>0</v>
      </c>
      <c r="J1509" s="5">
        <v>0</v>
      </c>
      <c r="K1509" s="5">
        <v>0</v>
      </c>
      <c r="L1509" s="5">
        <v>0</v>
      </c>
      <c r="M1509" s="5">
        <v>-1440138.04</v>
      </c>
      <c r="N1509" s="5">
        <v>-1439513.59</v>
      </c>
      <c r="O1509" s="5">
        <v>-1438882.76</v>
      </c>
      <c r="P1509" s="5">
        <v>-1440483.08</v>
      </c>
      <c r="Q1509" s="5">
        <v>-1468252.62</v>
      </c>
      <c r="R1509" s="5">
        <f t="shared" si="209"/>
        <v>-541095.31499999994</v>
      </c>
      <c r="S1509" s="9"/>
    </row>
    <row r="1510" spans="1:29" outlineLevel="3" x14ac:dyDescent="0.25">
      <c r="A1510" t="s">
        <v>2988</v>
      </c>
      <c r="B1510" t="s">
        <v>2130</v>
      </c>
      <c r="C1510" t="s">
        <v>2993</v>
      </c>
      <c r="D1510" t="s">
        <v>2994</v>
      </c>
      <c r="E1510" s="5">
        <v>0</v>
      </c>
      <c r="F1510" s="5">
        <v>0</v>
      </c>
      <c r="G1510" s="5">
        <v>0</v>
      </c>
      <c r="H1510" s="5">
        <v>0</v>
      </c>
      <c r="I1510" s="5">
        <v>0</v>
      </c>
      <c r="J1510" s="5">
        <v>0</v>
      </c>
      <c r="K1510" s="5">
        <v>0</v>
      </c>
      <c r="L1510" s="5">
        <v>0</v>
      </c>
      <c r="M1510" s="5">
        <v>-200313.63</v>
      </c>
      <c r="N1510" s="5">
        <v>-455360.56</v>
      </c>
      <c r="O1510" s="5">
        <v>-456631.23</v>
      </c>
      <c r="P1510" s="5">
        <v>-457926.98</v>
      </c>
      <c r="Q1510" s="5">
        <v>-459200.85</v>
      </c>
      <c r="R1510" s="5">
        <f t="shared" si="209"/>
        <v>-149986.06875000001</v>
      </c>
      <c r="S1510" s="9"/>
    </row>
    <row r="1511" spans="1:29" outlineLevel="3" x14ac:dyDescent="0.25">
      <c r="A1511" t="s">
        <v>2988</v>
      </c>
      <c r="B1511" t="s">
        <v>2130</v>
      </c>
      <c r="C1511" t="s">
        <v>2995</v>
      </c>
      <c r="D1511" t="s">
        <v>2996</v>
      </c>
      <c r="E1511" s="5">
        <v>0</v>
      </c>
      <c r="F1511" s="5">
        <v>0</v>
      </c>
      <c r="G1511" s="5">
        <v>0</v>
      </c>
      <c r="H1511" s="5">
        <v>0</v>
      </c>
      <c r="I1511" s="5">
        <v>0</v>
      </c>
      <c r="J1511" s="5">
        <v>0</v>
      </c>
      <c r="K1511" s="5">
        <v>0</v>
      </c>
      <c r="L1511" s="5">
        <v>0</v>
      </c>
      <c r="M1511" s="5">
        <v>-238842.1</v>
      </c>
      <c r="N1511" s="5">
        <v>-239596.84</v>
      </c>
      <c r="O1511" s="5">
        <v>-240353.96</v>
      </c>
      <c r="P1511" s="5">
        <v>-241113.48</v>
      </c>
      <c r="Q1511" s="5">
        <v>-241875.4</v>
      </c>
      <c r="R1511" s="5">
        <f t="shared" si="209"/>
        <v>-90070.340000000011</v>
      </c>
      <c r="S1511" s="9"/>
    </row>
    <row r="1512" spans="1:29" outlineLevel="3" x14ac:dyDescent="0.25">
      <c r="A1512" t="s">
        <v>2988</v>
      </c>
      <c r="B1512" t="s">
        <v>2130</v>
      </c>
      <c r="C1512" t="s">
        <v>2997</v>
      </c>
      <c r="D1512" t="s">
        <v>2998</v>
      </c>
      <c r="E1512" s="5">
        <v>0</v>
      </c>
      <c r="F1512" s="5">
        <v>0</v>
      </c>
      <c r="G1512" s="5">
        <v>0</v>
      </c>
      <c r="H1512" s="5">
        <v>0</v>
      </c>
      <c r="I1512" s="5">
        <v>0</v>
      </c>
      <c r="J1512" s="5">
        <v>0</v>
      </c>
      <c r="K1512" s="5">
        <v>0</v>
      </c>
      <c r="L1512" s="5">
        <v>0</v>
      </c>
      <c r="M1512" s="5">
        <v>-110580.96</v>
      </c>
      <c r="N1512" s="5">
        <v>-99898.52</v>
      </c>
      <c r="O1512" s="5">
        <v>-100458.45</v>
      </c>
      <c r="P1512" s="5">
        <v>-101028.43</v>
      </c>
      <c r="Q1512" s="5">
        <v>-101590.05</v>
      </c>
      <c r="R1512" s="5">
        <f t="shared" si="209"/>
        <v>-38563.448750000003</v>
      </c>
      <c r="S1512" s="9"/>
    </row>
    <row r="1513" spans="1:29" outlineLevel="3" x14ac:dyDescent="0.25">
      <c r="A1513" t="s">
        <v>2988</v>
      </c>
      <c r="B1513" t="s">
        <v>2130</v>
      </c>
      <c r="C1513" t="s">
        <v>2999</v>
      </c>
      <c r="D1513" t="s">
        <v>3000</v>
      </c>
      <c r="E1513" s="5">
        <v>0</v>
      </c>
      <c r="F1513" s="5">
        <v>0</v>
      </c>
      <c r="G1513" s="5">
        <v>0</v>
      </c>
      <c r="H1513" s="5">
        <v>0</v>
      </c>
      <c r="I1513" s="5">
        <v>0</v>
      </c>
      <c r="J1513" s="5">
        <v>0</v>
      </c>
      <c r="K1513" s="5">
        <v>0</v>
      </c>
      <c r="L1513" s="5">
        <v>0</v>
      </c>
      <c r="M1513" s="5">
        <v>-70472.87</v>
      </c>
      <c r="N1513" s="5">
        <v>0</v>
      </c>
      <c r="O1513" s="5">
        <v>0</v>
      </c>
      <c r="P1513" s="5">
        <v>0</v>
      </c>
      <c r="Q1513" s="5">
        <v>0</v>
      </c>
      <c r="R1513" s="5">
        <f t="shared" si="209"/>
        <v>-5872.7391666666663</v>
      </c>
      <c r="S1513" s="9"/>
    </row>
    <row r="1514" spans="1:29" ht="13.5" outlineLevel="2" thickBot="1" x14ac:dyDescent="0.35">
      <c r="A1514" s="6" t="s">
        <v>3782</v>
      </c>
      <c r="B1514" s="6"/>
      <c r="C1514" s="6"/>
      <c r="D1514" s="6"/>
      <c r="E1514" s="7">
        <f>SUBTOTAL(9,E1504:E1513)</f>
        <v>-1761939.25</v>
      </c>
      <c r="F1514" s="7">
        <f t="shared" ref="F1514:V1514" si="211">SUBTOTAL(9,F1504:F1513)</f>
        <v>-1779002.73</v>
      </c>
      <c r="G1514" s="7">
        <f t="shared" si="211"/>
        <v>-1796233.06</v>
      </c>
      <c r="H1514" s="7">
        <f t="shared" si="211"/>
        <v>-1813631.8800000001</v>
      </c>
      <c r="I1514" s="7">
        <f t="shared" si="211"/>
        <v>-1831200.8800000001</v>
      </c>
      <c r="J1514" s="7">
        <f t="shared" si="211"/>
        <v>-1848941.72</v>
      </c>
      <c r="K1514" s="7">
        <f t="shared" si="211"/>
        <v>-1788633.58</v>
      </c>
      <c r="L1514" s="7">
        <f t="shared" si="211"/>
        <v>-1804196.69</v>
      </c>
      <c r="M1514" s="7">
        <f t="shared" si="211"/>
        <v>-4039254.9200000004</v>
      </c>
      <c r="N1514" s="7">
        <f t="shared" si="211"/>
        <v>-4227823.3600000003</v>
      </c>
      <c r="O1514" s="7">
        <f t="shared" si="211"/>
        <v>-4232907.4399999995</v>
      </c>
      <c r="P1514" s="7">
        <f t="shared" si="211"/>
        <v>-4240290.57</v>
      </c>
      <c r="Q1514" s="7">
        <f t="shared" si="211"/>
        <v>-4273833.51</v>
      </c>
      <c r="R1514" s="7">
        <f t="shared" si="211"/>
        <v>-2701666.9341666666</v>
      </c>
      <c r="S1514" s="16"/>
      <c r="T1514" s="7">
        <f t="shared" si="211"/>
        <v>0</v>
      </c>
      <c r="U1514" s="7">
        <f t="shared" si="211"/>
        <v>0</v>
      </c>
      <c r="V1514" s="7">
        <f t="shared" si="211"/>
        <v>0</v>
      </c>
      <c r="W1514" s="7">
        <f>R1514</f>
        <v>-2701666.9341666666</v>
      </c>
      <c r="X1514" s="16"/>
      <c r="Y1514" s="7">
        <f t="shared" ref="Y1514:AA1514" si="212">SUBTOTAL(9,Y1504:Y1513)</f>
        <v>0</v>
      </c>
      <c r="Z1514" s="7">
        <f t="shared" si="212"/>
        <v>0</v>
      </c>
      <c r="AA1514" s="7">
        <f t="shared" si="212"/>
        <v>0</v>
      </c>
      <c r="AB1514" s="16"/>
      <c r="AC1514" s="188">
        <v>0</v>
      </c>
    </row>
    <row r="1515" spans="1:29" outlineLevel="3" x14ac:dyDescent="0.25">
      <c r="A1515" t="s">
        <v>3001</v>
      </c>
      <c r="B1515" t="s">
        <v>3002</v>
      </c>
      <c r="C1515" t="s">
        <v>3003</v>
      </c>
      <c r="D1515" t="s">
        <v>3004</v>
      </c>
      <c r="E1515" s="5">
        <v>-34814375</v>
      </c>
      <c r="F1515" s="5">
        <v>-57198541</v>
      </c>
      <c r="G1515" s="5">
        <v>-31528842</v>
      </c>
      <c r="H1515" s="5">
        <v>-40125983</v>
      </c>
      <c r="I1515" s="5">
        <v>-45543355</v>
      </c>
      <c r="J1515" s="5">
        <v>-70353073</v>
      </c>
      <c r="K1515" s="5">
        <v>-56884920</v>
      </c>
      <c r="L1515" s="5">
        <v>-43447961</v>
      </c>
      <c r="M1515" s="5">
        <v>-46518920</v>
      </c>
      <c r="N1515" s="5">
        <v>-52388537</v>
      </c>
      <c r="O1515" s="5">
        <v>-54186608</v>
      </c>
      <c r="P1515" s="5">
        <v>-52352613</v>
      </c>
      <c r="Q1515" s="5">
        <v>-53601698</v>
      </c>
      <c r="R1515" s="5">
        <f t="shared" si="209"/>
        <v>-49561449.125</v>
      </c>
      <c r="S1515" s="9"/>
      <c r="V1515" s="5">
        <f>R1515</f>
        <v>-49561449.125</v>
      </c>
      <c r="AA1515" s="5">
        <f t="shared" ref="AA1515:AA1520" si="213">V1515</f>
        <v>-49561449.125</v>
      </c>
      <c r="AB1515" s="202"/>
      <c r="AC1515" s="157">
        <v>0</v>
      </c>
    </row>
    <row r="1516" spans="1:29" outlineLevel="3" x14ac:dyDescent="0.25">
      <c r="A1516" t="s">
        <v>3001</v>
      </c>
      <c r="B1516" t="s">
        <v>3002</v>
      </c>
      <c r="C1516" t="s">
        <v>3005</v>
      </c>
      <c r="D1516" t="s">
        <v>3006</v>
      </c>
      <c r="E1516" s="5">
        <v>18384083</v>
      </c>
      <c r="F1516" s="5">
        <v>18383416</v>
      </c>
      <c r="G1516" s="5">
        <v>18148137</v>
      </c>
      <c r="H1516" s="5">
        <v>18171226</v>
      </c>
      <c r="I1516" s="5">
        <v>16671644</v>
      </c>
      <c r="J1516" s="5">
        <v>9802420</v>
      </c>
      <c r="K1516" s="5">
        <v>16591389</v>
      </c>
      <c r="L1516" s="5">
        <v>16076308</v>
      </c>
      <c r="M1516" s="5">
        <v>14555436</v>
      </c>
      <c r="N1516" s="5">
        <v>16160786</v>
      </c>
      <c r="O1516" s="5">
        <v>17045492</v>
      </c>
      <c r="P1516" s="5">
        <v>18358546</v>
      </c>
      <c r="Q1516" s="5">
        <v>19361770</v>
      </c>
      <c r="R1516" s="5">
        <f t="shared" si="209"/>
        <v>16569810.541666666</v>
      </c>
      <c r="S1516" s="9"/>
      <c r="V1516" s="5">
        <f t="shared" ref="V1516:V1520" si="214">R1516</f>
        <v>16569810.541666666</v>
      </c>
      <c r="AA1516" s="5">
        <f t="shared" si="213"/>
        <v>16569810.541666666</v>
      </c>
      <c r="AB1516" s="202"/>
      <c r="AC1516" s="157">
        <v>0</v>
      </c>
    </row>
    <row r="1517" spans="1:29" outlineLevel="3" x14ac:dyDescent="0.25">
      <c r="A1517" t="s">
        <v>3001</v>
      </c>
      <c r="B1517" t="s">
        <v>3002</v>
      </c>
      <c r="C1517" t="s">
        <v>3007</v>
      </c>
      <c r="D1517" t="s">
        <v>3008</v>
      </c>
      <c r="E1517" s="5">
        <v>-889994</v>
      </c>
      <c r="F1517" s="5">
        <v>-871506</v>
      </c>
      <c r="G1517" s="5">
        <v>-855520</v>
      </c>
      <c r="H1517" s="5">
        <v>-845790</v>
      </c>
      <c r="I1517" s="5">
        <v>-839085</v>
      </c>
      <c r="J1517" s="5">
        <v>-832267.44</v>
      </c>
      <c r="K1517" s="5">
        <v>-822620.41</v>
      </c>
      <c r="L1517" s="5">
        <v>-811536.97</v>
      </c>
      <c r="M1517" s="5">
        <v>-802929.09</v>
      </c>
      <c r="N1517" s="5">
        <v>-793743.84</v>
      </c>
      <c r="O1517" s="5">
        <v>-785139.82</v>
      </c>
      <c r="P1517" s="5">
        <v>-774938.17</v>
      </c>
      <c r="Q1517" s="5">
        <v>-754693.58</v>
      </c>
      <c r="R1517" s="5">
        <f t="shared" si="209"/>
        <v>-821451.71083333332</v>
      </c>
      <c r="S1517" s="9"/>
      <c r="V1517" s="5">
        <f t="shared" si="214"/>
        <v>-821451.71083333332</v>
      </c>
      <c r="AA1517" s="5">
        <f t="shared" si="213"/>
        <v>-821451.71083333332</v>
      </c>
      <c r="AB1517" s="202"/>
      <c r="AC1517" s="157">
        <v>0</v>
      </c>
    </row>
    <row r="1518" spans="1:29" outlineLevel="3" x14ac:dyDescent="0.25">
      <c r="A1518" t="s">
        <v>3009</v>
      </c>
      <c r="B1518" t="s">
        <v>3010</v>
      </c>
      <c r="C1518" t="s">
        <v>3011</v>
      </c>
      <c r="D1518" t="s">
        <v>3012</v>
      </c>
      <c r="E1518" s="5">
        <v>-88816965</v>
      </c>
      <c r="F1518" s="5">
        <v>-83410162</v>
      </c>
      <c r="G1518" s="5">
        <v>-76293206</v>
      </c>
      <c r="H1518" s="5">
        <v>-72105760</v>
      </c>
      <c r="I1518" s="5">
        <v>-67352566</v>
      </c>
      <c r="J1518" s="5">
        <v>-67507162</v>
      </c>
      <c r="K1518" s="5">
        <v>-68451594</v>
      </c>
      <c r="L1518" s="5">
        <v>-65253716</v>
      </c>
      <c r="M1518" s="5">
        <v>-64096900</v>
      </c>
      <c r="N1518" s="5">
        <v>-62074139</v>
      </c>
      <c r="O1518" s="5">
        <v>-58671815</v>
      </c>
      <c r="P1518" s="5">
        <v>-59230771</v>
      </c>
      <c r="Q1518" s="5">
        <v>-58262966</v>
      </c>
      <c r="R1518" s="5">
        <f t="shared" si="209"/>
        <v>-68165646.375</v>
      </c>
      <c r="S1518" s="9"/>
      <c r="T1518" s="8"/>
      <c r="V1518" s="5">
        <f t="shared" si="214"/>
        <v>-68165646.375</v>
      </c>
      <c r="AA1518" s="5">
        <f t="shared" si="213"/>
        <v>-68165646.375</v>
      </c>
      <c r="AB1518" s="202"/>
      <c r="AC1518" s="157">
        <v>0</v>
      </c>
    </row>
    <row r="1519" spans="1:29" outlineLevel="3" x14ac:dyDescent="0.25">
      <c r="A1519" t="s">
        <v>3009</v>
      </c>
      <c r="B1519" t="s">
        <v>3010</v>
      </c>
      <c r="C1519" t="s">
        <v>3013</v>
      </c>
      <c r="D1519" t="s">
        <v>3014</v>
      </c>
      <c r="E1519" s="5">
        <v>58415917</v>
      </c>
      <c r="F1519" s="5">
        <v>56616584</v>
      </c>
      <c r="G1519" s="5">
        <v>55351863</v>
      </c>
      <c r="H1519" s="5">
        <v>51328774</v>
      </c>
      <c r="I1519" s="5">
        <v>46228356</v>
      </c>
      <c r="J1519" s="5">
        <v>47697580</v>
      </c>
      <c r="K1519" s="5">
        <v>44908611</v>
      </c>
      <c r="L1519" s="5">
        <v>43123692</v>
      </c>
      <c r="M1519" s="5">
        <v>43244564</v>
      </c>
      <c r="N1519" s="5">
        <v>39339214</v>
      </c>
      <c r="O1519" s="5">
        <v>38054508</v>
      </c>
      <c r="P1519" s="5">
        <v>35341454</v>
      </c>
      <c r="Q1519" s="5">
        <v>36738230</v>
      </c>
      <c r="R1519" s="5">
        <f t="shared" si="209"/>
        <v>45734356.125</v>
      </c>
      <c r="S1519" s="9"/>
      <c r="T1519" s="8"/>
      <c r="V1519" s="5">
        <f t="shared" si="214"/>
        <v>45734356.125</v>
      </c>
      <c r="AA1519" s="5">
        <f t="shared" si="213"/>
        <v>45734356.125</v>
      </c>
      <c r="AB1519" s="202"/>
      <c r="AC1519" s="157">
        <v>0</v>
      </c>
    </row>
    <row r="1520" spans="1:29" outlineLevel="3" x14ac:dyDescent="0.25">
      <c r="A1520" t="s">
        <v>3009</v>
      </c>
      <c r="B1520" t="s">
        <v>3010</v>
      </c>
      <c r="C1520" t="s">
        <v>3015</v>
      </c>
      <c r="D1520" t="s">
        <v>3016</v>
      </c>
      <c r="E1520" s="5">
        <v>-1596744.11</v>
      </c>
      <c r="F1520" s="5">
        <v>-1477047.55</v>
      </c>
      <c r="G1520" s="5">
        <v>-1348762.59</v>
      </c>
      <c r="H1520" s="5">
        <v>-1281056.53</v>
      </c>
      <c r="I1520" s="5">
        <v>-1243802.7</v>
      </c>
      <c r="J1520" s="5">
        <v>-1200434.67</v>
      </c>
      <c r="K1520" s="5">
        <v>-1140772.57</v>
      </c>
      <c r="L1520" s="5">
        <v>-1095727.22</v>
      </c>
      <c r="M1520" s="5">
        <v>-1050588.8</v>
      </c>
      <c r="N1520" s="5">
        <v>-1009111.16</v>
      </c>
      <c r="O1520" s="5">
        <v>-981807.48</v>
      </c>
      <c r="P1520" s="5">
        <v>-946321.57</v>
      </c>
      <c r="Q1520" s="5">
        <v>-842050.14</v>
      </c>
      <c r="R1520" s="5">
        <f t="shared" si="209"/>
        <v>-1166235.8304166668</v>
      </c>
      <c r="S1520" s="9"/>
      <c r="T1520" s="8"/>
      <c r="V1520" s="5">
        <f t="shared" si="214"/>
        <v>-1166235.8304166668</v>
      </c>
      <c r="AA1520" s="5">
        <f t="shared" si="213"/>
        <v>-1166235.8304166668</v>
      </c>
      <c r="AB1520" s="202"/>
      <c r="AC1520" s="157">
        <v>0</v>
      </c>
    </row>
    <row r="1521" spans="1:29" ht="13.5" outlineLevel="2" thickBot="1" x14ac:dyDescent="0.35">
      <c r="A1521" s="6" t="s">
        <v>3783</v>
      </c>
      <c r="B1521" s="6"/>
      <c r="C1521" s="6"/>
      <c r="D1521" s="6"/>
      <c r="E1521" s="7">
        <f>SUBTOTAL(9,E1515:E1520)</f>
        <v>-49318078.109999999</v>
      </c>
      <c r="F1521" s="7">
        <f t="shared" ref="F1521:R1521" si="215">SUBTOTAL(9,F1515:F1520)</f>
        <v>-67957256.549999997</v>
      </c>
      <c r="G1521" s="7">
        <f t="shared" si="215"/>
        <v>-36526330.590000004</v>
      </c>
      <c r="H1521" s="7">
        <f t="shared" si="215"/>
        <v>-44858589.530000001</v>
      </c>
      <c r="I1521" s="7">
        <f t="shared" si="215"/>
        <v>-52078808.700000003</v>
      </c>
      <c r="J1521" s="7">
        <f t="shared" si="215"/>
        <v>-82392937.109999999</v>
      </c>
      <c r="K1521" s="7">
        <f t="shared" si="215"/>
        <v>-65799906.979999997</v>
      </c>
      <c r="L1521" s="7">
        <f t="shared" si="215"/>
        <v>-51408941.189999998</v>
      </c>
      <c r="M1521" s="7">
        <f t="shared" si="215"/>
        <v>-54669337.890000001</v>
      </c>
      <c r="N1521" s="7">
        <f t="shared" si="215"/>
        <v>-60765531</v>
      </c>
      <c r="O1521" s="7">
        <f t="shared" si="215"/>
        <v>-59525370.29999999</v>
      </c>
      <c r="P1521" s="7">
        <f t="shared" si="215"/>
        <v>-59604643.740000002</v>
      </c>
      <c r="Q1521" s="7">
        <f t="shared" si="215"/>
        <v>-57361407.719999999</v>
      </c>
      <c r="R1521" s="7">
        <f t="shared" si="215"/>
        <v>-57410616.374583334</v>
      </c>
      <c r="S1521" s="16"/>
      <c r="T1521" s="7">
        <f t="shared" ref="T1521:W1521" si="216">SUBTOTAL(9,T1515:T1520)</f>
        <v>0</v>
      </c>
      <c r="U1521" s="7">
        <f t="shared" si="216"/>
        <v>0</v>
      </c>
      <c r="V1521" s="7">
        <f t="shared" si="216"/>
        <v>-57410616.374583334</v>
      </c>
      <c r="W1521" s="7">
        <f t="shared" si="216"/>
        <v>0</v>
      </c>
      <c r="X1521" s="16"/>
      <c r="Y1521" s="7">
        <f t="shared" ref="Y1521:AA1521" si="217">SUBTOTAL(9,Y1515:Y1520)</f>
        <v>0</v>
      </c>
      <c r="Z1521" s="7">
        <f t="shared" si="217"/>
        <v>0</v>
      </c>
      <c r="AA1521" s="7">
        <f t="shared" si="217"/>
        <v>-57410616.374583334</v>
      </c>
      <c r="AB1521" s="16"/>
      <c r="AC1521" s="188"/>
    </row>
    <row r="1522" spans="1:29" ht="13.5" outlineLevel="2" thickBot="1" x14ac:dyDescent="0.35">
      <c r="A1522" s="22" t="s">
        <v>3798</v>
      </c>
      <c r="B1522" s="22"/>
      <c r="C1522" s="22"/>
      <c r="D1522" s="22"/>
      <c r="E1522" s="23">
        <f t="shared" ref="E1522:Q1522" si="218">-SUM(E1518:E1520)</f>
        <v>31997792.109999999</v>
      </c>
      <c r="F1522" s="23">
        <f t="shared" si="218"/>
        <v>28270625.550000001</v>
      </c>
      <c r="G1522" s="23">
        <f t="shared" si="218"/>
        <v>22290105.59</v>
      </c>
      <c r="H1522" s="23">
        <f t="shared" si="218"/>
        <v>22058042.530000001</v>
      </c>
      <c r="I1522" s="23">
        <f t="shared" si="218"/>
        <v>22368012.699999999</v>
      </c>
      <c r="J1522" s="23">
        <f t="shared" si="218"/>
        <v>21010016.670000002</v>
      </c>
      <c r="K1522" s="23">
        <f t="shared" si="218"/>
        <v>24683755.57</v>
      </c>
      <c r="L1522" s="23">
        <f t="shared" si="218"/>
        <v>23225751.219999999</v>
      </c>
      <c r="M1522" s="23">
        <f t="shared" si="218"/>
        <v>21902924.800000001</v>
      </c>
      <c r="N1522" s="23">
        <f t="shared" si="218"/>
        <v>23744036.16</v>
      </c>
      <c r="O1522" s="23">
        <f t="shared" si="218"/>
        <v>21599114.48</v>
      </c>
      <c r="P1522" s="23">
        <f t="shared" si="218"/>
        <v>24835638.57</v>
      </c>
      <c r="Q1522" s="23">
        <f t="shared" si="218"/>
        <v>22366786.140000001</v>
      </c>
      <c r="R1522" s="23">
        <f>-SUM(R1518:R1520)</f>
        <v>23597526.080416668</v>
      </c>
      <c r="S1522" s="16"/>
      <c r="T1522" s="23">
        <f t="shared" ref="T1522:W1522" si="219">-SUM(T1518:T1520)</f>
        <v>0</v>
      </c>
      <c r="U1522" s="23">
        <f t="shared" si="219"/>
        <v>0</v>
      </c>
      <c r="V1522" s="23">
        <f t="shared" si="219"/>
        <v>23597526.080416668</v>
      </c>
      <c r="W1522" s="23">
        <f t="shared" si="219"/>
        <v>0</v>
      </c>
      <c r="X1522" s="16"/>
      <c r="Y1522" s="23">
        <f t="shared" ref="Y1522:AA1522" si="220">-SUM(Y1518:Y1520)</f>
        <v>0</v>
      </c>
      <c r="Z1522" s="23">
        <f t="shared" si="220"/>
        <v>0</v>
      </c>
      <c r="AA1522" s="23">
        <f t="shared" si="220"/>
        <v>23597526.080416668</v>
      </c>
      <c r="AB1522" s="16"/>
      <c r="AC1522" s="12"/>
    </row>
    <row r="1523" spans="1:29" ht="13" outlineLevel="1" x14ac:dyDescent="0.3">
      <c r="A1523" s="11" t="s">
        <v>3784</v>
      </c>
      <c r="B1523" s="11"/>
      <c r="C1523" s="11"/>
      <c r="D1523" s="11"/>
      <c r="E1523" s="12">
        <f t="shared" ref="E1523:Q1523" si="221">SUBTOTAL(9,E1154:E1522)</f>
        <v>-1055579499.1699995</v>
      </c>
      <c r="F1523" s="12">
        <f t="shared" si="221"/>
        <v>-1043426451.7500005</v>
      </c>
      <c r="G1523" s="12">
        <f t="shared" si="221"/>
        <v>-1160512396.97</v>
      </c>
      <c r="H1523" s="12">
        <f t="shared" si="221"/>
        <v>-1079591517.9900002</v>
      </c>
      <c r="I1523" s="12">
        <f t="shared" si="221"/>
        <v>-1077768311.6100001</v>
      </c>
      <c r="J1523" s="12">
        <f t="shared" si="221"/>
        <v>-1244382567.1699994</v>
      </c>
      <c r="K1523" s="12">
        <f t="shared" si="221"/>
        <v>-1071827440.0599998</v>
      </c>
      <c r="L1523" s="12">
        <f t="shared" si="221"/>
        <v>-1375624539.9300005</v>
      </c>
      <c r="M1523" s="12">
        <f t="shared" si="221"/>
        <v>-1498345380.8699999</v>
      </c>
      <c r="N1523" s="12">
        <f t="shared" si="221"/>
        <v>-1100834220.6200001</v>
      </c>
      <c r="O1523" s="12">
        <f t="shared" si="221"/>
        <v>-1157047113.0500004</v>
      </c>
      <c r="P1523" s="12">
        <f t="shared" si="221"/>
        <v>-1215877199.1500003</v>
      </c>
      <c r="Q1523" s="12">
        <f t="shared" si="221"/>
        <v>-1264756819.4799993</v>
      </c>
      <c r="R1523" s="12">
        <f>SUBTOTAL(9,R1154:R1522)</f>
        <v>-1182117108.207917</v>
      </c>
      <c r="S1523" s="16"/>
      <c r="T1523" s="12">
        <f t="shared" ref="T1523:W1523" si="222">SUBTOTAL(9,T1154:T1522)</f>
        <v>0</v>
      </c>
      <c r="U1523" s="12">
        <f t="shared" si="222"/>
        <v>-1022514323.9391661</v>
      </c>
      <c r="V1523" s="12">
        <f t="shared" si="222"/>
        <v>-99484450.667916656</v>
      </c>
      <c r="W1523" s="12">
        <f t="shared" si="222"/>
        <v>-60118333.600833334</v>
      </c>
      <c r="X1523" s="16"/>
      <c r="Y1523" s="12">
        <f t="shared" ref="Y1523" si="223">SUBTOTAL(9,Y1154:Y1522)</f>
        <v>0</v>
      </c>
      <c r="Z1523" s="12">
        <f t="shared" ref="Z1523" si="224">SUBTOTAL(9,Z1154:Z1522)</f>
        <v>-47879642.332083337</v>
      </c>
      <c r="AA1523" s="12">
        <f t="shared" ref="AA1523" si="225">SUBTOTAL(9,AA1154:AA1522)</f>
        <v>-51604808.335833341</v>
      </c>
      <c r="AB1523" s="16"/>
      <c r="AC1523" s="12"/>
    </row>
    <row r="1524" spans="1:29" s="8" customFormat="1" ht="13" outlineLevel="1" x14ac:dyDescent="0.3">
      <c r="A1524" s="214" t="s">
        <v>3785</v>
      </c>
      <c r="B1524" s="214"/>
      <c r="C1524" s="214"/>
      <c r="D1524" s="214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U1524" s="9"/>
      <c r="X1524" s="200"/>
      <c r="AB1524" s="200"/>
      <c r="AC1524" s="157">
        <v>0</v>
      </c>
    </row>
    <row r="1525" spans="1:29" outlineLevel="3" x14ac:dyDescent="0.25">
      <c r="A1525" t="s">
        <v>3017</v>
      </c>
      <c r="B1525" t="s">
        <v>3018</v>
      </c>
      <c r="C1525" t="s">
        <v>3019</v>
      </c>
      <c r="D1525" t="s">
        <v>3020</v>
      </c>
      <c r="E1525" s="5">
        <v>-16850525.41</v>
      </c>
      <c r="F1525" s="5">
        <v>-16855936.390000001</v>
      </c>
      <c r="G1525" s="5">
        <v>-16731808.07</v>
      </c>
      <c r="H1525" s="5">
        <v>-17178841.32</v>
      </c>
      <c r="I1525" s="5">
        <v>-51862922.280000001</v>
      </c>
      <c r="J1525" s="5">
        <v>-50748428.450000003</v>
      </c>
      <c r="K1525" s="5">
        <v>-57488931.640000001</v>
      </c>
      <c r="L1525" s="5">
        <v>-56055395.689999998</v>
      </c>
      <c r="M1525" s="5">
        <v>-54040430.659999996</v>
      </c>
      <c r="N1525" s="5">
        <v>-50971059.460000001</v>
      </c>
      <c r="O1525" s="5">
        <v>-47734354.289999999</v>
      </c>
      <c r="P1525" s="5">
        <v>-41764930.939999998</v>
      </c>
      <c r="Q1525" s="5">
        <v>-37199609.020000003</v>
      </c>
      <c r="R1525" s="5">
        <f t="shared" si="209"/>
        <v>-40704842.200416662</v>
      </c>
      <c r="S1525" s="9"/>
      <c r="V1525" s="5">
        <f>R1525</f>
        <v>-40704842.200416662</v>
      </c>
      <c r="Y1525" s="9">
        <f>SUM('B20'!I11:I14)*1000</f>
        <v>-1493.4050005211479</v>
      </c>
      <c r="Z1525" s="9">
        <f>V1525-Y1525</f>
        <v>-40703348.795416139</v>
      </c>
      <c r="AA1525" s="5"/>
      <c r="AB1525" s="202"/>
      <c r="AC1525" s="157">
        <v>3.668863259973186E-5</v>
      </c>
    </row>
    <row r="1526" spans="1:29" outlineLevel="3" x14ac:dyDescent="0.25">
      <c r="A1526" t="s">
        <v>3017</v>
      </c>
      <c r="B1526" t="s">
        <v>3018</v>
      </c>
      <c r="C1526" t="s">
        <v>3021</v>
      </c>
      <c r="D1526" t="s">
        <v>3022</v>
      </c>
      <c r="E1526" s="5">
        <v>-7945676.3899999997</v>
      </c>
      <c r="F1526" s="5">
        <v>-7010524.4100000001</v>
      </c>
      <c r="G1526" s="5">
        <v>-6256582.4400000004</v>
      </c>
      <c r="H1526" s="5">
        <v>-5974893.21</v>
      </c>
      <c r="I1526" s="5">
        <v>-9448129.3900000006</v>
      </c>
      <c r="J1526" s="5">
        <v>-10979990.060000001</v>
      </c>
      <c r="K1526" s="5">
        <v>-8488048.8900000006</v>
      </c>
      <c r="L1526" s="5">
        <v>-8113330.7599999998</v>
      </c>
      <c r="M1526" s="5">
        <v>-7501164.6100000003</v>
      </c>
      <c r="N1526" s="5">
        <v>-3465737.83</v>
      </c>
      <c r="O1526" s="5">
        <v>-4950061.0999999996</v>
      </c>
      <c r="P1526" s="5">
        <v>-3089461.71</v>
      </c>
      <c r="Q1526" s="5">
        <v>-3593390.02</v>
      </c>
      <c r="R1526" s="5">
        <f t="shared" si="209"/>
        <v>-6753954.8012499996</v>
      </c>
      <c r="S1526" s="9"/>
      <c r="V1526" s="5">
        <f t="shared" ref="V1526:V1531" si="226">R1526</f>
        <v>-6753954.8012499996</v>
      </c>
      <c r="Y1526" s="9"/>
      <c r="Z1526" s="9">
        <f>V1526</f>
        <v>-6753954.8012499996</v>
      </c>
      <c r="AA1526" s="5"/>
      <c r="AB1526" s="202"/>
      <c r="AC1526" s="157">
        <v>0</v>
      </c>
    </row>
    <row r="1527" spans="1:29" outlineLevel="3" x14ac:dyDescent="0.25">
      <c r="A1527" t="s">
        <v>3017</v>
      </c>
      <c r="B1527" t="s">
        <v>3018</v>
      </c>
      <c r="C1527" t="s">
        <v>3023</v>
      </c>
      <c r="D1527" t="s">
        <v>3024</v>
      </c>
      <c r="E1527" s="5">
        <v>-190350</v>
      </c>
      <c r="F1527" s="5">
        <v>-224074.86</v>
      </c>
      <c r="G1527" s="5">
        <v>-223950</v>
      </c>
      <c r="H1527" s="5">
        <v>-223000</v>
      </c>
      <c r="I1527" s="5">
        <v>-229850</v>
      </c>
      <c r="J1527" s="5">
        <v>-252800</v>
      </c>
      <c r="K1527" s="5">
        <v>-236100</v>
      </c>
      <c r="L1527" s="5">
        <v>-216938.68</v>
      </c>
      <c r="M1527" s="5">
        <v>-226900</v>
      </c>
      <c r="N1527" s="5">
        <v>-240500</v>
      </c>
      <c r="O1527" s="5">
        <v>-266350</v>
      </c>
      <c r="P1527" s="5">
        <v>-317050</v>
      </c>
      <c r="Q1527" s="5">
        <v>-333950</v>
      </c>
      <c r="R1527" s="5">
        <f t="shared" si="209"/>
        <v>-243305.29500000001</v>
      </c>
      <c r="S1527" s="9"/>
      <c r="V1527" s="5">
        <f t="shared" si="226"/>
        <v>-243305.29500000001</v>
      </c>
      <c r="Y1527" s="9">
        <f>SUM('B20'!I16:I17)*1000</f>
        <v>-2968.75</v>
      </c>
      <c r="Z1527" s="9">
        <f>V1527-Y1527</f>
        <v>-240336.54500000001</v>
      </c>
      <c r="AA1527" s="5"/>
      <c r="AB1527" s="202"/>
      <c r="AC1527" s="157">
        <v>1.220174842475171E-2</v>
      </c>
    </row>
    <row r="1528" spans="1:29" outlineLevel="3" x14ac:dyDescent="0.25">
      <c r="A1528" t="s">
        <v>3017</v>
      </c>
      <c r="B1528" t="s">
        <v>3018</v>
      </c>
      <c r="C1528" t="s">
        <v>3025</v>
      </c>
      <c r="D1528" t="s">
        <v>3026</v>
      </c>
      <c r="E1528" s="5">
        <v>-9014902.4800000004</v>
      </c>
      <c r="F1528" s="5">
        <v>-8827699.9199999999</v>
      </c>
      <c r="G1528" s="5">
        <v>-8603017.1799999997</v>
      </c>
      <c r="H1528" s="5">
        <v>-8411003.0600000005</v>
      </c>
      <c r="I1528" s="5">
        <v>-8300893.6399999997</v>
      </c>
      <c r="J1528" s="5">
        <v>-8468764.1300000008</v>
      </c>
      <c r="K1528" s="5">
        <v>-10186261.130000001</v>
      </c>
      <c r="L1528" s="5">
        <v>-11179589.35</v>
      </c>
      <c r="M1528" s="5">
        <v>-12499699.75</v>
      </c>
      <c r="N1528" s="5">
        <v>-17961937.640000001</v>
      </c>
      <c r="O1528" s="5">
        <v>-15421546.140000001</v>
      </c>
      <c r="P1528" s="5">
        <v>-18875475.640000001</v>
      </c>
      <c r="Q1528" s="5">
        <v>-20529060.75</v>
      </c>
      <c r="R1528" s="5">
        <f t="shared" si="209"/>
        <v>-11958989.099583333</v>
      </c>
      <c r="S1528" s="9"/>
      <c r="V1528" s="5">
        <f t="shared" si="226"/>
        <v>-11958989.099583333</v>
      </c>
      <c r="Y1528" s="9">
        <f>SUM('B20'!I18:I19)*1000</f>
        <v>26677.106184940982</v>
      </c>
      <c r="Z1528" s="9">
        <f>V1528-Y1528</f>
        <v>-11985666.205768274</v>
      </c>
      <c r="AA1528" s="5"/>
      <c r="AB1528" s="202"/>
      <c r="AC1528" s="157">
        <v>-2.2307158207770625E-3</v>
      </c>
    </row>
    <row r="1529" spans="1:29" outlineLevel="3" x14ac:dyDescent="0.25">
      <c r="A1529" t="s">
        <v>3017</v>
      </c>
      <c r="B1529" t="s">
        <v>3018</v>
      </c>
      <c r="C1529" t="s">
        <v>3027</v>
      </c>
      <c r="D1529" t="s">
        <v>3028</v>
      </c>
      <c r="E1529" s="5">
        <v>-138131.37</v>
      </c>
      <c r="F1529" s="5">
        <v>-165122.34</v>
      </c>
      <c r="G1529" s="5">
        <v>-167584.4</v>
      </c>
      <c r="H1529" s="5">
        <v>-162850.85999999999</v>
      </c>
      <c r="I1529" s="5">
        <v>-130932.04</v>
      </c>
      <c r="J1529" s="5">
        <v>-119178.61</v>
      </c>
      <c r="K1529" s="5">
        <v>-128734.28</v>
      </c>
      <c r="L1529" s="5">
        <v>-126299.53</v>
      </c>
      <c r="M1529" s="5">
        <v>-142860.19</v>
      </c>
      <c r="N1529" s="5">
        <v>-159416.38</v>
      </c>
      <c r="O1529" s="5">
        <v>-108300.9</v>
      </c>
      <c r="P1529" s="5">
        <v>-104442.37</v>
      </c>
      <c r="Q1529" s="5">
        <v>-99808.47</v>
      </c>
      <c r="R1529" s="5">
        <f t="shared" si="209"/>
        <v>-136224.31833333333</v>
      </c>
      <c r="S1529" s="9"/>
      <c r="V1529" s="5">
        <f t="shared" si="226"/>
        <v>-136224.31833333333</v>
      </c>
      <c r="Y1529" s="5"/>
      <c r="Z1529" s="5"/>
      <c r="AA1529" s="5">
        <f>V1529</f>
        <v>-136224.31833333333</v>
      </c>
      <c r="AB1529" s="202"/>
      <c r="AC1529" s="157">
        <v>0</v>
      </c>
    </row>
    <row r="1530" spans="1:29" outlineLevel="3" x14ac:dyDescent="0.25">
      <c r="A1530" t="s">
        <v>3029</v>
      </c>
      <c r="B1530" t="s">
        <v>3030</v>
      </c>
      <c r="C1530" t="s">
        <v>3031</v>
      </c>
      <c r="D1530" t="s">
        <v>3032</v>
      </c>
      <c r="E1530" s="5">
        <v>-10248144.67</v>
      </c>
      <c r="F1530" s="5">
        <v>-10030101.65</v>
      </c>
      <c r="G1530" s="5">
        <v>-9879069.3300000001</v>
      </c>
      <c r="H1530" s="5">
        <v>-9714957.5099999998</v>
      </c>
      <c r="I1530" s="5">
        <v>-9540136.6500000004</v>
      </c>
      <c r="J1530" s="5">
        <v>-9349502.1300000008</v>
      </c>
      <c r="K1530" s="5">
        <v>-9029986.5600000005</v>
      </c>
      <c r="L1530" s="5">
        <v>-8669017.8499999996</v>
      </c>
      <c r="M1530" s="5">
        <v>-8266950.5800000001</v>
      </c>
      <c r="N1530" s="5">
        <v>-7911804.4800000004</v>
      </c>
      <c r="O1530" s="5">
        <v>-13533470.02</v>
      </c>
      <c r="P1530" s="5">
        <v>-13546439.550000001</v>
      </c>
      <c r="Q1530" s="5">
        <v>-13580853.720000001</v>
      </c>
      <c r="R1530" s="5">
        <f t="shared" si="209"/>
        <v>-10115494.625416666</v>
      </c>
      <c r="S1530" s="9"/>
      <c r="V1530" s="5">
        <f t="shared" si="226"/>
        <v>-10115494.625416666</v>
      </c>
      <c r="Y1530" s="5"/>
      <c r="Z1530" s="5"/>
      <c r="AA1530" s="5">
        <f>V1530</f>
        <v>-10115494.625416666</v>
      </c>
      <c r="AB1530" s="202"/>
      <c r="AC1530" s="157">
        <v>0</v>
      </c>
    </row>
    <row r="1531" spans="1:29" outlineLevel="3" x14ac:dyDescent="0.25">
      <c r="A1531" t="s">
        <v>3029</v>
      </c>
      <c r="B1531" t="s">
        <v>3030</v>
      </c>
      <c r="C1531" t="s">
        <v>3033</v>
      </c>
      <c r="D1531" t="s">
        <v>3034</v>
      </c>
      <c r="E1531" s="5">
        <v>10248144.67</v>
      </c>
      <c r="F1531" s="5">
        <v>10030101.65</v>
      </c>
      <c r="G1531" s="5">
        <v>9879069.3300000001</v>
      </c>
      <c r="H1531" s="5">
        <v>9714957.5099999998</v>
      </c>
      <c r="I1531" s="5">
        <v>9540136.6500000004</v>
      </c>
      <c r="J1531" s="5">
        <v>9349502.1300000008</v>
      </c>
      <c r="K1531" s="5">
        <v>9029986.5600000005</v>
      </c>
      <c r="L1531" s="5">
        <v>8669017.8499999996</v>
      </c>
      <c r="M1531" s="5">
        <v>8266950.5800000001</v>
      </c>
      <c r="N1531" s="5">
        <v>7911804.4800000004</v>
      </c>
      <c r="O1531" s="5">
        <v>13533470.02</v>
      </c>
      <c r="P1531" s="5">
        <v>13546439.550000001</v>
      </c>
      <c r="Q1531" s="5">
        <v>13580853.720000001</v>
      </c>
      <c r="R1531" s="5">
        <f t="shared" si="209"/>
        <v>10115494.625416666</v>
      </c>
      <c r="S1531" s="9"/>
      <c r="V1531" s="5">
        <f t="shared" si="226"/>
        <v>10115494.625416666</v>
      </c>
      <c r="Y1531" s="5"/>
      <c r="Z1531" s="5"/>
      <c r="AA1531" s="5">
        <f>V1531</f>
        <v>10115494.625416666</v>
      </c>
      <c r="AB1531" s="202"/>
      <c r="AC1531" s="157">
        <v>0</v>
      </c>
    </row>
    <row r="1532" spans="1:29" ht="13.5" outlineLevel="2" thickBot="1" x14ac:dyDescent="0.35">
      <c r="A1532" s="6" t="s">
        <v>3786</v>
      </c>
      <c r="B1532" s="6"/>
      <c r="C1532" s="6"/>
      <c r="D1532" s="6"/>
      <c r="E1532" s="7">
        <f>SUBTOTAL(9,E1525:E1531)</f>
        <v>-34139585.649999999</v>
      </c>
      <c r="F1532" s="7">
        <f t="shared" ref="F1532:AA1532" si="227">SUBTOTAL(9,F1525:F1531)</f>
        <v>-33083357.920000002</v>
      </c>
      <c r="G1532" s="7">
        <f t="shared" si="227"/>
        <v>-31982942.090000004</v>
      </c>
      <c r="H1532" s="7">
        <f t="shared" si="227"/>
        <v>-31950588.450000003</v>
      </c>
      <c r="I1532" s="7">
        <f t="shared" si="227"/>
        <v>-69972727.350000009</v>
      </c>
      <c r="J1532" s="7">
        <f t="shared" si="227"/>
        <v>-70569161.25</v>
      </c>
      <c r="K1532" s="7">
        <f t="shared" si="227"/>
        <v>-76528075.939999998</v>
      </c>
      <c r="L1532" s="7">
        <f t="shared" si="227"/>
        <v>-75691554.00999999</v>
      </c>
      <c r="M1532" s="7">
        <f t="shared" si="227"/>
        <v>-74411055.209999993</v>
      </c>
      <c r="N1532" s="7">
        <f t="shared" si="227"/>
        <v>-72798651.310000002</v>
      </c>
      <c r="O1532" s="7">
        <f t="shared" si="227"/>
        <v>-68480612.430000007</v>
      </c>
      <c r="P1532" s="7">
        <f t="shared" si="227"/>
        <v>-64151360.659999996</v>
      </c>
      <c r="Q1532" s="7">
        <f t="shared" si="227"/>
        <v>-61755818.260000005</v>
      </c>
      <c r="R1532" s="7">
        <f t="shared" si="227"/>
        <v>-59797315.714583337</v>
      </c>
      <c r="S1532" s="16"/>
      <c r="T1532" s="7">
        <f t="shared" si="227"/>
        <v>0</v>
      </c>
      <c r="U1532" s="7">
        <f t="shared" si="227"/>
        <v>0</v>
      </c>
      <c r="V1532" s="7">
        <f t="shared" si="227"/>
        <v>-59797315.714583337</v>
      </c>
      <c r="W1532" s="7">
        <f t="shared" si="227"/>
        <v>0</v>
      </c>
      <c r="X1532" s="16"/>
      <c r="Y1532" s="7">
        <f t="shared" si="227"/>
        <v>22214.951184419835</v>
      </c>
      <c r="Z1532" s="7">
        <f t="shared" si="227"/>
        <v>-59683306.347434416</v>
      </c>
      <c r="AA1532" s="7">
        <f t="shared" si="227"/>
        <v>-136224.31833333336</v>
      </c>
      <c r="AB1532" s="16"/>
      <c r="AC1532" s="188"/>
    </row>
    <row r="1533" spans="1:29" outlineLevel="3" x14ac:dyDescent="0.25">
      <c r="A1533" t="s">
        <v>3391</v>
      </c>
      <c r="B1533" t="s">
        <v>3392</v>
      </c>
      <c r="C1533" t="s">
        <v>3393</v>
      </c>
      <c r="D1533" t="s">
        <v>3394</v>
      </c>
      <c r="E1533" s="5">
        <v>-71310</v>
      </c>
      <c r="F1533" s="5">
        <v>-68912</v>
      </c>
      <c r="G1533" s="5">
        <v>-66514</v>
      </c>
      <c r="H1533" s="5">
        <v>-64116</v>
      </c>
      <c r="I1533" s="5">
        <v>-61718</v>
      </c>
      <c r="J1533" s="5">
        <v>-59320</v>
      </c>
      <c r="K1533" s="5">
        <v>-56922</v>
      </c>
      <c r="L1533" s="5">
        <v>-54524</v>
      </c>
      <c r="M1533" s="5">
        <v>-52126</v>
      </c>
      <c r="N1533" s="5">
        <v>-49728</v>
      </c>
      <c r="O1533" s="5">
        <v>-47330</v>
      </c>
      <c r="P1533" s="5">
        <v>-44932</v>
      </c>
      <c r="Q1533" s="5">
        <v>-42534</v>
      </c>
      <c r="R1533" s="5">
        <f t="shared" ref="R1533:R1540" si="228">(E1533+2*SUM(F1533:P1533)+Q1533)/24</f>
        <v>-56922</v>
      </c>
      <c r="S1533" s="9"/>
      <c r="V1533" s="5">
        <f>R1533</f>
        <v>-56922</v>
      </c>
      <c r="Y1533" s="9">
        <f>'B19 ITC'!I11*1000</f>
        <v>-2227.471704</v>
      </c>
      <c r="Z1533" s="9">
        <f>V1533-Y1533</f>
        <v>-54694.528295999997</v>
      </c>
      <c r="AA1533" s="5"/>
      <c r="AB1533" s="202"/>
      <c r="AC1533" s="157">
        <v>3.9132E-2</v>
      </c>
    </row>
    <row r="1534" spans="1:29" outlineLevel="3" x14ac:dyDescent="0.25">
      <c r="A1534" t="s">
        <v>3391</v>
      </c>
      <c r="B1534" t="s">
        <v>3392</v>
      </c>
      <c r="C1534" t="s">
        <v>3395</v>
      </c>
      <c r="D1534" t="s">
        <v>3396</v>
      </c>
      <c r="E1534" s="5">
        <v>-10354121.609999999</v>
      </c>
      <c r="F1534" s="5">
        <v>-10085203.33</v>
      </c>
      <c r="G1534" s="5">
        <v>-9816285.0399999991</v>
      </c>
      <c r="H1534" s="5">
        <v>-9547366.7599999998</v>
      </c>
      <c r="I1534" s="5">
        <v>-9292256.1799999997</v>
      </c>
      <c r="J1534" s="5">
        <v>-9057857.1300000008</v>
      </c>
      <c r="K1534" s="5">
        <v>-8823458.0800000001</v>
      </c>
      <c r="L1534" s="5">
        <v>-8589241.0800000001</v>
      </c>
      <c r="M1534" s="5">
        <v>-8355024.2699999996</v>
      </c>
      <c r="N1534" s="5">
        <v>-8120807.3700000001</v>
      </c>
      <c r="O1534" s="5">
        <v>-7886590.4699999997</v>
      </c>
      <c r="P1534" s="5">
        <v>-7652373.5700000003</v>
      </c>
      <c r="Q1534" s="5">
        <v>-7418156.6600000001</v>
      </c>
      <c r="R1534" s="5">
        <f t="shared" si="228"/>
        <v>-8842716.8679166678</v>
      </c>
      <c r="S1534" s="9"/>
      <c r="V1534" s="5">
        <f t="shared" ref="V1534:V1540" si="229">R1534</f>
        <v>-8842716.8679166678</v>
      </c>
      <c r="Y1534" s="9"/>
      <c r="Z1534" s="9"/>
      <c r="AA1534" s="5">
        <f>V1534</f>
        <v>-8842716.8679166678</v>
      </c>
      <c r="AB1534" s="202"/>
      <c r="AC1534" s="157">
        <v>0</v>
      </c>
    </row>
    <row r="1535" spans="1:29" outlineLevel="3" x14ac:dyDescent="0.25">
      <c r="A1535" t="s">
        <v>3391</v>
      </c>
      <c r="B1535" t="s">
        <v>3392</v>
      </c>
      <c r="C1535" t="s">
        <v>3397</v>
      </c>
      <c r="D1535" t="s">
        <v>3398</v>
      </c>
      <c r="E1535" s="5">
        <v>-136179.1</v>
      </c>
      <c r="F1535" s="5">
        <v>-135589.57999999999</v>
      </c>
      <c r="G1535" s="5">
        <v>-135000.06</v>
      </c>
      <c r="H1535" s="5">
        <v>-134410.54999999999</v>
      </c>
      <c r="I1535" s="5">
        <v>-133821.03</v>
      </c>
      <c r="J1535" s="5">
        <v>-133231.51</v>
      </c>
      <c r="K1535" s="5">
        <v>-132642</v>
      </c>
      <c r="L1535" s="5">
        <v>-132052.48000000001</v>
      </c>
      <c r="M1535" s="5">
        <v>-131462.97</v>
      </c>
      <c r="N1535" s="5">
        <v>-130873.45</v>
      </c>
      <c r="O1535" s="5">
        <v>-130283.93</v>
      </c>
      <c r="P1535" s="5">
        <v>-129694.41</v>
      </c>
      <c r="Q1535" s="5">
        <v>-129104.9</v>
      </c>
      <c r="R1535" s="5">
        <f t="shared" si="228"/>
        <v>-132641.99749999997</v>
      </c>
      <c r="S1535" s="9"/>
      <c r="V1535" s="5">
        <f t="shared" si="229"/>
        <v>-132641.99749999997</v>
      </c>
      <c r="Y1535" s="9">
        <f>'B19 ITC'!I12*1000</f>
        <v>-10360.804558063372</v>
      </c>
      <c r="Z1535" s="9">
        <f>V1535-Y1535</f>
        <v>-122281.19294193659</v>
      </c>
      <c r="AA1535" s="5"/>
      <c r="AB1535" s="202"/>
      <c r="AC1535" s="157">
        <v>7.8111041399714851E-2</v>
      </c>
    </row>
    <row r="1536" spans="1:29" outlineLevel="3" x14ac:dyDescent="0.25">
      <c r="A1536" t="s">
        <v>3391</v>
      </c>
      <c r="B1536" t="s">
        <v>3392</v>
      </c>
      <c r="C1536" t="s">
        <v>3399</v>
      </c>
      <c r="D1536" t="s">
        <v>3398</v>
      </c>
      <c r="E1536" s="5">
        <v>-92044.32</v>
      </c>
      <c r="F1536" s="5">
        <v>-91659.199999999997</v>
      </c>
      <c r="G1536" s="5">
        <v>-91274.08</v>
      </c>
      <c r="H1536" s="5">
        <v>-90888.960000000006</v>
      </c>
      <c r="I1536" s="5">
        <v>-90503.83</v>
      </c>
      <c r="J1536" s="5">
        <v>-90118.71</v>
      </c>
      <c r="K1536" s="5">
        <v>-89733.59</v>
      </c>
      <c r="L1536" s="5">
        <v>-89348.47</v>
      </c>
      <c r="M1536" s="5">
        <v>-88963.34</v>
      </c>
      <c r="N1536" s="5">
        <v>-88578.22</v>
      </c>
      <c r="O1536" s="5">
        <v>-88193.1</v>
      </c>
      <c r="P1536" s="5">
        <v>-87807.98</v>
      </c>
      <c r="Q1536" s="5">
        <v>-87422.85</v>
      </c>
      <c r="R1536" s="5">
        <f t="shared" si="228"/>
        <v>-89733.588749999995</v>
      </c>
      <c r="S1536" s="9"/>
      <c r="V1536" s="5">
        <f t="shared" si="229"/>
        <v>-89733.588749999995</v>
      </c>
      <c r="Y1536" s="9">
        <f>'B19 ITC'!I13*1000</f>
        <v>-7009.1840657962357</v>
      </c>
      <c r="Z1536" s="9">
        <f>V1536-Y1536</f>
        <v>-82724.404684203764</v>
      </c>
      <c r="AA1536" s="5"/>
      <c r="AB1536" s="202"/>
      <c r="AC1536" s="157">
        <v>7.8111041399714837E-2</v>
      </c>
    </row>
    <row r="1537" spans="1:29" outlineLevel="3" x14ac:dyDescent="0.25">
      <c r="A1537" t="s">
        <v>3400</v>
      </c>
      <c r="B1537" t="s">
        <v>3401</v>
      </c>
      <c r="C1537" t="s">
        <v>3402</v>
      </c>
      <c r="D1537" t="s">
        <v>3403</v>
      </c>
      <c r="E1537" s="5">
        <v>-27767.49</v>
      </c>
      <c r="F1537" s="5">
        <v>-27669.49</v>
      </c>
      <c r="G1537" s="5">
        <v>-27571.48</v>
      </c>
      <c r="H1537" s="5">
        <v>-27473.48</v>
      </c>
      <c r="I1537" s="5">
        <v>-27375.48</v>
      </c>
      <c r="J1537" s="5">
        <v>-27277.48</v>
      </c>
      <c r="K1537" s="5">
        <v>-7983.56</v>
      </c>
      <c r="L1537" s="5">
        <v>-7954.56</v>
      </c>
      <c r="M1537" s="5">
        <v>-7925.56</v>
      </c>
      <c r="N1537" s="5">
        <v>-7896.56</v>
      </c>
      <c r="O1537" s="5">
        <v>-7867.56</v>
      </c>
      <c r="P1537" s="5">
        <v>-7838.57</v>
      </c>
      <c r="Q1537" s="5">
        <v>-7809.57</v>
      </c>
      <c r="R1537" s="5">
        <f t="shared" si="228"/>
        <v>-16885.192500000001</v>
      </c>
      <c r="S1537" s="9"/>
      <c r="V1537" s="5">
        <f t="shared" si="229"/>
        <v>-16885.192500000001</v>
      </c>
      <c r="Y1537" s="5"/>
      <c r="Z1537" s="5"/>
      <c r="AA1537" s="5">
        <f>V1537</f>
        <v>-16885.192500000001</v>
      </c>
      <c r="AB1537" s="202"/>
      <c r="AC1537" s="157">
        <v>0</v>
      </c>
    </row>
    <row r="1538" spans="1:29" outlineLevel="3" x14ac:dyDescent="0.25">
      <c r="A1538" t="s">
        <v>3400</v>
      </c>
      <c r="B1538" t="s">
        <v>3401</v>
      </c>
      <c r="C1538" t="s">
        <v>3404</v>
      </c>
      <c r="D1538" t="s">
        <v>3403</v>
      </c>
      <c r="E1538" s="5">
        <v>-44193.27</v>
      </c>
      <c r="F1538" s="5">
        <v>-43732.27</v>
      </c>
      <c r="G1538" s="5">
        <v>-43271.28</v>
      </c>
      <c r="H1538" s="5">
        <v>-42810.27</v>
      </c>
      <c r="I1538" s="5">
        <v>-42349.279999999999</v>
      </c>
      <c r="J1538" s="5">
        <v>-41888.269999999997</v>
      </c>
      <c r="K1538" s="5">
        <v>-41111.51</v>
      </c>
      <c r="L1538" s="5">
        <v>-40665.51</v>
      </c>
      <c r="M1538" s="5">
        <v>-40219.519999999997</v>
      </c>
      <c r="N1538" s="5">
        <v>-39773.51</v>
      </c>
      <c r="O1538" s="5">
        <v>-39327.51</v>
      </c>
      <c r="P1538" s="5">
        <v>-38881.519999999997</v>
      </c>
      <c r="Q1538" s="5">
        <v>-38435.51</v>
      </c>
      <c r="R1538" s="5">
        <f t="shared" si="228"/>
        <v>-41278.736666666671</v>
      </c>
      <c r="S1538" s="9"/>
      <c r="V1538" s="5">
        <f t="shared" si="229"/>
        <v>-41278.736666666671</v>
      </c>
      <c r="Y1538" s="5"/>
      <c r="Z1538" s="5"/>
      <c r="AA1538" s="5">
        <f>V1538</f>
        <v>-41278.736666666671</v>
      </c>
      <c r="AB1538" s="202"/>
      <c r="AC1538" s="157">
        <v>0</v>
      </c>
    </row>
    <row r="1539" spans="1:29" outlineLevel="3" x14ac:dyDescent="0.25">
      <c r="A1539" t="s">
        <v>3400</v>
      </c>
      <c r="B1539" t="s">
        <v>3401</v>
      </c>
      <c r="C1539" t="s">
        <v>3405</v>
      </c>
      <c r="D1539" t="s">
        <v>3406</v>
      </c>
      <c r="E1539" s="5">
        <v>-3475128.19</v>
      </c>
      <c r="F1539" s="5">
        <v>-3566973.04</v>
      </c>
      <c r="G1539" s="5">
        <v>-3643039.98</v>
      </c>
      <c r="H1539" s="5">
        <v>-3681460.56</v>
      </c>
      <c r="I1539" s="5">
        <v>-3702719.75</v>
      </c>
      <c r="J1539" s="5">
        <v>-3795210.33</v>
      </c>
      <c r="K1539" s="5">
        <v>-4120266.61</v>
      </c>
      <c r="L1539" s="5">
        <v>-4227226.93</v>
      </c>
      <c r="M1539" s="5">
        <v>-4295254.99</v>
      </c>
      <c r="N1539" s="5">
        <v>-4362830.2300000004</v>
      </c>
      <c r="O1539" s="5">
        <v>-4408653.21</v>
      </c>
      <c r="P1539" s="5">
        <v>-4481860.32</v>
      </c>
      <c r="Q1539" s="5">
        <v>-4608060.4400000004</v>
      </c>
      <c r="R1539" s="5">
        <f t="shared" si="228"/>
        <v>-4027257.5220833332</v>
      </c>
      <c r="S1539" s="9"/>
      <c r="V1539" s="5">
        <f t="shared" si="229"/>
        <v>-4027257.5220833332</v>
      </c>
      <c r="Y1539" s="5"/>
      <c r="Z1539" s="5"/>
      <c r="AA1539" s="5">
        <f>V1539</f>
        <v>-4027257.5220833332</v>
      </c>
      <c r="AB1539" s="202"/>
      <c r="AC1539" s="157">
        <v>0</v>
      </c>
    </row>
    <row r="1540" spans="1:29" outlineLevel="3" x14ac:dyDescent="0.25">
      <c r="A1540" t="s">
        <v>3400</v>
      </c>
      <c r="B1540" t="s">
        <v>3401</v>
      </c>
      <c r="C1540" t="s">
        <v>3407</v>
      </c>
      <c r="D1540" t="s">
        <v>3408</v>
      </c>
      <c r="E1540" s="5">
        <v>-45760.21</v>
      </c>
      <c r="F1540" s="5">
        <v>-45136.71</v>
      </c>
      <c r="G1540" s="5">
        <v>-44513.21</v>
      </c>
      <c r="H1540" s="5">
        <v>-43889.71</v>
      </c>
      <c r="I1540" s="5">
        <v>-43266.2</v>
      </c>
      <c r="J1540" s="5">
        <v>-42642.7</v>
      </c>
      <c r="K1540" s="5">
        <v>-41659.21</v>
      </c>
      <c r="L1540" s="5">
        <v>-41005.71</v>
      </c>
      <c r="M1540" s="5">
        <v>-40352.21</v>
      </c>
      <c r="N1540" s="5">
        <v>-39698.71</v>
      </c>
      <c r="O1540" s="5">
        <v>-39045.21</v>
      </c>
      <c r="P1540" s="5">
        <v>-38391.71</v>
      </c>
      <c r="Q1540" s="5">
        <v>-37738.21</v>
      </c>
      <c r="R1540" s="5">
        <f t="shared" si="228"/>
        <v>-41779.208333333336</v>
      </c>
      <c r="S1540" s="9"/>
      <c r="V1540" s="5">
        <f t="shared" si="229"/>
        <v>-41779.208333333336</v>
      </c>
      <c r="Y1540" s="5"/>
      <c r="Z1540" s="5"/>
      <c r="AA1540" s="5">
        <f>V1540</f>
        <v>-41779.208333333336</v>
      </c>
      <c r="AB1540" s="202"/>
      <c r="AC1540" s="157">
        <v>0</v>
      </c>
    </row>
    <row r="1541" spans="1:29" ht="13.5" outlineLevel="2" thickBot="1" x14ac:dyDescent="0.35">
      <c r="A1541" s="6" t="s">
        <v>3787</v>
      </c>
      <c r="B1541" s="6"/>
      <c r="C1541" s="6"/>
      <c r="D1541" s="6"/>
      <c r="E1541" s="7">
        <f>SUBTOTAL(9,E1533:E1540)</f>
        <v>-14246504.189999999</v>
      </c>
      <c r="F1541" s="7">
        <f t="shared" ref="F1541:AA1541" si="230">SUBTOTAL(9,F1533:F1540)</f>
        <v>-14064875.620000001</v>
      </c>
      <c r="G1541" s="7">
        <f t="shared" si="230"/>
        <v>-13867469.130000001</v>
      </c>
      <c r="H1541" s="7">
        <f t="shared" si="230"/>
        <v>-13632416.290000003</v>
      </c>
      <c r="I1541" s="7">
        <f t="shared" si="230"/>
        <v>-13394009.749999998</v>
      </c>
      <c r="J1541" s="7">
        <f t="shared" si="230"/>
        <v>-13247546.130000001</v>
      </c>
      <c r="K1541" s="7">
        <f t="shared" si="230"/>
        <v>-13313776.560000001</v>
      </c>
      <c r="L1541" s="7">
        <f t="shared" si="230"/>
        <v>-13182018.740000002</v>
      </c>
      <c r="M1541" s="7">
        <f t="shared" si="230"/>
        <v>-13011328.860000001</v>
      </c>
      <c r="N1541" s="7">
        <f t="shared" si="230"/>
        <v>-12840186.050000003</v>
      </c>
      <c r="O1541" s="7">
        <f t="shared" si="230"/>
        <v>-12647290.989999998</v>
      </c>
      <c r="P1541" s="7">
        <f t="shared" si="230"/>
        <v>-12481780.080000002</v>
      </c>
      <c r="Q1541" s="7">
        <f t="shared" si="230"/>
        <v>-12369262.140000001</v>
      </c>
      <c r="R1541" s="7">
        <f t="shared" si="230"/>
        <v>-13249215.113750001</v>
      </c>
      <c r="S1541" s="16"/>
      <c r="T1541" s="7">
        <f t="shared" si="230"/>
        <v>0</v>
      </c>
      <c r="U1541" s="7">
        <f t="shared" si="230"/>
        <v>0</v>
      </c>
      <c r="V1541" s="7">
        <f t="shared" si="230"/>
        <v>-13249215.113750001</v>
      </c>
      <c r="W1541" s="7">
        <f t="shared" si="230"/>
        <v>0</v>
      </c>
      <c r="X1541" s="16"/>
      <c r="Y1541" s="7">
        <f t="shared" si="230"/>
        <v>-19597.460327859608</v>
      </c>
      <c r="Z1541" s="7">
        <f t="shared" si="230"/>
        <v>-259700.12592214035</v>
      </c>
      <c r="AA1541" s="7">
        <f t="shared" si="230"/>
        <v>-12969917.527500002</v>
      </c>
      <c r="AB1541" s="16"/>
      <c r="AC1541" s="188"/>
    </row>
    <row r="1542" spans="1:29" outlineLevel="3" x14ac:dyDescent="0.25">
      <c r="A1542" t="s">
        <v>3035</v>
      </c>
      <c r="B1542" t="s">
        <v>3036</v>
      </c>
      <c r="C1542" t="s">
        <v>3037</v>
      </c>
      <c r="D1542" t="s">
        <v>3038</v>
      </c>
      <c r="E1542" s="5">
        <v>-280315.13</v>
      </c>
      <c r="F1542" s="5">
        <v>-4999133.95</v>
      </c>
      <c r="G1542" s="5">
        <v>-4494788.6500000004</v>
      </c>
      <c r="H1542" s="5">
        <v>-3990443.35</v>
      </c>
      <c r="I1542" s="5">
        <v>-3892699.13</v>
      </c>
      <c r="J1542" s="5">
        <v>-3384701.19</v>
      </c>
      <c r="K1542" s="5">
        <v>-2876703.46</v>
      </c>
      <c r="L1542" s="5">
        <v>-2692201.22</v>
      </c>
      <c r="M1542" s="5">
        <v>-2181170.88</v>
      </c>
      <c r="N1542" s="5">
        <v>-1670140.54</v>
      </c>
      <c r="O1542" s="5">
        <v>-1324645.8799999999</v>
      </c>
      <c r="P1542" s="5">
        <v>-813481.74</v>
      </c>
      <c r="Q1542" s="5">
        <v>-302319.65999999997</v>
      </c>
      <c r="R1542" s="9">
        <f t="shared" si="209"/>
        <v>-2717618.94875</v>
      </c>
      <c r="S1542" s="9"/>
      <c r="V1542" s="5">
        <f>R1542</f>
        <v>-2717618.94875</v>
      </c>
      <c r="Y1542" s="9">
        <f>SUM('B15'!I77:I82)*1000</f>
        <v>-303028.54041666701</v>
      </c>
      <c r="Z1542" s="9">
        <f>V1542-Y1542</f>
        <v>-2414590.4083333332</v>
      </c>
      <c r="AA1542" s="5"/>
      <c r="AB1542" s="202"/>
      <c r="AC1542" s="157">
        <v>0.11150516173580864</v>
      </c>
    </row>
    <row r="1543" spans="1:29" outlineLevel="3" x14ac:dyDescent="0.25">
      <c r="A1543" t="s">
        <v>3039</v>
      </c>
      <c r="B1543" t="s">
        <v>3040</v>
      </c>
      <c r="C1543" t="s">
        <v>3041</v>
      </c>
      <c r="D1543" t="s">
        <v>3042</v>
      </c>
      <c r="E1543" s="5">
        <v>-2706000</v>
      </c>
      <c r="F1543" s="5">
        <v>-2706000</v>
      </c>
      <c r="G1543" s="5">
        <v>-2706000</v>
      </c>
      <c r="H1543" s="5">
        <v>-2706000</v>
      </c>
      <c r="I1543" s="5">
        <v>-2706000</v>
      </c>
      <c r="J1543" s="5">
        <v>-2706000</v>
      </c>
      <c r="K1543" s="5">
        <v>-2706000</v>
      </c>
      <c r="L1543" s="5">
        <v>-2479000</v>
      </c>
      <c r="M1543" s="5">
        <v>-2479000</v>
      </c>
      <c r="N1543" s="5">
        <v>-2479000</v>
      </c>
      <c r="O1543" s="5">
        <v>-2479000</v>
      </c>
      <c r="P1543" s="5">
        <v>-2479000</v>
      </c>
      <c r="Q1543" s="5">
        <v>-2479000</v>
      </c>
      <c r="R1543" s="9">
        <f t="shared" si="209"/>
        <v>-2601958.3333333335</v>
      </c>
      <c r="S1543" s="9"/>
      <c r="V1543" s="5">
        <f t="shared" ref="V1543:V1606" si="231">R1543</f>
        <v>-2601958.3333333335</v>
      </c>
      <c r="Y1543" s="5"/>
      <c r="Z1543" s="5">
        <f>V1543</f>
        <v>-2601958.3333333335</v>
      </c>
      <c r="AA1543" s="5"/>
      <c r="AB1543" s="202"/>
      <c r="AC1543" s="157">
        <v>0</v>
      </c>
    </row>
    <row r="1544" spans="1:29" outlineLevel="3" x14ac:dyDescent="0.25">
      <c r="A1544" t="s">
        <v>3043</v>
      </c>
      <c r="B1544" t="s">
        <v>3044</v>
      </c>
      <c r="C1544" t="s">
        <v>3045</v>
      </c>
      <c r="D1544" t="s">
        <v>3046</v>
      </c>
      <c r="E1544" s="5">
        <v>-2595362</v>
      </c>
      <c r="F1544" s="5">
        <v>-2595362</v>
      </c>
      <c r="G1544" s="5">
        <v>-2595362</v>
      </c>
      <c r="H1544" s="5">
        <v>-2595362</v>
      </c>
      <c r="I1544" s="5">
        <v>-2595362</v>
      </c>
      <c r="J1544" s="5">
        <v>-2595362</v>
      </c>
      <c r="K1544" s="5">
        <v>-2595362</v>
      </c>
      <c r="L1544" s="5">
        <v>-2622091</v>
      </c>
      <c r="M1544" s="5">
        <v>-2622091</v>
      </c>
      <c r="N1544" s="5">
        <v>-2622091</v>
      </c>
      <c r="O1544" s="5">
        <v>-2622091</v>
      </c>
      <c r="P1544" s="5">
        <v>-2622091</v>
      </c>
      <c r="Q1544" s="5">
        <v>-2622091</v>
      </c>
      <c r="R1544" s="9">
        <f t="shared" si="209"/>
        <v>-2607612.7916666665</v>
      </c>
      <c r="S1544" s="9"/>
      <c r="V1544" s="5">
        <f t="shared" si="231"/>
        <v>-2607612.7916666665</v>
      </c>
      <c r="Y1544" s="5"/>
      <c r="Z1544" s="5">
        <f>V1544</f>
        <v>-2607612.7916666665</v>
      </c>
      <c r="AA1544" s="5"/>
      <c r="AB1544" s="202"/>
      <c r="AC1544" s="157">
        <v>0</v>
      </c>
    </row>
    <row r="1545" spans="1:29" outlineLevel="3" x14ac:dyDescent="0.25">
      <c r="A1545" t="s">
        <v>3047</v>
      </c>
      <c r="B1545" t="s">
        <v>3048</v>
      </c>
      <c r="C1545" t="s">
        <v>3049</v>
      </c>
      <c r="D1545" t="s">
        <v>3050</v>
      </c>
      <c r="E1545" s="5">
        <v>-273000</v>
      </c>
      <c r="F1545" s="5">
        <v>-273000</v>
      </c>
      <c r="G1545" s="5">
        <v>-273000</v>
      </c>
      <c r="H1545" s="5">
        <v>-273000</v>
      </c>
      <c r="I1545" s="5">
        <v>-273000</v>
      </c>
      <c r="J1545" s="5">
        <v>-273000</v>
      </c>
      <c r="K1545" s="5">
        <v>-273000</v>
      </c>
      <c r="L1545" s="5">
        <v>-273000</v>
      </c>
      <c r="M1545" s="5">
        <v>-273000</v>
      </c>
      <c r="N1545" s="5">
        <v>-273000</v>
      </c>
      <c r="O1545" s="5">
        <v>-273000</v>
      </c>
      <c r="P1545" s="5">
        <v>-273000</v>
      </c>
      <c r="Q1545" s="5">
        <v>-273000</v>
      </c>
      <c r="R1545" s="9">
        <f t="shared" si="209"/>
        <v>-273000</v>
      </c>
      <c r="S1545" s="9"/>
      <c r="V1545" s="5">
        <f t="shared" si="231"/>
        <v>-273000</v>
      </c>
      <c r="Y1545" s="5"/>
      <c r="Z1545" s="5">
        <f>V1545</f>
        <v>-273000</v>
      </c>
      <c r="AA1545" s="5"/>
      <c r="AB1545" s="202"/>
      <c r="AC1545" s="157">
        <v>0</v>
      </c>
    </row>
    <row r="1546" spans="1:29" outlineLevel="3" x14ac:dyDescent="0.25">
      <c r="A1546" t="s">
        <v>3051</v>
      </c>
      <c r="B1546" t="s">
        <v>3052</v>
      </c>
      <c r="C1546" t="s">
        <v>3053</v>
      </c>
      <c r="D1546" t="s">
        <v>3054</v>
      </c>
      <c r="E1546" s="5">
        <v>-6380020.46</v>
      </c>
      <c r="F1546" s="5">
        <v>-6401514.6399999997</v>
      </c>
      <c r="G1546" s="5">
        <v>-6423369.5700000003</v>
      </c>
      <c r="H1546" s="5">
        <v>-6437020.79</v>
      </c>
      <c r="I1546" s="5">
        <v>-6458977.2199999997</v>
      </c>
      <c r="J1546" s="5">
        <v>-6485176.9900000002</v>
      </c>
      <c r="K1546" s="5">
        <v>-6498180.9400000004</v>
      </c>
      <c r="L1546" s="5">
        <v>-6525337.54</v>
      </c>
      <c r="M1546" s="5">
        <v>-6546584.3300000001</v>
      </c>
      <c r="N1546" s="5">
        <v>-6564121.6399999997</v>
      </c>
      <c r="O1546" s="5">
        <v>-6584388.4299999997</v>
      </c>
      <c r="P1546" s="5">
        <v>-6601911.6500000004</v>
      </c>
      <c r="Q1546" s="5">
        <v>-6628137.8300000001</v>
      </c>
      <c r="R1546" s="9">
        <f t="shared" si="209"/>
        <v>-6502555.2404166674</v>
      </c>
      <c r="S1546" s="9"/>
      <c r="V1546" s="5">
        <f t="shared" si="231"/>
        <v>-6502555.2404166674</v>
      </c>
      <c r="Y1546" s="5"/>
      <c r="Z1546" s="5">
        <f>V1546</f>
        <v>-6502555.2404166674</v>
      </c>
      <c r="AA1546" s="5"/>
      <c r="AB1546" s="202"/>
      <c r="AC1546" s="157">
        <v>0</v>
      </c>
    </row>
    <row r="1547" spans="1:29" outlineLevel="3" x14ac:dyDescent="0.25">
      <c r="A1547" t="s">
        <v>3055</v>
      </c>
      <c r="B1547" t="s">
        <v>3056</v>
      </c>
      <c r="C1547" t="s">
        <v>3057</v>
      </c>
      <c r="D1547" t="s">
        <v>3058</v>
      </c>
      <c r="E1547" s="5">
        <v>-8701666.7599999998</v>
      </c>
      <c r="F1547" s="5">
        <v>-8838355.9299999997</v>
      </c>
      <c r="G1547" s="5">
        <v>-9014431.3900000006</v>
      </c>
      <c r="H1547" s="5">
        <v>-8998561.3599999994</v>
      </c>
      <c r="I1547" s="5">
        <v>-8489571.7799999993</v>
      </c>
      <c r="J1547" s="5">
        <v>-8641526.6999999993</v>
      </c>
      <c r="K1547" s="5">
        <v>-8609476.8399999999</v>
      </c>
      <c r="L1547" s="5">
        <v>-8241048.1399999997</v>
      </c>
      <c r="M1547" s="5">
        <v>-8394951.5099999998</v>
      </c>
      <c r="N1547" s="5">
        <v>-8470079.5800000001</v>
      </c>
      <c r="O1547" s="5">
        <v>-8715768.5700000003</v>
      </c>
      <c r="P1547" s="5">
        <v>-8349505.9199999999</v>
      </c>
      <c r="Q1547" s="5">
        <v>-8771466.3900000006</v>
      </c>
      <c r="R1547" s="9">
        <f t="shared" si="209"/>
        <v>-8624987.0245833341</v>
      </c>
      <c r="S1547" s="9"/>
      <c r="V1547" s="5">
        <f t="shared" si="231"/>
        <v>-8624987.0245833341</v>
      </c>
      <c r="Y1547" s="5"/>
      <c r="Z1547" s="5"/>
      <c r="AA1547" s="5">
        <f>V1547</f>
        <v>-8624987.0245833341</v>
      </c>
      <c r="AB1547" s="202"/>
      <c r="AC1547" s="157">
        <v>0</v>
      </c>
    </row>
    <row r="1548" spans="1:29" outlineLevel="3" x14ac:dyDescent="0.25">
      <c r="A1548" t="s">
        <v>3055</v>
      </c>
      <c r="B1548" t="s">
        <v>3056</v>
      </c>
      <c r="C1548" t="s">
        <v>3059</v>
      </c>
      <c r="D1548" t="s">
        <v>3060</v>
      </c>
      <c r="E1548" s="5">
        <v>-15679582.279999999</v>
      </c>
      <c r="F1548" s="5">
        <v>-16117742.67</v>
      </c>
      <c r="G1548" s="5">
        <v>-16444239.6</v>
      </c>
      <c r="H1548" s="5">
        <v>-21461503.129999999</v>
      </c>
      <c r="I1548" s="5">
        <v>-21044320.050000001</v>
      </c>
      <c r="J1548" s="5">
        <v>-21335780.559999999</v>
      </c>
      <c r="K1548" s="5">
        <v>-20751399.719999999</v>
      </c>
      <c r="L1548" s="5">
        <v>-14687153.16</v>
      </c>
      <c r="M1548" s="5">
        <v>-14402731.380000001</v>
      </c>
      <c r="N1548" s="5">
        <v>-15138100.810000001</v>
      </c>
      <c r="O1548" s="5">
        <v>-16148516.85</v>
      </c>
      <c r="P1548" s="5">
        <v>-15774123.48</v>
      </c>
      <c r="Q1548" s="5">
        <v>-16233380.84</v>
      </c>
      <c r="R1548" s="9">
        <f t="shared" si="209"/>
        <v>-17438507.747499999</v>
      </c>
      <c r="S1548" s="9"/>
      <c r="V1548" s="5">
        <f t="shared" si="231"/>
        <v>-17438507.747499999</v>
      </c>
      <c r="Y1548" s="5"/>
      <c r="Z1548" s="5"/>
      <c r="AA1548" s="5">
        <f>V1548</f>
        <v>-17438507.747499999</v>
      </c>
      <c r="AB1548" s="202"/>
      <c r="AC1548" s="157">
        <v>0</v>
      </c>
    </row>
    <row r="1549" spans="1:29" outlineLevel="3" x14ac:dyDescent="0.25">
      <c r="A1549" t="s">
        <v>3061</v>
      </c>
      <c r="B1549" t="s">
        <v>3062</v>
      </c>
      <c r="C1549" t="s">
        <v>3063</v>
      </c>
      <c r="D1549" t="s">
        <v>3064</v>
      </c>
      <c r="E1549" s="5">
        <v>-413417</v>
      </c>
      <c r="F1549" s="5">
        <v>-413417</v>
      </c>
      <c r="G1549" s="5">
        <v>-413417</v>
      </c>
      <c r="H1549" s="5">
        <v>-413417</v>
      </c>
      <c r="I1549" s="5">
        <v>-413417</v>
      </c>
      <c r="J1549" s="5">
        <v>-413417</v>
      </c>
      <c r="K1549" s="5">
        <v>-413417</v>
      </c>
      <c r="L1549" s="5">
        <v>-413417</v>
      </c>
      <c r="M1549" s="5">
        <v>-413417</v>
      </c>
      <c r="N1549" s="5">
        <v>-413417</v>
      </c>
      <c r="O1549" s="5">
        <v>-413417</v>
      </c>
      <c r="P1549" s="5">
        <v>-413417</v>
      </c>
      <c r="Q1549" s="5">
        <v>-413417</v>
      </c>
      <c r="R1549" s="9">
        <f t="shared" si="209"/>
        <v>-413417</v>
      </c>
      <c r="S1549" s="9"/>
      <c r="V1549" s="5">
        <f t="shared" si="231"/>
        <v>-413417</v>
      </c>
      <c r="Y1549" s="5"/>
      <c r="Z1549" s="5"/>
      <c r="AA1549" s="5">
        <f>V1549</f>
        <v>-413417</v>
      </c>
      <c r="AB1549" s="202"/>
      <c r="AC1549" s="157">
        <v>0</v>
      </c>
    </row>
    <row r="1550" spans="1:29" outlineLevel="3" x14ac:dyDescent="0.25">
      <c r="A1550" t="s">
        <v>3065</v>
      </c>
      <c r="B1550" t="s">
        <v>3066</v>
      </c>
      <c r="C1550" t="s">
        <v>1557</v>
      </c>
      <c r="D1550" t="s">
        <v>1558</v>
      </c>
      <c r="E1550" s="5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5">
        <v>-10559.21</v>
      </c>
      <c r="L1550" s="5">
        <v>0</v>
      </c>
      <c r="M1550" s="5">
        <v>0</v>
      </c>
      <c r="N1550" s="5">
        <v>0</v>
      </c>
      <c r="O1550" s="5">
        <v>0</v>
      </c>
      <c r="P1550" s="5">
        <v>0</v>
      </c>
      <c r="Q1550" s="5">
        <v>0</v>
      </c>
      <c r="R1550" s="9">
        <f t="shared" si="209"/>
        <v>-879.93416666666656</v>
      </c>
      <c r="S1550" s="9"/>
      <c r="V1550" s="5">
        <f t="shared" si="231"/>
        <v>-879.93416666666656</v>
      </c>
      <c r="Y1550" s="5">
        <f>'B15'!I87*1000</f>
        <v>-68.732574121523598</v>
      </c>
      <c r="Z1550" s="5">
        <f>V1550-Y1550</f>
        <v>-811.20159254514294</v>
      </c>
      <c r="AA1550" s="5"/>
      <c r="AB1550" s="202"/>
      <c r="AC1550" s="157">
        <v>7.8111041399714878E-2</v>
      </c>
    </row>
    <row r="1551" spans="1:29" outlineLevel="3" x14ac:dyDescent="0.25">
      <c r="A1551" t="s">
        <v>3065</v>
      </c>
      <c r="B1551" t="s">
        <v>3066</v>
      </c>
      <c r="C1551" t="s">
        <v>3067</v>
      </c>
      <c r="D1551" t="s">
        <v>3068</v>
      </c>
      <c r="E1551" s="5">
        <v>-151033.60999999999</v>
      </c>
      <c r="F1551" s="5">
        <v>-138053.09</v>
      </c>
      <c r="G1551" s="5">
        <v>-139953.09</v>
      </c>
      <c r="H1551" s="5">
        <v>-123957.09</v>
      </c>
      <c r="I1551" s="5">
        <v>-123957.09</v>
      </c>
      <c r="J1551" s="5">
        <v>-123957.09</v>
      </c>
      <c r="K1551" s="5">
        <v>-119307.09</v>
      </c>
      <c r="L1551" s="5">
        <v>-120932.09</v>
      </c>
      <c r="M1551" s="5">
        <v>-120932.09</v>
      </c>
      <c r="N1551" s="5">
        <v>-105628.27</v>
      </c>
      <c r="O1551" s="5">
        <v>-105628.27</v>
      </c>
      <c r="P1551" s="5">
        <v>-105628.27</v>
      </c>
      <c r="Q1551" s="5">
        <v>-92095.27</v>
      </c>
      <c r="R1551" s="9">
        <f t="shared" si="209"/>
        <v>-120791.49749999998</v>
      </c>
      <c r="S1551" s="9"/>
      <c r="V1551" s="5">
        <f t="shared" si="231"/>
        <v>-120791.49749999998</v>
      </c>
      <c r="Y1551" s="5"/>
      <c r="Z1551" s="5"/>
      <c r="AA1551" s="5">
        <f>V1551</f>
        <v>-120791.49749999998</v>
      </c>
      <c r="AB1551" s="202"/>
      <c r="AC1551" s="157">
        <v>0</v>
      </c>
    </row>
    <row r="1552" spans="1:29" outlineLevel="3" x14ac:dyDescent="0.25">
      <c r="A1552" t="s">
        <v>3065</v>
      </c>
      <c r="B1552" t="s">
        <v>3066</v>
      </c>
      <c r="C1552" t="s">
        <v>3069</v>
      </c>
      <c r="D1552" t="s">
        <v>3070</v>
      </c>
      <c r="E1552" s="5">
        <v>-20000</v>
      </c>
      <c r="F1552" s="5">
        <v>-20000</v>
      </c>
      <c r="G1552" s="5">
        <v>-20600</v>
      </c>
      <c r="H1552" s="5">
        <v>-19400</v>
      </c>
      <c r="I1552" s="5">
        <v>-19400</v>
      </c>
      <c r="J1552" s="5">
        <v>-18900</v>
      </c>
      <c r="K1552" s="5">
        <v>-18900</v>
      </c>
      <c r="L1552" s="5">
        <v>-18900</v>
      </c>
      <c r="M1552" s="5">
        <v>-18900</v>
      </c>
      <c r="N1552" s="5">
        <v>-18900</v>
      </c>
      <c r="O1552" s="5">
        <v>-19500</v>
      </c>
      <c r="P1552" s="5">
        <v>-20200</v>
      </c>
      <c r="Q1552" s="5">
        <v>-20200</v>
      </c>
      <c r="R1552" s="9">
        <f t="shared" si="209"/>
        <v>-19475</v>
      </c>
      <c r="S1552" s="9"/>
      <c r="V1552" s="5">
        <f t="shared" si="231"/>
        <v>-19475</v>
      </c>
      <c r="Y1552" s="5"/>
      <c r="Z1552" s="5">
        <f>V1552</f>
        <v>-19475</v>
      </c>
      <c r="AA1552" s="5"/>
      <c r="AB1552" s="202"/>
      <c r="AC1552" s="157">
        <v>0</v>
      </c>
    </row>
    <row r="1553" spans="1:29" outlineLevel="3" x14ac:dyDescent="0.25">
      <c r="A1553" t="s">
        <v>3065</v>
      </c>
      <c r="B1553" t="s">
        <v>3066</v>
      </c>
      <c r="C1553" t="s">
        <v>3071</v>
      </c>
      <c r="D1553" t="s">
        <v>3072</v>
      </c>
      <c r="E1553" s="5">
        <v>-75465532</v>
      </c>
      <c r="F1553" s="5">
        <v>-73712596</v>
      </c>
      <c r="G1553" s="5">
        <v>-72163795</v>
      </c>
      <c r="H1553" s="5">
        <v>-70882736</v>
      </c>
      <c r="I1553" s="5">
        <v>-69740417</v>
      </c>
      <c r="J1553" s="5">
        <v>-68676708</v>
      </c>
      <c r="K1553" s="5">
        <v>-67454522</v>
      </c>
      <c r="L1553" s="5">
        <v>-66308502</v>
      </c>
      <c r="M1553" s="5">
        <v>-66308502</v>
      </c>
      <c r="N1553" s="5">
        <v>-68447447</v>
      </c>
      <c r="O1553" s="5">
        <v>-67980636</v>
      </c>
      <c r="P1553" s="5">
        <v>-64037410</v>
      </c>
      <c r="Q1553" s="5">
        <v>-61094348</v>
      </c>
      <c r="R1553" s="9">
        <f t="shared" si="209"/>
        <v>-68666100.916666672</v>
      </c>
      <c r="S1553" s="9"/>
      <c r="V1553" s="5">
        <f t="shared" si="231"/>
        <v>-68666100.916666672</v>
      </c>
      <c r="Y1553" s="5"/>
      <c r="Z1553" s="5"/>
      <c r="AA1553" s="5">
        <f>V1553</f>
        <v>-68666100.916666672</v>
      </c>
      <c r="AB1553" s="202"/>
      <c r="AC1553" s="157">
        <v>0</v>
      </c>
    </row>
    <row r="1554" spans="1:29" outlineLevel="3" x14ac:dyDescent="0.25">
      <c r="A1554" t="s">
        <v>3065</v>
      </c>
      <c r="B1554" t="s">
        <v>3066</v>
      </c>
      <c r="C1554" t="s">
        <v>3073</v>
      </c>
      <c r="D1554" t="s">
        <v>3074</v>
      </c>
      <c r="E1554" s="5">
        <v>-6142537.9199999999</v>
      </c>
      <c r="F1554" s="5">
        <v>-6150113.7199999997</v>
      </c>
      <c r="G1554" s="5">
        <v>-6157698.8600000003</v>
      </c>
      <c r="H1554" s="5">
        <v>-6165293.3600000003</v>
      </c>
      <c r="I1554" s="5">
        <v>-6172897.2199999997</v>
      </c>
      <c r="J1554" s="5">
        <v>-6180510.46</v>
      </c>
      <c r="K1554" s="5">
        <v>-6225453</v>
      </c>
      <c r="L1554" s="5">
        <v>-6233131.0599999996</v>
      </c>
      <c r="M1554" s="5">
        <v>-6240818.5899999999</v>
      </c>
      <c r="N1554" s="5">
        <v>-6248515.5999999996</v>
      </c>
      <c r="O1554" s="5">
        <v>-6255814.0999999996</v>
      </c>
      <c r="P1554" s="5">
        <v>-6229578.3499999996</v>
      </c>
      <c r="Q1554" s="5">
        <v>-9857035.1999999993</v>
      </c>
      <c r="R1554" s="9">
        <f t="shared" si="209"/>
        <v>-6354967.5733333332</v>
      </c>
      <c r="S1554" s="9"/>
      <c r="V1554" s="5">
        <f t="shared" si="231"/>
        <v>-6354967.5733333332</v>
      </c>
      <c r="Y1554" s="9">
        <f>'B15'!I89*1000</f>
        <v>-425894.80800919922</v>
      </c>
      <c r="Z1554" s="9">
        <f t="shared" ref="Z1554:Z1592" si="232">V1554-Y1554</f>
        <v>-5929072.7653241344</v>
      </c>
      <c r="AA1554" s="5"/>
      <c r="AB1554" s="202"/>
      <c r="AC1554" s="157">
        <v>6.7017620954721441E-2</v>
      </c>
    </row>
    <row r="1555" spans="1:29" outlineLevel="3" x14ac:dyDescent="0.25">
      <c r="A1555" t="s">
        <v>3065</v>
      </c>
      <c r="B1555" t="s">
        <v>3066</v>
      </c>
      <c r="C1555" t="s">
        <v>3075</v>
      </c>
      <c r="D1555" t="s">
        <v>3076</v>
      </c>
      <c r="E1555" s="5">
        <v>-5034108.3899999997</v>
      </c>
      <c r="F1555" s="5">
        <v>-5040317.12</v>
      </c>
      <c r="G1555" s="5">
        <v>-5046533.51</v>
      </c>
      <c r="H1555" s="5">
        <v>-5052757.57</v>
      </c>
      <c r="I1555" s="5">
        <v>-5058989.3</v>
      </c>
      <c r="J1555" s="5">
        <v>-5065228.72</v>
      </c>
      <c r="K1555" s="5">
        <v>-5092042</v>
      </c>
      <c r="L1555" s="5">
        <v>-5098322.1900000004</v>
      </c>
      <c r="M1555" s="5">
        <v>-5104610.12</v>
      </c>
      <c r="N1555" s="5">
        <v>-5110905.8099999996</v>
      </c>
      <c r="O1555" s="5">
        <v>-5116801.26</v>
      </c>
      <c r="P1555" s="5">
        <v>-5122499.9800000004</v>
      </c>
      <c r="Q1555" s="5">
        <v>-5128817.7300000004</v>
      </c>
      <c r="R1555" s="9">
        <f t="shared" si="209"/>
        <v>-5082539.22</v>
      </c>
      <c r="S1555" s="9"/>
      <c r="V1555" s="5">
        <f t="shared" si="231"/>
        <v>-5082539.22</v>
      </c>
      <c r="Y1555" s="9">
        <f>'B15'!I90*1000</f>
        <v>-340619.68693346571</v>
      </c>
      <c r="Z1555" s="9">
        <f t="shared" si="232"/>
        <v>-4741919.5330665344</v>
      </c>
      <c r="AA1555" s="5"/>
      <c r="AB1555" s="202"/>
      <c r="AC1555" s="157">
        <v>6.7017620954721469E-2</v>
      </c>
    </row>
    <row r="1556" spans="1:29" outlineLevel="3" x14ac:dyDescent="0.25">
      <c r="A1556" t="s">
        <v>3065</v>
      </c>
      <c r="B1556" t="s">
        <v>3066</v>
      </c>
      <c r="C1556" t="s">
        <v>3077</v>
      </c>
      <c r="D1556" t="s">
        <v>3078</v>
      </c>
      <c r="E1556" s="5">
        <v>-1317127.97</v>
      </c>
      <c r="F1556" s="5">
        <v>-1314653.54</v>
      </c>
      <c r="G1556" s="5">
        <v>-1306847.92</v>
      </c>
      <c r="H1556" s="5">
        <v>-1304813.79</v>
      </c>
      <c r="I1556" s="5">
        <v>-1309728.5900000001</v>
      </c>
      <c r="J1556" s="5">
        <v>-1285363.1599999999</v>
      </c>
      <c r="K1556" s="5">
        <v>-1297243</v>
      </c>
      <c r="L1556" s="5">
        <v>-1295779.18</v>
      </c>
      <c r="M1556" s="5">
        <v>-1295187.76</v>
      </c>
      <c r="N1556" s="5">
        <v>-1299976.8999999999</v>
      </c>
      <c r="O1556" s="5">
        <v>-1299194.68</v>
      </c>
      <c r="P1556" s="5">
        <v>-1296810.5</v>
      </c>
      <c r="Q1556" s="5">
        <v>-1282376.69</v>
      </c>
      <c r="R1556" s="9">
        <f t="shared" si="209"/>
        <v>-1300445.9458333333</v>
      </c>
      <c r="S1556" s="9"/>
      <c r="V1556" s="5">
        <f t="shared" si="231"/>
        <v>-1300445.9458333333</v>
      </c>
      <c r="Y1556" s="9">
        <f>'B15'!I91*1000</f>
        <v>-87152.793469962344</v>
      </c>
      <c r="Z1556" s="9">
        <f t="shared" si="232"/>
        <v>-1213293.1523633709</v>
      </c>
      <c r="AA1556" s="5"/>
      <c r="AB1556" s="202"/>
      <c r="AC1556" s="157">
        <v>6.7017620954721288E-2</v>
      </c>
    </row>
    <row r="1557" spans="1:29" outlineLevel="3" x14ac:dyDescent="0.25">
      <c r="A1557" t="s">
        <v>3065</v>
      </c>
      <c r="B1557" t="s">
        <v>3066</v>
      </c>
      <c r="C1557" t="s">
        <v>3079</v>
      </c>
      <c r="D1557" t="s">
        <v>3080</v>
      </c>
      <c r="E1557" s="5">
        <v>-908426.06</v>
      </c>
      <c r="F1557" s="5">
        <v>-895742.78</v>
      </c>
      <c r="G1557" s="5">
        <v>-877895.21</v>
      </c>
      <c r="H1557" s="5">
        <v>-879418.25</v>
      </c>
      <c r="I1557" s="5">
        <v>-877114.9</v>
      </c>
      <c r="J1557" s="5">
        <v>-874162.52</v>
      </c>
      <c r="K1557" s="5">
        <v>-734157</v>
      </c>
      <c r="L1557" s="5">
        <v>-734005.56</v>
      </c>
      <c r="M1557" s="5">
        <v>-728848.33</v>
      </c>
      <c r="N1557" s="5">
        <v>-723885.16</v>
      </c>
      <c r="O1557" s="5">
        <v>-713844.5</v>
      </c>
      <c r="P1557" s="5">
        <v>-707780.76</v>
      </c>
      <c r="Q1557" s="5">
        <v>-690401.22</v>
      </c>
      <c r="R1557" s="9">
        <f t="shared" si="209"/>
        <v>-795522.38416666666</v>
      </c>
      <c r="S1557" s="9"/>
      <c r="V1557" s="5">
        <f t="shared" si="231"/>
        <v>-795522.38416666666</v>
      </c>
      <c r="Y1557" s="9">
        <f>'B15'!I92*1000</f>
        <v>-53314.017603078006</v>
      </c>
      <c r="Z1557" s="9">
        <f t="shared" si="232"/>
        <v>-742208.36656358861</v>
      </c>
      <c r="AA1557" s="5"/>
      <c r="AB1557" s="202"/>
      <c r="AC1557" s="157">
        <v>6.7017620954721496E-2</v>
      </c>
    </row>
    <row r="1558" spans="1:29" outlineLevel="3" x14ac:dyDescent="0.25">
      <c r="A1558" t="s">
        <v>3065</v>
      </c>
      <c r="B1558" t="s">
        <v>3066</v>
      </c>
      <c r="C1558" t="s">
        <v>3081</v>
      </c>
      <c r="D1558" t="s">
        <v>3082</v>
      </c>
      <c r="E1558" s="5">
        <v>-320644.28999999998</v>
      </c>
      <c r="F1558" s="5">
        <v>-321758.53000000003</v>
      </c>
      <c r="G1558" s="5">
        <v>-322876.64</v>
      </c>
      <c r="H1558" s="5">
        <v>-323728.64000000001</v>
      </c>
      <c r="I1558" s="5">
        <v>-319097.40999999997</v>
      </c>
      <c r="J1558" s="5">
        <v>-320206.27</v>
      </c>
      <c r="K1558" s="5">
        <v>-286780</v>
      </c>
      <c r="L1558" s="5">
        <v>-287165.03000000003</v>
      </c>
      <c r="M1558" s="5">
        <v>-284857.93</v>
      </c>
      <c r="N1558" s="5">
        <v>-283538.28999999998</v>
      </c>
      <c r="O1558" s="5">
        <v>-284523.59000000003</v>
      </c>
      <c r="P1558" s="5">
        <v>-283605.83</v>
      </c>
      <c r="Q1558" s="5">
        <v>-284591.35999999999</v>
      </c>
      <c r="R1558" s="9">
        <f t="shared" si="209"/>
        <v>-301729.66541666671</v>
      </c>
      <c r="S1558" s="9"/>
      <c r="V1558" s="5">
        <f t="shared" si="231"/>
        <v>-301729.66541666671</v>
      </c>
      <c r="Y1558" s="9">
        <f>'B15'!I93*1000</f>
        <v>-20221.204347689119</v>
      </c>
      <c r="Z1558" s="9">
        <f t="shared" si="232"/>
        <v>-281508.4610689776</v>
      </c>
      <c r="AA1558" s="5"/>
      <c r="AB1558" s="202"/>
      <c r="AC1558" s="157">
        <v>6.7017620954721524E-2</v>
      </c>
    </row>
    <row r="1559" spans="1:29" outlineLevel="3" x14ac:dyDescent="0.25">
      <c r="A1559" t="s">
        <v>3065</v>
      </c>
      <c r="B1559" t="s">
        <v>3066</v>
      </c>
      <c r="C1559" t="s">
        <v>3083</v>
      </c>
      <c r="D1559" t="s">
        <v>3084</v>
      </c>
      <c r="E1559" s="5">
        <v>-264476.94</v>
      </c>
      <c r="F1559" s="5">
        <v>-244745.25</v>
      </c>
      <c r="G1559" s="5">
        <v>-245667.12</v>
      </c>
      <c r="H1559" s="5">
        <v>-245268.45</v>
      </c>
      <c r="I1559" s="5">
        <v>-246140.79</v>
      </c>
      <c r="J1559" s="5">
        <v>-233692.55</v>
      </c>
      <c r="K1559" s="5">
        <v>-291810</v>
      </c>
      <c r="L1559" s="5">
        <v>-288863.65000000002</v>
      </c>
      <c r="M1559" s="5">
        <v>-255311.54</v>
      </c>
      <c r="N1559" s="5">
        <v>-265841.21000000002</v>
      </c>
      <c r="O1559" s="5">
        <v>-265115.46999999997</v>
      </c>
      <c r="P1559" s="5">
        <v>-252380.08</v>
      </c>
      <c r="Q1559" s="5">
        <v>-249240.48</v>
      </c>
      <c r="R1559" s="9">
        <f t="shared" si="209"/>
        <v>-257641.23500000007</v>
      </c>
      <c r="S1559" s="9"/>
      <c r="V1559" s="5">
        <f t="shared" si="231"/>
        <v>-257641.23500000007</v>
      </c>
      <c r="Y1559" s="9">
        <f>'B15'!I94*1000</f>
        <v>-17266.50262953632</v>
      </c>
      <c r="Z1559" s="9">
        <f t="shared" si="232"/>
        <v>-240374.73237046375</v>
      </c>
      <c r="AA1559" s="5"/>
      <c r="AB1559" s="202"/>
      <c r="AC1559" s="157">
        <v>6.7017620954721455E-2</v>
      </c>
    </row>
    <row r="1560" spans="1:29" outlineLevel="3" x14ac:dyDescent="0.25">
      <c r="A1560" t="s">
        <v>3065</v>
      </c>
      <c r="B1560" t="s">
        <v>3066</v>
      </c>
      <c r="C1560" t="s">
        <v>3085</v>
      </c>
      <c r="D1560" t="s">
        <v>3086</v>
      </c>
      <c r="E1560" s="5">
        <v>-23387.3</v>
      </c>
      <c r="F1560" s="5">
        <v>-12839.24</v>
      </c>
      <c r="G1560" s="5">
        <v>-12826.58</v>
      </c>
      <c r="H1560" s="5">
        <v>-12582.15</v>
      </c>
      <c r="I1560" s="5">
        <v>-12569.22</v>
      </c>
      <c r="J1560" s="5">
        <v>-12092.78</v>
      </c>
      <c r="K1560" s="5">
        <v>-11800</v>
      </c>
      <c r="L1560" s="5">
        <v>-10122.129999999999</v>
      </c>
      <c r="M1560" s="5">
        <v>-10132.450000000001</v>
      </c>
      <c r="N1560" s="5">
        <v>-10133.34</v>
      </c>
      <c r="O1560" s="5">
        <v>-10120.07</v>
      </c>
      <c r="P1560" s="5">
        <v>-10130.379999999999</v>
      </c>
      <c r="Q1560" s="5">
        <v>-10140.700000000001</v>
      </c>
      <c r="R1560" s="9">
        <f t="shared" si="209"/>
        <v>-11842.695</v>
      </c>
      <c r="S1560" s="9"/>
      <c r="V1560" s="5">
        <f t="shared" si="231"/>
        <v>-11842.695</v>
      </c>
      <c r="Y1560" s="9">
        <f>'B15'!I95*1000</f>
        <v>-793.66924459237521</v>
      </c>
      <c r="Z1560" s="9">
        <f t="shared" si="232"/>
        <v>-11049.025755407625</v>
      </c>
      <c r="AA1560" s="5"/>
      <c r="AB1560" s="202"/>
      <c r="AC1560" s="157">
        <v>6.7017620954721469E-2</v>
      </c>
    </row>
    <row r="1561" spans="1:29" outlineLevel="3" x14ac:dyDescent="0.25">
      <c r="A1561" t="s">
        <v>3065</v>
      </c>
      <c r="B1561" t="s">
        <v>3066</v>
      </c>
      <c r="C1561" t="s">
        <v>3087</v>
      </c>
      <c r="D1561" t="s">
        <v>3088</v>
      </c>
      <c r="E1561" s="5">
        <v>-870473.02</v>
      </c>
      <c r="F1561" s="5">
        <v>-861895.52</v>
      </c>
      <c r="G1561" s="5">
        <v>-855125.97</v>
      </c>
      <c r="H1561" s="5">
        <v>-838289.66</v>
      </c>
      <c r="I1561" s="5">
        <v>-833355.35</v>
      </c>
      <c r="J1561" s="5">
        <v>-826755.94</v>
      </c>
      <c r="K1561" s="5">
        <v>-784572</v>
      </c>
      <c r="L1561" s="5">
        <v>-786918.22</v>
      </c>
      <c r="M1561" s="5">
        <v>-767963.24</v>
      </c>
      <c r="N1561" s="5">
        <v>-770681.9</v>
      </c>
      <c r="O1561" s="5">
        <v>-742157.22</v>
      </c>
      <c r="P1561" s="5">
        <v>-698017.89</v>
      </c>
      <c r="Q1561" s="5">
        <v>-682462.35</v>
      </c>
      <c r="R1561" s="9">
        <f t="shared" si="209"/>
        <v>-795183.38291666668</v>
      </c>
      <c r="S1561" s="9"/>
      <c r="V1561" s="5">
        <f t="shared" si="231"/>
        <v>-795183.38291666668</v>
      </c>
      <c r="Y1561" s="9">
        <f>'B15'!I96*1000</f>
        <v>-53291.298545802325</v>
      </c>
      <c r="Z1561" s="9">
        <f t="shared" si="232"/>
        <v>-741892.08437086432</v>
      </c>
      <c r="AA1561" s="5"/>
      <c r="AB1561" s="202"/>
      <c r="AC1561" s="157">
        <v>6.7017620954721496E-2</v>
      </c>
    </row>
    <row r="1562" spans="1:29" outlineLevel="3" x14ac:dyDescent="0.25">
      <c r="A1562" t="s">
        <v>3065</v>
      </c>
      <c r="B1562" t="s">
        <v>3066</v>
      </c>
      <c r="C1562" t="s">
        <v>3089</v>
      </c>
      <c r="D1562" t="s">
        <v>3090</v>
      </c>
      <c r="E1562" s="5">
        <v>-2446900.87</v>
      </c>
      <c r="F1562" s="5">
        <v>-2449918.71</v>
      </c>
      <c r="G1562" s="5">
        <v>-2452673.61</v>
      </c>
      <c r="H1562" s="5">
        <v>-2732597.57</v>
      </c>
      <c r="I1562" s="5">
        <v>-2735967.77</v>
      </c>
      <c r="J1562" s="5">
        <v>-2739342.13</v>
      </c>
      <c r="K1562" s="5">
        <v>-2737365</v>
      </c>
      <c r="L1562" s="5">
        <v>-2740537.08</v>
      </c>
      <c r="M1562" s="5">
        <v>-2737503.09</v>
      </c>
      <c r="N1562" s="5">
        <v>-2710439.34</v>
      </c>
      <c r="O1562" s="5">
        <v>-2713478.6</v>
      </c>
      <c r="P1562" s="5">
        <v>-2697499.69</v>
      </c>
      <c r="Q1562" s="5">
        <v>-2695855.22</v>
      </c>
      <c r="R1562" s="9">
        <f t="shared" si="209"/>
        <v>-2668225.0529166665</v>
      </c>
      <c r="S1562" s="9"/>
      <c r="V1562" s="5">
        <f t="shared" si="231"/>
        <v>-2668225.0529166665</v>
      </c>
      <c r="Y1562" s="9">
        <f>'B15'!I97*1000</f>
        <v>-178818.09521826103</v>
      </c>
      <c r="Z1562" s="9">
        <f t="shared" si="232"/>
        <v>-2489406.9576984053</v>
      </c>
      <c r="AA1562" s="5"/>
      <c r="AB1562" s="202"/>
      <c r="AC1562" s="157">
        <v>6.7017620954721566E-2</v>
      </c>
    </row>
    <row r="1563" spans="1:29" outlineLevel="3" x14ac:dyDescent="0.25">
      <c r="A1563" t="s">
        <v>3065</v>
      </c>
      <c r="B1563" t="s">
        <v>3066</v>
      </c>
      <c r="C1563" t="s">
        <v>3091</v>
      </c>
      <c r="D1563" t="s">
        <v>3092</v>
      </c>
      <c r="E1563" s="5">
        <v>-980756.51</v>
      </c>
      <c r="F1563" s="5">
        <v>-967982.89</v>
      </c>
      <c r="G1563" s="5">
        <v>-938076.49</v>
      </c>
      <c r="H1563" s="5">
        <v>-895998.42</v>
      </c>
      <c r="I1563" s="5">
        <v>-868188.38</v>
      </c>
      <c r="J1563" s="5">
        <v>-844345.41</v>
      </c>
      <c r="K1563" s="5">
        <v>-875655</v>
      </c>
      <c r="L1563" s="5">
        <v>-877394.93</v>
      </c>
      <c r="M1563" s="5">
        <v>-878130.93</v>
      </c>
      <c r="N1563" s="5">
        <v>-873105.23</v>
      </c>
      <c r="O1563" s="5">
        <v>-873340.45</v>
      </c>
      <c r="P1563" s="5">
        <v>-858686.36</v>
      </c>
      <c r="Q1563" s="5">
        <v>-850439.82</v>
      </c>
      <c r="R1563" s="9">
        <f t="shared" si="209"/>
        <v>-888875.22124999994</v>
      </c>
      <c r="S1563" s="9"/>
      <c r="V1563" s="5">
        <f t="shared" si="231"/>
        <v>-888875.22124999994</v>
      </c>
      <c r="Y1563" s="9">
        <f>'B15'!I98*1000</f>
        <v>-59570.302653776678</v>
      </c>
      <c r="Z1563" s="9">
        <f t="shared" si="232"/>
        <v>-829304.91859622323</v>
      </c>
      <c r="AA1563" s="5"/>
      <c r="AB1563" s="202"/>
      <c r="AC1563" s="157">
        <v>6.7017620954721469E-2</v>
      </c>
    </row>
    <row r="1564" spans="1:29" outlineLevel="3" x14ac:dyDescent="0.25">
      <c r="A1564" t="s">
        <v>3065</v>
      </c>
      <c r="B1564" t="s">
        <v>3066</v>
      </c>
      <c r="C1564" t="s">
        <v>3093</v>
      </c>
      <c r="D1564" t="s">
        <v>3094</v>
      </c>
      <c r="E1564" s="5">
        <v>-1510697.54</v>
      </c>
      <c r="F1564" s="5">
        <v>-1512560.73</v>
      </c>
      <c r="G1564" s="5">
        <v>-1514226.22</v>
      </c>
      <c r="H1564" s="5">
        <v>-1553127.1</v>
      </c>
      <c r="I1564" s="5">
        <v>-1555042.62</v>
      </c>
      <c r="J1564" s="5">
        <v>-1556960.51</v>
      </c>
      <c r="K1564" s="5">
        <v>-1518719</v>
      </c>
      <c r="L1564" s="5">
        <v>-1520592.09</v>
      </c>
      <c r="M1564" s="5">
        <v>-1522467.49</v>
      </c>
      <c r="N1564" s="5">
        <v>-1524345.2</v>
      </c>
      <c r="O1564" s="5">
        <v>-1526225.23</v>
      </c>
      <c r="P1564" s="5">
        <v>-1520391.61</v>
      </c>
      <c r="Q1564" s="5">
        <v>-1519787.33</v>
      </c>
      <c r="R1564" s="9">
        <f t="shared" si="209"/>
        <v>-1528325.0195833333</v>
      </c>
      <c r="S1564" s="9"/>
      <c r="V1564" s="5">
        <f t="shared" si="231"/>
        <v>-1528325.0195833333</v>
      </c>
      <c r="Y1564" s="9">
        <f>'B15'!I99*1000</f>
        <v>-102424.70685805287</v>
      </c>
      <c r="Z1564" s="9">
        <f t="shared" si="232"/>
        <v>-1425900.3127252804</v>
      </c>
      <c r="AA1564" s="5"/>
      <c r="AB1564" s="202"/>
      <c r="AC1564" s="157">
        <v>6.7017620954721316E-2</v>
      </c>
    </row>
    <row r="1565" spans="1:29" outlineLevel="3" x14ac:dyDescent="0.25">
      <c r="A1565" t="s">
        <v>3065</v>
      </c>
      <c r="B1565" t="s">
        <v>3066</v>
      </c>
      <c r="C1565" t="s">
        <v>3095</v>
      </c>
      <c r="D1565" t="s">
        <v>3096</v>
      </c>
      <c r="E1565" s="5">
        <v>-866080.47</v>
      </c>
      <c r="F1565" s="5">
        <v>-854239.58</v>
      </c>
      <c r="G1565" s="5">
        <v>-854673.39</v>
      </c>
      <c r="H1565" s="5">
        <v>-851270.13</v>
      </c>
      <c r="I1565" s="5">
        <v>-847147.03</v>
      </c>
      <c r="J1565" s="5">
        <v>-844958.26</v>
      </c>
      <c r="K1565" s="5">
        <v>-804898</v>
      </c>
      <c r="L1565" s="5">
        <v>-807813.78</v>
      </c>
      <c r="M1565" s="5">
        <v>-807119.3</v>
      </c>
      <c r="N1565" s="5">
        <v>-809927.45</v>
      </c>
      <c r="O1565" s="5">
        <v>-809348.34</v>
      </c>
      <c r="P1565" s="5">
        <v>-799668.3</v>
      </c>
      <c r="Q1565" s="5">
        <v>-793990.97</v>
      </c>
      <c r="R1565" s="9">
        <f t="shared" si="209"/>
        <v>-826758.27333333332</v>
      </c>
      <c r="S1565" s="9"/>
      <c r="V1565" s="5">
        <f t="shared" si="231"/>
        <v>-826758.27333333332</v>
      </c>
      <c r="Y1565" s="9">
        <f>'B15'!I100*1000</f>
        <v>-55407.372583433324</v>
      </c>
      <c r="Z1565" s="9">
        <f t="shared" si="232"/>
        <v>-771350.90074990003</v>
      </c>
      <c r="AA1565" s="5"/>
      <c r="AB1565" s="202"/>
      <c r="AC1565" s="157">
        <v>6.7017620954721455E-2</v>
      </c>
    </row>
    <row r="1566" spans="1:29" outlineLevel="3" x14ac:dyDescent="0.25">
      <c r="A1566" t="s">
        <v>3065</v>
      </c>
      <c r="B1566" t="s">
        <v>3066</v>
      </c>
      <c r="C1566" t="s">
        <v>3097</v>
      </c>
      <c r="D1566" t="s">
        <v>3098</v>
      </c>
      <c r="E1566" s="5">
        <v>-3057564.02</v>
      </c>
      <c r="F1566" s="5">
        <v>-3054907.3</v>
      </c>
      <c r="G1566" s="5">
        <v>-3016887.27</v>
      </c>
      <c r="H1566" s="5">
        <v>-4254076.6900000004</v>
      </c>
      <c r="I1566" s="5">
        <v>-4239472.05</v>
      </c>
      <c r="J1566" s="5">
        <v>-4229667.71</v>
      </c>
      <c r="K1566" s="5">
        <v>-4217234</v>
      </c>
      <c r="L1566" s="5">
        <v>-4223686.99</v>
      </c>
      <c r="M1566" s="5">
        <v>-4222223.34</v>
      </c>
      <c r="N1566" s="5">
        <v>-4225707.49</v>
      </c>
      <c r="O1566" s="5">
        <v>-4226534.96</v>
      </c>
      <c r="P1566" s="5">
        <v>-4182833.63</v>
      </c>
      <c r="Q1566" s="5">
        <v>-4169613.93</v>
      </c>
      <c r="R1566" s="9">
        <f t="shared" si="209"/>
        <v>-3975568.3670833339</v>
      </c>
      <c r="S1566" s="9"/>
      <c r="V1566" s="5">
        <f t="shared" si="231"/>
        <v>-3975568.3670833339</v>
      </c>
      <c r="Y1566" s="9">
        <f>'B15'!I101*1000</f>
        <v>-266433.13390477159</v>
      </c>
      <c r="Z1566" s="9">
        <f t="shared" si="232"/>
        <v>-3709135.2331785625</v>
      </c>
      <c r="AA1566" s="5"/>
      <c r="AB1566" s="202"/>
      <c r="AC1566" s="157">
        <v>6.7017620954721399E-2</v>
      </c>
    </row>
    <row r="1567" spans="1:29" outlineLevel="3" x14ac:dyDescent="0.25">
      <c r="A1567" t="s">
        <v>3065</v>
      </c>
      <c r="B1567" t="s">
        <v>3066</v>
      </c>
      <c r="C1567" t="s">
        <v>3099</v>
      </c>
      <c r="D1567" t="s">
        <v>3100</v>
      </c>
      <c r="E1567" s="5">
        <v>-9488.6</v>
      </c>
      <c r="F1567" s="5">
        <v>-9524.34</v>
      </c>
      <c r="G1567" s="5">
        <v>-9560.2199999999993</v>
      </c>
      <c r="H1567" s="5">
        <v>-9596.23</v>
      </c>
      <c r="I1567" s="5">
        <v>-9632.3799999999992</v>
      </c>
      <c r="J1567" s="5">
        <v>-9668.66</v>
      </c>
      <c r="K1567" s="5">
        <v>-9000</v>
      </c>
      <c r="L1567" s="5">
        <v>-9033.9</v>
      </c>
      <c r="M1567" s="5">
        <v>-9067.93</v>
      </c>
      <c r="N1567" s="5">
        <v>-8651.09</v>
      </c>
      <c r="O1567" s="5">
        <v>-8683.68</v>
      </c>
      <c r="P1567" s="5">
        <v>-7492.39</v>
      </c>
      <c r="Q1567" s="5">
        <v>-7771.38</v>
      </c>
      <c r="R1567" s="9">
        <f t="shared" si="209"/>
        <v>-9045.0674999999992</v>
      </c>
      <c r="S1567" s="9"/>
      <c r="V1567" s="5">
        <f t="shared" si="231"/>
        <v>-9045.0674999999992</v>
      </c>
      <c r="Y1567" s="9">
        <f>'B15'!I102*1000</f>
        <v>-606.17890522487016</v>
      </c>
      <c r="Z1567" s="9">
        <f t="shared" si="232"/>
        <v>-8438.8885947751296</v>
      </c>
      <c r="AA1567" s="5"/>
      <c r="AB1567" s="202"/>
      <c r="AC1567" s="157">
        <v>6.7017620954721482E-2</v>
      </c>
    </row>
    <row r="1568" spans="1:29" outlineLevel="3" x14ac:dyDescent="0.25">
      <c r="A1568" t="s">
        <v>3065</v>
      </c>
      <c r="B1568" t="s">
        <v>3066</v>
      </c>
      <c r="C1568" t="s">
        <v>3101</v>
      </c>
      <c r="D1568" t="s">
        <v>3102</v>
      </c>
      <c r="E1568" s="5">
        <v>-658793.36</v>
      </c>
      <c r="F1568" s="5">
        <v>-650830.80000000005</v>
      </c>
      <c r="G1568" s="5">
        <v>-649431.9</v>
      </c>
      <c r="H1568" s="5">
        <v>-648966.61</v>
      </c>
      <c r="I1568" s="5">
        <v>-647420.49</v>
      </c>
      <c r="J1568" s="5">
        <v>-645855.03</v>
      </c>
      <c r="K1568" s="5">
        <v>-676084</v>
      </c>
      <c r="L1568" s="5">
        <v>-677376.33</v>
      </c>
      <c r="M1568" s="5">
        <v>-675199.71</v>
      </c>
      <c r="N1568" s="5">
        <v>-740256.35</v>
      </c>
      <c r="O1568" s="5">
        <v>-732962.17</v>
      </c>
      <c r="P1568" s="5">
        <v>-728971.93</v>
      </c>
      <c r="Q1568" s="5">
        <v>-728680.44</v>
      </c>
      <c r="R1568" s="9">
        <f t="shared" si="209"/>
        <v>-680591.0183333332</v>
      </c>
      <c r="S1568" s="9"/>
      <c r="V1568" s="5">
        <f t="shared" si="231"/>
        <v>-680591.0183333332</v>
      </c>
      <c r="Y1568" s="9">
        <f>'B15'!I103*1000</f>
        <v>-45611.5908918512</v>
      </c>
      <c r="Z1568" s="9">
        <f t="shared" si="232"/>
        <v>-634979.42744148197</v>
      </c>
      <c r="AA1568" s="5"/>
      <c r="AB1568" s="202"/>
      <c r="AC1568" s="157">
        <v>6.7017620954721441E-2</v>
      </c>
    </row>
    <row r="1569" spans="1:29" outlineLevel="3" x14ac:dyDescent="0.25">
      <c r="A1569" t="s">
        <v>3065</v>
      </c>
      <c r="B1569" t="s">
        <v>3066</v>
      </c>
      <c r="C1569" t="s">
        <v>3103</v>
      </c>
      <c r="D1569" t="s">
        <v>3104</v>
      </c>
      <c r="E1569" s="5">
        <v>-310021.55</v>
      </c>
      <c r="F1569" s="5">
        <v>-311060.55</v>
      </c>
      <c r="G1569" s="5">
        <v>-312193.59000000003</v>
      </c>
      <c r="H1569" s="5">
        <v>-312648.52</v>
      </c>
      <c r="I1569" s="5">
        <v>-313607.28000000003</v>
      </c>
      <c r="J1569" s="5">
        <v>-314582.53000000003</v>
      </c>
      <c r="K1569" s="5">
        <v>-304941.5</v>
      </c>
      <c r="L1569" s="5">
        <v>-305725.33</v>
      </c>
      <c r="M1569" s="5">
        <v>-306426.46000000002</v>
      </c>
      <c r="N1569" s="5">
        <v>-307352.21999999997</v>
      </c>
      <c r="O1569" s="5">
        <v>-307731.11</v>
      </c>
      <c r="P1569" s="5">
        <v>-308371.03000000003</v>
      </c>
      <c r="Q1569" s="5">
        <v>-308899.64</v>
      </c>
      <c r="R1569" s="9">
        <f t="shared" si="209"/>
        <v>-309508.39291666658</v>
      </c>
      <c r="S1569" s="9"/>
      <c r="V1569" s="5">
        <f t="shared" si="231"/>
        <v>-309508.39291666658</v>
      </c>
      <c r="Y1569" s="9">
        <f>'B15'!I104*1000</f>
        <v>-20742.516158794188</v>
      </c>
      <c r="Z1569" s="9">
        <f t="shared" si="232"/>
        <v>-288765.87675787241</v>
      </c>
      <c r="AA1569" s="5"/>
      <c r="AB1569" s="202"/>
      <c r="AC1569" s="157">
        <v>6.7017620954721552E-2</v>
      </c>
    </row>
    <row r="1570" spans="1:29" outlineLevel="3" x14ac:dyDescent="0.25">
      <c r="A1570" t="s">
        <v>3065</v>
      </c>
      <c r="B1570" t="s">
        <v>3066</v>
      </c>
      <c r="C1570" t="s">
        <v>3105</v>
      </c>
      <c r="D1570" t="s">
        <v>3106</v>
      </c>
      <c r="E1570" s="5">
        <v>-1962427.72</v>
      </c>
      <c r="F1570" s="5">
        <v>-1974069.89</v>
      </c>
      <c r="G1570" s="5">
        <v>-1976204.58</v>
      </c>
      <c r="H1570" s="5">
        <v>-2308968.9</v>
      </c>
      <c r="I1570" s="5">
        <v>-2311816.63</v>
      </c>
      <c r="J1570" s="5">
        <v>-2314667.87</v>
      </c>
      <c r="K1570" s="5">
        <v>-2280875</v>
      </c>
      <c r="L1570" s="5">
        <v>-2283382.08</v>
      </c>
      <c r="M1570" s="5">
        <v>-2275834.94</v>
      </c>
      <c r="N1570" s="5">
        <v>-2278641.7999999998</v>
      </c>
      <c r="O1570" s="5">
        <v>-2280840.12</v>
      </c>
      <c r="P1570" s="5">
        <v>-2270509.27</v>
      </c>
      <c r="Q1570" s="5">
        <v>-2266314.1</v>
      </c>
      <c r="R1570" s="9">
        <f t="shared" si="209"/>
        <v>-2222515.1658333335</v>
      </c>
      <c r="S1570" s="9"/>
      <c r="V1570" s="5">
        <f t="shared" si="231"/>
        <v>-2222515.1658333335</v>
      </c>
      <c r="Y1570" s="9">
        <f>'B15'!I105*1000</f>
        <v>-148947.67894993801</v>
      </c>
      <c r="Z1570" s="9">
        <f t="shared" si="232"/>
        <v>-2073567.4868833956</v>
      </c>
      <c r="AA1570" s="5"/>
      <c r="AB1570" s="202"/>
      <c r="AC1570" s="157">
        <v>6.7017620954721357E-2</v>
      </c>
    </row>
    <row r="1571" spans="1:29" outlineLevel="3" x14ac:dyDescent="0.25">
      <c r="A1571" t="s">
        <v>3065</v>
      </c>
      <c r="B1571" t="s">
        <v>3066</v>
      </c>
      <c r="C1571" t="s">
        <v>3107</v>
      </c>
      <c r="D1571" t="s">
        <v>3108</v>
      </c>
      <c r="E1571" s="5">
        <v>-232191.21</v>
      </c>
      <c r="F1571" s="5">
        <v>-233048.55</v>
      </c>
      <c r="G1571" s="5">
        <v>-233909.12</v>
      </c>
      <c r="H1571" s="5">
        <v>-234790.18</v>
      </c>
      <c r="I1571" s="5">
        <v>-235657.31</v>
      </c>
      <c r="J1571" s="5">
        <v>-236544.95</v>
      </c>
      <c r="K1571" s="5">
        <v>-236922</v>
      </c>
      <c r="L1571" s="5">
        <v>-237712.1</v>
      </c>
      <c r="M1571" s="5">
        <v>-238607.48</v>
      </c>
      <c r="N1571" s="5">
        <v>-245267.32</v>
      </c>
      <c r="O1571" s="5">
        <v>-238320.04</v>
      </c>
      <c r="P1571" s="5">
        <v>-239217.71</v>
      </c>
      <c r="Q1571" s="5">
        <v>-240118.76</v>
      </c>
      <c r="R1571" s="9">
        <f t="shared" si="209"/>
        <v>-237179.31208333329</v>
      </c>
      <c r="S1571" s="9"/>
      <c r="V1571" s="5">
        <f t="shared" si="231"/>
        <v>-237179.31208333329</v>
      </c>
      <c r="Y1571" s="9">
        <f>'B15'!I106*1000</f>
        <v>-15895.1932355024</v>
      </c>
      <c r="Z1571" s="9">
        <f t="shared" si="232"/>
        <v>-221284.11884783089</v>
      </c>
      <c r="AA1571" s="5"/>
      <c r="AB1571" s="202"/>
      <c r="AC1571" s="157">
        <v>6.7017620954721385E-2</v>
      </c>
    </row>
    <row r="1572" spans="1:29" outlineLevel="3" x14ac:dyDescent="0.25">
      <c r="A1572" t="s">
        <v>3065</v>
      </c>
      <c r="B1572" t="s">
        <v>3066</v>
      </c>
      <c r="C1572" t="s">
        <v>3109</v>
      </c>
      <c r="D1572" t="s">
        <v>3110</v>
      </c>
      <c r="E1572" s="5">
        <v>-148689.35</v>
      </c>
      <c r="F1572" s="5">
        <v>-149249.41</v>
      </c>
      <c r="G1572" s="5">
        <v>-149811.57999999999</v>
      </c>
      <c r="H1572" s="5">
        <v>-150375.87</v>
      </c>
      <c r="I1572" s="5">
        <v>-150942.29</v>
      </c>
      <c r="J1572" s="5">
        <v>-151510.84</v>
      </c>
      <c r="K1572" s="5">
        <v>-152473</v>
      </c>
      <c r="L1572" s="5">
        <v>-153047.31</v>
      </c>
      <c r="M1572" s="5">
        <v>-153623.79</v>
      </c>
      <c r="N1572" s="5">
        <v>-154202.44</v>
      </c>
      <c r="O1572" s="5">
        <v>-154783.26999999999</v>
      </c>
      <c r="P1572" s="5">
        <v>-155366.29</v>
      </c>
      <c r="Q1572" s="5">
        <v>-155951.5</v>
      </c>
      <c r="R1572" s="9">
        <f t="shared" si="209"/>
        <v>-152308.87625</v>
      </c>
      <c r="S1572" s="9"/>
      <c r="V1572" s="5">
        <f t="shared" si="231"/>
        <v>-152308.87625</v>
      </c>
      <c r="Y1572" s="9">
        <f>'B15'!I107*1000</f>
        <v>-10207.378536562079</v>
      </c>
      <c r="Z1572" s="9">
        <f t="shared" si="232"/>
        <v>-142101.49771343792</v>
      </c>
      <c r="AA1572" s="5"/>
      <c r="AB1572" s="202"/>
      <c r="AC1572" s="157">
        <v>6.7017620954721469E-2</v>
      </c>
    </row>
    <row r="1573" spans="1:29" outlineLevel="3" x14ac:dyDescent="0.25">
      <c r="A1573" t="s">
        <v>3065</v>
      </c>
      <c r="B1573" t="s">
        <v>3066</v>
      </c>
      <c r="C1573" t="s">
        <v>3111</v>
      </c>
      <c r="D1573" t="s">
        <v>3112</v>
      </c>
      <c r="E1573" s="5">
        <v>-3412252.97</v>
      </c>
      <c r="F1573" s="5">
        <v>-3423925.78</v>
      </c>
      <c r="G1573" s="5">
        <v>-3436554.57</v>
      </c>
      <c r="H1573" s="5">
        <v>-2589984.9300000002</v>
      </c>
      <c r="I1573" s="5">
        <v>-2591961.52</v>
      </c>
      <c r="J1573" s="5">
        <v>-2600490.8199999998</v>
      </c>
      <c r="K1573" s="5">
        <v>-2580209</v>
      </c>
      <c r="L1573" s="5">
        <v>-2589525.79</v>
      </c>
      <c r="M1573" s="5">
        <v>-2580471.2400000002</v>
      </c>
      <c r="N1573" s="5">
        <v>-2585550.02</v>
      </c>
      <c r="O1573" s="5">
        <v>-2591179.58</v>
      </c>
      <c r="P1573" s="5">
        <v>-2564426.7400000002</v>
      </c>
      <c r="Q1573" s="5">
        <v>-2563909.77</v>
      </c>
      <c r="R1573" s="9">
        <f t="shared" si="209"/>
        <v>-2760196.7800000003</v>
      </c>
      <c r="S1573" s="9"/>
      <c r="V1573" s="5">
        <f t="shared" si="231"/>
        <v>-2760196.7800000003</v>
      </c>
      <c r="Y1573" s="9">
        <f>'B15'!I108*1000</f>
        <v>-184981.82156248274</v>
      </c>
      <c r="Z1573" s="9">
        <f t="shared" si="232"/>
        <v>-2575214.9584375173</v>
      </c>
      <c r="AA1573" s="5"/>
      <c r="AB1573" s="202"/>
      <c r="AC1573" s="157">
        <v>6.7017620954721469E-2</v>
      </c>
    </row>
    <row r="1574" spans="1:29" outlineLevel="3" x14ac:dyDescent="0.25">
      <c r="A1574" t="s">
        <v>3065</v>
      </c>
      <c r="B1574" t="s">
        <v>3066</v>
      </c>
      <c r="C1574" t="s">
        <v>3113</v>
      </c>
      <c r="D1574" t="s">
        <v>3114</v>
      </c>
      <c r="E1574" s="5">
        <v>-601127.06999999995</v>
      </c>
      <c r="F1574" s="5">
        <v>-602346.36</v>
      </c>
      <c r="G1574" s="5">
        <v>-603568.12</v>
      </c>
      <c r="H1574" s="5">
        <v>-604792.36</v>
      </c>
      <c r="I1574" s="5">
        <v>-606019.07999999996</v>
      </c>
      <c r="J1574" s="5">
        <v>-607248.29</v>
      </c>
      <c r="K1574" s="5">
        <v>-598665</v>
      </c>
      <c r="L1574" s="5">
        <v>-599879.29</v>
      </c>
      <c r="M1574" s="5">
        <v>-601096.05000000005</v>
      </c>
      <c r="N1574" s="5">
        <v>-602315.27</v>
      </c>
      <c r="O1574" s="5">
        <v>-603536.97</v>
      </c>
      <c r="P1574" s="5">
        <v>-604761.14</v>
      </c>
      <c r="Q1574" s="5">
        <v>-605987.80000000005</v>
      </c>
      <c r="R1574" s="9">
        <f t="shared" si="209"/>
        <v>-603148.78041666665</v>
      </c>
      <c r="S1574" s="9"/>
      <c r="V1574" s="5">
        <f t="shared" si="231"/>
        <v>-603148.78041666665</v>
      </c>
      <c r="Y1574" s="9">
        <f>'B15'!I109*1000</f>
        <v>-40421.59634526672</v>
      </c>
      <c r="Z1574" s="9">
        <f t="shared" si="232"/>
        <v>-562727.18407139997</v>
      </c>
      <c r="AA1574" s="5"/>
      <c r="AB1574" s="202"/>
      <c r="AC1574" s="157">
        <v>6.701762095472151E-2</v>
      </c>
    </row>
    <row r="1575" spans="1:29" outlineLevel="3" x14ac:dyDescent="0.25">
      <c r="A1575" t="s">
        <v>3065</v>
      </c>
      <c r="B1575" t="s">
        <v>3066</v>
      </c>
      <c r="C1575" t="s">
        <v>3115</v>
      </c>
      <c r="D1575" t="s">
        <v>3116</v>
      </c>
      <c r="E1575" s="5">
        <v>-2173683.86</v>
      </c>
      <c r="F1575" s="5">
        <v>-2182082.3199999998</v>
      </c>
      <c r="G1575" s="5">
        <v>-2174625.6800000002</v>
      </c>
      <c r="H1575" s="5">
        <v>-2164013.35</v>
      </c>
      <c r="I1575" s="5">
        <v>-2163475.19</v>
      </c>
      <c r="J1575" s="5">
        <v>-2140186.62</v>
      </c>
      <c r="K1575" s="5">
        <v>-2116385</v>
      </c>
      <c r="L1575" s="5">
        <v>-2108946.39</v>
      </c>
      <c r="M1575" s="5">
        <v>-2083930</v>
      </c>
      <c r="N1575" s="5">
        <v>-2082259.48</v>
      </c>
      <c r="O1575" s="5">
        <v>-2044373.99</v>
      </c>
      <c r="P1575" s="5">
        <v>-1962766.13</v>
      </c>
      <c r="Q1575" s="5">
        <v>-1956488.16</v>
      </c>
      <c r="R1575" s="9">
        <f t="shared" si="209"/>
        <v>-2107344.1799999997</v>
      </c>
      <c r="S1575" s="9"/>
      <c r="V1575" s="5">
        <f t="shared" si="231"/>
        <v>-2107344.1799999997</v>
      </c>
      <c r="Y1575" s="9">
        <f>'B15'!I110*1000</f>
        <v>-141229.19347637834</v>
      </c>
      <c r="Z1575" s="9">
        <f t="shared" si="232"/>
        <v>-1966114.9865236212</v>
      </c>
      <c r="AA1575" s="5"/>
      <c r="AB1575" s="202"/>
      <c r="AC1575" s="157">
        <v>6.7017620954721482E-2</v>
      </c>
    </row>
    <row r="1576" spans="1:29" outlineLevel="3" x14ac:dyDescent="0.25">
      <c r="A1576" t="s">
        <v>3065</v>
      </c>
      <c r="B1576" t="s">
        <v>3066</v>
      </c>
      <c r="C1576" t="s">
        <v>3117</v>
      </c>
      <c r="D1576" t="s">
        <v>3118</v>
      </c>
      <c r="E1576" s="5">
        <v>-167371.54</v>
      </c>
      <c r="F1576" s="5">
        <v>-168001.97</v>
      </c>
      <c r="G1576" s="5">
        <v>-168634.78</v>
      </c>
      <c r="H1576" s="5">
        <v>-167983.6</v>
      </c>
      <c r="I1576" s="5">
        <v>-167216.34</v>
      </c>
      <c r="J1576" s="5">
        <v>-167846.19</v>
      </c>
      <c r="K1576" s="5">
        <v>-161755</v>
      </c>
      <c r="L1576" s="5">
        <v>-161983.42000000001</v>
      </c>
      <c r="M1576" s="5">
        <v>-162593.56</v>
      </c>
      <c r="N1576" s="5">
        <v>-163206</v>
      </c>
      <c r="O1576" s="5">
        <v>-163620.74</v>
      </c>
      <c r="P1576" s="5">
        <v>-164237.04</v>
      </c>
      <c r="Q1576" s="5">
        <v>-164681.67000000001</v>
      </c>
      <c r="R1576" s="9">
        <f t="shared" si="209"/>
        <v>-165258.77041666667</v>
      </c>
      <c r="S1576" s="9"/>
      <c r="V1576" s="5">
        <f t="shared" si="231"/>
        <v>-165258.77041666667</v>
      </c>
      <c r="Y1576" s="9">
        <f>'B15'!I111*1000</f>
        <v>-11075.249635227527</v>
      </c>
      <c r="Z1576" s="9">
        <f t="shared" si="232"/>
        <v>-154183.52078143915</v>
      </c>
      <c r="AA1576" s="5"/>
      <c r="AB1576" s="202"/>
      <c r="AC1576" s="157">
        <v>6.7017620954721607E-2</v>
      </c>
    </row>
    <row r="1577" spans="1:29" outlineLevel="3" x14ac:dyDescent="0.25">
      <c r="A1577" t="s">
        <v>3065</v>
      </c>
      <c r="B1577" t="s">
        <v>3066</v>
      </c>
      <c r="C1577" t="s">
        <v>3119</v>
      </c>
      <c r="D1577" t="s">
        <v>3120</v>
      </c>
      <c r="E1577" s="5">
        <v>-770225.13</v>
      </c>
      <c r="F1577" s="5">
        <v>-771175.07</v>
      </c>
      <c r="G1577" s="5">
        <v>-771826.19</v>
      </c>
      <c r="H1577" s="5">
        <v>-524462.11</v>
      </c>
      <c r="I1577" s="5">
        <v>-525108.94999999995</v>
      </c>
      <c r="J1577" s="5">
        <v>-525756.57999999996</v>
      </c>
      <c r="K1577" s="5">
        <v>-495210</v>
      </c>
      <c r="L1577" s="5">
        <v>-495004.76</v>
      </c>
      <c r="M1577" s="5">
        <v>-484543.02</v>
      </c>
      <c r="N1577" s="5">
        <v>-485140.62</v>
      </c>
      <c r="O1577" s="5">
        <v>-485738.96</v>
      </c>
      <c r="P1577" s="5">
        <v>-455172.06</v>
      </c>
      <c r="Q1577" s="5">
        <v>-433015.14</v>
      </c>
      <c r="R1577" s="9">
        <f t="shared" si="209"/>
        <v>-551729.87124999997</v>
      </c>
      <c r="S1577" s="9"/>
      <c r="V1577" s="5">
        <f t="shared" si="231"/>
        <v>-551729.87124999997</v>
      </c>
      <c r="Y1577" s="9">
        <f>'B15'!I112*1000</f>
        <v>-36975.623380829777</v>
      </c>
      <c r="Z1577" s="9">
        <f t="shared" si="232"/>
        <v>-514754.24786917021</v>
      </c>
      <c r="AA1577" s="5"/>
      <c r="AB1577" s="202"/>
      <c r="AC1577" s="157">
        <v>6.7017620954721469E-2</v>
      </c>
    </row>
    <row r="1578" spans="1:29" outlineLevel="3" x14ac:dyDescent="0.25">
      <c r="A1578" t="s">
        <v>3065</v>
      </c>
      <c r="B1578" t="s">
        <v>3066</v>
      </c>
      <c r="C1578" t="s">
        <v>3121</v>
      </c>
      <c r="D1578" t="s">
        <v>3122</v>
      </c>
      <c r="E1578" s="5">
        <v>-7973.19</v>
      </c>
      <c r="F1578" s="5">
        <v>-8003.22</v>
      </c>
      <c r="G1578" s="5">
        <v>-8007.62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5">
        <v>0</v>
      </c>
      <c r="P1578" s="5">
        <v>0</v>
      </c>
      <c r="Q1578" s="5">
        <v>0</v>
      </c>
      <c r="R1578" s="9">
        <f t="shared" si="209"/>
        <v>-1666.4529166666669</v>
      </c>
      <c r="S1578" s="9"/>
      <c r="V1578" s="5">
        <f t="shared" si="231"/>
        <v>-1666.4529166666669</v>
      </c>
      <c r="Y1578" s="9">
        <f>'B15'!I113*1000</f>
        <v>-111.68170990805693</v>
      </c>
      <c r="Z1578" s="9">
        <f t="shared" si="232"/>
        <v>-1554.7712067586099</v>
      </c>
      <c r="AA1578" s="5"/>
      <c r="AB1578" s="202"/>
      <c r="AC1578" s="157">
        <v>6.7017620954721593E-2</v>
      </c>
    </row>
    <row r="1579" spans="1:29" outlineLevel="3" x14ac:dyDescent="0.25">
      <c r="A1579" t="s">
        <v>3065</v>
      </c>
      <c r="B1579" t="s">
        <v>3066</v>
      </c>
      <c r="C1579" t="s">
        <v>3123</v>
      </c>
      <c r="D1579" t="s">
        <v>3124</v>
      </c>
      <c r="E1579" s="5">
        <v>-186486.12</v>
      </c>
      <c r="F1579" s="5">
        <v>-172615.3</v>
      </c>
      <c r="G1579" s="5">
        <v>-169934.48</v>
      </c>
      <c r="H1579" s="5">
        <v>-166920.57</v>
      </c>
      <c r="I1579" s="5">
        <v>-166866.18</v>
      </c>
      <c r="J1579" s="5">
        <v>-162660.71</v>
      </c>
      <c r="K1579" s="5">
        <v>-154922</v>
      </c>
      <c r="L1579" s="5">
        <v>-155331.54</v>
      </c>
      <c r="M1579" s="5">
        <v>-155568.62</v>
      </c>
      <c r="N1579" s="5">
        <v>-155719.6</v>
      </c>
      <c r="O1579" s="5">
        <v>-156306.14000000001</v>
      </c>
      <c r="P1579" s="5">
        <v>-156733.53</v>
      </c>
      <c r="Q1579" s="5">
        <v>-147085.18</v>
      </c>
      <c r="R1579" s="9">
        <f t="shared" ref="R1579:R1643" si="233">(E1579+2*SUM(F1579:P1579)+Q1579)/24</f>
        <v>-161697.0266666667</v>
      </c>
      <c r="S1579" s="9"/>
      <c r="V1579" s="5">
        <f t="shared" si="231"/>
        <v>-161697.0266666667</v>
      </c>
      <c r="Y1579" s="9">
        <f>'B15'!I114*1000</f>
        <v>-10836.550042652178</v>
      </c>
      <c r="Z1579" s="9">
        <f t="shared" si="232"/>
        <v>-150860.47662401453</v>
      </c>
      <c r="AA1579" s="5"/>
      <c r="AB1579" s="202"/>
      <c r="AC1579" s="157">
        <v>6.7017620954721593E-2</v>
      </c>
    </row>
    <row r="1580" spans="1:29" outlineLevel="3" x14ac:dyDescent="0.25">
      <c r="A1580" t="s">
        <v>3065</v>
      </c>
      <c r="B1580" t="s">
        <v>3066</v>
      </c>
      <c r="C1580" t="s">
        <v>3125</v>
      </c>
      <c r="D1580" t="s">
        <v>3126</v>
      </c>
      <c r="E1580" s="5">
        <v>-15342.21</v>
      </c>
      <c r="F1580" s="5">
        <v>-15400</v>
      </c>
      <c r="G1580" s="5">
        <v>-15458.01</v>
      </c>
      <c r="H1580" s="5">
        <v>-15516.24</v>
      </c>
      <c r="I1580" s="5">
        <v>-15574.68</v>
      </c>
      <c r="J1580" s="5">
        <v>-15633.34</v>
      </c>
      <c r="K1580" s="5">
        <v>0</v>
      </c>
      <c r="L1580" s="5">
        <v>0</v>
      </c>
      <c r="M1580" s="5">
        <v>0</v>
      </c>
      <c r="N1580" s="5">
        <v>0</v>
      </c>
      <c r="O1580" s="5">
        <v>0</v>
      </c>
      <c r="P1580" s="5">
        <v>0</v>
      </c>
      <c r="Q1580" s="5">
        <v>0</v>
      </c>
      <c r="R1580" s="9">
        <f t="shared" si="233"/>
        <v>-7104.447916666667</v>
      </c>
      <c r="S1580" s="9"/>
      <c r="V1580" s="5">
        <f t="shared" si="231"/>
        <v>-7104.447916666667</v>
      </c>
      <c r="Y1580" s="9">
        <f>'B15'!I115*1000</f>
        <v>-476.12319757172747</v>
      </c>
      <c r="Z1580" s="9">
        <f t="shared" si="232"/>
        <v>-6628.3247190949396</v>
      </c>
      <c r="AA1580" s="5"/>
      <c r="AB1580" s="202"/>
      <c r="AC1580" s="157">
        <v>6.7017620954721496E-2</v>
      </c>
    </row>
    <row r="1581" spans="1:29" outlineLevel="3" x14ac:dyDescent="0.25">
      <c r="A1581" t="s">
        <v>3065</v>
      </c>
      <c r="B1581" t="s">
        <v>3066</v>
      </c>
      <c r="C1581" t="s">
        <v>3127</v>
      </c>
      <c r="D1581" t="s">
        <v>3128</v>
      </c>
      <c r="E1581" s="5">
        <v>-490574.3</v>
      </c>
      <c r="F1581" s="5">
        <v>-479001.9</v>
      </c>
      <c r="G1581" s="5">
        <v>-473309.47</v>
      </c>
      <c r="H1581" s="5">
        <v>-450108.38</v>
      </c>
      <c r="I1581" s="5">
        <v>-446924.07</v>
      </c>
      <c r="J1581" s="5">
        <v>-432492.86</v>
      </c>
      <c r="K1581" s="5">
        <v>-470592</v>
      </c>
      <c r="L1581" s="5">
        <v>-491030.75</v>
      </c>
      <c r="M1581" s="5">
        <v>-463719.75</v>
      </c>
      <c r="N1581" s="5">
        <v>-752289.43</v>
      </c>
      <c r="O1581" s="5">
        <v>-622103.30000000005</v>
      </c>
      <c r="P1581" s="5">
        <v>-355810.54</v>
      </c>
      <c r="Q1581" s="5">
        <v>-512830.25</v>
      </c>
      <c r="R1581" s="9">
        <f t="shared" si="233"/>
        <v>-494923.72708333336</v>
      </c>
      <c r="S1581" s="9"/>
      <c r="V1581" s="5">
        <f t="shared" si="231"/>
        <v>-494923.72708333336</v>
      </c>
      <c r="Y1581" s="9">
        <f>'B15'!I116*1000</f>
        <v>-33168.610743168829</v>
      </c>
      <c r="Z1581" s="9">
        <f t="shared" si="232"/>
        <v>-461755.11634016456</v>
      </c>
      <c r="AA1581" s="5"/>
      <c r="AB1581" s="202"/>
      <c r="AC1581" s="157">
        <v>6.7017620954721427E-2</v>
      </c>
    </row>
    <row r="1582" spans="1:29" outlineLevel="3" x14ac:dyDescent="0.25">
      <c r="A1582" t="s">
        <v>3065</v>
      </c>
      <c r="B1582" t="s">
        <v>3066</v>
      </c>
      <c r="C1582" t="s">
        <v>3129</v>
      </c>
      <c r="D1582" t="s">
        <v>3130</v>
      </c>
      <c r="E1582" s="5">
        <v>-39124.1</v>
      </c>
      <c r="F1582" s="5">
        <v>-39271.47</v>
      </c>
      <c r="G1582" s="5">
        <v>-39419.39</v>
      </c>
      <c r="H1582" s="5">
        <v>-39346.870000000003</v>
      </c>
      <c r="I1582" s="5">
        <v>-39495.08</v>
      </c>
      <c r="J1582" s="5">
        <v>-39643.839999999997</v>
      </c>
      <c r="K1582" s="5">
        <v>-40000</v>
      </c>
      <c r="L1582" s="5">
        <v>-40150.67</v>
      </c>
      <c r="M1582" s="5">
        <v>-40301.9</v>
      </c>
      <c r="N1582" s="5">
        <v>-40453.699999999997</v>
      </c>
      <c r="O1582" s="5">
        <v>-40606.080000000002</v>
      </c>
      <c r="P1582" s="5">
        <v>-40759.03</v>
      </c>
      <c r="Q1582" s="5">
        <v>-40912.559999999998</v>
      </c>
      <c r="R1582" s="9">
        <f t="shared" si="233"/>
        <v>-39955.53</v>
      </c>
      <c r="S1582" s="9"/>
      <c r="V1582" s="5">
        <f t="shared" si="231"/>
        <v>-39955.53</v>
      </c>
      <c r="Y1582" s="9">
        <f>'B15'!I117*1000</f>
        <v>-2677.7245645850021</v>
      </c>
      <c r="Z1582" s="9">
        <f t="shared" si="232"/>
        <v>-37277.805435414994</v>
      </c>
      <c r="AA1582" s="5"/>
      <c r="AB1582" s="202"/>
      <c r="AC1582" s="157">
        <v>6.7017620954721469E-2</v>
      </c>
    </row>
    <row r="1583" spans="1:29" outlineLevel="3" x14ac:dyDescent="0.25">
      <c r="A1583" t="s">
        <v>3065</v>
      </c>
      <c r="B1583" t="s">
        <v>3066</v>
      </c>
      <c r="C1583" t="s">
        <v>3131</v>
      </c>
      <c r="D1583" t="s">
        <v>3132</v>
      </c>
      <c r="E1583" s="5">
        <v>-42142.81</v>
      </c>
      <c r="F1583" s="5">
        <v>-42275.8</v>
      </c>
      <c r="G1583" s="5">
        <v>-42409.29</v>
      </c>
      <c r="H1583" s="5">
        <v>-42569.03</v>
      </c>
      <c r="I1583" s="5">
        <v>-42729.37</v>
      </c>
      <c r="J1583" s="5">
        <v>-42890.32</v>
      </c>
      <c r="K1583" s="5">
        <v>-42070</v>
      </c>
      <c r="L1583" s="5">
        <v>-42076.11</v>
      </c>
      <c r="M1583" s="5">
        <v>-42234.6</v>
      </c>
      <c r="N1583" s="5">
        <v>-42393.68</v>
      </c>
      <c r="O1583" s="5">
        <v>-38905.31</v>
      </c>
      <c r="P1583" s="5">
        <v>-39051.85</v>
      </c>
      <c r="Q1583" s="5">
        <v>-39198.949999999997</v>
      </c>
      <c r="R1583" s="9">
        <f t="shared" si="233"/>
        <v>-41689.686666666654</v>
      </c>
      <c r="S1583" s="9"/>
      <c r="V1583" s="5">
        <f t="shared" si="231"/>
        <v>-41689.686666666654</v>
      </c>
      <c r="Y1583" s="9">
        <f>'B15'!I118*1000</f>
        <v>-2793.9436187477745</v>
      </c>
      <c r="Z1583" s="9">
        <f t="shared" si="232"/>
        <v>-38895.743047918877</v>
      </c>
      <c r="AA1583" s="5"/>
      <c r="AB1583" s="202"/>
      <c r="AC1583" s="157">
        <v>6.7017620954721538E-2</v>
      </c>
    </row>
    <row r="1584" spans="1:29" outlineLevel="3" x14ac:dyDescent="0.25">
      <c r="A1584" t="s">
        <v>3065</v>
      </c>
      <c r="B1584" t="s">
        <v>3066</v>
      </c>
      <c r="C1584" t="s">
        <v>3133</v>
      </c>
      <c r="D1584" t="s">
        <v>3134</v>
      </c>
      <c r="E1584" s="5">
        <v>-770087.13</v>
      </c>
      <c r="F1584" s="5">
        <v>-769923.79</v>
      </c>
      <c r="G1584" s="5">
        <v>-770104.36</v>
      </c>
      <c r="H1584" s="5">
        <v>-1384837.16</v>
      </c>
      <c r="I1584" s="5">
        <v>-1385861.23</v>
      </c>
      <c r="J1584" s="5">
        <v>-1387570.46</v>
      </c>
      <c r="K1584" s="5">
        <v>-1359275</v>
      </c>
      <c r="L1584" s="5">
        <v>-1360645.44</v>
      </c>
      <c r="M1584" s="5">
        <v>-1334682.58</v>
      </c>
      <c r="N1584" s="5">
        <v>-1332995.5</v>
      </c>
      <c r="O1584" s="5">
        <v>-1334435.53</v>
      </c>
      <c r="P1584" s="5">
        <v>-1304250.29</v>
      </c>
      <c r="Q1584" s="5">
        <v>-1298257.94</v>
      </c>
      <c r="R1584" s="9">
        <f t="shared" si="233"/>
        <v>-1229896.15625</v>
      </c>
      <c r="S1584" s="9"/>
      <c r="V1584" s="5">
        <f t="shared" si="231"/>
        <v>-1229896.15625</v>
      </c>
      <c r="Y1584" s="9">
        <f>'B15'!I119*1000</f>
        <v>-82424.714413231399</v>
      </c>
      <c r="Z1584" s="9">
        <f t="shared" si="232"/>
        <v>-1147471.4418367685</v>
      </c>
      <c r="AA1584" s="5"/>
      <c r="AB1584" s="202"/>
      <c r="AC1584" s="157">
        <v>6.7017620954721482E-2</v>
      </c>
    </row>
    <row r="1585" spans="1:29" outlineLevel="3" x14ac:dyDescent="0.25">
      <c r="A1585" t="s">
        <v>3065</v>
      </c>
      <c r="B1585" t="s">
        <v>3066</v>
      </c>
      <c r="C1585" t="s">
        <v>3135</v>
      </c>
      <c r="D1585" t="s">
        <v>3136</v>
      </c>
      <c r="E1585" s="5">
        <v>-3376948.59</v>
      </c>
      <c r="F1585" s="5">
        <v>-3381113.49</v>
      </c>
      <c r="G1585" s="5">
        <v>-3385283.53</v>
      </c>
      <c r="H1585" s="5">
        <v>-2259177.34</v>
      </c>
      <c r="I1585" s="5">
        <v>-2261963.66</v>
      </c>
      <c r="J1585" s="5">
        <v>-2263144.37</v>
      </c>
      <c r="K1585" s="5">
        <v>-2219678</v>
      </c>
      <c r="L1585" s="5">
        <v>-2222156.46</v>
      </c>
      <c r="M1585" s="5">
        <v>-2218074.7999999998</v>
      </c>
      <c r="N1585" s="5">
        <v>-2220033</v>
      </c>
      <c r="O1585" s="5">
        <v>-2222252.7599999998</v>
      </c>
      <c r="P1585" s="5">
        <v>-2207136.67</v>
      </c>
      <c r="Q1585" s="5">
        <v>-2205678.54</v>
      </c>
      <c r="R1585" s="9">
        <f t="shared" si="233"/>
        <v>-2470943.9704166674</v>
      </c>
      <c r="S1585" s="9"/>
      <c r="V1585" s="5">
        <f t="shared" si="231"/>
        <v>-2470943.9704166674</v>
      </c>
      <c r="Y1585" s="9">
        <f>'B15'!I120*1000</f>
        <v>-165596.78640973888</v>
      </c>
      <c r="Z1585" s="9">
        <f t="shared" si="232"/>
        <v>-2305347.1840069285</v>
      </c>
      <c r="AA1585" s="5"/>
      <c r="AB1585" s="202"/>
      <c r="AC1585" s="157">
        <v>6.7017620954721538E-2</v>
      </c>
    </row>
    <row r="1586" spans="1:29" outlineLevel="3" x14ac:dyDescent="0.25">
      <c r="A1586" t="s">
        <v>3065</v>
      </c>
      <c r="B1586" t="s">
        <v>3066</v>
      </c>
      <c r="C1586" t="s">
        <v>3137</v>
      </c>
      <c r="D1586" t="s">
        <v>3138</v>
      </c>
      <c r="E1586" s="5">
        <v>-13078459.93</v>
      </c>
      <c r="F1586" s="5">
        <v>-13059684.279999999</v>
      </c>
      <c r="G1586" s="5">
        <v>-13006408.09</v>
      </c>
      <c r="H1586" s="5">
        <v>-12960464.09</v>
      </c>
      <c r="I1586" s="5">
        <v>-12944903.27</v>
      </c>
      <c r="J1586" s="5">
        <v>-12945932.369999999</v>
      </c>
      <c r="K1586" s="5">
        <v>-13597381</v>
      </c>
      <c r="L1586" s="5">
        <v>-13452737.369999999</v>
      </c>
      <c r="M1586" s="5">
        <v>-13442866.09</v>
      </c>
      <c r="N1586" s="5">
        <v>-13371300.92</v>
      </c>
      <c r="O1586" s="5">
        <v>-13305695.960000001</v>
      </c>
      <c r="P1586" s="5">
        <v>-13296330.57</v>
      </c>
      <c r="Q1586" s="5">
        <v>-13278302.02</v>
      </c>
      <c r="R1586" s="9">
        <f t="shared" si="233"/>
        <v>-13213507.082083331</v>
      </c>
      <c r="S1586" s="9"/>
      <c r="V1586" s="5">
        <f t="shared" si="231"/>
        <v>-13213507.082083331</v>
      </c>
      <c r="Y1586" s="9">
        <f>'B15'!I121*1000</f>
        <v>-885537.80910958629</v>
      </c>
      <c r="Z1586" s="9">
        <f t="shared" si="232"/>
        <v>-12327969.272973746</v>
      </c>
      <c r="AA1586" s="5"/>
      <c r="AB1586" s="202"/>
      <c r="AC1586" s="157">
        <v>6.7017620954721316E-2</v>
      </c>
    </row>
    <row r="1587" spans="1:29" outlineLevel="3" x14ac:dyDescent="0.25">
      <c r="A1587" t="s">
        <v>3065</v>
      </c>
      <c r="B1587" t="s">
        <v>3066</v>
      </c>
      <c r="C1587" t="s">
        <v>3139</v>
      </c>
      <c r="D1587" t="s">
        <v>3140</v>
      </c>
      <c r="E1587" s="5">
        <v>-1397132.03</v>
      </c>
      <c r="F1587" s="5">
        <v>-1267869.7</v>
      </c>
      <c r="G1587" s="5">
        <v>-1136416.9099999999</v>
      </c>
      <c r="H1587" s="5">
        <v>-1139596.07</v>
      </c>
      <c r="I1587" s="5">
        <v>-1028325.53</v>
      </c>
      <c r="J1587" s="5">
        <v>-901788.93</v>
      </c>
      <c r="K1587" s="5">
        <v>-1387163</v>
      </c>
      <c r="L1587" s="5">
        <v>-1534480.31</v>
      </c>
      <c r="M1587" s="5">
        <v>-1499320.78</v>
      </c>
      <c r="N1587" s="5">
        <v>-1504764.22</v>
      </c>
      <c r="O1587" s="5">
        <v>-1493824.81</v>
      </c>
      <c r="P1587" s="5">
        <v>-1480517.76</v>
      </c>
      <c r="Q1587" s="5">
        <v>-1484704.61</v>
      </c>
      <c r="R1587" s="9">
        <f t="shared" si="233"/>
        <v>-1317915.5283333333</v>
      </c>
      <c r="S1587" s="9"/>
      <c r="V1587" s="5">
        <f t="shared" si="231"/>
        <v>-1317915.5283333333</v>
      </c>
      <c r="Y1587" s="9">
        <f>'B15'!I122*1000</f>
        <v>-88323.563328184595</v>
      </c>
      <c r="Z1587" s="9">
        <f t="shared" si="232"/>
        <v>-1229591.9650051487</v>
      </c>
      <c r="AA1587" s="5"/>
      <c r="AB1587" s="202"/>
      <c r="AC1587" s="157">
        <v>6.7017620954721302E-2</v>
      </c>
    </row>
    <row r="1588" spans="1:29" outlineLevel="3" x14ac:dyDescent="0.25">
      <c r="A1588" t="s">
        <v>3065</v>
      </c>
      <c r="B1588" t="s">
        <v>3066</v>
      </c>
      <c r="C1588" t="s">
        <v>3141</v>
      </c>
      <c r="D1588" t="s">
        <v>3142</v>
      </c>
      <c r="E1588" s="5">
        <v>-98080.94</v>
      </c>
      <c r="F1588" s="5">
        <v>-95350.26</v>
      </c>
      <c r="G1588" s="5">
        <v>-93762.07</v>
      </c>
      <c r="H1588" s="5">
        <v>-93986.49</v>
      </c>
      <c r="I1588" s="5">
        <v>-93242.07</v>
      </c>
      <c r="J1588" s="5">
        <v>-92835.37</v>
      </c>
      <c r="K1588" s="5">
        <v>-109144.75</v>
      </c>
      <c r="L1588" s="5">
        <v>-107955.51</v>
      </c>
      <c r="M1588" s="5">
        <v>-108168.77</v>
      </c>
      <c r="N1588" s="5">
        <v>-108189.22</v>
      </c>
      <c r="O1588" s="5">
        <v>-108365.44</v>
      </c>
      <c r="P1588" s="5">
        <v>-108219.41</v>
      </c>
      <c r="Q1588" s="5">
        <v>-103243.68</v>
      </c>
      <c r="R1588" s="9">
        <f t="shared" si="233"/>
        <v>-101656.80583333333</v>
      </c>
      <c r="S1588" s="9"/>
      <c r="V1588" s="5">
        <f t="shared" si="231"/>
        <v>-101656.80583333333</v>
      </c>
      <c r="Y1588" s="9">
        <f>'B15'!I123*1000</f>
        <v>-6812.7972808060285</v>
      </c>
      <c r="Z1588" s="9">
        <f t="shared" si="232"/>
        <v>-94844.008552527303</v>
      </c>
      <c r="AA1588" s="5"/>
      <c r="AB1588" s="202"/>
      <c r="AC1588" s="157">
        <v>6.7017620954721246E-2</v>
      </c>
    </row>
    <row r="1589" spans="1:29" outlineLevel="3" x14ac:dyDescent="0.25">
      <c r="A1589" t="s">
        <v>3065</v>
      </c>
      <c r="B1589" t="s">
        <v>3066</v>
      </c>
      <c r="C1589" t="s">
        <v>3143</v>
      </c>
      <c r="D1589" t="s">
        <v>3144</v>
      </c>
      <c r="E1589" s="5">
        <v>-348999.75</v>
      </c>
      <c r="F1589" s="5">
        <v>-350314.32</v>
      </c>
      <c r="G1589" s="5">
        <v>-351633.84</v>
      </c>
      <c r="H1589" s="5">
        <v>-352958.33</v>
      </c>
      <c r="I1589" s="5">
        <v>-354287.81</v>
      </c>
      <c r="J1589" s="5">
        <v>-355622.29</v>
      </c>
      <c r="K1589" s="5">
        <v>-359907</v>
      </c>
      <c r="L1589" s="5">
        <v>-361262.65</v>
      </c>
      <c r="M1589" s="5">
        <v>-362623.41</v>
      </c>
      <c r="N1589" s="5">
        <v>-363989.29</v>
      </c>
      <c r="O1589" s="5">
        <v>-365360.32</v>
      </c>
      <c r="P1589" s="5">
        <v>-366736.51</v>
      </c>
      <c r="Q1589" s="5">
        <v>-368117.88</v>
      </c>
      <c r="R1589" s="9">
        <f t="shared" si="233"/>
        <v>-358604.54875000002</v>
      </c>
      <c r="S1589" s="9"/>
      <c r="V1589" s="5">
        <f t="shared" si="231"/>
        <v>-358604.54875000002</v>
      </c>
      <c r="Y1589" s="9">
        <f>'B15'!I124*1000</f>
        <v>-24032.823720766439</v>
      </c>
      <c r="Z1589" s="9">
        <f t="shared" si="232"/>
        <v>-334571.72502923355</v>
      </c>
      <c r="AA1589" s="5"/>
      <c r="AB1589" s="202"/>
      <c r="AC1589" s="157">
        <v>6.7017620954721469E-2</v>
      </c>
    </row>
    <row r="1590" spans="1:29" outlineLevel="3" x14ac:dyDescent="0.25">
      <c r="A1590" t="s">
        <v>3065</v>
      </c>
      <c r="B1590" t="s">
        <v>3066</v>
      </c>
      <c r="C1590" t="s">
        <v>3145</v>
      </c>
      <c r="D1590" t="s">
        <v>3146</v>
      </c>
      <c r="E1590" s="5">
        <v>-144273.14000000001</v>
      </c>
      <c r="F1590" s="5">
        <v>-142598.97</v>
      </c>
      <c r="G1590" s="5">
        <v>-137061.31</v>
      </c>
      <c r="H1590" s="5">
        <v>-136121.57</v>
      </c>
      <c r="I1590" s="5">
        <v>-136634.29</v>
      </c>
      <c r="J1590" s="5">
        <v>-136947.35</v>
      </c>
      <c r="K1590" s="5">
        <v>-105841</v>
      </c>
      <c r="L1590" s="5">
        <v>-106030.87</v>
      </c>
      <c r="M1590" s="5">
        <v>-106221.45</v>
      </c>
      <c r="N1590" s="5">
        <v>-106203.95</v>
      </c>
      <c r="O1590" s="5">
        <v>-101383.98</v>
      </c>
      <c r="P1590" s="5">
        <v>-98115.69</v>
      </c>
      <c r="Q1590" s="5">
        <v>-97029.25</v>
      </c>
      <c r="R1590" s="9">
        <f t="shared" si="233"/>
        <v>-119484.30208333333</v>
      </c>
      <c r="S1590" s="9"/>
      <c r="V1590" s="5">
        <f t="shared" si="231"/>
        <v>-119484.30208333333</v>
      </c>
      <c r="Y1590" s="9">
        <f>'B15'!I125*1000</f>
        <v>-8007.5536670602487</v>
      </c>
      <c r="Z1590" s="9">
        <f t="shared" si="232"/>
        <v>-111476.74841627308</v>
      </c>
      <c r="AA1590" s="5"/>
      <c r="AB1590" s="202"/>
      <c r="AC1590" s="157">
        <v>6.7017620954721288E-2</v>
      </c>
    </row>
    <row r="1591" spans="1:29" outlineLevel="3" x14ac:dyDescent="0.25">
      <c r="A1591" t="s">
        <v>3065</v>
      </c>
      <c r="B1591" t="s">
        <v>3066</v>
      </c>
      <c r="C1591" t="s">
        <v>3147</v>
      </c>
      <c r="D1591" t="s">
        <v>3148</v>
      </c>
      <c r="E1591" s="5">
        <v>-3465986.87</v>
      </c>
      <c r="F1591" s="5">
        <v>-3470261.59</v>
      </c>
      <c r="G1591" s="5">
        <v>-3474541.58</v>
      </c>
      <c r="H1591" s="5">
        <v>-947143.85</v>
      </c>
      <c r="I1591" s="5">
        <v>-948311.99</v>
      </c>
      <c r="J1591" s="5">
        <v>-948681.57</v>
      </c>
      <c r="K1591" s="5">
        <v>-895419</v>
      </c>
      <c r="L1591" s="5">
        <v>-896217.35</v>
      </c>
      <c r="M1591" s="5">
        <v>-887885.96</v>
      </c>
      <c r="N1591" s="5">
        <v>-888981.02</v>
      </c>
      <c r="O1591" s="5">
        <v>-890077.43</v>
      </c>
      <c r="P1591" s="5">
        <v>-882880.54</v>
      </c>
      <c r="Q1591" s="5">
        <v>-876230.13</v>
      </c>
      <c r="R1591" s="9">
        <f t="shared" si="233"/>
        <v>-1441792.5316666665</v>
      </c>
      <c r="S1591" s="9"/>
      <c r="V1591" s="5">
        <f t="shared" si="231"/>
        <v>-1441792.5316666665</v>
      </c>
      <c r="Y1591" s="9">
        <f>'B15'!I126*1000</f>
        <v>-96625.505382585136</v>
      </c>
      <c r="Z1591" s="9">
        <f t="shared" si="232"/>
        <v>-1345167.0262840814</v>
      </c>
      <c r="AA1591" s="5"/>
      <c r="AB1591" s="202"/>
      <c r="AC1591" s="157">
        <v>6.7017620954721621E-2</v>
      </c>
    </row>
    <row r="1592" spans="1:29" outlineLevel="3" x14ac:dyDescent="0.25">
      <c r="A1592" t="s">
        <v>3065</v>
      </c>
      <c r="B1592" t="s">
        <v>3066</v>
      </c>
      <c r="C1592" t="s">
        <v>3149</v>
      </c>
      <c r="D1592" t="s">
        <v>3150</v>
      </c>
      <c r="E1592" s="5">
        <v>0</v>
      </c>
      <c r="F1592" s="5">
        <v>0</v>
      </c>
      <c r="G1592" s="5">
        <v>0</v>
      </c>
      <c r="H1592" s="5">
        <v>0</v>
      </c>
      <c r="I1592" s="5">
        <v>0</v>
      </c>
      <c r="J1592" s="5">
        <v>-501115</v>
      </c>
      <c r="K1592" s="5">
        <v>-275000</v>
      </c>
      <c r="L1592" s="5">
        <v>-275557.78999999998</v>
      </c>
      <c r="M1592" s="5">
        <v>-276116.71000000002</v>
      </c>
      <c r="N1592" s="5">
        <v>0</v>
      </c>
      <c r="O1592" s="5">
        <v>0</v>
      </c>
      <c r="P1592" s="5">
        <v>0</v>
      </c>
      <c r="Q1592" s="5">
        <v>0</v>
      </c>
      <c r="R1592" s="9">
        <f t="shared" si="233"/>
        <v>-110649.125</v>
      </c>
      <c r="S1592" s="9"/>
      <c r="V1592" s="5">
        <f t="shared" si="231"/>
        <v>-110649.125</v>
      </c>
      <c r="Y1592" s="9">
        <f>'B15'!I127*1000</f>
        <v>-7415.4411182215945</v>
      </c>
      <c r="Z1592" s="9">
        <f t="shared" si="232"/>
        <v>-103233.6838817784</v>
      </c>
      <c r="AA1592" s="5"/>
      <c r="AB1592" s="202"/>
      <c r="AC1592" s="157">
        <v>6.7017620954721469E-2</v>
      </c>
    </row>
    <row r="1593" spans="1:29" outlineLevel="3" x14ac:dyDescent="0.25">
      <c r="A1593" t="s">
        <v>3065</v>
      </c>
      <c r="B1593" t="s">
        <v>3066</v>
      </c>
      <c r="C1593" t="s">
        <v>3151</v>
      </c>
      <c r="D1593" t="s">
        <v>3152</v>
      </c>
      <c r="E1593" s="5">
        <v>-33473.620000000003</v>
      </c>
      <c r="F1593" s="5">
        <v>-33586.83</v>
      </c>
      <c r="G1593" s="5">
        <v>-33700.47</v>
      </c>
      <c r="H1593" s="5">
        <v>-33827.410000000003</v>
      </c>
      <c r="I1593" s="5">
        <v>-33941.96</v>
      </c>
      <c r="J1593" s="5">
        <v>-34069.81</v>
      </c>
      <c r="K1593" s="5">
        <v>-34156.5</v>
      </c>
      <c r="L1593" s="5">
        <v>-34209.47</v>
      </c>
      <c r="M1593" s="5">
        <v>-34338.33</v>
      </c>
      <c r="N1593" s="5">
        <v>-34462.949999999997</v>
      </c>
      <c r="O1593" s="5">
        <v>-33994.79</v>
      </c>
      <c r="P1593" s="5">
        <v>-34111.040000000001</v>
      </c>
      <c r="Q1593" s="5">
        <v>-34239.519999999997</v>
      </c>
      <c r="R1593" s="9">
        <f t="shared" si="233"/>
        <v>-34021.344166666669</v>
      </c>
      <c r="S1593" s="9"/>
      <c r="V1593" s="5">
        <f t="shared" si="231"/>
        <v>-34021.344166666669</v>
      </c>
      <c r="Y1593" s="9"/>
      <c r="Z1593" s="9"/>
      <c r="AA1593" s="5">
        <f t="shared" ref="AA1593:AA1603" si="234">V1593</f>
        <v>-34021.344166666669</v>
      </c>
      <c r="AB1593" s="202"/>
      <c r="AC1593" s="157">
        <v>0</v>
      </c>
    </row>
    <row r="1594" spans="1:29" outlineLevel="3" x14ac:dyDescent="0.25">
      <c r="A1594" t="s">
        <v>3065</v>
      </c>
      <c r="B1594" t="s">
        <v>3066</v>
      </c>
      <c r="C1594" t="s">
        <v>3153</v>
      </c>
      <c r="D1594" t="s">
        <v>3152</v>
      </c>
      <c r="E1594" s="5">
        <v>-33473.61</v>
      </c>
      <c r="F1594" s="5">
        <v>-33586.81</v>
      </c>
      <c r="G1594" s="5">
        <v>-33700.44</v>
      </c>
      <c r="H1594" s="5">
        <v>-33827.379999999997</v>
      </c>
      <c r="I1594" s="5">
        <v>-33941.919999999998</v>
      </c>
      <c r="J1594" s="5">
        <v>-34069.769999999997</v>
      </c>
      <c r="K1594" s="5">
        <v>-34156.5</v>
      </c>
      <c r="L1594" s="5">
        <v>-34209.46</v>
      </c>
      <c r="M1594" s="5">
        <v>-34338.32</v>
      </c>
      <c r="N1594" s="5">
        <v>-34462.94</v>
      </c>
      <c r="O1594" s="5">
        <v>-33994.78</v>
      </c>
      <c r="P1594" s="5">
        <v>-34111.03</v>
      </c>
      <c r="Q1594" s="5">
        <v>-34239.51</v>
      </c>
      <c r="R1594" s="9">
        <f t="shared" si="233"/>
        <v>-34021.325833333329</v>
      </c>
      <c r="S1594" s="9"/>
      <c r="V1594" s="5">
        <f t="shared" si="231"/>
        <v>-34021.325833333329</v>
      </c>
      <c r="Y1594" s="9"/>
      <c r="Z1594" s="9"/>
      <c r="AA1594" s="5">
        <f t="shared" si="234"/>
        <v>-34021.325833333329</v>
      </c>
      <c r="AB1594" s="202"/>
      <c r="AC1594" s="157">
        <v>0</v>
      </c>
    </row>
    <row r="1595" spans="1:29" outlineLevel="3" x14ac:dyDescent="0.25">
      <c r="A1595" t="s">
        <v>3065</v>
      </c>
      <c r="B1595" t="s">
        <v>3066</v>
      </c>
      <c r="C1595" t="s">
        <v>3154</v>
      </c>
      <c r="D1595" t="s">
        <v>3108</v>
      </c>
      <c r="E1595" s="5">
        <v>-116096.39</v>
      </c>
      <c r="F1595" s="5">
        <v>-116525.19</v>
      </c>
      <c r="G1595" s="5">
        <v>-116955.6</v>
      </c>
      <c r="H1595" s="5">
        <v>-117396.13</v>
      </c>
      <c r="I1595" s="5">
        <v>-117829.82</v>
      </c>
      <c r="J1595" s="5">
        <v>-118273.65</v>
      </c>
      <c r="K1595" s="5">
        <v>-118461</v>
      </c>
      <c r="L1595" s="5">
        <v>-118858.84</v>
      </c>
      <c r="M1595" s="5">
        <v>-119306.54</v>
      </c>
      <c r="N1595" s="5">
        <v>-122636</v>
      </c>
      <c r="O1595" s="5">
        <v>-119162.84</v>
      </c>
      <c r="P1595" s="5">
        <v>-119611.69</v>
      </c>
      <c r="Q1595" s="5">
        <v>-120062.23</v>
      </c>
      <c r="R1595" s="9">
        <f t="shared" si="233"/>
        <v>-118591.38416666667</v>
      </c>
      <c r="S1595" s="9"/>
      <c r="V1595" s="5">
        <f t="shared" si="231"/>
        <v>-118591.38416666667</v>
      </c>
      <c r="Y1595" s="9"/>
      <c r="Z1595" s="9"/>
      <c r="AA1595" s="5">
        <f t="shared" si="234"/>
        <v>-118591.38416666667</v>
      </c>
      <c r="AB1595" s="202"/>
      <c r="AC1595" s="157">
        <v>0</v>
      </c>
    </row>
    <row r="1596" spans="1:29" outlineLevel="3" x14ac:dyDescent="0.25">
      <c r="A1596" t="s">
        <v>3065</v>
      </c>
      <c r="B1596" t="s">
        <v>3066</v>
      </c>
      <c r="C1596" t="s">
        <v>3155</v>
      </c>
      <c r="D1596" t="s">
        <v>3104</v>
      </c>
      <c r="E1596" s="5">
        <v>-310021.53999999998</v>
      </c>
      <c r="F1596" s="5">
        <v>-311060.53999999998</v>
      </c>
      <c r="G1596" s="5">
        <v>-312193.57</v>
      </c>
      <c r="H1596" s="5">
        <v>-312648.5</v>
      </c>
      <c r="I1596" s="5">
        <v>-313607.27</v>
      </c>
      <c r="J1596" s="5">
        <v>-314582.52</v>
      </c>
      <c r="K1596" s="5">
        <v>-304941.5</v>
      </c>
      <c r="L1596" s="5">
        <v>-305729.03000000003</v>
      </c>
      <c r="M1596" s="5">
        <v>-306430.17</v>
      </c>
      <c r="N1596" s="5">
        <v>-307355</v>
      </c>
      <c r="O1596" s="5">
        <v>-307733.90000000002</v>
      </c>
      <c r="P1596" s="5">
        <v>-308373.83</v>
      </c>
      <c r="Q1596" s="5">
        <v>-308902.45</v>
      </c>
      <c r="R1596" s="9">
        <f t="shared" si="233"/>
        <v>-309509.81874999998</v>
      </c>
      <c r="S1596" s="9"/>
      <c r="V1596" s="5">
        <f t="shared" si="231"/>
        <v>-309509.81874999998</v>
      </c>
      <c r="Y1596" s="9"/>
      <c r="Z1596" s="9"/>
      <c r="AA1596" s="5">
        <f t="shared" si="234"/>
        <v>-309509.81874999998</v>
      </c>
      <c r="AB1596" s="202"/>
      <c r="AC1596" s="157">
        <v>0</v>
      </c>
    </row>
    <row r="1597" spans="1:29" outlineLevel="3" x14ac:dyDescent="0.25">
      <c r="A1597" t="s">
        <v>3065</v>
      </c>
      <c r="B1597" t="s">
        <v>3066</v>
      </c>
      <c r="C1597" t="s">
        <v>3156</v>
      </c>
      <c r="D1597" t="s">
        <v>3142</v>
      </c>
      <c r="E1597" s="5">
        <v>-294242.86</v>
      </c>
      <c r="F1597" s="5">
        <v>-286050.78999999998</v>
      </c>
      <c r="G1597" s="5">
        <v>-281286.24</v>
      </c>
      <c r="H1597" s="5">
        <v>-281959.5</v>
      </c>
      <c r="I1597" s="5">
        <v>-279726.25</v>
      </c>
      <c r="J1597" s="5">
        <v>-278506.15000000002</v>
      </c>
      <c r="K1597" s="5">
        <v>-327434.25</v>
      </c>
      <c r="L1597" s="5">
        <v>-323859.15000000002</v>
      </c>
      <c r="M1597" s="5">
        <v>-324491.39</v>
      </c>
      <c r="N1597" s="5">
        <v>-324550.83</v>
      </c>
      <c r="O1597" s="5">
        <v>-325084.19</v>
      </c>
      <c r="P1597" s="5">
        <v>-324635.65999999997</v>
      </c>
      <c r="Q1597" s="5">
        <v>-325610.18</v>
      </c>
      <c r="R1597" s="9">
        <f t="shared" si="233"/>
        <v>-305625.91000000003</v>
      </c>
      <c r="S1597" s="9"/>
      <c r="V1597" s="5">
        <f t="shared" si="231"/>
        <v>-305625.91000000003</v>
      </c>
      <c r="Y1597" s="9"/>
      <c r="Z1597" s="9"/>
      <c r="AA1597" s="5">
        <f t="shared" si="234"/>
        <v>-305625.91000000003</v>
      </c>
      <c r="AB1597" s="202"/>
      <c r="AC1597" s="157">
        <v>0</v>
      </c>
    </row>
    <row r="1598" spans="1:29" outlineLevel="3" x14ac:dyDescent="0.25">
      <c r="A1598" t="s">
        <v>3065</v>
      </c>
      <c r="B1598" t="s">
        <v>3066</v>
      </c>
      <c r="C1598" t="s">
        <v>3157</v>
      </c>
      <c r="D1598" t="s">
        <v>3158</v>
      </c>
      <c r="E1598" s="5">
        <v>-865838.77</v>
      </c>
      <c r="F1598" s="5">
        <v>-858429.16</v>
      </c>
      <c r="G1598" s="5">
        <v>-850058.65</v>
      </c>
      <c r="H1598" s="5">
        <v>-851866.25</v>
      </c>
      <c r="I1598" s="5">
        <v>-850415.18</v>
      </c>
      <c r="J1598" s="5">
        <v>-841127.41</v>
      </c>
      <c r="K1598" s="5">
        <v>-845897.25</v>
      </c>
      <c r="L1598" s="5">
        <v>-846917.45</v>
      </c>
      <c r="M1598" s="5">
        <v>-847952.12</v>
      </c>
      <c r="N1598" s="5">
        <v>-849025.45</v>
      </c>
      <c r="O1598" s="5">
        <v>-861983.8</v>
      </c>
      <c r="P1598" s="5">
        <v>-862886.97</v>
      </c>
      <c r="Q1598" s="5">
        <v>-864466.14</v>
      </c>
      <c r="R1598" s="9">
        <f t="shared" si="233"/>
        <v>-852642.67875000008</v>
      </c>
      <c r="S1598" s="9"/>
      <c r="V1598" s="5">
        <f t="shared" si="231"/>
        <v>-852642.67875000008</v>
      </c>
      <c r="Y1598" s="9"/>
      <c r="Z1598" s="9"/>
      <c r="AA1598" s="5">
        <f t="shared" si="234"/>
        <v>-852642.67875000008</v>
      </c>
      <c r="AB1598" s="202"/>
      <c r="AC1598" s="157">
        <v>0</v>
      </c>
    </row>
    <row r="1599" spans="1:29" outlineLevel="3" x14ac:dyDescent="0.25">
      <c r="A1599" t="s">
        <v>3065</v>
      </c>
      <c r="B1599" t="s">
        <v>3066</v>
      </c>
      <c r="C1599" t="s">
        <v>3159</v>
      </c>
      <c r="D1599" t="s">
        <v>3158</v>
      </c>
      <c r="E1599" s="5">
        <v>-288612.86</v>
      </c>
      <c r="F1599" s="5">
        <v>-286142.96999999997</v>
      </c>
      <c r="G1599" s="5">
        <v>-283352.78999999998</v>
      </c>
      <c r="H1599" s="5">
        <v>-283955.32</v>
      </c>
      <c r="I1599" s="5">
        <v>-283471.62</v>
      </c>
      <c r="J1599" s="5">
        <v>-280375.67999999999</v>
      </c>
      <c r="K1599" s="5">
        <v>-281965.75</v>
      </c>
      <c r="L1599" s="5">
        <v>-282305.81</v>
      </c>
      <c r="M1599" s="5">
        <v>-282650.69</v>
      </c>
      <c r="N1599" s="5">
        <v>-283008.46000000002</v>
      </c>
      <c r="O1599" s="5">
        <v>-287327.90999999997</v>
      </c>
      <c r="P1599" s="5">
        <v>-287628.96000000002</v>
      </c>
      <c r="Q1599" s="5">
        <v>-288155.34000000003</v>
      </c>
      <c r="R1599" s="9">
        <f t="shared" si="233"/>
        <v>-284214.17166666669</v>
      </c>
      <c r="S1599" s="9"/>
      <c r="V1599" s="5">
        <f t="shared" si="231"/>
        <v>-284214.17166666669</v>
      </c>
      <c r="Y1599" s="9"/>
      <c r="Z1599" s="9"/>
      <c r="AA1599" s="5">
        <f t="shared" si="234"/>
        <v>-284214.17166666669</v>
      </c>
      <c r="AB1599" s="202"/>
      <c r="AC1599" s="157">
        <v>0</v>
      </c>
    </row>
    <row r="1600" spans="1:29" outlineLevel="3" x14ac:dyDescent="0.25">
      <c r="A1600" t="s">
        <v>3065</v>
      </c>
      <c r="B1600" t="s">
        <v>3066</v>
      </c>
      <c r="C1600" t="s">
        <v>3160</v>
      </c>
      <c r="D1600" t="s">
        <v>3161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-281105.05</v>
      </c>
      <c r="L1600" s="5">
        <v>-281105.05</v>
      </c>
      <c r="M1600" s="5">
        <v>-281105.05</v>
      </c>
      <c r="N1600" s="5">
        <v>-140552.46</v>
      </c>
      <c r="O1600" s="5">
        <v>-132743.99</v>
      </c>
      <c r="P1600" s="5">
        <v>-132743.99</v>
      </c>
      <c r="Q1600" s="5">
        <v>-117127.05</v>
      </c>
      <c r="R1600" s="9">
        <f t="shared" si="233"/>
        <v>-108993.25958333332</v>
      </c>
      <c r="S1600" s="9"/>
      <c r="V1600" s="5">
        <f t="shared" si="231"/>
        <v>-108993.25958333332</v>
      </c>
      <c r="Y1600" s="9"/>
      <c r="Z1600" s="9"/>
      <c r="AA1600" s="5">
        <f t="shared" si="234"/>
        <v>-108993.25958333332</v>
      </c>
      <c r="AB1600" s="202"/>
      <c r="AC1600" s="157">
        <v>0</v>
      </c>
    </row>
    <row r="1601" spans="1:29" outlineLevel="3" x14ac:dyDescent="0.25">
      <c r="A1601" t="s">
        <v>3065</v>
      </c>
      <c r="B1601" t="s">
        <v>3066</v>
      </c>
      <c r="C1601" t="s">
        <v>3162</v>
      </c>
      <c r="D1601" t="s">
        <v>3163</v>
      </c>
      <c r="E1601" s="5">
        <v>-641147.25</v>
      </c>
      <c r="F1601" s="5">
        <v>-632288</v>
      </c>
      <c r="G1601" s="5">
        <v>-623428.75</v>
      </c>
      <c r="H1601" s="5">
        <v>-614569.5</v>
      </c>
      <c r="I1601" s="5">
        <v>-160487</v>
      </c>
      <c r="J1601" s="5">
        <v>-157898.5</v>
      </c>
      <c r="K1601" s="5">
        <v>-155310</v>
      </c>
      <c r="L1601" s="5">
        <v>-152721.5</v>
      </c>
      <c r="M1601" s="5">
        <v>-150133</v>
      </c>
      <c r="N1601" s="5">
        <v>-147544.5</v>
      </c>
      <c r="O1601" s="5">
        <v>-144956</v>
      </c>
      <c r="P1601" s="5">
        <v>-142367.5</v>
      </c>
      <c r="Q1601" s="5">
        <v>-139779</v>
      </c>
      <c r="R1601" s="9">
        <f t="shared" si="233"/>
        <v>-289347.28125</v>
      </c>
      <c r="S1601" s="9"/>
      <c r="V1601" s="5">
        <f t="shared" si="231"/>
        <v>-289347.28125</v>
      </c>
      <c r="Y1601" s="9"/>
      <c r="Z1601" s="9"/>
      <c r="AA1601" s="5">
        <f t="shared" si="234"/>
        <v>-289347.28125</v>
      </c>
      <c r="AB1601" s="202"/>
      <c r="AC1601" s="157">
        <v>0</v>
      </c>
    </row>
    <row r="1602" spans="1:29" outlineLevel="3" x14ac:dyDescent="0.25">
      <c r="A1602" t="s">
        <v>3065</v>
      </c>
      <c r="B1602" t="s">
        <v>3066</v>
      </c>
      <c r="C1602" t="s">
        <v>3164</v>
      </c>
      <c r="D1602" t="s">
        <v>3165</v>
      </c>
      <c r="E1602" s="5">
        <v>-278642.21000000002</v>
      </c>
      <c r="F1602" s="5">
        <v>-253311.1</v>
      </c>
      <c r="G1602" s="5">
        <v>-227979.99</v>
      </c>
      <c r="H1602" s="5">
        <v>-202648.88</v>
      </c>
      <c r="I1602" s="5">
        <v>-177317.77</v>
      </c>
      <c r="J1602" s="5">
        <v>-151986.66</v>
      </c>
      <c r="K1602" s="5">
        <v>-126655.55</v>
      </c>
      <c r="L1602" s="5">
        <v>-101324.44</v>
      </c>
      <c r="M1602" s="5">
        <v>-75993.33</v>
      </c>
      <c r="N1602" s="5">
        <v>-50662.22</v>
      </c>
      <c r="O1602" s="5">
        <v>-25331.11</v>
      </c>
      <c r="P1602" s="5">
        <v>0</v>
      </c>
      <c r="Q1602" s="5">
        <v>-284700.34999999998</v>
      </c>
      <c r="R1602" s="9">
        <f t="shared" si="233"/>
        <v>-139573.5275</v>
      </c>
      <c r="S1602" s="9"/>
      <c r="V1602" s="5">
        <f t="shared" si="231"/>
        <v>-139573.5275</v>
      </c>
      <c r="Y1602" s="9"/>
      <c r="Z1602" s="9"/>
      <c r="AA1602" s="5">
        <f t="shared" si="234"/>
        <v>-139573.5275</v>
      </c>
      <c r="AB1602" s="202"/>
      <c r="AC1602" s="157">
        <v>0</v>
      </c>
    </row>
    <row r="1603" spans="1:29" outlineLevel="3" x14ac:dyDescent="0.25">
      <c r="A1603" t="s">
        <v>3065</v>
      </c>
      <c r="B1603" t="s">
        <v>3066</v>
      </c>
      <c r="C1603" t="s">
        <v>3166</v>
      </c>
      <c r="D1603" t="s">
        <v>3167</v>
      </c>
      <c r="E1603" s="5">
        <v>-42725</v>
      </c>
      <c r="F1603" s="5">
        <v>-34180</v>
      </c>
      <c r="G1603" s="5">
        <v>-25635</v>
      </c>
      <c r="H1603" s="5">
        <v>-17090</v>
      </c>
      <c r="I1603" s="5">
        <v>-798802.44</v>
      </c>
      <c r="J1603" s="5">
        <v>-790257.44</v>
      </c>
      <c r="K1603" s="5">
        <v>-886163.88</v>
      </c>
      <c r="L1603" s="5">
        <v>-877445.11</v>
      </c>
      <c r="M1603" s="5">
        <v>-868726.34</v>
      </c>
      <c r="N1603" s="5">
        <v>-855617.25</v>
      </c>
      <c r="O1603" s="5">
        <v>-842508.16</v>
      </c>
      <c r="P1603" s="5">
        <v>-829399.07</v>
      </c>
      <c r="Q1603" s="5">
        <v>-816289.98</v>
      </c>
      <c r="R1603" s="9">
        <f t="shared" si="233"/>
        <v>-604611.01500000001</v>
      </c>
      <c r="S1603" s="9"/>
      <c r="V1603" s="5">
        <f t="shared" si="231"/>
        <v>-604611.01500000001</v>
      </c>
      <c r="Y1603" s="9"/>
      <c r="Z1603" s="9"/>
      <c r="AA1603" s="5">
        <f t="shared" si="234"/>
        <v>-604611.01500000001</v>
      </c>
      <c r="AB1603" s="202"/>
      <c r="AC1603" s="157">
        <v>0</v>
      </c>
    </row>
    <row r="1604" spans="1:29" outlineLevel="3" x14ac:dyDescent="0.25">
      <c r="A1604" t="s">
        <v>3065</v>
      </c>
      <c r="B1604" t="s">
        <v>3066</v>
      </c>
      <c r="C1604" t="s">
        <v>3168</v>
      </c>
      <c r="D1604" t="s">
        <v>3167</v>
      </c>
      <c r="E1604" s="5">
        <v>-204166.69</v>
      </c>
      <c r="F1604" s="5">
        <v>-178000.02</v>
      </c>
      <c r="G1604" s="5">
        <v>-145833.35</v>
      </c>
      <c r="H1604" s="5">
        <v>-116666.68</v>
      </c>
      <c r="I1604" s="5">
        <v>-637500.01</v>
      </c>
      <c r="J1604" s="5">
        <v>-608333.34</v>
      </c>
      <c r="K1604" s="5">
        <v>-579166.67000000004</v>
      </c>
      <c r="L1604" s="5">
        <v>-550000</v>
      </c>
      <c r="M1604" s="5">
        <v>-504166.63</v>
      </c>
      <c r="N1604" s="5">
        <v>-458333.3</v>
      </c>
      <c r="O1604" s="5">
        <v>-412499.97</v>
      </c>
      <c r="P1604" s="5">
        <v>-366666.64</v>
      </c>
      <c r="Q1604" s="5">
        <v>-320833.31</v>
      </c>
      <c r="R1604" s="9">
        <f t="shared" si="233"/>
        <v>-401638.8841666666</v>
      </c>
      <c r="S1604" s="9"/>
      <c r="V1604" s="5">
        <f t="shared" si="231"/>
        <v>-401638.8841666666</v>
      </c>
      <c r="Y1604" s="9">
        <f>'B15'!I128*1000</f>
        <v>-86662.39622226599</v>
      </c>
      <c r="Z1604" s="9">
        <f>V1604-Y1604</f>
        <v>-314976.48794440064</v>
      </c>
      <c r="AA1604" s="5"/>
      <c r="AB1604" s="202"/>
      <c r="AC1604" s="157">
        <v>0.21577192756641564</v>
      </c>
    </row>
    <row r="1605" spans="1:29" outlineLevel="3" x14ac:dyDescent="0.25">
      <c r="A1605" t="s">
        <v>3065</v>
      </c>
      <c r="B1605" t="s">
        <v>3066</v>
      </c>
      <c r="C1605" t="s">
        <v>3169</v>
      </c>
      <c r="D1605" t="s">
        <v>3170</v>
      </c>
      <c r="E1605" s="5">
        <v>-6424161.0099999998</v>
      </c>
      <c r="F1605" s="5">
        <v>-6578567.9400000004</v>
      </c>
      <c r="G1605" s="5">
        <v>-6736094.2400000002</v>
      </c>
      <c r="H1605" s="5">
        <v>-6874362.1399999997</v>
      </c>
      <c r="I1605" s="5">
        <v>-7019043.6900000004</v>
      </c>
      <c r="J1605" s="5">
        <v>-7101989.3200000003</v>
      </c>
      <c r="K1605" s="5">
        <v>-7182957.29</v>
      </c>
      <c r="L1605" s="5">
        <v>-7274616.29</v>
      </c>
      <c r="M1605" s="5">
        <v>-7362805.9100000001</v>
      </c>
      <c r="N1605" s="5">
        <v>-7441002.2199999997</v>
      </c>
      <c r="O1605" s="5">
        <v>-7491468.5599999996</v>
      </c>
      <c r="P1605" s="5">
        <v>-7519382.7699999996</v>
      </c>
      <c r="Q1605" s="5">
        <v>-7538284.3799999999</v>
      </c>
      <c r="R1605" s="9">
        <f t="shared" si="233"/>
        <v>-7130292.7554166652</v>
      </c>
      <c r="S1605" s="9"/>
      <c r="V1605" s="5">
        <f t="shared" si="231"/>
        <v>-7130292.7554166652</v>
      </c>
      <c r="Y1605" s="9"/>
      <c r="Z1605" s="9">
        <f>V1605</f>
        <v>-7130292.7554166652</v>
      </c>
      <c r="AA1605" s="5"/>
      <c r="AB1605" s="202"/>
      <c r="AC1605" s="157">
        <v>0</v>
      </c>
    </row>
    <row r="1606" spans="1:29" outlineLevel="3" x14ac:dyDescent="0.25">
      <c r="A1606" t="s">
        <v>3065</v>
      </c>
      <c r="B1606" t="s">
        <v>3066</v>
      </c>
      <c r="C1606" t="s">
        <v>3171</v>
      </c>
      <c r="D1606" t="s">
        <v>3172</v>
      </c>
      <c r="E1606" s="5">
        <v>-10851848.890000001</v>
      </c>
      <c r="F1606" s="5">
        <v>-10878231.6</v>
      </c>
      <c r="G1606" s="5">
        <v>-10927652.17</v>
      </c>
      <c r="H1606" s="5">
        <v>-10943301.859999999</v>
      </c>
      <c r="I1606" s="5">
        <v>-11033577.59</v>
      </c>
      <c r="J1606" s="5">
        <v>-10536263.32</v>
      </c>
      <c r="K1606" s="5">
        <v>-10479000</v>
      </c>
      <c r="L1606" s="5">
        <v>-10512995.16</v>
      </c>
      <c r="M1606" s="5">
        <v>-10553211.949999999</v>
      </c>
      <c r="N1606" s="5">
        <v>-10592169.289999999</v>
      </c>
      <c r="O1606" s="5">
        <v>-10641402.869999999</v>
      </c>
      <c r="P1606" s="5">
        <v>-10665196.140000001</v>
      </c>
      <c r="Q1606" s="5">
        <v>-10699880.15</v>
      </c>
      <c r="R1606" s="9">
        <f t="shared" si="233"/>
        <v>-10711572.205833334</v>
      </c>
      <c r="S1606" s="9"/>
      <c r="V1606" s="5">
        <f t="shared" si="231"/>
        <v>-10711572.205833334</v>
      </c>
      <c r="Y1606" s="9"/>
      <c r="Z1606" s="9"/>
      <c r="AA1606" s="5">
        <f>V1606</f>
        <v>-10711572.205833334</v>
      </c>
      <c r="AB1606" s="202"/>
      <c r="AC1606" s="157">
        <v>0</v>
      </c>
    </row>
    <row r="1607" spans="1:29" outlineLevel="3" x14ac:dyDescent="0.25">
      <c r="A1607" t="s">
        <v>3065</v>
      </c>
      <c r="B1607" t="s">
        <v>3066</v>
      </c>
      <c r="C1607" t="s">
        <v>3173</v>
      </c>
      <c r="D1607" t="s">
        <v>3174</v>
      </c>
      <c r="E1607" s="5">
        <v>0</v>
      </c>
      <c r="F1607" s="5">
        <v>0</v>
      </c>
      <c r="G1607" s="5">
        <v>0</v>
      </c>
      <c r="H1607" s="5">
        <v>0</v>
      </c>
      <c r="I1607" s="5">
        <v>0</v>
      </c>
      <c r="J1607" s="5">
        <v>0</v>
      </c>
      <c r="K1607" s="5">
        <v>0</v>
      </c>
      <c r="L1607" s="5">
        <v>0</v>
      </c>
      <c r="M1607" s="5">
        <v>0</v>
      </c>
      <c r="N1607" s="5">
        <v>-10989562</v>
      </c>
      <c r="O1607" s="5">
        <v>-10989562</v>
      </c>
      <c r="P1607" s="5">
        <v>-10989562</v>
      </c>
      <c r="Q1607" s="5">
        <v>-10989562</v>
      </c>
      <c r="R1607" s="9">
        <f t="shared" si="233"/>
        <v>-3205288.9166666665</v>
      </c>
      <c r="S1607" s="9"/>
      <c r="V1607" s="5">
        <f t="shared" ref="V1607:V1611" si="235">R1607</f>
        <v>-3205288.9166666665</v>
      </c>
      <c r="Y1607" s="9"/>
      <c r="Z1607" s="9">
        <f>V1607</f>
        <v>-3205288.9166666665</v>
      </c>
      <c r="AA1607" s="5"/>
      <c r="AB1607" s="202"/>
      <c r="AC1607" s="157">
        <v>0</v>
      </c>
    </row>
    <row r="1608" spans="1:29" outlineLevel="3" x14ac:dyDescent="0.25">
      <c r="A1608" t="s">
        <v>3065</v>
      </c>
      <c r="B1608" t="s">
        <v>3066</v>
      </c>
      <c r="C1608" t="s">
        <v>3175</v>
      </c>
      <c r="D1608" t="s">
        <v>3176</v>
      </c>
      <c r="E1608" s="5">
        <v>-2232008.64</v>
      </c>
      <c r="F1608" s="5">
        <v>-1953007.56</v>
      </c>
      <c r="G1608" s="5">
        <v>-1674006.48</v>
      </c>
      <c r="H1608" s="5">
        <v>-1395005.4</v>
      </c>
      <c r="I1608" s="5">
        <v>-1116004.32</v>
      </c>
      <c r="J1608" s="5">
        <v>-837003.24</v>
      </c>
      <c r="K1608" s="5">
        <v>-558002.16</v>
      </c>
      <c r="L1608" s="5">
        <v>-279001.08</v>
      </c>
      <c r="M1608" s="5">
        <v>0</v>
      </c>
      <c r="N1608" s="5">
        <v>0</v>
      </c>
      <c r="O1608" s="5">
        <v>-2324645.94</v>
      </c>
      <c r="P1608" s="5">
        <v>-2045321.27</v>
      </c>
      <c r="Q1608" s="5">
        <v>-1765996.6</v>
      </c>
      <c r="R1608" s="9">
        <f t="shared" si="233"/>
        <v>-1181750.0058333334</v>
      </c>
      <c r="S1608" s="9"/>
      <c r="V1608" s="5">
        <f t="shared" si="235"/>
        <v>-1181750.0058333334</v>
      </c>
      <c r="Y1608" s="9">
        <f>'B15'!I132*1000</f>
        <v>-92307.723629760498</v>
      </c>
      <c r="Z1608" s="9">
        <f>V1608-Y1608</f>
        <v>-1089442.2822035728</v>
      </c>
      <c r="AA1608" s="5"/>
      <c r="AB1608" s="202"/>
      <c r="AC1608" s="157">
        <v>7.8111041399714629E-2</v>
      </c>
    </row>
    <row r="1609" spans="1:29" outlineLevel="3" x14ac:dyDescent="0.25">
      <c r="A1609" t="s">
        <v>3065</v>
      </c>
      <c r="B1609" t="s">
        <v>3066</v>
      </c>
      <c r="C1609" t="s">
        <v>3177</v>
      </c>
      <c r="D1609" t="s">
        <v>3178</v>
      </c>
      <c r="E1609" s="5">
        <v>-590075.52</v>
      </c>
      <c r="F1609" s="5">
        <v>-481341.47</v>
      </c>
      <c r="G1609" s="5">
        <v>-475765.76000000001</v>
      </c>
      <c r="H1609" s="5">
        <v>-468154.92</v>
      </c>
      <c r="I1609" s="5">
        <v>-635384.18000000005</v>
      </c>
      <c r="J1609" s="5">
        <v>-635384.18000000005</v>
      </c>
      <c r="K1609" s="5">
        <v>-2335548</v>
      </c>
      <c r="L1609" s="5">
        <v>-2001089.75</v>
      </c>
      <c r="M1609" s="5">
        <v>-2013490.14</v>
      </c>
      <c r="N1609" s="5">
        <v>-2013489.75</v>
      </c>
      <c r="O1609" s="5">
        <v>-2001089.75</v>
      </c>
      <c r="P1609" s="5">
        <v>-2001089.75</v>
      </c>
      <c r="Q1609" s="5">
        <v>-2109952.4500000002</v>
      </c>
      <c r="R1609" s="9">
        <f t="shared" si="233"/>
        <v>-1367653.4695833332</v>
      </c>
      <c r="S1609" s="9"/>
      <c r="V1609" s="5">
        <f t="shared" si="235"/>
        <v>-1367653.4695833332</v>
      </c>
      <c r="Y1609" s="9">
        <f>SUM('B15'!I133:I134)*1000</f>
        <v>-450640.17281926988</v>
      </c>
      <c r="Z1609" s="9">
        <f>V1609-Y1609</f>
        <v>-917013.29676406342</v>
      </c>
      <c r="AA1609" s="5"/>
      <c r="AB1609" s="202"/>
      <c r="AC1609" s="157">
        <v>0.32949879691129735</v>
      </c>
    </row>
    <row r="1610" spans="1:29" outlineLevel="3" x14ac:dyDescent="0.25">
      <c r="A1610" t="s">
        <v>3065</v>
      </c>
      <c r="B1610" t="s">
        <v>3066</v>
      </c>
      <c r="C1610" t="s">
        <v>3179</v>
      </c>
      <c r="D1610" t="s">
        <v>3180</v>
      </c>
      <c r="E1610" s="5">
        <v>-1205000</v>
      </c>
      <c r="F1610" s="5">
        <v>-1755000</v>
      </c>
      <c r="G1610" s="5">
        <v>-1755000</v>
      </c>
      <c r="H1610" s="5">
        <v>-1755000</v>
      </c>
      <c r="I1610" s="5">
        <v>-5115000</v>
      </c>
      <c r="J1610" s="5">
        <v>-5955622.5</v>
      </c>
      <c r="K1610" s="5">
        <v>-7735000</v>
      </c>
      <c r="L1610" s="5">
        <v>-7865000</v>
      </c>
      <c r="M1610" s="5">
        <v>-7865000</v>
      </c>
      <c r="N1610" s="5">
        <v>-7890000</v>
      </c>
      <c r="O1610" s="5">
        <v>-7890000</v>
      </c>
      <c r="P1610" s="5">
        <v>-8658200</v>
      </c>
      <c r="Q1610" s="5">
        <v>-8490971.0099999998</v>
      </c>
      <c r="R1610" s="9">
        <f t="shared" si="233"/>
        <v>-5757234.0004166663</v>
      </c>
      <c r="S1610" s="9"/>
      <c r="V1610" s="5">
        <f t="shared" si="235"/>
        <v>-5757234.0004166663</v>
      </c>
      <c r="Y1610" s="9"/>
      <c r="Z1610" s="9">
        <f>V1610</f>
        <v>-5757234.0004166663</v>
      </c>
      <c r="AA1610" s="5"/>
      <c r="AB1610" s="202"/>
      <c r="AC1610" s="157">
        <v>0</v>
      </c>
    </row>
    <row r="1611" spans="1:29" outlineLevel="3" x14ac:dyDescent="0.25">
      <c r="A1611" t="s">
        <v>3065</v>
      </c>
      <c r="B1611" t="s">
        <v>3066</v>
      </c>
      <c r="C1611" t="s">
        <v>3181</v>
      </c>
      <c r="D1611" t="s">
        <v>3182</v>
      </c>
      <c r="E1611" s="5">
        <v>-2705031.43</v>
      </c>
      <c r="F1611" s="5">
        <v>-2750122.8</v>
      </c>
      <c r="G1611" s="5">
        <v>-2788504.62</v>
      </c>
      <c r="H1611" s="5">
        <v>-2319738.48</v>
      </c>
      <c r="I1611" s="5">
        <v>-2353114.69</v>
      </c>
      <c r="J1611" s="5">
        <v>-2384909.98</v>
      </c>
      <c r="K1611" s="5">
        <v>-2420292.2599999998</v>
      </c>
      <c r="L1611" s="5">
        <v>-2452878.02</v>
      </c>
      <c r="M1611" s="5">
        <v>-2482667.2599999998</v>
      </c>
      <c r="N1611" s="5">
        <v>-2515253.02</v>
      </c>
      <c r="O1611" s="5">
        <v>-2565838.77</v>
      </c>
      <c r="P1611" s="5">
        <v>-2598424.5299999998</v>
      </c>
      <c r="Q1611" s="5">
        <v>-2631010.29</v>
      </c>
      <c r="R1611" s="9">
        <f t="shared" si="233"/>
        <v>-2524980.4408333334</v>
      </c>
      <c r="S1611" s="9"/>
      <c r="V1611" s="5">
        <f t="shared" si="235"/>
        <v>-2524980.4408333334</v>
      </c>
      <c r="Y1611" s="5"/>
      <c r="Z1611" s="5">
        <f>V1611</f>
        <v>-2524980.4408333334</v>
      </c>
      <c r="AA1611" s="5"/>
      <c r="AB1611" s="202"/>
      <c r="AC1611" s="157">
        <v>0</v>
      </c>
    </row>
    <row r="1612" spans="1:29" ht="13.5" outlineLevel="2" thickBot="1" x14ac:dyDescent="0.35">
      <c r="A1612" s="6" t="s">
        <v>3788</v>
      </c>
      <c r="B1612" s="6"/>
      <c r="C1612" s="6"/>
      <c r="D1612" s="6"/>
      <c r="E1612" s="7">
        <f>SUBTOTAL(9,E1542:E1611)</f>
        <v>-197433560.3000001</v>
      </c>
      <c r="F1612" s="7">
        <f t="shared" ref="F1612:AA1612" si="236">SUBTOTAL(9,F1542:F1611)</f>
        <v>-201085282.10000002</v>
      </c>
      <c r="G1612" s="7">
        <f t="shared" si="236"/>
        <v>-199172183.49000001</v>
      </c>
      <c r="H1612" s="7">
        <f t="shared" si="236"/>
        <v>-199337969.50000003</v>
      </c>
      <c r="I1612" s="7">
        <f t="shared" si="236"/>
        <v>-201379974.30000004</v>
      </c>
      <c r="J1612" s="7">
        <f t="shared" si="236"/>
        <v>-200669786.58000001</v>
      </c>
      <c r="K1612" s="7">
        <f t="shared" si="236"/>
        <v>-202519682.11999997</v>
      </c>
      <c r="L1612" s="7">
        <f t="shared" si="236"/>
        <v>-194247429.17000002</v>
      </c>
      <c r="M1612" s="7">
        <f t="shared" si="236"/>
        <v>-193232441.07000005</v>
      </c>
      <c r="N1612" s="7">
        <f t="shared" si="236"/>
        <v>-206648772.54000002</v>
      </c>
      <c r="O1612" s="7">
        <f t="shared" si="236"/>
        <v>-209225507.4900001</v>
      </c>
      <c r="P1612" s="7">
        <f t="shared" si="236"/>
        <v>-203867199.37999994</v>
      </c>
      <c r="Q1612" s="7">
        <f t="shared" si="236"/>
        <v>-204907680.27999991</v>
      </c>
      <c r="R1612" s="7">
        <f t="shared" si="236"/>
        <v>-201046404.0025</v>
      </c>
      <c r="S1612" s="16"/>
      <c r="T1612" s="7">
        <f t="shared" si="236"/>
        <v>0</v>
      </c>
      <c r="U1612" s="7">
        <f t="shared" si="236"/>
        <v>0</v>
      </c>
      <c r="V1612" s="7">
        <f t="shared" si="236"/>
        <v>-201046404.0025</v>
      </c>
      <c r="W1612" s="7">
        <f t="shared" si="236"/>
        <v>0</v>
      </c>
      <c r="X1612" s="16"/>
      <c r="Y1612" s="7">
        <f t="shared" si="236"/>
        <v>-4665450.8070485769</v>
      </c>
      <c r="Z1612" s="7">
        <f t="shared" si="236"/>
        <v>-87324425.086701423</v>
      </c>
      <c r="AA1612" s="7">
        <f t="shared" si="236"/>
        <v>-109056528.10875</v>
      </c>
      <c r="AB1612" s="16"/>
      <c r="AC1612" s="188"/>
    </row>
    <row r="1613" spans="1:29" s="8" customFormat="1" outlineLevel="3" x14ac:dyDescent="0.25">
      <c r="A1613" s="183" t="s">
        <v>3183</v>
      </c>
      <c r="B1613" s="183" t="s">
        <v>3184</v>
      </c>
      <c r="C1613" s="183" t="s">
        <v>1019</v>
      </c>
      <c r="D1613" s="183" t="s">
        <v>1020</v>
      </c>
      <c r="E1613" s="184">
        <v>0</v>
      </c>
      <c r="F1613" s="184">
        <v>0</v>
      </c>
      <c r="G1613" s="184">
        <v>0</v>
      </c>
      <c r="H1613" s="184">
        <v>0</v>
      </c>
      <c r="I1613" s="184">
        <v>0</v>
      </c>
      <c r="J1613" s="184">
        <v>0</v>
      </c>
      <c r="K1613" s="184">
        <v>0</v>
      </c>
      <c r="L1613" s="184">
        <v>0</v>
      </c>
      <c r="M1613" s="184">
        <v>0</v>
      </c>
      <c r="N1613" s="184">
        <v>11359283.609999999</v>
      </c>
      <c r="O1613" s="184">
        <v>0</v>
      </c>
      <c r="P1613" s="184">
        <v>0</v>
      </c>
      <c r="Q1613" s="184">
        <v>12459172.779999999</v>
      </c>
      <c r="R1613" s="184">
        <f t="shared" si="233"/>
        <v>1465739.1666666667</v>
      </c>
      <c r="S1613" s="9"/>
      <c r="V1613" s="9">
        <f>R1613</f>
        <v>1465739.1666666667</v>
      </c>
      <c r="X1613" s="200"/>
      <c r="Y1613" s="9"/>
      <c r="Z1613" s="9">
        <f>V1613</f>
        <v>1465739.1666666667</v>
      </c>
      <c r="AA1613" s="9"/>
      <c r="AB1613" s="202"/>
      <c r="AC1613" s="157">
        <v>0</v>
      </c>
    </row>
    <row r="1614" spans="1:29" s="8" customFormat="1" outlineLevel="3" x14ac:dyDescent="0.25">
      <c r="A1614" s="8" t="s">
        <v>3183</v>
      </c>
      <c r="B1614" s="8" t="s">
        <v>3184</v>
      </c>
      <c r="C1614" s="8" t="s">
        <v>1021</v>
      </c>
      <c r="D1614" s="8" t="s">
        <v>1022</v>
      </c>
      <c r="E1614" s="9">
        <v>0</v>
      </c>
      <c r="F1614" s="9">
        <v>0</v>
      </c>
      <c r="G1614" s="9">
        <v>0</v>
      </c>
      <c r="H1614" s="9">
        <v>0</v>
      </c>
      <c r="I1614" s="9">
        <v>0</v>
      </c>
      <c r="J1614" s="9">
        <v>0</v>
      </c>
      <c r="K1614" s="9">
        <v>0</v>
      </c>
      <c r="L1614" s="9">
        <v>0</v>
      </c>
      <c r="M1614" s="9">
        <v>0</v>
      </c>
      <c r="N1614" s="9">
        <v>104525.55</v>
      </c>
      <c r="O1614" s="9">
        <v>0</v>
      </c>
      <c r="P1614" s="9">
        <v>0</v>
      </c>
      <c r="Q1614" s="9">
        <v>0</v>
      </c>
      <c r="R1614" s="9">
        <f t="shared" si="233"/>
        <v>8710.4624999999996</v>
      </c>
      <c r="S1614" s="9"/>
      <c r="V1614" s="9">
        <f t="shared" ref="V1614:V1677" si="237">R1614</f>
        <v>8710.4624999999996</v>
      </c>
      <c r="X1614" s="200"/>
      <c r="Y1614" s="9"/>
      <c r="Z1614" s="9"/>
      <c r="AA1614" s="9">
        <f>V1614</f>
        <v>8710.4624999999996</v>
      </c>
      <c r="AB1614" s="202"/>
      <c r="AC1614" s="157">
        <v>0</v>
      </c>
    </row>
    <row r="1615" spans="1:29" s="8" customFormat="1" outlineLevel="3" x14ac:dyDescent="0.25">
      <c r="A1615" s="8" t="s">
        <v>3183</v>
      </c>
      <c r="B1615" s="8" t="s">
        <v>3184</v>
      </c>
      <c r="C1615" s="8" t="s">
        <v>3185</v>
      </c>
      <c r="D1615" s="8" t="s">
        <v>3186</v>
      </c>
      <c r="E1615" s="9">
        <v>-12973706.779999999</v>
      </c>
      <c r="F1615" s="9">
        <v>-12973706.779999999</v>
      </c>
      <c r="G1615" s="9">
        <v>-12973706.779999999</v>
      </c>
      <c r="H1615" s="9">
        <v>-13261518.890000001</v>
      </c>
      <c r="I1615" s="9">
        <v>-13261518.890000001</v>
      </c>
      <c r="J1615" s="9">
        <v>-13261518.890000001</v>
      </c>
      <c r="K1615" s="9">
        <v>-13857718.960000001</v>
      </c>
      <c r="L1615" s="9">
        <v>-13857718.960000001</v>
      </c>
      <c r="M1615" s="9">
        <v>-13857718.960000001</v>
      </c>
      <c r="N1615" s="9">
        <v>-13776800</v>
      </c>
      <c r="O1615" s="9">
        <v>-13776800</v>
      </c>
      <c r="P1615" s="9">
        <v>-13776800</v>
      </c>
      <c r="Q1615" s="9">
        <v>-13503700.49</v>
      </c>
      <c r="R1615" s="9">
        <f t="shared" si="233"/>
        <v>-13489519.22875</v>
      </c>
      <c r="S1615" s="9"/>
      <c r="V1615" s="9">
        <f t="shared" si="237"/>
        <v>-13489519.22875</v>
      </c>
      <c r="X1615" s="200"/>
      <c r="Y1615" s="9"/>
      <c r="Z1615" s="9">
        <f t="shared" ref="Z1615:Z1625" si="238">V1615</f>
        <v>-13489519.22875</v>
      </c>
      <c r="AA1615" s="9"/>
      <c r="AB1615" s="202"/>
      <c r="AC1615" s="157">
        <v>0</v>
      </c>
    </row>
    <row r="1616" spans="1:29" s="8" customFormat="1" outlineLevel="3" x14ac:dyDescent="0.25">
      <c r="A1616" s="183" t="s">
        <v>3183</v>
      </c>
      <c r="B1616" s="183" t="s">
        <v>3184</v>
      </c>
      <c r="C1616" s="183" t="s">
        <v>3187</v>
      </c>
      <c r="D1616" s="183" t="s">
        <v>3188</v>
      </c>
      <c r="E1616" s="184">
        <v>-5466433.3300000001</v>
      </c>
      <c r="F1616" s="184">
        <v>-5466433.3300000001</v>
      </c>
      <c r="G1616" s="184">
        <v>-5466433.3300000001</v>
      </c>
      <c r="H1616" s="184">
        <v>-9541425.7200000007</v>
      </c>
      <c r="I1616" s="184">
        <v>-9541425.7200000007</v>
      </c>
      <c r="J1616" s="184">
        <v>-9541425.7200000007</v>
      </c>
      <c r="K1616" s="184">
        <v>-18294561.699999999</v>
      </c>
      <c r="L1616" s="184">
        <v>-18294561.699999999</v>
      </c>
      <c r="M1616" s="184">
        <v>-7815550.7800000003</v>
      </c>
      <c r="N1616" s="184">
        <v>-18698773.52</v>
      </c>
      <c r="O1616" s="184">
        <v>-18698773.52</v>
      </c>
      <c r="P1616" s="184">
        <v>-18698773.52</v>
      </c>
      <c r="Q1616" s="184">
        <v>-20131239.170000002</v>
      </c>
      <c r="R1616" s="184">
        <f t="shared" si="233"/>
        <v>-12738081.234166667</v>
      </c>
      <c r="S1616" s="9"/>
      <c r="V1616" s="9">
        <f t="shared" si="237"/>
        <v>-12738081.234166667</v>
      </c>
      <c r="X1616" s="200"/>
      <c r="Y1616" s="9"/>
      <c r="Z1616" s="9">
        <f t="shared" si="238"/>
        <v>-12738081.234166667</v>
      </c>
      <c r="AA1616" s="9"/>
      <c r="AB1616" s="202"/>
      <c r="AC1616" s="157">
        <v>0</v>
      </c>
    </row>
    <row r="1617" spans="1:29" s="8" customFormat="1" outlineLevel="3" x14ac:dyDescent="0.25">
      <c r="A1617" s="8" t="s">
        <v>3183</v>
      </c>
      <c r="B1617" s="8" t="s">
        <v>3184</v>
      </c>
      <c r="C1617" s="8" t="s">
        <v>3189</v>
      </c>
      <c r="D1617" s="8" t="s">
        <v>3190</v>
      </c>
      <c r="E1617" s="9">
        <v>-1206046.2</v>
      </c>
      <c r="F1617" s="9">
        <v>-1206046.2</v>
      </c>
      <c r="G1617" s="9">
        <v>-1206046.2</v>
      </c>
      <c r="H1617" s="9">
        <v>-3823322.34</v>
      </c>
      <c r="I1617" s="9">
        <v>0</v>
      </c>
      <c r="J1617" s="9">
        <v>0</v>
      </c>
      <c r="K1617" s="9">
        <v>-1578853.03</v>
      </c>
      <c r="L1617" s="9">
        <v>-1578853.03</v>
      </c>
      <c r="M1617" s="9">
        <v>-1578853.03</v>
      </c>
      <c r="N1617" s="9">
        <v>-4516318.38</v>
      </c>
      <c r="O1617" s="9">
        <v>0</v>
      </c>
      <c r="P1617" s="9">
        <v>0</v>
      </c>
      <c r="Q1617" s="9">
        <v>-4462229.4800000004</v>
      </c>
      <c r="R1617" s="9">
        <f t="shared" si="233"/>
        <v>-1526869.1708333334</v>
      </c>
      <c r="S1617" s="9"/>
      <c r="V1617" s="9">
        <f t="shared" si="237"/>
        <v>-1526869.1708333334</v>
      </c>
      <c r="X1617" s="200"/>
      <c r="Y1617" s="9"/>
      <c r="Z1617" s="9">
        <f t="shared" si="238"/>
        <v>-1526869.1708333334</v>
      </c>
      <c r="AA1617" s="9"/>
      <c r="AB1617" s="202"/>
      <c r="AC1617" s="157">
        <v>0</v>
      </c>
    </row>
    <row r="1618" spans="1:29" s="8" customFormat="1" outlineLevel="3" x14ac:dyDescent="0.25">
      <c r="A1618" s="187" t="s">
        <v>3183</v>
      </c>
      <c r="B1618" s="187" t="s">
        <v>3184</v>
      </c>
      <c r="C1618" s="187" t="s">
        <v>3191</v>
      </c>
      <c r="D1618" s="187" t="s">
        <v>3192</v>
      </c>
      <c r="E1618" s="170">
        <v>-41595897.240000002</v>
      </c>
      <c r="F1618" s="170">
        <v>-35421257.869999997</v>
      </c>
      <c r="G1618" s="170">
        <v>-35604351.409999996</v>
      </c>
      <c r="H1618" s="170">
        <v>-11091063.210000001</v>
      </c>
      <c r="I1618" s="170">
        <v>-11091063.210000001</v>
      </c>
      <c r="J1618" s="170">
        <v>-11091063.210000001</v>
      </c>
      <c r="K1618" s="170">
        <v>-12413645.42</v>
      </c>
      <c r="L1618" s="170">
        <v>-12413645.42</v>
      </c>
      <c r="M1618" s="170">
        <v>-12413645.42</v>
      </c>
      <c r="N1618" s="170">
        <v>-16675362.26</v>
      </c>
      <c r="O1618" s="170">
        <v>-16675362.26</v>
      </c>
      <c r="P1618" s="170">
        <v>-16675362.26</v>
      </c>
      <c r="Q1618" s="170">
        <v>-11346502.51</v>
      </c>
      <c r="R1618" s="170">
        <f t="shared" si="233"/>
        <v>-18169751.818749998</v>
      </c>
      <c r="S1618" s="9"/>
      <c r="V1618" s="9">
        <f t="shared" si="237"/>
        <v>-18169751.818749998</v>
      </c>
      <c r="X1618" s="200"/>
      <c r="Y1618" s="9"/>
      <c r="Z1618" s="9">
        <f t="shared" si="238"/>
        <v>-18169751.818749998</v>
      </c>
      <c r="AA1618" s="9"/>
      <c r="AB1618" s="202"/>
      <c r="AC1618" s="157">
        <v>0</v>
      </c>
    </row>
    <row r="1619" spans="1:29" s="8" customFormat="1" outlineLevel="3" x14ac:dyDescent="0.25">
      <c r="A1619" s="8" t="s">
        <v>3183</v>
      </c>
      <c r="B1619" s="8" t="s">
        <v>3184</v>
      </c>
      <c r="C1619" s="8" t="s">
        <v>3193</v>
      </c>
      <c r="D1619" s="8" t="s">
        <v>3194</v>
      </c>
      <c r="E1619" s="9">
        <v>-4030212.57</v>
      </c>
      <c r="F1619" s="9">
        <v>-4030212.57</v>
      </c>
      <c r="G1619" s="9">
        <v>-4030212.57</v>
      </c>
      <c r="H1619" s="9">
        <v>-4089508.99</v>
      </c>
      <c r="I1619" s="9">
        <v>-4089508.99</v>
      </c>
      <c r="J1619" s="9">
        <v>-4089508.99</v>
      </c>
      <c r="K1619" s="9">
        <v>-3833295.42</v>
      </c>
      <c r="L1619" s="9">
        <v>-3833295.42</v>
      </c>
      <c r="M1619" s="9">
        <v>-3833295.42</v>
      </c>
      <c r="N1619" s="9">
        <v>-3130270.45</v>
      </c>
      <c r="O1619" s="9">
        <v>-3130270.45</v>
      </c>
      <c r="P1619" s="9">
        <v>-3130270.45</v>
      </c>
      <c r="Q1619" s="9">
        <v>-3251533.64</v>
      </c>
      <c r="R1619" s="9">
        <f t="shared" si="233"/>
        <v>-3738376.902083334</v>
      </c>
      <c r="S1619" s="9"/>
      <c r="V1619" s="9">
        <f t="shared" si="237"/>
        <v>-3738376.902083334</v>
      </c>
      <c r="X1619" s="200"/>
      <c r="Y1619" s="9"/>
      <c r="Z1619" s="9">
        <f t="shared" si="238"/>
        <v>-3738376.902083334</v>
      </c>
      <c r="AA1619" s="9"/>
      <c r="AB1619" s="202"/>
      <c r="AC1619" s="157">
        <v>0</v>
      </c>
    </row>
    <row r="1620" spans="1:29" s="8" customFormat="1" outlineLevel="3" x14ac:dyDescent="0.25">
      <c r="A1620" s="8" t="s">
        <v>3183</v>
      </c>
      <c r="B1620" s="8" t="s">
        <v>3184</v>
      </c>
      <c r="C1620" s="8" t="s">
        <v>3195</v>
      </c>
      <c r="D1620" s="8" t="s">
        <v>3196</v>
      </c>
      <c r="E1620" s="9">
        <v>-11776730.91</v>
      </c>
      <c r="F1620" s="9">
        <v>-11776730.91</v>
      </c>
      <c r="G1620" s="9">
        <v>-11776730.91</v>
      </c>
      <c r="H1620" s="9">
        <v>-13944537.960000001</v>
      </c>
      <c r="I1620" s="9">
        <v>-13944537.960000001</v>
      </c>
      <c r="J1620" s="9">
        <v>-13944537.960000001</v>
      </c>
      <c r="K1620" s="9">
        <v>-15110500.92</v>
      </c>
      <c r="L1620" s="9">
        <v>-15110500.92</v>
      </c>
      <c r="M1620" s="9">
        <v>-15110500.92</v>
      </c>
      <c r="N1620" s="9">
        <v>-15979234.380000001</v>
      </c>
      <c r="O1620" s="9">
        <v>-15979234.380000001</v>
      </c>
      <c r="P1620" s="9">
        <v>-15979234.380000001</v>
      </c>
      <c r="Q1620" s="9">
        <v>-19825737.25</v>
      </c>
      <c r="R1620" s="9">
        <f t="shared" si="233"/>
        <v>-14538126.306666667</v>
      </c>
      <c r="S1620" s="9"/>
      <c r="V1620" s="9">
        <f t="shared" si="237"/>
        <v>-14538126.306666667</v>
      </c>
      <c r="X1620" s="200"/>
      <c r="Y1620" s="9"/>
      <c r="Z1620" s="9">
        <f t="shared" si="238"/>
        <v>-14538126.306666667</v>
      </c>
      <c r="AA1620" s="9"/>
      <c r="AB1620" s="202"/>
      <c r="AC1620" s="157">
        <v>0</v>
      </c>
    </row>
    <row r="1621" spans="1:29" s="8" customFormat="1" outlineLevel="3" x14ac:dyDescent="0.25">
      <c r="A1621" s="8" t="s">
        <v>3183</v>
      </c>
      <c r="B1621" s="8" t="s">
        <v>3184</v>
      </c>
      <c r="C1621" s="8" t="s">
        <v>3197</v>
      </c>
      <c r="D1621" s="8" t="s">
        <v>3198</v>
      </c>
      <c r="E1621" s="9">
        <v>-9499978.8699999992</v>
      </c>
      <c r="F1621" s="9">
        <v>-9499978.8699999992</v>
      </c>
      <c r="G1621" s="9">
        <v>-9499978.8699999992</v>
      </c>
      <c r="H1621" s="9">
        <v>-9986819.7400000002</v>
      </c>
      <c r="I1621" s="9">
        <v>-9986819.7400000002</v>
      </c>
      <c r="J1621" s="9">
        <v>-9986819.7400000002</v>
      </c>
      <c r="K1621" s="9">
        <v>-12368495.98</v>
      </c>
      <c r="L1621" s="9">
        <v>-12368495.98</v>
      </c>
      <c r="M1621" s="9">
        <v>-12368495.98</v>
      </c>
      <c r="N1621" s="9">
        <v>-10375821.289999999</v>
      </c>
      <c r="O1621" s="9">
        <v>-10375821.289999999</v>
      </c>
      <c r="P1621" s="9">
        <v>-10375821.289999999</v>
      </c>
      <c r="Q1621" s="9">
        <v>-9227134.0299999993</v>
      </c>
      <c r="R1621" s="9">
        <f t="shared" si="233"/>
        <v>-10546410.434999999</v>
      </c>
      <c r="S1621" s="9"/>
      <c r="V1621" s="9">
        <f t="shared" si="237"/>
        <v>-10546410.434999999</v>
      </c>
      <c r="X1621" s="200"/>
      <c r="Y1621" s="9"/>
      <c r="Z1621" s="9">
        <f t="shared" si="238"/>
        <v>-10546410.434999999</v>
      </c>
      <c r="AA1621" s="9"/>
      <c r="AB1621" s="202"/>
      <c r="AC1621" s="157">
        <v>0</v>
      </c>
    </row>
    <row r="1622" spans="1:29" s="8" customFormat="1" outlineLevel="3" x14ac:dyDescent="0.25">
      <c r="A1622" s="8" t="s">
        <v>3183</v>
      </c>
      <c r="B1622" s="8" t="s">
        <v>3184</v>
      </c>
      <c r="C1622" s="8" t="s">
        <v>3199</v>
      </c>
      <c r="D1622" s="8" t="s">
        <v>3200</v>
      </c>
      <c r="E1622" s="9">
        <v>-1109380.9099999999</v>
      </c>
      <c r="F1622" s="9">
        <v>-1109380.9099999999</v>
      </c>
      <c r="G1622" s="9">
        <v>-1109380.9099999999</v>
      </c>
      <c r="H1622" s="9">
        <v>-1109380.9099999999</v>
      </c>
      <c r="I1622" s="9">
        <v>-1109380.9099999999</v>
      </c>
      <c r="J1622" s="9">
        <v>-1109380.92</v>
      </c>
      <c r="K1622" s="9">
        <v>-1109380.9099999999</v>
      </c>
      <c r="L1622" s="9">
        <v>-1109380.9099999999</v>
      </c>
      <c r="M1622" s="9">
        <v>-1109380.9099999999</v>
      </c>
      <c r="N1622" s="9">
        <v>-1109380.9099999999</v>
      </c>
      <c r="O1622" s="9">
        <v>-1109380.9099999999</v>
      </c>
      <c r="P1622" s="9">
        <v>-1109380.9099999999</v>
      </c>
      <c r="Q1622" s="9">
        <v>-1109380.9099999999</v>
      </c>
      <c r="R1622" s="9">
        <f t="shared" si="233"/>
        <v>-1109380.9108333334</v>
      </c>
      <c r="S1622" s="9"/>
      <c r="V1622" s="9">
        <f t="shared" si="237"/>
        <v>-1109380.9108333334</v>
      </c>
      <c r="X1622" s="200"/>
      <c r="Y1622" s="9"/>
      <c r="Z1622" s="9">
        <f t="shared" si="238"/>
        <v>-1109380.9108333334</v>
      </c>
      <c r="AA1622" s="9"/>
      <c r="AB1622" s="202"/>
      <c r="AC1622" s="157">
        <v>0</v>
      </c>
    </row>
    <row r="1623" spans="1:29" s="8" customFormat="1" outlineLevel="3" x14ac:dyDescent="0.25">
      <c r="A1623" s="8" t="s">
        <v>3183</v>
      </c>
      <c r="B1623" s="8" t="s">
        <v>3184</v>
      </c>
      <c r="C1623" s="8" t="s">
        <v>3201</v>
      </c>
      <c r="D1623" s="8" t="s">
        <v>3202</v>
      </c>
      <c r="E1623" s="9">
        <v>-1610818.09</v>
      </c>
      <c r="F1623" s="9">
        <v>-1610818.09</v>
      </c>
      <c r="G1623" s="9">
        <v>-1610818.09</v>
      </c>
      <c r="H1623" s="9">
        <v>-1610818.09</v>
      </c>
      <c r="I1623" s="9">
        <v>-1610818.09</v>
      </c>
      <c r="J1623" s="9">
        <v>-1610818.09</v>
      </c>
      <c r="K1623" s="9">
        <v>-1610818.09</v>
      </c>
      <c r="L1623" s="9">
        <v>-1610818.09</v>
      </c>
      <c r="M1623" s="9">
        <v>-1610818.09</v>
      </c>
      <c r="N1623" s="9">
        <v>-1582262.02</v>
      </c>
      <c r="O1623" s="9">
        <v>-1576164.28</v>
      </c>
      <c r="P1623" s="9">
        <v>-1567392.38</v>
      </c>
      <c r="Q1623" s="9">
        <v>-1553445.54</v>
      </c>
      <c r="R1623" s="9">
        <f t="shared" si="233"/>
        <v>-1599541.2679166666</v>
      </c>
      <c r="S1623" s="9"/>
      <c r="V1623" s="9">
        <f t="shared" si="237"/>
        <v>-1599541.2679166666</v>
      </c>
      <c r="X1623" s="200"/>
      <c r="Y1623" s="9"/>
      <c r="Z1623" s="9">
        <f t="shared" si="238"/>
        <v>-1599541.2679166666</v>
      </c>
      <c r="AA1623" s="9"/>
      <c r="AB1623" s="202"/>
      <c r="AC1623" s="157">
        <v>0</v>
      </c>
    </row>
    <row r="1624" spans="1:29" s="8" customFormat="1" outlineLevel="3" x14ac:dyDescent="0.25">
      <c r="A1624" s="8" t="s">
        <v>3183</v>
      </c>
      <c r="B1624" s="8" t="s">
        <v>3184</v>
      </c>
      <c r="C1624" s="8" t="s">
        <v>3203</v>
      </c>
      <c r="D1624" s="8" t="s">
        <v>3204</v>
      </c>
      <c r="E1624" s="9">
        <v>-15768651.119999999</v>
      </c>
      <c r="F1624" s="9">
        <v>-15768651.119999999</v>
      </c>
      <c r="G1624" s="9">
        <v>-15768651.119999999</v>
      </c>
      <c r="H1624" s="9">
        <v>-15768651.119999999</v>
      </c>
      <c r="I1624" s="9">
        <v>-15768651.119999999</v>
      </c>
      <c r="J1624" s="9">
        <v>-15768651.109999999</v>
      </c>
      <c r="K1624" s="9">
        <v>-15768651.119999999</v>
      </c>
      <c r="L1624" s="9">
        <v>-15768651.119999999</v>
      </c>
      <c r="M1624" s="9">
        <v>-15768651.119999999</v>
      </c>
      <c r="N1624" s="9">
        <v>-15768651.119999999</v>
      </c>
      <c r="O1624" s="9">
        <v>-15768651.119999999</v>
      </c>
      <c r="P1624" s="9">
        <v>-15768651.119999999</v>
      </c>
      <c r="Q1624" s="9">
        <v>-15768651.119999999</v>
      </c>
      <c r="R1624" s="9">
        <f t="shared" si="233"/>
        <v>-15768651.11916667</v>
      </c>
      <c r="S1624" s="9"/>
      <c r="V1624" s="9">
        <f t="shared" si="237"/>
        <v>-15768651.11916667</v>
      </c>
      <c r="X1624" s="200"/>
      <c r="Y1624" s="9"/>
      <c r="Z1624" s="9">
        <f t="shared" si="238"/>
        <v>-15768651.11916667</v>
      </c>
      <c r="AA1624" s="9"/>
      <c r="AB1624" s="202"/>
      <c r="AC1624" s="157">
        <v>0</v>
      </c>
    </row>
    <row r="1625" spans="1:29" s="8" customFormat="1" outlineLevel="3" x14ac:dyDescent="0.25">
      <c r="A1625" s="8" t="s">
        <v>3183</v>
      </c>
      <c r="B1625" s="8" t="s">
        <v>3184</v>
      </c>
      <c r="C1625" s="8" t="s">
        <v>3205</v>
      </c>
      <c r="D1625" s="8" t="s">
        <v>3206</v>
      </c>
      <c r="E1625" s="9">
        <v>-29916026.420000002</v>
      </c>
      <c r="F1625" s="9">
        <v>-29916026.420000002</v>
      </c>
      <c r="G1625" s="9">
        <v>-29916026.420000002</v>
      </c>
      <c r="H1625" s="9">
        <v>-29916026.420000002</v>
      </c>
      <c r="I1625" s="9">
        <v>-29916026.420000002</v>
      </c>
      <c r="J1625" s="9">
        <v>-29916026.41</v>
      </c>
      <c r="K1625" s="9">
        <v>0.01</v>
      </c>
      <c r="L1625" s="9">
        <v>0.01</v>
      </c>
      <c r="M1625" s="9">
        <v>0.01</v>
      </c>
      <c r="N1625" s="9">
        <v>0.01</v>
      </c>
      <c r="O1625" s="9">
        <v>0.01</v>
      </c>
      <c r="P1625" s="9">
        <v>0</v>
      </c>
      <c r="Q1625" s="9">
        <v>0</v>
      </c>
      <c r="R1625" s="9">
        <f t="shared" si="233"/>
        <v>-13711512.104166672</v>
      </c>
      <c r="S1625" s="9"/>
      <c r="V1625" s="9">
        <f t="shared" si="237"/>
        <v>-13711512.104166672</v>
      </c>
      <c r="X1625" s="200"/>
      <c r="Y1625" s="9"/>
      <c r="Z1625" s="9">
        <f t="shared" si="238"/>
        <v>-13711512.104166672</v>
      </c>
      <c r="AA1625" s="9"/>
      <c r="AB1625" s="202"/>
      <c r="AC1625" s="157">
        <v>0</v>
      </c>
    </row>
    <row r="1626" spans="1:29" s="8" customFormat="1" outlineLevel="3" x14ac:dyDescent="0.25">
      <c r="A1626" s="8" t="s">
        <v>3183</v>
      </c>
      <c r="B1626" s="8" t="s">
        <v>3184</v>
      </c>
      <c r="C1626" s="8" t="s">
        <v>3207</v>
      </c>
      <c r="D1626" s="8" t="s">
        <v>3208</v>
      </c>
      <c r="E1626" s="9">
        <v>-1326685.1399999999</v>
      </c>
      <c r="F1626" s="9">
        <v>-1326685.1399999999</v>
      </c>
      <c r="G1626" s="9">
        <v>-1326685.1399999999</v>
      </c>
      <c r="H1626" s="9">
        <v>-1326685.1399999999</v>
      </c>
      <c r="I1626" s="9">
        <v>-1326685.1399999999</v>
      </c>
      <c r="J1626" s="9">
        <v>-1326685.1399999999</v>
      </c>
      <c r="K1626" s="9">
        <v>-1326685.1399999999</v>
      </c>
      <c r="L1626" s="9">
        <v>-1326685.1399999999</v>
      </c>
      <c r="M1626" s="9">
        <v>-1326685.1399999999</v>
      </c>
      <c r="N1626" s="9">
        <v>-1326685.1399999999</v>
      </c>
      <c r="O1626" s="9">
        <v>-1326685.1399999999</v>
      </c>
      <c r="P1626" s="9">
        <v>-1326685.1399999999</v>
      </c>
      <c r="Q1626" s="9">
        <v>-1326685.1399999999</v>
      </c>
      <c r="R1626" s="9">
        <f t="shared" si="233"/>
        <v>-1326685.1400000001</v>
      </c>
      <c r="S1626" s="9"/>
      <c r="V1626" s="9">
        <f t="shared" si="237"/>
        <v>-1326685.1400000001</v>
      </c>
      <c r="X1626" s="200"/>
      <c r="Y1626" s="9">
        <f>V1626</f>
        <v>-1326685.1400000001</v>
      </c>
      <c r="Z1626" s="9"/>
      <c r="AA1626" s="9"/>
      <c r="AB1626" s="202"/>
      <c r="AC1626" s="157">
        <v>1</v>
      </c>
    </row>
    <row r="1627" spans="1:29" s="8" customFormat="1" outlineLevel="3" x14ac:dyDescent="0.25">
      <c r="A1627" s="8" t="s">
        <v>3183</v>
      </c>
      <c r="B1627" s="8" t="s">
        <v>3184</v>
      </c>
      <c r="C1627" s="8" t="s">
        <v>3209</v>
      </c>
      <c r="D1627" s="8" t="s">
        <v>3210</v>
      </c>
      <c r="E1627" s="9">
        <v>-11956408.82</v>
      </c>
      <c r="F1627" s="9">
        <v>-11956408.82</v>
      </c>
      <c r="G1627" s="9">
        <v>-11956408.82</v>
      </c>
      <c r="H1627" s="9">
        <v>-11956408.82</v>
      </c>
      <c r="I1627" s="9">
        <v>-11956408.82</v>
      </c>
      <c r="J1627" s="9">
        <v>-11956408.800000001</v>
      </c>
      <c r="K1627" s="9">
        <v>-11956408.800000001</v>
      </c>
      <c r="L1627" s="9">
        <v>-11956408.800000001</v>
      </c>
      <c r="M1627" s="9">
        <v>-11956408.800000001</v>
      </c>
      <c r="N1627" s="9">
        <v>-11956408.800000001</v>
      </c>
      <c r="O1627" s="9">
        <v>-11956408.800000001</v>
      </c>
      <c r="P1627" s="9">
        <v>-11956408.800000001</v>
      </c>
      <c r="Q1627" s="9">
        <v>-11956408.800000001</v>
      </c>
      <c r="R1627" s="9">
        <f t="shared" si="233"/>
        <v>-11956408.807499999</v>
      </c>
      <c r="S1627" s="9"/>
      <c r="V1627" s="9">
        <f t="shared" si="237"/>
        <v>-11956408.807499999</v>
      </c>
      <c r="X1627" s="200"/>
      <c r="Y1627" s="9"/>
      <c r="Z1627" s="9">
        <f>V1627</f>
        <v>-11956408.807499999</v>
      </c>
      <c r="AA1627" s="9"/>
      <c r="AB1627" s="202"/>
      <c r="AC1627" s="157">
        <v>0</v>
      </c>
    </row>
    <row r="1628" spans="1:29" s="8" customFormat="1" outlineLevel="3" x14ac:dyDescent="0.25">
      <c r="A1628" s="8" t="s">
        <v>3183</v>
      </c>
      <c r="B1628" s="8" t="s">
        <v>3184</v>
      </c>
      <c r="C1628" s="8" t="s">
        <v>3211</v>
      </c>
      <c r="D1628" s="8" t="s">
        <v>3212</v>
      </c>
      <c r="E1628" s="9">
        <v>-17625.39</v>
      </c>
      <c r="F1628" s="9">
        <v>-17625.39</v>
      </c>
      <c r="G1628" s="9">
        <v>-17625.39</v>
      </c>
      <c r="H1628" s="9">
        <v>-17625.39</v>
      </c>
      <c r="I1628" s="9">
        <v>-17625.39</v>
      </c>
      <c r="J1628" s="9">
        <v>-17625.39</v>
      </c>
      <c r="K1628" s="9">
        <v>-17625.39</v>
      </c>
      <c r="L1628" s="9">
        <v>-17625.39</v>
      </c>
      <c r="M1628" s="9">
        <v>-17625.39</v>
      </c>
      <c r="N1628" s="9">
        <v>-17625.39</v>
      </c>
      <c r="O1628" s="9">
        <v>-17625.39</v>
      </c>
      <c r="P1628" s="9">
        <v>-17625.39</v>
      </c>
      <c r="Q1628" s="9">
        <v>-17625.39</v>
      </c>
      <c r="R1628" s="9">
        <f t="shared" si="233"/>
        <v>-17625.390000000003</v>
      </c>
      <c r="S1628" s="9"/>
      <c r="V1628" s="9">
        <f t="shared" si="237"/>
        <v>-17625.390000000003</v>
      </c>
      <c r="X1628" s="200"/>
      <c r="Y1628" s="9"/>
      <c r="Z1628" s="9">
        <f>V1628</f>
        <v>-17625.390000000003</v>
      </c>
      <c r="AA1628" s="9"/>
      <c r="AB1628" s="202"/>
      <c r="AC1628" s="157">
        <v>0</v>
      </c>
    </row>
    <row r="1629" spans="1:29" s="8" customFormat="1" outlineLevel="3" x14ac:dyDescent="0.25">
      <c r="A1629" s="8" t="s">
        <v>3183</v>
      </c>
      <c r="B1629" s="8" t="s">
        <v>3184</v>
      </c>
      <c r="C1629" s="8" t="s">
        <v>3213</v>
      </c>
      <c r="D1629" s="8" t="s">
        <v>3214</v>
      </c>
      <c r="E1629" s="9">
        <v>-7459561.3399999999</v>
      </c>
      <c r="F1629" s="9">
        <v>-6971940</v>
      </c>
      <c r="G1629" s="9">
        <v>-6484318.6399999997</v>
      </c>
      <c r="H1629" s="9">
        <v>-5996697.2800000003</v>
      </c>
      <c r="I1629" s="9">
        <v>-5509075.9199999999</v>
      </c>
      <c r="J1629" s="9">
        <v>-5021454.5599999996</v>
      </c>
      <c r="K1629" s="9">
        <v>0</v>
      </c>
      <c r="L1629" s="9">
        <v>0</v>
      </c>
      <c r="M1629" s="9">
        <v>0</v>
      </c>
      <c r="N1629" s="9">
        <v>0</v>
      </c>
      <c r="O1629" s="9">
        <v>0</v>
      </c>
      <c r="P1629" s="9">
        <v>0</v>
      </c>
      <c r="Q1629" s="9">
        <v>0</v>
      </c>
      <c r="R1629" s="9">
        <f t="shared" si="233"/>
        <v>-2809438.9224999999</v>
      </c>
      <c r="S1629" s="9"/>
      <c r="V1629" s="9">
        <f t="shared" si="237"/>
        <v>-2809438.9224999999</v>
      </c>
      <c r="X1629" s="200"/>
      <c r="Y1629" s="9"/>
      <c r="Z1629" s="9"/>
      <c r="AA1629" s="9">
        <f>V1629</f>
        <v>-2809438.9224999999</v>
      </c>
      <c r="AB1629" s="202"/>
      <c r="AC1629" s="157">
        <v>0</v>
      </c>
    </row>
    <row r="1630" spans="1:29" s="8" customFormat="1" outlineLevel="3" x14ac:dyDescent="0.25">
      <c r="A1630" s="8" t="s">
        <v>3183</v>
      </c>
      <c r="B1630" s="8" t="s">
        <v>3184</v>
      </c>
      <c r="C1630" s="8" t="s">
        <v>3215</v>
      </c>
      <c r="D1630" s="8" t="s">
        <v>3216</v>
      </c>
      <c r="E1630" s="9">
        <v>-1858467248.8800001</v>
      </c>
      <c r="F1630" s="9">
        <v>-1850737028.6099999</v>
      </c>
      <c r="G1630" s="9">
        <v>-1844063652.6600001</v>
      </c>
      <c r="H1630" s="9">
        <v>-1855512796.5</v>
      </c>
      <c r="I1630" s="9">
        <v>-1853506123.8499999</v>
      </c>
      <c r="J1630" s="9">
        <v>-1850175572.3900001</v>
      </c>
      <c r="K1630" s="9">
        <v>-1487856213</v>
      </c>
      <c r="L1630" s="9">
        <v>-1483581184.51</v>
      </c>
      <c r="M1630" s="9">
        <v>-1480457320.4400001</v>
      </c>
      <c r="N1630" s="9">
        <v>-1477377474.97</v>
      </c>
      <c r="O1630" s="9">
        <v>-1475427883.3800001</v>
      </c>
      <c r="P1630" s="9">
        <v>-1472324194.28</v>
      </c>
      <c r="Q1630" s="9">
        <v>-1464407488.46</v>
      </c>
      <c r="R1630" s="9">
        <f t="shared" si="233"/>
        <v>-1649371401.1049998</v>
      </c>
      <c r="S1630" s="9"/>
      <c r="V1630" s="9">
        <f t="shared" si="237"/>
        <v>-1649371401.1049998</v>
      </c>
      <c r="X1630" s="200"/>
      <c r="Y1630" s="9"/>
      <c r="Z1630" s="9"/>
      <c r="AA1630" s="9">
        <f>V1630</f>
        <v>-1649371401.1049998</v>
      </c>
      <c r="AB1630" s="202"/>
      <c r="AC1630" s="157">
        <v>0</v>
      </c>
    </row>
    <row r="1631" spans="1:29" s="8" customFormat="1" outlineLevel="3" x14ac:dyDescent="0.25">
      <c r="A1631" s="8" t="s">
        <v>3183</v>
      </c>
      <c r="B1631" s="8" t="s">
        <v>3184</v>
      </c>
      <c r="C1631" s="8" t="s">
        <v>3217</v>
      </c>
      <c r="D1631" s="8" t="s">
        <v>3218</v>
      </c>
      <c r="E1631" s="9">
        <v>-12488081</v>
      </c>
      <c r="F1631" s="9">
        <v>-12138071.74</v>
      </c>
      <c r="G1631" s="9">
        <v>-11841317.859999999</v>
      </c>
      <c r="H1631" s="9">
        <v>-11671632.199999999</v>
      </c>
      <c r="I1631" s="9">
        <v>-11559871.59</v>
      </c>
      <c r="J1631" s="9">
        <v>-11392793.640000001</v>
      </c>
      <c r="K1631" s="9">
        <v>-10121681.82</v>
      </c>
      <c r="L1631" s="9">
        <v>-9896601.6999999993</v>
      </c>
      <c r="M1631" s="9">
        <v>-9742430.3499999996</v>
      </c>
      <c r="N1631" s="9">
        <v>-9589083.7799999993</v>
      </c>
      <c r="O1631" s="9">
        <v>-9475355.3599999994</v>
      </c>
      <c r="P1631" s="9">
        <v>-9311751.25</v>
      </c>
      <c r="Q1631" s="9">
        <v>-9478936.5099999998</v>
      </c>
      <c r="R1631" s="9">
        <f t="shared" si="233"/>
        <v>-10643675.003749998</v>
      </c>
      <c r="S1631" s="9"/>
      <c r="V1631" s="9">
        <f t="shared" si="237"/>
        <v>-10643675.003749998</v>
      </c>
      <c r="X1631" s="200"/>
      <c r="Y1631" s="9"/>
      <c r="Z1631" s="9"/>
      <c r="AA1631" s="9">
        <f>V1631</f>
        <v>-10643675.003749998</v>
      </c>
      <c r="AB1631" s="202"/>
      <c r="AC1631" s="157">
        <v>0</v>
      </c>
    </row>
    <row r="1632" spans="1:29" s="8" customFormat="1" outlineLevel="3" x14ac:dyDescent="0.25">
      <c r="A1632" s="8" t="s">
        <v>3183</v>
      </c>
      <c r="B1632" s="8" t="s">
        <v>3184</v>
      </c>
      <c r="C1632" s="8" t="s">
        <v>3219</v>
      </c>
      <c r="D1632" s="8" t="s">
        <v>3220</v>
      </c>
      <c r="E1632" s="9">
        <v>-223044.84</v>
      </c>
      <c r="F1632" s="9">
        <v>-223044.84</v>
      </c>
      <c r="G1632" s="9">
        <v>-223044.84</v>
      </c>
      <c r="H1632" s="9">
        <v>-223044.84</v>
      </c>
      <c r="I1632" s="9">
        <v>-223044.84</v>
      </c>
      <c r="J1632" s="9">
        <v>-223044.84</v>
      </c>
      <c r="K1632" s="9">
        <v>-738931.94</v>
      </c>
      <c r="L1632" s="9">
        <v>-738931.94</v>
      </c>
      <c r="M1632" s="9">
        <v>-738931.94</v>
      </c>
      <c r="N1632" s="9">
        <v>-738931.94</v>
      </c>
      <c r="O1632" s="9">
        <v>-738931.94</v>
      </c>
      <c r="P1632" s="9">
        <v>-738931.94</v>
      </c>
      <c r="Q1632" s="9">
        <v>-756134.94</v>
      </c>
      <c r="R1632" s="9">
        <f t="shared" si="233"/>
        <v>-503200.47749999998</v>
      </c>
      <c r="S1632" s="9"/>
      <c r="V1632" s="9">
        <f t="shared" si="237"/>
        <v>-503200.47749999998</v>
      </c>
      <c r="X1632" s="200"/>
      <c r="Y1632" s="9">
        <f>V1632</f>
        <v>-503200.47749999998</v>
      </c>
      <c r="Z1632" s="9"/>
      <c r="AA1632" s="9"/>
      <c r="AB1632" s="202"/>
      <c r="AC1632" s="157">
        <v>1</v>
      </c>
    </row>
    <row r="1633" spans="1:29" s="8" customFormat="1" outlineLevel="3" x14ac:dyDescent="0.25">
      <c r="A1633" s="8" t="s">
        <v>3183</v>
      </c>
      <c r="B1633" s="8" t="s">
        <v>3184</v>
      </c>
      <c r="C1633" s="8" t="s">
        <v>3221</v>
      </c>
      <c r="D1633" s="8" t="s">
        <v>3222</v>
      </c>
      <c r="E1633" s="9">
        <v>-2767280.44</v>
      </c>
      <c r="F1633" s="9">
        <v>-2695592.55</v>
      </c>
      <c r="G1633" s="9">
        <v>-2623904.66</v>
      </c>
      <c r="H1633" s="9">
        <v>-2552216.7999999998</v>
      </c>
      <c r="I1633" s="9">
        <v>-2484199.29</v>
      </c>
      <c r="J1633" s="9">
        <v>-2421687.42</v>
      </c>
      <c r="K1633" s="9">
        <v>-2359058.15</v>
      </c>
      <c r="L1633" s="9">
        <v>-2296584.89</v>
      </c>
      <c r="M1633" s="9">
        <v>-2234111.69</v>
      </c>
      <c r="N1633" s="9">
        <v>-2171638.41</v>
      </c>
      <c r="O1633" s="9">
        <v>-2109165.1800000002</v>
      </c>
      <c r="P1633" s="9">
        <v>-2046691.93</v>
      </c>
      <c r="Q1633" s="9">
        <v>-1984218.68</v>
      </c>
      <c r="R1633" s="9">
        <f t="shared" si="233"/>
        <v>-2364216.7108333334</v>
      </c>
      <c r="S1633" s="9"/>
      <c r="V1633" s="9">
        <f t="shared" si="237"/>
        <v>-2364216.7108333334</v>
      </c>
      <c r="X1633" s="200"/>
      <c r="Y1633" s="9"/>
      <c r="Z1633" s="9"/>
      <c r="AA1633" s="9">
        <f>V1633</f>
        <v>-2364216.7108333334</v>
      </c>
      <c r="AB1633" s="202"/>
      <c r="AC1633" s="157">
        <v>0</v>
      </c>
    </row>
    <row r="1634" spans="1:29" s="8" customFormat="1" outlineLevel="3" x14ac:dyDescent="0.25">
      <c r="A1634" s="8" t="s">
        <v>3183</v>
      </c>
      <c r="B1634" s="8" t="s">
        <v>3184</v>
      </c>
      <c r="C1634" s="8" t="s">
        <v>3223</v>
      </c>
      <c r="D1634" s="8" t="s">
        <v>3224</v>
      </c>
      <c r="E1634" s="9">
        <v>844725.59</v>
      </c>
      <c r="F1634" s="9">
        <v>903093.02</v>
      </c>
      <c r="G1634" s="9">
        <v>958516.22</v>
      </c>
      <c r="H1634" s="9">
        <v>942886.77</v>
      </c>
      <c r="I1634" s="9">
        <v>971472.56</v>
      </c>
      <c r="J1634" s="9">
        <v>1026305.89</v>
      </c>
      <c r="K1634" s="9">
        <v>1084466.06</v>
      </c>
      <c r="L1634" s="9">
        <v>1138652.8700000001</v>
      </c>
      <c r="M1634" s="9">
        <v>1198281.8899999999</v>
      </c>
      <c r="N1634" s="9">
        <v>1284329.92</v>
      </c>
      <c r="O1634" s="9">
        <v>1229112.26</v>
      </c>
      <c r="P1634" s="9">
        <v>1233486.92</v>
      </c>
      <c r="Q1634" s="9">
        <v>702965.37</v>
      </c>
      <c r="R1634" s="9">
        <f t="shared" si="233"/>
        <v>1062037.4883333333</v>
      </c>
      <c r="S1634" s="9"/>
      <c r="V1634" s="9">
        <f t="shared" si="237"/>
        <v>1062037.4883333333</v>
      </c>
      <c r="X1634" s="200"/>
      <c r="Y1634" s="9"/>
      <c r="Z1634" s="9">
        <f>'B15'!P154*1000</f>
        <v>638.27</v>
      </c>
      <c r="AA1634" s="9">
        <f>V1634-Z1634</f>
        <v>1061399.2183333333</v>
      </c>
      <c r="AB1634" s="202"/>
      <c r="AC1634" s="157">
        <v>0</v>
      </c>
    </row>
    <row r="1635" spans="1:29" s="8" customFormat="1" outlineLevel="3" x14ac:dyDescent="0.25">
      <c r="A1635" s="185" t="s">
        <v>3183</v>
      </c>
      <c r="B1635" s="185" t="s">
        <v>3184</v>
      </c>
      <c r="C1635" s="185" t="s">
        <v>3225</v>
      </c>
      <c r="D1635" s="185" t="s">
        <v>3226</v>
      </c>
      <c r="E1635" s="186">
        <v>-1407939.22</v>
      </c>
      <c r="F1635" s="186">
        <v>-1376744.36</v>
      </c>
      <c r="G1635" s="186">
        <v>-1350204.39</v>
      </c>
      <c r="H1635" s="186">
        <v>-1328788.44</v>
      </c>
      <c r="I1635" s="186">
        <v>-1470309.08</v>
      </c>
      <c r="J1635" s="186">
        <v>-1488701.62</v>
      </c>
      <c r="K1635" s="186">
        <v>-1510555.33</v>
      </c>
      <c r="L1635" s="186">
        <v>-1520612.36</v>
      </c>
      <c r="M1635" s="186">
        <v>-1543901.18</v>
      </c>
      <c r="N1635" s="186">
        <v>-1530268.42</v>
      </c>
      <c r="O1635" s="186">
        <v>-1356267.53</v>
      </c>
      <c r="P1635" s="186">
        <v>-1334334.25</v>
      </c>
      <c r="Q1635" s="186">
        <v>-1319570.82</v>
      </c>
      <c r="R1635" s="186">
        <f t="shared" si="233"/>
        <v>-1431203.4983333331</v>
      </c>
      <c r="S1635" s="9"/>
      <c r="V1635" s="9">
        <f t="shared" si="237"/>
        <v>-1431203.4983333331</v>
      </c>
      <c r="X1635" s="200"/>
      <c r="Y1635" s="9"/>
      <c r="Z1635" s="9"/>
      <c r="AA1635" s="9">
        <f t="shared" ref="AA1635:AA1642" si="239">V1635</f>
        <v>-1431203.4983333331</v>
      </c>
      <c r="AB1635" s="202"/>
      <c r="AC1635" s="157">
        <v>0</v>
      </c>
    </row>
    <row r="1636" spans="1:29" s="8" customFormat="1" outlineLevel="3" x14ac:dyDescent="0.25">
      <c r="A1636" s="185" t="s">
        <v>3183</v>
      </c>
      <c r="B1636" s="185" t="s">
        <v>3184</v>
      </c>
      <c r="C1636" s="185" t="s">
        <v>3227</v>
      </c>
      <c r="D1636" s="185" t="s">
        <v>3228</v>
      </c>
      <c r="E1636" s="186">
        <v>-700873.61</v>
      </c>
      <c r="F1636" s="186">
        <v>-753734.84</v>
      </c>
      <c r="G1636" s="186">
        <v>-757329.15</v>
      </c>
      <c r="H1636" s="186">
        <v>-815544.01</v>
      </c>
      <c r="I1636" s="186">
        <v>-869418.96</v>
      </c>
      <c r="J1636" s="186">
        <v>-866777.89</v>
      </c>
      <c r="K1636" s="186">
        <v>-504026.73</v>
      </c>
      <c r="L1636" s="186">
        <v>-165391.97</v>
      </c>
      <c r="M1636" s="186">
        <v>207873.58</v>
      </c>
      <c r="N1636" s="186">
        <v>569637.62</v>
      </c>
      <c r="O1636" s="186">
        <v>674685.16</v>
      </c>
      <c r="P1636" s="186">
        <v>657364.56999999995</v>
      </c>
      <c r="Q1636" s="186">
        <v>587637.56999999995</v>
      </c>
      <c r="R1636" s="186">
        <f t="shared" si="233"/>
        <v>-223273.38666666663</v>
      </c>
      <c r="S1636" s="9"/>
      <c r="V1636" s="9">
        <f t="shared" si="237"/>
        <v>-223273.38666666663</v>
      </c>
      <c r="X1636" s="200"/>
      <c r="Y1636" s="9"/>
      <c r="Z1636" s="9"/>
      <c r="AA1636" s="9">
        <f t="shared" si="239"/>
        <v>-223273.38666666663</v>
      </c>
      <c r="AB1636" s="202"/>
      <c r="AC1636" s="157">
        <v>0</v>
      </c>
    </row>
    <row r="1637" spans="1:29" s="8" customFormat="1" outlineLevel="3" x14ac:dyDescent="0.25">
      <c r="A1637" s="8" t="s">
        <v>3183</v>
      </c>
      <c r="B1637" s="8" t="s">
        <v>3184</v>
      </c>
      <c r="C1637" s="8" t="s">
        <v>3229</v>
      </c>
      <c r="D1637" s="8" t="s">
        <v>3230</v>
      </c>
      <c r="E1637" s="9">
        <v>-2560812.4700000002</v>
      </c>
      <c r="F1637" s="9">
        <v>-2460655.17</v>
      </c>
      <c r="G1637" s="9">
        <v>-2466546.92</v>
      </c>
      <c r="H1637" s="9">
        <v>-2427937.87</v>
      </c>
      <c r="I1637" s="9">
        <v>-2458237.17</v>
      </c>
      <c r="J1637" s="9">
        <v>-2464613.4700000002</v>
      </c>
      <c r="K1637" s="9">
        <v>-2563475.09</v>
      </c>
      <c r="L1637" s="9">
        <v>-2651551.84</v>
      </c>
      <c r="M1637" s="9">
        <v>-2357822.56</v>
      </c>
      <c r="N1637" s="9">
        <v>-2416167.5</v>
      </c>
      <c r="O1637" s="9">
        <v>-2314678.46</v>
      </c>
      <c r="P1637" s="9">
        <v>-2434579.56</v>
      </c>
      <c r="Q1637" s="9">
        <v>-2444294.41</v>
      </c>
      <c r="R1637" s="9">
        <f t="shared" si="233"/>
        <v>-2459901.5874999999</v>
      </c>
      <c r="S1637" s="9"/>
      <c r="V1637" s="9">
        <f t="shared" si="237"/>
        <v>-2459901.5874999999</v>
      </c>
      <c r="X1637" s="200"/>
      <c r="Y1637" s="9"/>
      <c r="Z1637" s="9"/>
      <c r="AA1637" s="9">
        <f t="shared" si="239"/>
        <v>-2459901.5874999999</v>
      </c>
      <c r="AB1637" s="202"/>
      <c r="AC1637" s="157">
        <v>0</v>
      </c>
    </row>
    <row r="1638" spans="1:29" s="8" customFormat="1" outlineLevel="3" x14ac:dyDescent="0.25">
      <c r="A1638" s="8" t="s">
        <v>3183</v>
      </c>
      <c r="B1638" s="8" t="s">
        <v>3184</v>
      </c>
      <c r="C1638" s="8" t="s">
        <v>3231</v>
      </c>
      <c r="D1638" s="8" t="s">
        <v>3232</v>
      </c>
      <c r="E1638" s="9">
        <v>-323213.93</v>
      </c>
      <c r="F1638" s="9">
        <v>-323601.24</v>
      </c>
      <c r="G1638" s="9">
        <v>-333756.68</v>
      </c>
      <c r="H1638" s="9">
        <v>-345073.79</v>
      </c>
      <c r="I1638" s="9">
        <v>-353812.79</v>
      </c>
      <c r="J1638" s="9">
        <v>-368785.74</v>
      </c>
      <c r="K1638" s="9">
        <v>-380902.43</v>
      </c>
      <c r="L1638" s="9">
        <v>-402679.42</v>
      </c>
      <c r="M1638" s="9">
        <v>-402400.28</v>
      </c>
      <c r="N1638" s="9">
        <v>-412905.56</v>
      </c>
      <c r="O1638" s="9">
        <v>-426224.75</v>
      </c>
      <c r="P1638" s="9">
        <v>-438579.06</v>
      </c>
      <c r="Q1638" s="9">
        <v>-452497.11</v>
      </c>
      <c r="R1638" s="9">
        <f t="shared" si="233"/>
        <v>-381381.4383333333</v>
      </c>
      <c r="S1638" s="9"/>
      <c r="V1638" s="9">
        <f t="shared" si="237"/>
        <v>-381381.4383333333</v>
      </c>
      <c r="X1638" s="200"/>
      <c r="Y1638" s="9"/>
      <c r="Z1638" s="9"/>
      <c r="AA1638" s="9">
        <f t="shared" si="239"/>
        <v>-381381.4383333333</v>
      </c>
      <c r="AB1638" s="202"/>
      <c r="AC1638" s="157">
        <v>0</v>
      </c>
    </row>
    <row r="1639" spans="1:29" s="8" customFormat="1" outlineLevel="3" x14ac:dyDescent="0.25">
      <c r="A1639" s="8" t="s">
        <v>3183</v>
      </c>
      <c r="B1639" s="8" t="s">
        <v>3184</v>
      </c>
      <c r="C1639" s="8" t="s">
        <v>3233</v>
      </c>
      <c r="D1639" s="8" t="s">
        <v>3234</v>
      </c>
      <c r="E1639" s="9">
        <v>-304752.34999999998</v>
      </c>
      <c r="F1639" s="9">
        <v>-306046.53999999998</v>
      </c>
      <c r="G1639" s="9">
        <v>-307639.96999999997</v>
      </c>
      <c r="H1639" s="9">
        <v>-312039.92</v>
      </c>
      <c r="I1639" s="9">
        <v>-205026.53</v>
      </c>
      <c r="J1639" s="9">
        <v>-210226.42</v>
      </c>
      <c r="K1639" s="9">
        <v>-214432.47</v>
      </c>
      <c r="L1639" s="9">
        <v>-219604.79</v>
      </c>
      <c r="M1639" s="9">
        <v>-222111.13</v>
      </c>
      <c r="N1639" s="9">
        <v>-226359.47</v>
      </c>
      <c r="O1639" s="9">
        <v>-231526.88</v>
      </c>
      <c r="P1639" s="9">
        <v>-236666.65</v>
      </c>
      <c r="Q1639" s="9">
        <v>-241877.77</v>
      </c>
      <c r="R1639" s="9">
        <f t="shared" si="233"/>
        <v>-247082.98583333331</v>
      </c>
      <c r="S1639" s="9"/>
      <c r="V1639" s="9">
        <f t="shared" si="237"/>
        <v>-247082.98583333331</v>
      </c>
      <c r="X1639" s="200"/>
      <c r="Y1639" s="9"/>
      <c r="Z1639" s="9"/>
      <c r="AA1639" s="9">
        <f t="shared" si="239"/>
        <v>-247082.98583333331</v>
      </c>
      <c r="AB1639" s="202"/>
      <c r="AC1639" s="157">
        <v>0</v>
      </c>
    </row>
    <row r="1640" spans="1:29" s="8" customFormat="1" outlineLevel="3" x14ac:dyDescent="0.25">
      <c r="A1640" s="8" t="s">
        <v>3183</v>
      </c>
      <c r="B1640" s="8" t="s">
        <v>3184</v>
      </c>
      <c r="C1640" s="8" t="s">
        <v>3235</v>
      </c>
      <c r="D1640" s="8" t="s">
        <v>3236</v>
      </c>
      <c r="E1640" s="9">
        <v>-9057543.0500000007</v>
      </c>
      <c r="F1640" s="9">
        <v>-9149516.4600000009</v>
      </c>
      <c r="G1640" s="9">
        <v>-9337951.5899999999</v>
      </c>
      <c r="H1640" s="9">
        <v>-9488802.6999999993</v>
      </c>
      <c r="I1640" s="9">
        <v>-9644403.5299999993</v>
      </c>
      <c r="J1640" s="9">
        <v>-9858534.2799999993</v>
      </c>
      <c r="K1640" s="9">
        <v>-9991032.2300000004</v>
      </c>
      <c r="L1640" s="9">
        <v>-9876783.9199999999</v>
      </c>
      <c r="M1640" s="9">
        <v>-10104274.970000001</v>
      </c>
      <c r="N1640" s="9">
        <v>-9957747.6300000008</v>
      </c>
      <c r="O1640" s="9">
        <v>-9701200.3800000008</v>
      </c>
      <c r="P1640" s="9">
        <v>-9616607.1199999992</v>
      </c>
      <c r="Q1640" s="9">
        <v>-9541559.6699999999</v>
      </c>
      <c r="R1640" s="9">
        <f t="shared" si="233"/>
        <v>-9668867.1808333341</v>
      </c>
      <c r="S1640" s="9"/>
      <c r="V1640" s="9">
        <f t="shared" si="237"/>
        <v>-9668867.1808333341</v>
      </c>
      <c r="X1640" s="200"/>
      <c r="Y1640" s="9"/>
      <c r="Z1640" s="9"/>
      <c r="AA1640" s="9">
        <f t="shared" si="239"/>
        <v>-9668867.1808333341</v>
      </c>
      <c r="AB1640" s="202"/>
      <c r="AC1640" s="157">
        <v>0</v>
      </c>
    </row>
    <row r="1641" spans="1:29" s="8" customFormat="1" outlineLevel="3" x14ac:dyDescent="0.25">
      <c r="A1641" s="8" t="s">
        <v>3183</v>
      </c>
      <c r="B1641" s="8" t="s">
        <v>3184</v>
      </c>
      <c r="C1641" s="8" t="s">
        <v>3237</v>
      </c>
      <c r="D1641" s="8" t="s">
        <v>3238</v>
      </c>
      <c r="E1641" s="9">
        <v>-217891.98</v>
      </c>
      <c r="F1641" s="9">
        <v>-221846.85</v>
      </c>
      <c r="G1641" s="9">
        <v>-225693.79</v>
      </c>
      <c r="H1641" s="9">
        <v>-230074.17</v>
      </c>
      <c r="I1641" s="9">
        <v>-233286.11</v>
      </c>
      <c r="J1641" s="9">
        <v>-237258.34</v>
      </c>
      <c r="K1641" s="9">
        <v>-241534.19</v>
      </c>
      <c r="L1641" s="9">
        <v>-245567.96</v>
      </c>
      <c r="M1641" s="9">
        <v>-249738.43</v>
      </c>
      <c r="N1641" s="9">
        <v>-253689.05</v>
      </c>
      <c r="O1641" s="9">
        <v>-258435.27</v>
      </c>
      <c r="P1641" s="9">
        <v>-262815.65999999997</v>
      </c>
      <c r="Q1641" s="9">
        <v>-267316.49</v>
      </c>
      <c r="R1641" s="9">
        <f t="shared" si="233"/>
        <v>-241878.67125000001</v>
      </c>
      <c r="S1641" s="9"/>
      <c r="V1641" s="9">
        <f t="shared" si="237"/>
        <v>-241878.67125000001</v>
      </c>
      <c r="X1641" s="200"/>
      <c r="Y1641" s="9"/>
      <c r="Z1641" s="9"/>
      <c r="AA1641" s="9">
        <f t="shared" si="239"/>
        <v>-241878.67125000001</v>
      </c>
      <c r="AB1641" s="202"/>
      <c r="AC1641" s="157">
        <v>0</v>
      </c>
    </row>
    <row r="1642" spans="1:29" s="8" customFormat="1" outlineLevel="3" x14ac:dyDescent="0.25">
      <c r="A1642" s="8" t="s">
        <v>3183</v>
      </c>
      <c r="B1642" s="8" t="s">
        <v>3184</v>
      </c>
      <c r="C1642" s="8" t="s">
        <v>3239</v>
      </c>
      <c r="D1642" s="8" t="s">
        <v>3240</v>
      </c>
      <c r="E1642" s="9">
        <v>-509493</v>
      </c>
      <c r="F1642" s="9">
        <v>-428951.83</v>
      </c>
      <c r="G1642" s="9">
        <v>-442662.74</v>
      </c>
      <c r="H1642" s="9">
        <v>-457590.44</v>
      </c>
      <c r="I1642" s="9">
        <v>-435108.33</v>
      </c>
      <c r="J1642" s="9">
        <v>-451355.33</v>
      </c>
      <c r="K1642" s="9">
        <v>-466342.55</v>
      </c>
      <c r="L1642" s="9">
        <v>-480308.46</v>
      </c>
      <c r="M1642" s="9">
        <v>-496011.91</v>
      </c>
      <c r="N1642" s="9">
        <v>-509930.79</v>
      </c>
      <c r="O1642" s="9">
        <v>-525620.04</v>
      </c>
      <c r="P1642" s="9">
        <v>-540852.05000000005</v>
      </c>
      <c r="Q1642" s="9">
        <v>-556155.04</v>
      </c>
      <c r="R1642" s="9">
        <f t="shared" si="233"/>
        <v>-480629.8741666667</v>
      </c>
      <c r="S1642" s="9"/>
      <c r="V1642" s="9">
        <f t="shared" si="237"/>
        <v>-480629.8741666667</v>
      </c>
      <c r="X1642" s="200"/>
      <c r="Y1642" s="9"/>
      <c r="Z1642" s="9"/>
      <c r="AA1642" s="9">
        <f t="shared" si="239"/>
        <v>-480629.8741666667</v>
      </c>
      <c r="AB1642" s="202"/>
      <c r="AC1642" s="157">
        <v>0</v>
      </c>
    </row>
    <row r="1643" spans="1:29" s="8" customFormat="1" outlineLevel="3" x14ac:dyDescent="0.25">
      <c r="A1643" s="8" t="s">
        <v>3183</v>
      </c>
      <c r="B1643" s="8" t="s">
        <v>3184</v>
      </c>
      <c r="C1643" s="8" t="s">
        <v>3241</v>
      </c>
      <c r="D1643" s="8" t="s">
        <v>3242</v>
      </c>
      <c r="E1643" s="9">
        <v>12973706.779999999</v>
      </c>
      <c r="F1643" s="9">
        <v>12973706.779999999</v>
      </c>
      <c r="G1643" s="9">
        <v>12973706.779999999</v>
      </c>
      <c r="H1643" s="9">
        <v>13261518.890000001</v>
      </c>
      <c r="I1643" s="9">
        <v>13261518.890000001</v>
      </c>
      <c r="J1643" s="9">
        <v>13261518.890000001</v>
      </c>
      <c r="K1643" s="9">
        <v>13857718.960000001</v>
      </c>
      <c r="L1643" s="9">
        <v>13857718.960000001</v>
      </c>
      <c r="M1643" s="9">
        <v>13857718.960000001</v>
      </c>
      <c r="N1643" s="9">
        <v>13776800</v>
      </c>
      <c r="O1643" s="9">
        <v>13776800</v>
      </c>
      <c r="P1643" s="9">
        <v>13776800</v>
      </c>
      <c r="Q1643" s="9">
        <v>13503700.49</v>
      </c>
      <c r="R1643" s="9">
        <f t="shared" si="233"/>
        <v>13489519.22875</v>
      </c>
      <c r="S1643" s="9"/>
      <c r="V1643" s="9">
        <f t="shared" si="237"/>
        <v>13489519.22875</v>
      </c>
      <c r="X1643" s="200"/>
      <c r="Y1643" s="9"/>
      <c r="Z1643" s="9">
        <f>V1643</f>
        <v>13489519.22875</v>
      </c>
      <c r="AA1643" s="9"/>
      <c r="AB1643" s="202"/>
      <c r="AC1643" s="157">
        <v>0</v>
      </c>
    </row>
    <row r="1644" spans="1:29" s="8" customFormat="1" outlineLevel="3" x14ac:dyDescent="0.25">
      <c r="A1644" s="185" t="s">
        <v>3183</v>
      </c>
      <c r="B1644" s="185" t="s">
        <v>3184</v>
      </c>
      <c r="C1644" s="185" t="s">
        <v>3243</v>
      </c>
      <c r="D1644" s="185" t="s">
        <v>3244</v>
      </c>
      <c r="E1644" s="186">
        <v>-453690.09</v>
      </c>
      <c r="F1644" s="186">
        <v>-430145.61</v>
      </c>
      <c r="G1644" s="186">
        <v>-437656.7</v>
      </c>
      <c r="H1644" s="186">
        <v>-456829.68</v>
      </c>
      <c r="I1644" s="186">
        <v>-478105.08</v>
      </c>
      <c r="J1644" s="186">
        <v>-496518.58</v>
      </c>
      <c r="K1644" s="186">
        <v>-435263.98</v>
      </c>
      <c r="L1644" s="186">
        <v>-415904.6</v>
      </c>
      <c r="M1644" s="186">
        <v>-451830.05</v>
      </c>
      <c r="N1644" s="186">
        <v>-502163.95</v>
      </c>
      <c r="O1644" s="186">
        <v>-419343.79</v>
      </c>
      <c r="P1644" s="186">
        <v>-454845.15</v>
      </c>
      <c r="Q1644" s="186">
        <v>-504716.27</v>
      </c>
      <c r="R1644" s="186">
        <f t="shared" ref="R1644:R1707" si="240">(E1644+2*SUM(F1644:P1644)+Q1644)/24</f>
        <v>-454817.52916666662</v>
      </c>
      <c r="S1644" s="9"/>
      <c r="V1644" s="9">
        <f t="shared" si="237"/>
        <v>-454817.52916666662</v>
      </c>
      <c r="X1644" s="200"/>
      <c r="Y1644" s="9"/>
      <c r="Z1644" s="9">
        <f>V1644</f>
        <v>-454817.52916666662</v>
      </c>
      <c r="AA1644" s="9"/>
      <c r="AB1644" s="202"/>
      <c r="AC1644" s="157">
        <v>0</v>
      </c>
    </row>
    <row r="1645" spans="1:29" s="8" customFormat="1" outlineLevel="3" x14ac:dyDescent="0.25">
      <c r="A1645" s="8" t="s">
        <v>3183</v>
      </c>
      <c r="B1645" s="8" t="s">
        <v>3184</v>
      </c>
      <c r="C1645" s="8" t="s">
        <v>3245</v>
      </c>
      <c r="D1645" s="8" t="s">
        <v>3246</v>
      </c>
      <c r="E1645" s="9">
        <v>-2736143.02</v>
      </c>
      <c r="F1645" s="9">
        <v>-2993899.29</v>
      </c>
      <c r="G1645" s="9">
        <v>-3325793.85</v>
      </c>
      <c r="H1645" s="9">
        <v>-2937443.14</v>
      </c>
      <c r="I1645" s="9">
        <v>-2561552.06</v>
      </c>
      <c r="J1645" s="9">
        <v>-2809333.38</v>
      </c>
      <c r="K1645" s="9">
        <v>-4375327.08</v>
      </c>
      <c r="L1645" s="9">
        <v>-2951806.49</v>
      </c>
      <c r="M1645" s="9">
        <v>-3538208.23</v>
      </c>
      <c r="N1645" s="9">
        <v>-3600602.97</v>
      </c>
      <c r="O1645" s="9">
        <v>-3059043.31</v>
      </c>
      <c r="P1645" s="9">
        <v>-2807703.74</v>
      </c>
      <c r="Q1645" s="9">
        <v>-2867309.12</v>
      </c>
      <c r="R1645" s="9">
        <f t="shared" si="240"/>
        <v>-3146869.9675000007</v>
      </c>
      <c r="S1645" s="9"/>
      <c r="V1645" s="9">
        <f t="shared" si="237"/>
        <v>-3146869.9675000007</v>
      </c>
      <c r="X1645" s="200"/>
      <c r="Y1645" s="9"/>
      <c r="Z1645" s="9">
        <f>V1645</f>
        <v>-3146869.9675000007</v>
      </c>
      <c r="AA1645" s="9"/>
      <c r="AB1645" s="202"/>
      <c r="AC1645" s="157">
        <v>0</v>
      </c>
    </row>
    <row r="1646" spans="1:29" s="8" customFormat="1" outlineLevel="3" x14ac:dyDescent="0.25">
      <c r="A1646" s="8" t="s">
        <v>3183</v>
      </c>
      <c r="B1646" s="8" t="s">
        <v>3184</v>
      </c>
      <c r="C1646" s="8" t="s">
        <v>3247</v>
      </c>
      <c r="D1646" s="8" t="s">
        <v>3248</v>
      </c>
      <c r="E1646" s="9">
        <v>-844725.59</v>
      </c>
      <c r="F1646" s="9">
        <v>-903093.02</v>
      </c>
      <c r="G1646" s="9">
        <v>-958516.22</v>
      </c>
      <c r="H1646" s="9">
        <v>-942886.77</v>
      </c>
      <c r="I1646" s="9">
        <v>-971472.56</v>
      </c>
      <c r="J1646" s="9">
        <v>-1026305.89</v>
      </c>
      <c r="K1646" s="9">
        <v>-1084466.06</v>
      </c>
      <c r="L1646" s="9">
        <v>-1138652.8700000001</v>
      </c>
      <c r="M1646" s="9">
        <v>-1198281.8899999999</v>
      </c>
      <c r="N1646" s="9">
        <v>-1284329.92</v>
      </c>
      <c r="O1646" s="9">
        <v>-1229112.26</v>
      </c>
      <c r="P1646" s="9">
        <v>-1233486.92</v>
      </c>
      <c r="Q1646" s="9">
        <v>-702965.37</v>
      </c>
      <c r="R1646" s="9">
        <f t="shared" si="240"/>
        <v>-1062037.4883333333</v>
      </c>
      <c r="S1646" s="9"/>
      <c r="V1646" s="9">
        <f t="shared" si="237"/>
        <v>-1062037.4883333333</v>
      </c>
      <c r="X1646" s="200"/>
      <c r="Y1646" s="9"/>
      <c r="Z1646" s="9">
        <f>V1646</f>
        <v>-1062037.4883333333</v>
      </c>
      <c r="AA1646" s="9"/>
      <c r="AB1646" s="202"/>
      <c r="AC1646" s="157">
        <v>0</v>
      </c>
    </row>
    <row r="1647" spans="1:29" s="8" customFormat="1" outlineLevel="3" x14ac:dyDescent="0.25">
      <c r="A1647" s="8" t="s">
        <v>3183</v>
      </c>
      <c r="B1647" s="8" t="s">
        <v>3184</v>
      </c>
      <c r="C1647" s="8" t="s">
        <v>3249</v>
      </c>
      <c r="D1647" s="8" t="s">
        <v>3250</v>
      </c>
      <c r="E1647" s="9">
        <v>0</v>
      </c>
      <c r="F1647" s="9">
        <v>0</v>
      </c>
      <c r="G1647" s="9">
        <v>0</v>
      </c>
      <c r="H1647" s="9">
        <v>0</v>
      </c>
      <c r="I1647" s="9">
        <v>0</v>
      </c>
      <c r="J1647" s="9">
        <v>0</v>
      </c>
      <c r="K1647" s="9">
        <v>-487500</v>
      </c>
      <c r="L1647" s="9">
        <v>-1496875</v>
      </c>
      <c r="M1647" s="9">
        <v>-1496875</v>
      </c>
      <c r="N1647" s="9">
        <v>-1496875</v>
      </c>
      <c r="O1647" s="9">
        <v>-2096875</v>
      </c>
      <c r="P1647" s="9">
        <v>-2096875</v>
      </c>
      <c r="Q1647" s="9">
        <v>-2096875</v>
      </c>
      <c r="R1647" s="9">
        <f t="shared" si="240"/>
        <v>-851692.70833333337</v>
      </c>
      <c r="S1647" s="9"/>
      <c r="V1647" s="9">
        <f t="shared" si="237"/>
        <v>-851692.70833333337</v>
      </c>
      <c r="X1647" s="200"/>
      <c r="Y1647" s="9"/>
      <c r="Z1647" s="9"/>
      <c r="AA1647" s="9">
        <f t="shared" ref="AA1647:AA1655" si="241">V1647</f>
        <v>-851692.70833333337</v>
      </c>
      <c r="AB1647" s="202"/>
      <c r="AC1647" s="157">
        <v>0</v>
      </c>
    </row>
    <row r="1648" spans="1:29" s="8" customFormat="1" outlineLevel="3" x14ac:dyDescent="0.25">
      <c r="A1648" s="8" t="s">
        <v>3183</v>
      </c>
      <c r="B1648" s="8" t="s">
        <v>3184</v>
      </c>
      <c r="C1648" s="8" t="s">
        <v>3251</v>
      </c>
      <c r="D1648" s="8" t="s">
        <v>3252</v>
      </c>
      <c r="E1648" s="9">
        <v>-450720.24</v>
      </c>
      <c r="F1648" s="9">
        <v>-572010.11</v>
      </c>
      <c r="G1648" s="9">
        <v>-503865.2</v>
      </c>
      <c r="H1648" s="9">
        <v>-544633.79</v>
      </c>
      <c r="I1648" s="9">
        <v>-558468.41</v>
      </c>
      <c r="J1648" s="9">
        <v>-472193.02</v>
      </c>
      <c r="K1648" s="9">
        <v>-469945.86</v>
      </c>
      <c r="L1648" s="9">
        <v>-597738.04</v>
      </c>
      <c r="M1648" s="9">
        <v>-304869.24</v>
      </c>
      <c r="N1648" s="9">
        <v>0</v>
      </c>
      <c r="O1648" s="9">
        <v>0</v>
      </c>
      <c r="P1648" s="9">
        <v>0</v>
      </c>
      <c r="Q1648" s="9">
        <v>0</v>
      </c>
      <c r="R1648" s="9">
        <f t="shared" si="240"/>
        <v>-354090.31583333336</v>
      </c>
      <c r="S1648" s="9"/>
      <c r="V1648" s="9">
        <f t="shared" si="237"/>
        <v>-354090.31583333336</v>
      </c>
      <c r="X1648" s="200"/>
      <c r="Y1648" s="9"/>
      <c r="Z1648" s="9"/>
      <c r="AA1648" s="9">
        <f t="shared" si="241"/>
        <v>-354090.31583333336</v>
      </c>
      <c r="AB1648" s="202"/>
      <c r="AC1648" s="157">
        <v>0</v>
      </c>
    </row>
    <row r="1649" spans="1:29" s="8" customFormat="1" outlineLevel="3" x14ac:dyDescent="0.25">
      <c r="A1649" s="8" t="s">
        <v>3183</v>
      </c>
      <c r="B1649" s="8" t="s">
        <v>3184</v>
      </c>
      <c r="C1649" s="8" t="s">
        <v>3253</v>
      </c>
      <c r="D1649" s="8" t="s">
        <v>3254</v>
      </c>
      <c r="E1649" s="9">
        <v>-3579492.33</v>
      </c>
      <c r="F1649" s="9">
        <v>-3630188.92</v>
      </c>
      <c r="G1649" s="9">
        <v>-3543090.97</v>
      </c>
      <c r="H1649" s="9">
        <v>-3544875.2</v>
      </c>
      <c r="I1649" s="9">
        <v>-3485010.75</v>
      </c>
      <c r="J1649" s="9">
        <v>-3418442.26</v>
      </c>
      <c r="K1649" s="9">
        <v>-3363349.56</v>
      </c>
      <c r="L1649" s="9">
        <v>-3331083.62</v>
      </c>
      <c r="M1649" s="9">
        <v>-3249294.22</v>
      </c>
      <c r="N1649" s="9">
        <v>-3130270.45</v>
      </c>
      <c r="O1649" s="9">
        <v>-3119409.69</v>
      </c>
      <c r="P1649" s="9">
        <v>-3193906.82</v>
      </c>
      <c r="Q1649" s="9">
        <v>-3251533.64</v>
      </c>
      <c r="R1649" s="9">
        <f t="shared" si="240"/>
        <v>-3368702.9537499999</v>
      </c>
      <c r="S1649" s="9"/>
      <c r="V1649" s="9">
        <f t="shared" si="237"/>
        <v>-3368702.9537499999</v>
      </c>
      <c r="X1649" s="200"/>
      <c r="Y1649" s="9"/>
      <c r="Z1649" s="9"/>
      <c r="AA1649" s="9">
        <f t="shared" si="241"/>
        <v>-3368702.9537499999</v>
      </c>
      <c r="AB1649" s="202"/>
      <c r="AC1649" s="157">
        <v>0</v>
      </c>
    </row>
    <row r="1650" spans="1:29" s="8" customFormat="1" outlineLevel="3" x14ac:dyDescent="0.25">
      <c r="A1650" s="8" t="s">
        <v>3183</v>
      </c>
      <c r="B1650" s="8" t="s">
        <v>3184</v>
      </c>
      <c r="C1650" s="8" t="s">
        <v>3255</v>
      </c>
      <c r="D1650" s="8" t="s">
        <v>3256</v>
      </c>
      <c r="E1650" s="9">
        <v>0</v>
      </c>
      <c r="F1650" s="9">
        <v>0</v>
      </c>
      <c r="G1650" s="9">
        <v>0</v>
      </c>
      <c r="H1650" s="9">
        <v>0</v>
      </c>
      <c r="I1650" s="9">
        <v>0</v>
      </c>
      <c r="J1650" s="9">
        <v>0</v>
      </c>
      <c r="K1650" s="9">
        <v>-8949056.3599999994</v>
      </c>
      <c r="L1650" s="9">
        <v>-8949056.3599999994</v>
      </c>
      <c r="M1650" s="9">
        <v>-8949056.3599999994</v>
      </c>
      <c r="N1650" s="9">
        <v>-8949056.3599999994</v>
      </c>
      <c r="O1650" s="9">
        <v>-8949056.3599999994</v>
      </c>
      <c r="P1650" s="9">
        <v>-8949056.3599999994</v>
      </c>
      <c r="Q1650" s="9">
        <v>-8949056.3599999994</v>
      </c>
      <c r="R1650" s="9">
        <f t="shared" si="240"/>
        <v>-4847405.5283333333</v>
      </c>
      <c r="S1650" s="9"/>
      <c r="V1650" s="9">
        <f t="shared" si="237"/>
        <v>-4847405.5283333333</v>
      </c>
      <c r="X1650" s="200"/>
      <c r="Y1650" s="9"/>
      <c r="Z1650" s="9"/>
      <c r="AA1650" s="9">
        <f t="shared" si="241"/>
        <v>-4847405.5283333333</v>
      </c>
      <c r="AB1650" s="202"/>
      <c r="AC1650" s="157">
        <v>0</v>
      </c>
    </row>
    <row r="1651" spans="1:29" s="8" customFormat="1" outlineLevel="3" x14ac:dyDescent="0.25">
      <c r="A1651" s="8" t="s">
        <v>3183</v>
      </c>
      <c r="B1651" s="8" t="s">
        <v>3184</v>
      </c>
      <c r="C1651" s="8" t="s">
        <v>3257</v>
      </c>
      <c r="D1651" s="8" t="s">
        <v>3258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-13272688.210000001</v>
      </c>
      <c r="L1651" s="9">
        <v>-13272688.210000001</v>
      </c>
      <c r="M1651" s="9">
        <v>-13272688.210000001</v>
      </c>
      <c r="N1651" s="9">
        <v>-13037394.6</v>
      </c>
      <c r="O1651" s="9">
        <v>-12987151.119999999</v>
      </c>
      <c r="P1651" s="9">
        <v>-12914873.35</v>
      </c>
      <c r="Q1651" s="9">
        <v>-12799955.32</v>
      </c>
      <c r="R1651" s="9">
        <f t="shared" si="240"/>
        <v>-7096455.1133333333</v>
      </c>
      <c r="S1651" s="9"/>
      <c r="V1651" s="9">
        <f t="shared" si="237"/>
        <v>-7096455.1133333333</v>
      </c>
      <c r="X1651" s="200"/>
      <c r="Y1651" s="9"/>
      <c r="Z1651" s="9"/>
      <c r="AA1651" s="9">
        <f t="shared" si="241"/>
        <v>-7096455.1133333333</v>
      </c>
      <c r="AB1651" s="202"/>
      <c r="AC1651" s="157">
        <v>0</v>
      </c>
    </row>
    <row r="1652" spans="1:29" s="8" customFormat="1" outlineLevel="3" x14ac:dyDescent="0.25">
      <c r="A1652" s="8" t="s">
        <v>3183</v>
      </c>
      <c r="B1652" s="8" t="s">
        <v>3184</v>
      </c>
      <c r="C1652" s="8" t="s">
        <v>3259</v>
      </c>
      <c r="D1652" s="8" t="s">
        <v>3260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-123691418.27</v>
      </c>
      <c r="L1652" s="9">
        <v>-123691418.27</v>
      </c>
      <c r="M1652" s="9">
        <v>-123691418.27</v>
      </c>
      <c r="N1652" s="9">
        <v>-123691418.27</v>
      </c>
      <c r="O1652" s="9">
        <v>-123691418.27</v>
      </c>
      <c r="P1652" s="9">
        <v>-123691418.27</v>
      </c>
      <c r="Q1652" s="9">
        <v>-123691418.27</v>
      </c>
      <c r="R1652" s="9">
        <f t="shared" si="240"/>
        <v>-66999518.22958333</v>
      </c>
      <c r="S1652" s="9"/>
      <c r="V1652" s="9">
        <f t="shared" si="237"/>
        <v>-66999518.22958333</v>
      </c>
      <c r="X1652" s="200"/>
      <c r="Y1652" s="9"/>
      <c r="Z1652" s="9"/>
      <c r="AA1652" s="9">
        <f t="shared" si="241"/>
        <v>-66999518.22958333</v>
      </c>
      <c r="AB1652" s="202"/>
      <c r="AC1652" s="157">
        <v>0</v>
      </c>
    </row>
    <row r="1653" spans="1:29" s="8" customFormat="1" outlineLevel="3" x14ac:dyDescent="0.25">
      <c r="A1653" s="8" t="s">
        <v>3183</v>
      </c>
      <c r="B1653" s="8" t="s">
        <v>3184</v>
      </c>
      <c r="C1653" s="8" t="s">
        <v>3261</v>
      </c>
      <c r="D1653" s="8" t="s">
        <v>3262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-27668345.34</v>
      </c>
      <c r="L1653" s="9">
        <v>-27668345.34</v>
      </c>
      <c r="M1653" s="9">
        <v>-27668345.34</v>
      </c>
      <c r="N1653" s="9">
        <v>-27668345.34</v>
      </c>
      <c r="O1653" s="9">
        <v>-27668345.34</v>
      </c>
      <c r="P1653" s="9">
        <v>-27668345.34</v>
      </c>
      <c r="Q1653" s="9">
        <v>-27668345.34</v>
      </c>
      <c r="R1653" s="9">
        <f t="shared" si="240"/>
        <v>-14987020.392499998</v>
      </c>
      <c r="S1653" s="9"/>
      <c r="V1653" s="9">
        <f t="shared" si="237"/>
        <v>-14987020.392499998</v>
      </c>
      <c r="X1653" s="200"/>
      <c r="Y1653" s="9"/>
      <c r="Z1653" s="9"/>
      <c r="AA1653" s="9">
        <f t="shared" si="241"/>
        <v>-14987020.392499998</v>
      </c>
      <c r="AB1653" s="202"/>
      <c r="AC1653" s="157">
        <v>0</v>
      </c>
    </row>
    <row r="1654" spans="1:29" s="8" customFormat="1" outlineLevel="3" x14ac:dyDescent="0.25">
      <c r="A1654" s="8" t="s">
        <v>3183</v>
      </c>
      <c r="B1654" s="8" t="s">
        <v>3184</v>
      </c>
      <c r="C1654" s="8" t="s">
        <v>3263</v>
      </c>
      <c r="D1654" s="8" t="s">
        <v>3264</v>
      </c>
      <c r="E1654" s="9">
        <v>0</v>
      </c>
      <c r="F1654" s="9">
        <v>0</v>
      </c>
      <c r="G1654" s="9">
        <v>0</v>
      </c>
      <c r="H1654" s="9">
        <v>0</v>
      </c>
      <c r="I1654" s="9">
        <v>0</v>
      </c>
      <c r="J1654" s="9">
        <v>0</v>
      </c>
      <c r="K1654" s="9">
        <v>-51040370.640000001</v>
      </c>
      <c r="L1654" s="9">
        <v>-51040370.640000001</v>
      </c>
      <c r="M1654" s="9">
        <v>-51040370.640000001</v>
      </c>
      <c r="N1654" s="9">
        <v>-51040370.640000001</v>
      </c>
      <c r="O1654" s="9">
        <v>-51040370.640000001</v>
      </c>
      <c r="P1654" s="9">
        <v>-51040370.640000001</v>
      </c>
      <c r="Q1654" s="9">
        <v>-51040370.640000001</v>
      </c>
      <c r="R1654" s="9">
        <f t="shared" si="240"/>
        <v>-27646867.429999996</v>
      </c>
      <c r="S1654" s="9"/>
      <c r="V1654" s="9">
        <f t="shared" si="237"/>
        <v>-27646867.429999996</v>
      </c>
      <c r="X1654" s="200"/>
      <c r="Y1654" s="9"/>
      <c r="Z1654" s="9"/>
      <c r="AA1654" s="9">
        <f t="shared" si="241"/>
        <v>-27646867.429999996</v>
      </c>
      <c r="AB1654" s="202"/>
      <c r="AC1654" s="157">
        <v>0</v>
      </c>
    </row>
    <row r="1655" spans="1:29" s="8" customFormat="1" outlineLevel="3" x14ac:dyDescent="0.25">
      <c r="A1655" s="8" t="s">
        <v>3183</v>
      </c>
      <c r="B1655" s="8" t="s">
        <v>3184</v>
      </c>
      <c r="C1655" s="8" t="s">
        <v>3265</v>
      </c>
      <c r="D1655" s="8" t="s">
        <v>3266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-4997236.18</v>
      </c>
      <c r="L1655" s="9">
        <v>-4997236.18</v>
      </c>
      <c r="M1655" s="9">
        <v>-4997236.18</v>
      </c>
      <c r="N1655" s="9">
        <v>-4997236.18</v>
      </c>
      <c r="O1655" s="9">
        <v>-4997236.18</v>
      </c>
      <c r="P1655" s="9">
        <v>-4997236.18</v>
      </c>
      <c r="Q1655" s="9">
        <v>-4997236.18</v>
      </c>
      <c r="R1655" s="9">
        <f t="shared" si="240"/>
        <v>-2706836.2641666667</v>
      </c>
      <c r="S1655" s="9"/>
      <c r="V1655" s="9">
        <f t="shared" si="237"/>
        <v>-2706836.2641666667</v>
      </c>
      <c r="X1655" s="200"/>
      <c r="Y1655" s="9"/>
      <c r="Z1655" s="9"/>
      <c r="AA1655" s="9">
        <f t="shared" si="241"/>
        <v>-2706836.2641666667</v>
      </c>
      <c r="AB1655" s="202"/>
      <c r="AC1655" s="157">
        <v>0</v>
      </c>
    </row>
    <row r="1656" spans="1:29" s="8" customFormat="1" outlineLevel="3" x14ac:dyDescent="0.25">
      <c r="A1656" s="8" t="s">
        <v>3183</v>
      </c>
      <c r="B1656" s="8" t="s">
        <v>3184</v>
      </c>
      <c r="C1656" s="8" t="s">
        <v>3267</v>
      </c>
      <c r="D1656" s="8" t="s">
        <v>3268</v>
      </c>
      <c r="E1656" s="9">
        <v>-10299560.23</v>
      </c>
      <c r="F1656" s="9">
        <v>-9782743.0199999996</v>
      </c>
      <c r="G1656" s="9">
        <v>-9235777.1999999993</v>
      </c>
      <c r="H1656" s="9">
        <v>-8642525.6600000001</v>
      </c>
      <c r="I1656" s="9">
        <v>-8089909.6600000001</v>
      </c>
      <c r="J1656" s="9">
        <v>-7583225.3899999997</v>
      </c>
      <c r="K1656" s="9">
        <v>-7039983.4000000004</v>
      </c>
      <c r="L1656" s="9">
        <v>-6403478.9100000001</v>
      </c>
      <c r="M1656" s="9">
        <v>-5789184.04</v>
      </c>
      <c r="N1656" s="9">
        <v>-5184109.16</v>
      </c>
      <c r="O1656" s="9">
        <v>-4576253.57</v>
      </c>
      <c r="P1656" s="9">
        <v>-4030605.92</v>
      </c>
      <c r="Q1656" s="9">
        <v>-3514535.59</v>
      </c>
      <c r="R1656" s="9">
        <f t="shared" si="240"/>
        <v>-6938736.9866666654</v>
      </c>
      <c r="S1656" s="9"/>
      <c r="V1656" s="9">
        <f t="shared" si="237"/>
        <v>-6938736.9866666654</v>
      </c>
      <c r="X1656" s="200"/>
      <c r="Y1656" s="9"/>
      <c r="Z1656" s="9">
        <f t="shared" ref="Z1656:Z1665" si="242">V1656</f>
        <v>-6938736.9866666654</v>
      </c>
      <c r="AA1656" s="9"/>
      <c r="AB1656" s="202"/>
      <c r="AC1656" s="157">
        <v>0</v>
      </c>
    </row>
    <row r="1657" spans="1:29" s="8" customFormat="1" outlineLevel="3" x14ac:dyDescent="0.25">
      <c r="A1657" s="8" t="s">
        <v>3183</v>
      </c>
      <c r="B1657" s="8" t="s">
        <v>3184</v>
      </c>
      <c r="C1657" s="8" t="s">
        <v>3269</v>
      </c>
      <c r="D1657" s="8" t="s">
        <v>3270</v>
      </c>
      <c r="E1657" s="9">
        <v>-17040278.43</v>
      </c>
      <c r="F1657" s="9">
        <v>-18816554.93</v>
      </c>
      <c r="G1657" s="9">
        <v>-20424244.16</v>
      </c>
      <c r="H1657" s="9">
        <v>-21438923.289999999</v>
      </c>
      <c r="I1657" s="9">
        <v>-22182308.780000001</v>
      </c>
      <c r="J1657" s="9">
        <v>-22848041.469999999</v>
      </c>
      <c r="K1657" s="9">
        <v>-23415880.890000001</v>
      </c>
      <c r="L1657" s="9">
        <v>-24376786.149999999</v>
      </c>
      <c r="M1657" s="9">
        <v>-25683714.899999999</v>
      </c>
      <c r="N1657" s="9">
        <v>-26569229.600000001</v>
      </c>
      <c r="O1657" s="9">
        <v>-27386677.52</v>
      </c>
      <c r="P1657" s="9">
        <v>-28105653.670000002</v>
      </c>
      <c r="Q1657" s="9">
        <v>-29793828.829999998</v>
      </c>
      <c r="R1657" s="9">
        <f t="shared" si="240"/>
        <v>-23722089.0825</v>
      </c>
      <c r="S1657" s="9"/>
      <c r="V1657" s="9">
        <f t="shared" si="237"/>
        <v>-23722089.0825</v>
      </c>
      <c r="X1657" s="200"/>
      <c r="Y1657" s="9"/>
      <c r="Z1657" s="9">
        <f t="shared" si="242"/>
        <v>-23722089.0825</v>
      </c>
      <c r="AA1657" s="9"/>
      <c r="AB1657" s="202"/>
      <c r="AC1657" s="157">
        <v>0</v>
      </c>
    </row>
    <row r="1658" spans="1:29" s="8" customFormat="1" outlineLevel="3" x14ac:dyDescent="0.25">
      <c r="A1658" s="187" t="s">
        <v>3183</v>
      </c>
      <c r="B1658" s="187" t="s">
        <v>3184</v>
      </c>
      <c r="C1658" s="187" t="s">
        <v>3271</v>
      </c>
      <c r="D1658" s="187" t="s">
        <v>3272</v>
      </c>
      <c r="E1658" s="170">
        <v>-1286689.9099999999</v>
      </c>
      <c r="F1658" s="170">
        <v>-5019643.51</v>
      </c>
      <c r="G1658" s="170">
        <v>-5039261.95</v>
      </c>
      <c r="H1658" s="170">
        <v>-18508592.699999999</v>
      </c>
      <c r="I1658" s="170">
        <v>-18580930.449999999</v>
      </c>
      <c r="J1658" s="170">
        <v>-18096419.18</v>
      </c>
      <c r="K1658" s="170">
        <v>-16470108.01</v>
      </c>
      <c r="L1658" s="170">
        <v>-14849992.33</v>
      </c>
      <c r="M1658" s="170">
        <v>-13151602.66</v>
      </c>
      <c r="N1658" s="170">
        <v>-11491253.1</v>
      </c>
      <c r="O1658" s="170">
        <v>-10243934.859999999</v>
      </c>
      <c r="P1658" s="170">
        <v>-9097926.7799999993</v>
      </c>
      <c r="Q1658" s="170">
        <v>-7831966.9199999999</v>
      </c>
      <c r="R1658" s="170">
        <f t="shared" si="240"/>
        <v>-12092416.162083333</v>
      </c>
      <c r="S1658" s="9"/>
      <c r="V1658" s="9">
        <f t="shared" si="237"/>
        <v>-12092416.162083333</v>
      </c>
      <c r="X1658" s="200"/>
      <c r="Y1658" s="9"/>
      <c r="Z1658" s="9">
        <f t="shared" si="242"/>
        <v>-12092416.162083333</v>
      </c>
      <c r="AA1658" s="9"/>
      <c r="AB1658" s="202"/>
      <c r="AC1658" s="157">
        <v>0</v>
      </c>
    </row>
    <row r="1659" spans="1:29" s="8" customFormat="1" outlineLevel="3" x14ac:dyDescent="0.25">
      <c r="A1659" s="187" t="s">
        <v>3183</v>
      </c>
      <c r="B1659" s="187" t="s">
        <v>3184</v>
      </c>
      <c r="C1659" s="187" t="s">
        <v>3273</v>
      </c>
      <c r="D1659" s="187" t="s">
        <v>3274</v>
      </c>
      <c r="E1659" s="170">
        <v>-13190036.74</v>
      </c>
      <c r="F1659" s="170">
        <v>-13241587.800000001</v>
      </c>
      <c r="G1659" s="170">
        <v>-13397274.619999999</v>
      </c>
      <c r="H1659" s="170">
        <v>0</v>
      </c>
      <c r="I1659" s="170">
        <v>0</v>
      </c>
      <c r="J1659" s="170">
        <v>0</v>
      </c>
      <c r="K1659" s="170">
        <v>0</v>
      </c>
      <c r="L1659" s="170">
        <v>0</v>
      </c>
      <c r="M1659" s="170">
        <v>0</v>
      </c>
      <c r="N1659" s="170">
        <v>0</v>
      </c>
      <c r="O1659" s="170">
        <v>0</v>
      </c>
      <c r="P1659" s="170">
        <v>0</v>
      </c>
      <c r="Q1659" s="170">
        <v>0</v>
      </c>
      <c r="R1659" s="170">
        <f t="shared" si="240"/>
        <v>-2769490.0658333334</v>
      </c>
      <c r="S1659" s="9"/>
      <c r="V1659" s="9">
        <f t="shared" si="237"/>
        <v>-2769490.0658333334</v>
      </c>
      <c r="X1659" s="200"/>
      <c r="Y1659" s="9"/>
      <c r="Z1659" s="9">
        <f t="shared" si="242"/>
        <v>-2769490.0658333334</v>
      </c>
      <c r="AA1659" s="9"/>
      <c r="AB1659" s="202"/>
      <c r="AC1659" s="157">
        <v>0</v>
      </c>
    </row>
    <row r="1660" spans="1:29" s="8" customFormat="1" outlineLevel="3" x14ac:dyDescent="0.25">
      <c r="A1660" s="187" t="s">
        <v>3183</v>
      </c>
      <c r="B1660" s="187" t="s">
        <v>3184</v>
      </c>
      <c r="C1660" s="187" t="s">
        <v>3275</v>
      </c>
      <c r="D1660" s="187" t="s">
        <v>3276</v>
      </c>
      <c r="E1660" s="170">
        <v>-659501.84</v>
      </c>
      <c r="F1660" s="170">
        <v>-662079.39</v>
      </c>
      <c r="G1660" s="170">
        <v>-669863.73</v>
      </c>
      <c r="H1660" s="170">
        <v>0</v>
      </c>
      <c r="I1660" s="170">
        <v>0</v>
      </c>
      <c r="J1660" s="170">
        <v>0</v>
      </c>
      <c r="K1660" s="170">
        <v>0</v>
      </c>
      <c r="L1660" s="170">
        <v>0</v>
      </c>
      <c r="M1660" s="170">
        <v>0</v>
      </c>
      <c r="N1660" s="170">
        <v>0</v>
      </c>
      <c r="O1660" s="170">
        <v>0</v>
      </c>
      <c r="P1660" s="170">
        <v>0</v>
      </c>
      <c r="Q1660" s="170">
        <v>0</v>
      </c>
      <c r="R1660" s="170">
        <f t="shared" si="240"/>
        <v>-138474.50333333333</v>
      </c>
      <c r="S1660" s="9"/>
      <c r="V1660" s="9">
        <f t="shared" si="237"/>
        <v>-138474.50333333333</v>
      </c>
      <c r="X1660" s="200"/>
      <c r="Y1660" s="9"/>
      <c r="Z1660" s="9">
        <f t="shared" si="242"/>
        <v>-138474.50333333333</v>
      </c>
      <c r="AA1660" s="9"/>
      <c r="AB1660" s="202"/>
      <c r="AC1660" s="157">
        <v>0</v>
      </c>
    </row>
    <row r="1661" spans="1:29" s="8" customFormat="1" outlineLevel="3" x14ac:dyDescent="0.25">
      <c r="A1661" s="187" t="s">
        <v>3183</v>
      </c>
      <c r="B1661" s="187" t="s">
        <v>3184</v>
      </c>
      <c r="C1661" s="187" t="s">
        <v>3277</v>
      </c>
      <c r="D1661" s="187" t="s">
        <v>3278</v>
      </c>
      <c r="E1661" s="170">
        <v>-4090436.77</v>
      </c>
      <c r="F1661" s="170">
        <v>-4338555.96</v>
      </c>
      <c r="G1661" s="170">
        <v>-1397714.13</v>
      </c>
      <c r="H1661" s="170">
        <v>-1648071.45</v>
      </c>
      <c r="I1661" s="170">
        <v>-2501144.96</v>
      </c>
      <c r="J1661" s="170">
        <v>-3379130.93</v>
      </c>
      <c r="K1661" s="170">
        <v>-6282006.4500000002</v>
      </c>
      <c r="L1661" s="170">
        <v>-6478145.5800000001</v>
      </c>
      <c r="M1661" s="170">
        <v>-6339270.3899999997</v>
      </c>
      <c r="N1661" s="170">
        <v>-6368959.9400000004</v>
      </c>
      <c r="O1661" s="170">
        <v>-6397017.2199999997</v>
      </c>
      <c r="P1661" s="170">
        <v>-6426070.3399999999</v>
      </c>
      <c r="Q1661" s="170">
        <v>-6455255.4100000001</v>
      </c>
      <c r="R1661" s="170">
        <f t="shared" si="240"/>
        <v>-4735744.4533333322</v>
      </c>
      <c r="S1661" s="9"/>
      <c r="V1661" s="9">
        <f t="shared" si="237"/>
        <v>-4735744.4533333322</v>
      </c>
      <c r="X1661" s="200"/>
      <c r="Y1661" s="9"/>
      <c r="Z1661" s="9">
        <f t="shared" si="242"/>
        <v>-4735744.4533333322</v>
      </c>
      <c r="AA1661" s="9"/>
      <c r="AB1661" s="202"/>
      <c r="AC1661" s="157">
        <v>0</v>
      </c>
    </row>
    <row r="1662" spans="1:29" s="8" customFormat="1" outlineLevel="3" x14ac:dyDescent="0.25">
      <c r="A1662" s="187" t="s">
        <v>3183</v>
      </c>
      <c r="B1662" s="187" t="s">
        <v>3184</v>
      </c>
      <c r="C1662" s="187" t="s">
        <v>3279</v>
      </c>
      <c r="D1662" s="187" t="s">
        <v>3280</v>
      </c>
      <c r="E1662" s="170">
        <v>-4649114.6900000004</v>
      </c>
      <c r="F1662" s="170">
        <v>0</v>
      </c>
      <c r="G1662" s="170">
        <v>0</v>
      </c>
      <c r="H1662" s="170">
        <v>0</v>
      </c>
      <c r="I1662" s="170">
        <v>0</v>
      </c>
      <c r="J1662" s="170">
        <v>0</v>
      </c>
      <c r="K1662" s="170">
        <v>0</v>
      </c>
      <c r="L1662" s="170">
        <v>0</v>
      </c>
      <c r="M1662" s="170">
        <v>0</v>
      </c>
      <c r="N1662" s="170">
        <v>0</v>
      </c>
      <c r="O1662" s="170">
        <v>0</v>
      </c>
      <c r="P1662" s="170">
        <v>0</v>
      </c>
      <c r="Q1662" s="170">
        <v>0</v>
      </c>
      <c r="R1662" s="170">
        <f t="shared" si="240"/>
        <v>-193713.11208333334</v>
      </c>
      <c r="S1662" s="9"/>
      <c r="V1662" s="9">
        <f t="shared" si="237"/>
        <v>-193713.11208333334</v>
      </c>
      <c r="X1662" s="200"/>
      <c r="Y1662" s="9"/>
      <c r="Z1662" s="9">
        <f t="shared" si="242"/>
        <v>-193713.11208333334</v>
      </c>
      <c r="AA1662" s="9"/>
      <c r="AB1662" s="202"/>
      <c r="AC1662" s="157">
        <v>0</v>
      </c>
    </row>
    <row r="1663" spans="1:29" s="8" customFormat="1" outlineLevel="3" x14ac:dyDescent="0.25">
      <c r="A1663" s="187" t="s">
        <v>3183</v>
      </c>
      <c r="B1663" s="187" t="s">
        <v>3184</v>
      </c>
      <c r="C1663" s="187" t="s">
        <v>3281</v>
      </c>
      <c r="D1663" s="187" t="s">
        <v>3276</v>
      </c>
      <c r="E1663" s="170">
        <v>-204521.84</v>
      </c>
      <c r="F1663" s="170">
        <v>-216927.8</v>
      </c>
      <c r="G1663" s="170">
        <v>-69885.710000000006</v>
      </c>
      <c r="H1663" s="170">
        <v>-82403.58</v>
      </c>
      <c r="I1663" s="170">
        <v>-125057.25</v>
      </c>
      <c r="J1663" s="170">
        <v>-133956.54999999999</v>
      </c>
      <c r="K1663" s="170">
        <v>-314100.32</v>
      </c>
      <c r="L1663" s="170">
        <v>-323907.28999999998</v>
      </c>
      <c r="M1663" s="170">
        <v>-316963.52</v>
      </c>
      <c r="N1663" s="170">
        <v>-318448</v>
      </c>
      <c r="O1663" s="170">
        <v>-319850.86</v>
      </c>
      <c r="P1663" s="170">
        <v>-321303.52</v>
      </c>
      <c r="Q1663" s="170">
        <v>-322762.77</v>
      </c>
      <c r="R1663" s="170">
        <f t="shared" si="240"/>
        <v>-233870.55875</v>
      </c>
      <c r="S1663" s="9"/>
      <c r="V1663" s="9">
        <f t="shared" si="237"/>
        <v>-233870.55875</v>
      </c>
      <c r="X1663" s="200"/>
      <c r="Y1663" s="9"/>
      <c r="Z1663" s="9">
        <f t="shared" si="242"/>
        <v>-233870.55875</v>
      </c>
      <c r="AA1663" s="9"/>
      <c r="AB1663" s="202"/>
      <c r="AC1663" s="157">
        <v>0</v>
      </c>
    </row>
    <row r="1664" spans="1:29" s="8" customFormat="1" outlineLevel="3" x14ac:dyDescent="0.25">
      <c r="A1664" s="187" t="s">
        <v>3183</v>
      </c>
      <c r="B1664" s="187" t="s">
        <v>3184</v>
      </c>
      <c r="C1664" s="187" t="s">
        <v>3282</v>
      </c>
      <c r="D1664" s="187" t="s">
        <v>3283</v>
      </c>
      <c r="E1664" s="170">
        <v>0</v>
      </c>
      <c r="F1664" s="170">
        <v>0</v>
      </c>
      <c r="G1664" s="170">
        <v>0</v>
      </c>
      <c r="H1664" s="170">
        <v>0</v>
      </c>
      <c r="I1664" s="170">
        <v>0</v>
      </c>
      <c r="J1664" s="170">
        <v>0</v>
      </c>
      <c r="K1664" s="170">
        <v>0</v>
      </c>
      <c r="L1664" s="170">
        <v>0</v>
      </c>
      <c r="M1664" s="170">
        <v>0</v>
      </c>
      <c r="N1664" s="170">
        <v>-2009207.11</v>
      </c>
      <c r="O1664" s="170">
        <v>0</v>
      </c>
      <c r="P1664" s="170">
        <v>0</v>
      </c>
      <c r="Q1664" s="170">
        <v>-255861.4</v>
      </c>
      <c r="R1664" s="170">
        <f t="shared" si="240"/>
        <v>-178094.8175</v>
      </c>
      <c r="S1664" s="9"/>
      <c r="V1664" s="9">
        <f t="shared" si="237"/>
        <v>-178094.8175</v>
      </c>
      <c r="X1664" s="200"/>
      <c r="Y1664" s="9"/>
      <c r="Z1664" s="9">
        <f t="shared" si="242"/>
        <v>-178094.8175</v>
      </c>
      <c r="AA1664" s="9"/>
      <c r="AB1664" s="202"/>
      <c r="AC1664" s="157">
        <v>0</v>
      </c>
    </row>
    <row r="1665" spans="1:29" s="8" customFormat="1" outlineLevel="3" x14ac:dyDescent="0.25">
      <c r="A1665" s="187" t="s">
        <v>3183</v>
      </c>
      <c r="B1665" s="187" t="s">
        <v>3184</v>
      </c>
      <c r="C1665" s="187" t="s">
        <v>3284</v>
      </c>
      <c r="D1665" s="187" t="s">
        <v>3276</v>
      </c>
      <c r="E1665" s="170">
        <v>0</v>
      </c>
      <c r="F1665" s="170">
        <v>0</v>
      </c>
      <c r="G1665" s="170">
        <v>0</v>
      </c>
      <c r="H1665" s="170">
        <v>0</v>
      </c>
      <c r="I1665" s="170">
        <v>0</v>
      </c>
      <c r="J1665" s="170">
        <v>0</v>
      </c>
      <c r="K1665" s="170">
        <v>0</v>
      </c>
      <c r="L1665" s="170">
        <v>0</v>
      </c>
      <c r="M1665" s="170">
        <v>0</v>
      </c>
      <c r="N1665" s="170">
        <v>-100460.36</v>
      </c>
      <c r="O1665" s="170">
        <v>0</v>
      </c>
      <c r="P1665" s="170">
        <v>0</v>
      </c>
      <c r="Q1665" s="170">
        <v>-12793.08</v>
      </c>
      <c r="R1665" s="170">
        <f t="shared" si="240"/>
        <v>-8904.7416666666668</v>
      </c>
      <c r="S1665" s="9"/>
      <c r="V1665" s="9">
        <f t="shared" si="237"/>
        <v>-8904.7416666666668</v>
      </c>
      <c r="X1665" s="200"/>
      <c r="Y1665" s="9"/>
      <c r="Z1665" s="9">
        <f t="shared" si="242"/>
        <v>-8904.7416666666668</v>
      </c>
      <c r="AA1665" s="9"/>
      <c r="AB1665" s="202"/>
      <c r="AC1665" s="157">
        <v>0</v>
      </c>
    </row>
    <row r="1666" spans="1:29" s="8" customFormat="1" outlineLevel="3" x14ac:dyDescent="0.25">
      <c r="A1666" s="8" t="s">
        <v>3183</v>
      </c>
      <c r="B1666" s="8" t="s">
        <v>3184</v>
      </c>
      <c r="C1666" s="8" t="s">
        <v>3285</v>
      </c>
      <c r="D1666" s="8" t="s">
        <v>3286</v>
      </c>
      <c r="E1666" s="9">
        <v>-1771738.7</v>
      </c>
      <c r="F1666" s="9">
        <v>-1797590.79</v>
      </c>
      <c r="G1666" s="9">
        <v>-1847083.47</v>
      </c>
      <c r="H1666" s="9">
        <v>-1899535.5</v>
      </c>
      <c r="I1666" s="9">
        <v>-1951822.16</v>
      </c>
      <c r="J1666" s="9">
        <v>-2012094.92</v>
      </c>
      <c r="K1666" s="9">
        <v>-2066824.01</v>
      </c>
      <c r="L1666" s="9">
        <v>-2114249.2999999998</v>
      </c>
      <c r="M1666" s="9">
        <v>-2166761.39</v>
      </c>
      <c r="N1666" s="9">
        <v>-2221853.39</v>
      </c>
      <c r="O1666" s="9">
        <v>-2132930.0499999998</v>
      </c>
      <c r="P1666" s="9">
        <v>-2181400.4</v>
      </c>
      <c r="Q1666" s="9">
        <v>-2234728.5299999998</v>
      </c>
      <c r="R1666" s="9">
        <f t="shared" si="240"/>
        <v>-2032948.2495833335</v>
      </c>
      <c r="S1666" s="9"/>
      <c r="V1666" s="9">
        <f t="shared" si="237"/>
        <v>-2032948.2495833335</v>
      </c>
      <c r="X1666" s="200"/>
      <c r="Y1666" s="9"/>
      <c r="Z1666" s="9"/>
      <c r="AA1666" s="9">
        <f>V1666</f>
        <v>-2032948.2495833335</v>
      </c>
      <c r="AB1666" s="202"/>
      <c r="AC1666" s="157">
        <v>0</v>
      </c>
    </row>
    <row r="1667" spans="1:29" s="8" customFormat="1" outlineLevel="3" x14ac:dyDescent="0.25">
      <c r="A1667" s="8" t="s">
        <v>3183</v>
      </c>
      <c r="B1667" s="8" t="s">
        <v>3184</v>
      </c>
      <c r="C1667" s="8" t="s">
        <v>3287</v>
      </c>
      <c r="D1667" s="8" t="s">
        <v>3288</v>
      </c>
      <c r="E1667" s="9">
        <v>-2104745.0099999998</v>
      </c>
      <c r="F1667" s="9">
        <v>-2457827.35</v>
      </c>
      <c r="G1667" s="9">
        <v>-2811609.44</v>
      </c>
      <c r="H1667" s="9">
        <v>-3166016.55</v>
      </c>
      <c r="I1667" s="9">
        <v>-3521244.64</v>
      </c>
      <c r="J1667" s="9">
        <v>-3877490.61</v>
      </c>
      <c r="K1667" s="9">
        <v>-3199938.89</v>
      </c>
      <c r="L1667" s="9">
        <v>-3470743.84</v>
      </c>
      <c r="M1667" s="9">
        <v>-3742207.55</v>
      </c>
      <c r="N1667" s="9">
        <v>-4014054.41</v>
      </c>
      <c r="O1667" s="9">
        <v>-4286465.3499999996</v>
      </c>
      <c r="P1667" s="9">
        <v>-4559367.91</v>
      </c>
      <c r="Q1667" s="9">
        <v>-4832714.91</v>
      </c>
      <c r="R1667" s="9">
        <f t="shared" si="240"/>
        <v>-3547974.708333334</v>
      </c>
      <c r="S1667" s="9"/>
      <c r="V1667" s="9">
        <f t="shared" si="237"/>
        <v>-3547974.708333334</v>
      </c>
      <c r="X1667" s="200"/>
      <c r="Y1667" s="9"/>
      <c r="Z1667" s="9">
        <f t="shared" ref="Z1667:Z1674" si="243">V1667</f>
        <v>-3547974.708333334</v>
      </c>
      <c r="AA1667" s="9"/>
      <c r="AB1667" s="202"/>
      <c r="AC1667" s="157">
        <v>0</v>
      </c>
    </row>
    <row r="1668" spans="1:29" s="8" customFormat="1" outlineLevel="3" x14ac:dyDescent="0.25">
      <c r="A1668" s="8" t="s">
        <v>3183</v>
      </c>
      <c r="B1668" s="8" t="s">
        <v>3184</v>
      </c>
      <c r="C1668" s="8" t="s">
        <v>3289</v>
      </c>
      <c r="D1668" s="8" t="s">
        <v>3290</v>
      </c>
      <c r="E1668" s="9">
        <v>-2130284.4900000002</v>
      </c>
      <c r="F1668" s="9">
        <v>-2626655.2200000002</v>
      </c>
      <c r="G1668" s="9">
        <v>-3123025.95</v>
      </c>
      <c r="H1668" s="9">
        <v>-3619396.68</v>
      </c>
      <c r="I1668" s="9">
        <v>-4115767.41</v>
      </c>
      <c r="J1668" s="9">
        <v>-4612138.1399999997</v>
      </c>
      <c r="K1668" s="9">
        <v>-555684</v>
      </c>
      <c r="L1668" s="9">
        <v>-672652.7</v>
      </c>
      <c r="M1668" s="9">
        <v>-789621.4</v>
      </c>
      <c r="N1668" s="9">
        <v>-906590.1</v>
      </c>
      <c r="O1668" s="9">
        <v>-1023558.8</v>
      </c>
      <c r="P1668" s="9">
        <v>-1140527.5</v>
      </c>
      <c r="Q1668" s="9">
        <v>-1093005.52</v>
      </c>
      <c r="R1668" s="9">
        <f t="shared" si="240"/>
        <v>-2066438.5754166667</v>
      </c>
      <c r="S1668" s="9"/>
      <c r="V1668" s="9">
        <f t="shared" si="237"/>
        <v>-2066438.5754166667</v>
      </c>
      <c r="X1668" s="200"/>
      <c r="Y1668" s="9"/>
      <c r="Z1668" s="9">
        <f t="shared" si="243"/>
        <v>-2066438.5754166667</v>
      </c>
      <c r="AA1668" s="9"/>
      <c r="AB1668" s="202"/>
      <c r="AC1668" s="157">
        <v>0</v>
      </c>
    </row>
    <row r="1669" spans="1:29" s="8" customFormat="1" outlineLevel="3" x14ac:dyDescent="0.25">
      <c r="A1669" s="8" t="s">
        <v>3183</v>
      </c>
      <c r="B1669" s="8" t="s">
        <v>3184</v>
      </c>
      <c r="C1669" s="8" t="s">
        <v>3291</v>
      </c>
      <c r="D1669" s="8" t="s">
        <v>3292</v>
      </c>
      <c r="E1669" s="9">
        <v>-27845300.550000001</v>
      </c>
      <c r="F1669" s="9">
        <v>-32589885.350000001</v>
      </c>
      <c r="G1669" s="9">
        <v>-37364602.219999999</v>
      </c>
      <c r="H1669" s="9">
        <v>-42169642.520000003</v>
      </c>
      <c r="I1669" s="9">
        <v>-47005198.829999998</v>
      </c>
      <c r="J1669" s="9">
        <v>-51871464.950000003</v>
      </c>
      <c r="K1669" s="9">
        <v>-48555250.549999997</v>
      </c>
      <c r="L1669" s="9">
        <v>-52760867.049999997</v>
      </c>
      <c r="M1669" s="9">
        <v>-49784291.200000003</v>
      </c>
      <c r="N1669" s="9">
        <v>-49841539.399999999</v>
      </c>
      <c r="O1669" s="9">
        <v>-49911730.369999997</v>
      </c>
      <c r="P1669" s="9">
        <v>-49994985.049999997</v>
      </c>
      <c r="Q1669" s="9">
        <v>-50091425.25</v>
      </c>
      <c r="R1669" s="9">
        <f t="shared" si="240"/>
        <v>-45901485.032499999</v>
      </c>
      <c r="S1669" s="9"/>
      <c r="V1669" s="9">
        <f t="shared" si="237"/>
        <v>-45901485.032499999</v>
      </c>
      <c r="X1669" s="200"/>
      <c r="Y1669" s="9"/>
      <c r="Z1669" s="9">
        <f t="shared" si="243"/>
        <v>-45901485.032499999</v>
      </c>
      <c r="AA1669" s="9"/>
      <c r="AB1669" s="202"/>
      <c r="AC1669" s="157">
        <v>0</v>
      </c>
    </row>
    <row r="1670" spans="1:29" s="8" customFormat="1" outlineLevel="3" x14ac:dyDescent="0.25">
      <c r="A1670" s="8" t="s">
        <v>3183</v>
      </c>
      <c r="B1670" s="8" t="s">
        <v>3184</v>
      </c>
      <c r="C1670" s="8" t="s">
        <v>3293</v>
      </c>
      <c r="D1670" s="8" t="s">
        <v>3294</v>
      </c>
      <c r="E1670" s="9">
        <v>-32458211.129999999</v>
      </c>
      <c r="F1670" s="9">
        <v>-32823327.579999998</v>
      </c>
      <c r="G1670" s="9">
        <v>-33189688.460000001</v>
      </c>
      <c r="H1670" s="9">
        <v>-33557298.060000002</v>
      </c>
      <c r="I1670" s="9">
        <v>-33926160.560000002</v>
      </c>
      <c r="J1670" s="9">
        <v>-34296280.270000003</v>
      </c>
      <c r="K1670" s="9">
        <v>-527996.92000000004</v>
      </c>
      <c r="L1670" s="9">
        <v>-938025.52</v>
      </c>
      <c r="M1670" s="9">
        <v>-1349451.63</v>
      </c>
      <c r="N1670" s="9">
        <v>-1762280.02</v>
      </c>
      <c r="O1670" s="9">
        <v>-2176974.21</v>
      </c>
      <c r="P1670" s="9">
        <v>-2593178.58</v>
      </c>
      <c r="Q1670" s="9">
        <v>-3010898.62</v>
      </c>
      <c r="R1670" s="9">
        <f t="shared" si="240"/>
        <v>-16239601.390416669</v>
      </c>
      <c r="S1670" s="9"/>
      <c r="V1670" s="9">
        <f t="shared" si="237"/>
        <v>-16239601.390416669</v>
      </c>
      <c r="X1670" s="200"/>
      <c r="Y1670" s="9"/>
      <c r="Z1670" s="9">
        <f t="shared" si="243"/>
        <v>-16239601.390416669</v>
      </c>
      <c r="AA1670" s="9"/>
      <c r="AB1670" s="202"/>
      <c r="AC1670" s="157">
        <v>0</v>
      </c>
    </row>
    <row r="1671" spans="1:29" s="8" customFormat="1" outlineLevel="3" x14ac:dyDescent="0.25">
      <c r="A1671" s="8" t="s">
        <v>3183</v>
      </c>
      <c r="B1671" s="8" t="s">
        <v>3184</v>
      </c>
      <c r="C1671" s="8" t="s">
        <v>3295</v>
      </c>
      <c r="D1671" s="8" t="s">
        <v>3296</v>
      </c>
      <c r="E1671" s="9">
        <v>-8594539.9499999993</v>
      </c>
      <c r="F1671" s="9">
        <v>-10034451.01</v>
      </c>
      <c r="G1671" s="9">
        <v>-11476509.93</v>
      </c>
      <c r="H1671" s="9">
        <v>-12920719.93</v>
      </c>
      <c r="I1671" s="9">
        <v>-14367084.210000001</v>
      </c>
      <c r="J1671" s="9">
        <v>-15815605.98</v>
      </c>
      <c r="K1671" s="9">
        <v>-8502720.7400000002</v>
      </c>
      <c r="L1671" s="9">
        <v>-8539424.1500000004</v>
      </c>
      <c r="M1671" s="9">
        <v>-8576286</v>
      </c>
      <c r="N1671" s="9">
        <v>-8613306.9700000007</v>
      </c>
      <c r="O1671" s="9">
        <v>-8652425.7400000002</v>
      </c>
      <c r="P1671" s="9">
        <v>-8691722.1699999999</v>
      </c>
      <c r="Q1671" s="9">
        <v>-8731197.0700000003</v>
      </c>
      <c r="R1671" s="9">
        <f t="shared" si="240"/>
        <v>-10404427.111666666</v>
      </c>
      <c r="S1671" s="9"/>
      <c r="V1671" s="9">
        <f t="shared" si="237"/>
        <v>-10404427.111666666</v>
      </c>
      <c r="X1671" s="200"/>
      <c r="Y1671" s="9"/>
      <c r="Z1671" s="9">
        <f t="shared" si="243"/>
        <v>-10404427.111666666</v>
      </c>
      <c r="AA1671" s="9"/>
      <c r="AB1671" s="202"/>
      <c r="AC1671" s="157">
        <v>0</v>
      </c>
    </row>
    <row r="1672" spans="1:29" s="8" customFormat="1" outlineLevel="3" x14ac:dyDescent="0.25">
      <c r="A1672" s="8" t="s">
        <v>3183</v>
      </c>
      <c r="B1672" s="8" t="s">
        <v>3184</v>
      </c>
      <c r="C1672" s="8" t="s">
        <v>3297</v>
      </c>
      <c r="D1672" s="8" t="s">
        <v>3298</v>
      </c>
      <c r="E1672" s="9">
        <v>-14982842.99</v>
      </c>
      <c r="F1672" s="9">
        <v>-15622118.9</v>
      </c>
      <c r="G1672" s="9">
        <v>-16262795.890000001</v>
      </c>
      <c r="H1672" s="9">
        <v>-16904877.030000001</v>
      </c>
      <c r="I1672" s="9">
        <v>-17548365.390000001</v>
      </c>
      <c r="J1672" s="9">
        <v>-18193264.07</v>
      </c>
      <c r="K1672" s="9">
        <v>-7002186.6699999999</v>
      </c>
      <c r="L1672" s="9">
        <v>-6503263.4199999999</v>
      </c>
      <c r="M1672" s="9">
        <v>-6440389.1799999997</v>
      </c>
      <c r="N1672" s="9">
        <v>-5501009.6299999999</v>
      </c>
      <c r="O1672" s="9">
        <v>-6150522.1600000001</v>
      </c>
      <c r="P1672" s="9">
        <v>-5736133.2599999998</v>
      </c>
      <c r="Q1672" s="9">
        <v>-5322208.91</v>
      </c>
      <c r="R1672" s="9">
        <f t="shared" si="240"/>
        <v>-11001454.295833334</v>
      </c>
      <c r="S1672" s="9"/>
      <c r="V1672" s="9">
        <f t="shared" si="237"/>
        <v>-11001454.295833334</v>
      </c>
      <c r="X1672" s="200"/>
      <c r="Y1672" s="9"/>
      <c r="Z1672" s="9">
        <f t="shared" si="243"/>
        <v>-11001454.295833334</v>
      </c>
      <c r="AA1672" s="9"/>
      <c r="AB1672" s="202"/>
      <c r="AC1672" s="157">
        <v>0</v>
      </c>
    </row>
    <row r="1673" spans="1:29" s="8" customFormat="1" outlineLevel="3" x14ac:dyDescent="0.25">
      <c r="A1673" s="8" t="s">
        <v>3183</v>
      </c>
      <c r="B1673" s="8" t="s">
        <v>3184</v>
      </c>
      <c r="C1673" s="8" t="s">
        <v>3299</v>
      </c>
      <c r="D1673" s="8" t="s">
        <v>3300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3021001.34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f t="shared" si="240"/>
        <v>251750.11166666666</v>
      </c>
      <c r="S1673" s="9"/>
      <c r="V1673" s="9">
        <f t="shared" si="237"/>
        <v>251750.11166666666</v>
      </c>
      <c r="X1673" s="200"/>
      <c r="Y1673" s="9"/>
      <c r="Z1673" s="9">
        <f t="shared" si="243"/>
        <v>251750.11166666666</v>
      </c>
      <c r="AA1673" s="9"/>
      <c r="AB1673" s="202"/>
      <c r="AC1673" s="157">
        <v>0</v>
      </c>
    </row>
    <row r="1674" spans="1:29" s="8" customFormat="1" outlineLevel="3" x14ac:dyDescent="0.25">
      <c r="A1674" s="8" t="s">
        <v>3183</v>
      </c>
      <c r="B1674" s="8" t="s">
        <v>3184</v>
      </c>
      <c r="C1674" s="8" t="s">
        <v>3301</v>
      </c>
      <c r="D1674" s="8" t="s">
        <v>3302</v>
      </c>
      <c r="E1674" s="9">
        <v>4030212.57</v>
      </c>
      <c r="F1674" s="9">
        <v>4030212.57</v>
      </c>
      <c r="G1674" s="9">
        <v>4030212.57</v>
      </c>
      <c r="H1674" s="9">
        <v>4089508.99</v>
      </c>
      <c r="I1674" s="9">
        <v>4089508.99</v>
      </c>
      <c r="J1674" s="9">
        <v>4089508.99</v>
      </c>
      <c r="K1674" s="9">
        <v>3833295.42</v>
      </c>
      <c r="L1674" s="9">
        <v>3833295.42</v>
      </c>
      <c r="M1674" s="9">
        <v>3833295.42</v>
      </c>
      <c r="N1674" s="9">
        <v>3130270.45</v>
      </c>
      <c r="O1674" s="9">
        <v>3130270.45</v>
      </c>
      <c r="P1674" s="9">
        <v>3130270.45</v>
      </c>
      <c r="Q1674" s="9">
        <v>3251533.64</v>
      </c>
      <c r="R1674" s="9">
        <f t="shared" si="240"/>
        <v>3738376.902083334</v>
      </c>
      <c r="S1674" s="9"/>
      <c r="V1674" s="9">
        <f t="shared" si="237"/>
        <v>3738376.902083334</v>
      </c>
      <c r="X1674" s="200"/>
      <c r="Y1674" s="9"/>
      <c r="Z1674" s="9">
        <f t="shared" si="243"/>
        <v>3738376.902083334</v>
      </c>
      <c r="AA1674" s="9"/>
      <c r="AB1674" s="202"/>
      <c r="AC1674" s="157">
        <v>0</v>
      </c>
    </row>
    <row r="1675" spans="1:29" s="8" customFormat="1" outlineLevel="3" x14ac:dyDescent="0.25">
      <c r="A1675" s="8" t="s">
        <v>3183</v>
      </c>
      <c r="B1675" s="8" t="s">
        <v>3184</v>
      </c>
      <c r="C1675" s="8" t="s">
        <v>3303</v>
      </c>
      <c r="D1675" s="8" t="s">
        <v>3304</v>
      </c>
      <c r="E1675" s="9">
        <v>265674.26</v>
      </c>
      <c r="F1675" s="9">
        <v>265697.75</v>
      </c>
      <c r="G1675" s="9">
        <v>265652.69</v>
      </c>
      <c r="H1675" s="9">
        <v>265771.61</v>
      </c>
      <c r="I1675" s="9">
        <v>265745.73</v>
      </c>
      <c r="J1675" s="9">
        <v>265741.98</v>
      </c>
      <c r="K1675" s="9">
        <v>265764.69</v>
      </c>
      <c r="L1675" s="9">
        <v>265807.06</v>
      </c>
      <c r="M1675" s="9">
        <v>265747.81</v>
      </c>
      <c r="N1675" s="9">
        <v>265908.21000000002</v>
      </c>
      <c r="O1675" s="9">
        <v>265907.69</v>
      </c>
      <c r="P1675" s="9">
        <v>265927.2</v>
      </c>
      <c r="Q1675" s="9">
        <v>265972.74</v>
      </c>
      <c r="R1675" s="9">
        <f t="shared" si="240"/>
        <v>265791.32666666666</v>
      </c>
      <c r="S1675" s="9"/>
      <c r="V1675" s="9">
        <f t="shared" si="237"/>
        <v>265791.32666666666</v>
      </c>
      <c r="X1675" s="200"/>
      <c r="Y1675" s="9"/>
      <c r="Z1675" s="9"/>
      <c r="AA1675" s="9">
        <f>V1675</f>
        <v>265791.32666666666</v>
      </c>
      <c r="AB1675" s="202"/>
      <c r="AC1675" s="157">
        <v>0</v>
      </c>
    </row>
    <row r="1676" spans="1:29" s="8" customFormat="1" outlineLevel="3" x14ac:dyDescent="0.25">
      <c r="A1676" s="8" t="s">
        <v>3183</v>
      </c>
      <c r="B1676" s="8" t="s">
        <v>3184</v>
      </c>
      <c r="C1676" s="8" t="s">
        <v>3305</v>
      </c>
      <c r="D1676" s="8" t="s">
        <v>3306</v>
      </c>
      <c r="E1676" s="9">
        <v>-2748389.4</v>
      </c>
      <c r="F1676" s="9">
        <v>-2887210.18</v>
      </c>
      <c r="G1676" s="9">
        <v>-3037413.23</v>
      </c>
      <c r="H1676" s="9">
        <v>-3188477.85</v>
      </c>
      <c r="I1676" s="9">
        <v>-3330027.6</v>
      </c>
      <c r="J1676" s="9">
        <v>-3482356.94</v>
      </c>
      <c r="K1676" s="9">
        <v>-3633858.53</v>
      </c>
      <c r="L1676" s="9">
        <v>-3796756.96</v>
      </c>
      <c r="M1676" s="9">
        <v>-3963249.13</v>
      </c>
      <c r="N1676" s="9">
        <v>-4109045.46</v>
      </c>
      <c r="O1676" s="9">
        <v>-4281491.6500000004</v>
      </c>
      <c r="P1676" s="9">
        <v>-4443582.57</v>
      </c>
      <c r="Q1676" s="9">
        <v>-4613787.5199999996</v>
      </c>
      <c r="R1676" s="9">
        <f t="shared" si="240"/>
        <v>-3652879.8800000004</v>
      </c>
      <c r="S1676" s="9"/>
      <c r="V1676" s="9">
        <f t="shared" si="237"/>
        <v>-3652879.8800000004</v>
      </c>
      <c r="X1676" s="200"/>
      <c r="Y1676" s="9"/>
      <c r="Z1676" s="9">
        <f>V1676</f>
        <v>-3652879.8800000004</v>
      </c>
      <c r="AA1676" s="9"/>
      <c r="AB1676" s="202"/>
      <c r="AC1676" s="157">
        <v>0</v>
      </c>
    </row>
    <row r="1677" spans="1:29" s="8" customFormat="1" outlineLevel="3" x14ac:dyDescent="0.25">
      <c r="A1677" s="8" t="s">
        <v>3183</v>
      </c>
      <c r="B1677" s="8" t="s">
        <v>3184</v>
      </c>
      <c r="C1677" s="8" t="s">
        <v>3307</v>
      </c>
      <c r="D1677" s="8" t="s">
        <v>3308</v>
      </c>
      <c r="E1677" s="9">
        <v>-20728597.920000002</v>
      </c>
      <c r="F1677" s="9">
        <v>-21779562.98</v>
      </c>
      <c r="G1677" s="9">
        <v>-22830528.039999999</v>
      </c>
      <c r="H1677" s="9">
        <v>-23881493.100000001</v>
      </c>
      <c r="I1677" s="9">
        <v>-24932458.16</v>
      </c>
      <c r="J1677" s="9">
        <v>-25983423.219999999</v>
      </c>
      <c r="K1677" s="9">
        <v>-27034388.280000001</v>
      </c>
      <c r="L1677" s="9">
        <v>-28085353.34</v>
      </c>
      <c r="M1677" s="9">
        <v>-29136318.399999999</v>
      </c>
      <c r="N1677" s="9">
        <v>-30187283.460000001</v>
      </c>
      <c r="O1677" s="9">
        <v>-31238248.52</v>
      </c>
      <c r="P1677" s="9">
        <v>-32289213.579999998</v>
      </c>
      <c r="Q1677" s="9">
        <v>-33340178.640000001</v>
      </c>
      <c r="R1677" s="9">
        <f t="shared" si="240"/>
        <v>-27034388.280000001</v>
      </c>
      <c r="S1677" s="9"/>
      <c r="V1677" s="9">
        <f t="shared" si="237"/>
        <v>-27034388.280000001</v>
      </c>
      <c r="X1677" s="200"/>
      <c r="Y1677" s="9">
        <f>V1677</f>
        <v>-27034388.280000001</v>
      </c>
      <c r="Z1677" s="9"/>
      <c r="AA1677" s="9"/>
      <c r="AB1677" s="202"/>
      <c r="AC1677" s="157">
        <v>1</v>
      </c>
    </row>
    <row r="1678" spans="1:29" s="8" customFormat="1" outlineLevel="3" x14ac:dyDescent="0.25">
      <c r="A1678" s="8" t="s">
        <v>3183</v>
      </c>
      <c r="B1678" s="8" t="s">
        <v>3184</v>
      </c>
      <c r="C1678" s="8" t="s">
        <v>3309</v>
      </c>
      <c r="D1678" s="8" t="s">
        <v>3310</v>
      </c>
      <c r="E1678" s="9">
        <v>-4607318.9800000004</v>
      </c>
      <c r="F1678" s="9">
        <v>-4708372.47</v>
      </c>
      <c r="G1678" s="9">
        <v>-4810067.7300000004</v>
      </c>
      <c r="H1678" s="9">
        <v>-4912408.84</v>
      </c>
      <c r="I1678" s="9">
        <v>-5015399.9000000004</v>
      </c>
      <c r="J1678" s="9">
        <v>-5119045.04</v>
      </c>
      <c r="K1678" s="9">
        <v>-5223348.41</v>
      </c>
      <c r="L1678" s="9">
        <v>-5328314.16</v>
      </c>
      <c r="M1678" s="9">
        <v>-5433946.5700000003</v>
      </c>
      <c r="N1678" s="9">
        <v>-5540249.8300000001</v>
      </c>
      <c r="O1678" s="9">
        <v>-5647228.2000000002</v>
      </c>
      <c r="P1678" s="9">
        <v>-5754885.9800000004</v>
      </c>
      <c r="Q1678" s="9">
        <v>-5863227.4699999997</v>
      </c>
      <c r="R1678" s="9">
        <f t="shared" si="240"/>
        <v>-5227378.3629166661</v>
      </c>
      <c r="S1678" s="9"/>
      <c r="V1678" s="9">
        <f t="shared" ref="V1678:V1722" si="244">R1678</f>
        <v>-5227378.3629166661</v>
      </c>
      <c r="X1678" s="200"/>
      <c r="Y1678" s="9"/>
      <c r="Z1678" s="9">
        <f>V1678</f>
        <v>-5227378.3629166661</v>
      </c>
      <c r="AA1678" s="9"/>
      <c r="AB1678" s="202"/>
      <c r="AC1678" s="157">
        <v>0</v>
      </c>
    </row>
    <row r="1679" spans="1:29" s="8" customFormat="1" outlineLevel="3" x14ac:dyDescent="0.25">
      <c r="A1679" s="8" t="s">
        <v>3183</v>
      </c>
      <c r="B1679" s="8" t="s">
        <v>3184</v>
      </c>
      <c r="C1679" s="8" t="s">
        <v>3311</v>
      </c>
      <c r="D1679" s="8" t="s">
        <v>3312</v>
      </c>
      <c r="E1679" s="9">
        <v>6648</v>
      </c>
      <c r="F1679" s="9">
        <v>6648</v>
      </c>
      <c r="G1679" s="9">
        <v>6648</v>
      </c>
      <c r="H1679" s="9">
        <v>6648</v>
      </c>
      <c r="I1679" s="9">
        <v>6648</v>
      </c>
      <c r="J1679" s="9">
        <v>6648</v>
      </c>
      <c r="K1679" s="9">
        <v>6648</v>
      </c>
      <c r="L1679" s="9">
        <v>6648</v>
      </c>
      <c r="M1679" s="9">
        <v>6648</v>
      </c>
      <c r="N1679" s="9">
        <v>6648</v>
      </c>
      <c r="O1679" s="9">
        <v>6648</v>
      </c>
      <c r="P1679" s="9">
        <v>6648</v>
      </c>
      <c r="Q1679" s="9">
        <v>6648</v>
      </c>
      <c r="R1679" s="9">
        <f t="shared" si="240"/>
        <v>6648</v>
      </c>
      <c r="S1679" s="9"/>
      <c r="V1679" s="9">
        <f t="shared" si="244"/>
        <v>6648</v>
      </c>
      <c r="X1679" s="200"/>
      <c r="Y1679" s="9">
        <f>V1679</f>
        <v>6648</v>
      </c>
      <c r="Z1679" s="9"/>
      <c r="AA1679" s="9"/>
      <c r="AB1679" s="202"/>
      <c r="AC1679" s="157">
        <v>1</v>
      </c>
    </row>
    <row r="1680" spans="1:29" s="8" customFormat="1" outlineLevel="3" x14ac:dyDescent="0.25">
      <c r="A1680" s="8" t="s">
        <v>3183</v>
      </c>
      <c r="B1680" s="8" t="s">
        <v>3184</v>
      </c>
      <c r="C1680" s="8" t="s">
        <v>3313</v>
      </c>
      <c r="D1680" s="8" t="s">
        <v>3314</v>
      </c>
      <c r="E1680" s="9">
        <v>114414.31</v>
      </c>
      <c r="F1680" s="9">
        <v>172962.53</v>
      </c>
      <c r="G1680" s="9">
        <v>227268.3</v>
      </c>
      <c r="H1680" s="9">
        <v>-2284652.39</v>
      </c>
      <c r="I1680" s="9">
        <v>2290963.9700000002</v>
      </c>
      <c r="J1680" s="9">
        <v>2338638</v>
      </c>
      <c r="K1680" s="9">
        <v>-192768.1</v>
      </c>
      <c r="L1680" s="9">
        <v>-145119.04000000001</v>
      </c>
      <c r="M1680" s="9">
        <v>-101491.65</v>
      </c>
      <c r="N1680" s="9">
        <v>-2744795.08</v>
      </c>
      <c r="O1680" s="9">
        <v>3057998.6</v>
      </c>
      <c r="P1680" s="9">
        <v>3129364.1</v>
      </c>
      <c r="Q1680" s="9">
        <v>522144.89</v>
      </c>
      <c r="R1680" s="9">
        <f t="shared" si="240"/>
        <v>505554.07000000007</v>
      </c>
      <c r="S1680" s="9"/>
      <c r="V1680" s="9">
        <f t="shared" si="244"/>
        <v>505554.07000000007</v>
      </c>
      <c r="X1680" s="200"/>
      <c r="Y1680" s="9"/>
      <c r="Z1680" s="9">
        <f t="shared" ref="Z1680:Z1689" si="245">V1680</f>
        <v>505554.07000000007</v>
      </c>
      <c r="AA1680" s="9"/>
      <c r="AB1680" s="202"/>
      <c r="AC1680" s="157">
        <v>0</v>
      </c>
    </row>
    <row r="1681" spans="1:29" s="8" customFormat="1" outlineLevel="3" x14ac:dyDescent="0.25">
      <c r="A1681" s="8" t="s">
        <v>3183</v>
      </c>
      <c r="B1681" s="8" t="s">
        <v>3184</v>
      </c>
      <c r="C1681" s="8" t="s">
        <v>3315</v>
      </c>
      <c r="D1681" s="8" t="s">
        <v>3316</v>
      </c>
      <c r="E1681" s="9">
        <v>-2109044.91</v>
      </c>
      <c r="F1681" s="9">
        <v>-2108780.39</v>
      </c>
      <c r="G1681" s="9">
        <v>-2111833.59</v>
      </c>
      <c r="H1681" s="9">
        <v>-2397413.58</v>
      </c>
      <c r="I1681" s="9">
        <v>-2401512.7200000002</v>
      </c>
      <c r="J1681" s="9">
        <v>-2404178.56</v>
      </c>
      <c r="K1681" s="9">
        <v>-2696305.27</v>
      </c>
      <c r="L1681" s="9">
        <v>-2700550.62</v>
      </c>
      <c r="M1681" s="9">
        <v>-2703739.84</v>
      </c>
      <c r="N1681" s="9">
        <v>-3000331.6</v>
      </c>
      <c r="O1681" s="9">
        <v>-3002344.72</v>
      </c>
      <c r="P1681" s="9">
        <v>-2999441.59</v>
      </c>
      <c r="Q1681" s="9">
        <v>-3298086.19</v>
      </c>
      <c r="R1681" s="9">
        <f t="shared" si="240"/>
        <v>-2602499.8358333334</v>
      </c>
      <c r="S1681" s="9"/>
      <c r="V1681" s="9">
        <f t="shared" si="244"/>
        <v>-2602499.8358333334</v>
      </c>
      <c r="X1681" s="200"/>
      <c r="Y1681" s="9"/>
      <c r="Z1681" s="9">
        <f t="shared" si="245"/>
        <v>-2602499.8358333334</v>
      </c>
      <c r="AA1681" s="9"/>
      <c r="AB1681" s="202"/>
      <c r="AC1681" s="157">
        <v>0</v>
      </c>
    </row>
    <row r="1682" spans="1:29" s="8" customFormat="1" outlineLevel="3" x14ac:dyDescent="0.25">
      <c r="A1682" s="8" t="s">
        <v>3183</v>
      </c>
      <c r="B1682" s="8" t="s">
        <v>3184</v>
      </c>
      <c r="C1682" s="8" t="s">
        <v>3317</v>
      </c>
      <c r="D1682" s="8" t="s">
        <v>3318</v>
      </c>
      <c r="E1682" s="9">
        <v>1206046.19</v>
      </c>
      <c r="F1682" s="9">
        <v>1206046.19</v>
      </c>
      <c r="G1682" s="9">
        <v>1206046.19</v>
      </c>
      <c r="H1682" s="9">
        <v>3823322.34</v>
      </c>
      <c r="I1682" s="9">
        <v>0</v>
      </c>
      <c r="J1682" s="9">
        <v>0</v>
      </c>
      <c r="K1682" s="9">
        <v>1578853.03</v>
      </c>
      <c r="L1682" s="9">
        <v>1578853.03</v>
      </c>
      <c r="M1682" s="9">
        <v>1578853.03</v>
      </c>
      <c r="N1682" s="9">
        <v>4516318.38</v>
      </c>
      <c r="O1682" s="9">
        <v>0</v>
      </c>
      <c r="P1682" s="9">
        <v>0</v>
      </c>
      <c r="Q1682" s="9">
        <v>4462229.4800000004</v>
      </c>
      <c r="R1682" s="9">
        <f t="shared" si="240"/>
        <v>1526869.16875</v>
      </c>
      <c r="S1682" s="9"/>
      <c r="V1682" s="9">
        <f t="shared" si="244"/>
        <v>1526869.16875</v>
      </c>
      <c r="X1682" s="200"/>
      <c r="Y1682" s="9"/>
      <c r="Z1682" s="9">
        <f t="shared" si="245"/>
        <v>1526869.16875</v>
      </c>
      <c r="AA1682" s="9"/>
      <c r="AB1682" s="202"/>
      <c r="AC1682" s="157">
        <v>0</v>
      </c>
    </row>
    <row r="1683" spans="1:29" s="8" customFormat="1" outlineLevel="3" x14ac:dyDescent="0.25">
      <c r="A1683" s="8" t="s">
        <v>3183</v>
      </c>
      <c r="B1683" s="8" t="s">
        <v>3184</v>
      </c>
      <c r="C1683" s="8" t="s">
        <v>3319</v>
      </c>
      <c r="D1683" s="8" t="s">
        <v>3318</v>
      </c>
      <c r="E1683" s="9">
        <v>-1320460.5</v>
      </c>
      <c r="F1683" s="9">
        <v>-1052406.76</v>
      </c>
      <c r="G1683" s="9">
        <v>-928050.25</v>
      </c>
      <c r="H1683" s="9">
        <v>-838669.95</v>
      </c>
      <c r="I1683" s="9">
        <v>-1524297.3</v>
      </c>
      <c r="J1683" s="9">
        <v>-1429526.36</v>
      </c>
      <c r="K1683" s="9">
        <v>-486084.93</v>
      </c>
      <c r="L1683" s="9">
        <v>-628738.05000000005</v>
      </c>
      <c r="M1683" s="9">
        <v>-605275.74</v>
      </c>
      <c r="N1683" s="9">
        <v>-871523.3</v>
      </c>
      <c r="O1683" s="9">
        <v>-2090915.93</v>
      </c>
      <c r="P1683" s="9">
        <v>-2339340.5699999998</v>
      </c>
      <c r="Q1683" s="9">
        <v>-1686288.18</v>
      </c>
      <c r="R1683" s="9">
        <f t="shared" si="240"/>
        <v>-1191516.9566666668</v>
      </c>
      <c r="S1683" s="9"/>
      <c r="V1683" s="9">
        <f t="shared" si="244"/>
        <v>-1191516.9566666668</v>
      </c>
      <c r="X1683" s="200"/>
      <c r="Y1683" s="9"/>
      <c r="Z1683" s="9">
        <f t="shared" si="245"/>
        <v>-1191516.9566666668</v>
      </c>
      <c r="AA1683" s="9"/>
      <c r="AB1683" s="202"/>
      <c r="AC1683" s="157">
        <v>0</v>
      </c>
    </row>
    <row r="1684" spans="1:29" s="8" customFormat="1" outlineLevel="3" x14ac:dyDescent="0.25">
      <c r="A1684" s="8" t="s">
        <v>3183</v>
      </c>
      <c r="B1684" s="8" t="s">
        <v>3184</v>
      </c>
      <c r="C1684" s="8" t="s">
        <v>3320</v>
      </c>
      <c r="D1684" s="8" t="s">
        <v>3321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-104525.55</v>
      </c>
      <c r="O1684" s="9">
        <v>-181496.12</v>
      </c>
      <c r="P1684" s="9">
        <v>0</v>
      </c>
      <c r="Q1684" s="9">
        <v>-302887.86</v>
      </c>
      <c r="R1684" s="9">
        <f t="shared" si="240"/>
        <v>-36455.466666666667</v>
      </c>
      <c r="S1684" s="9"/>
      <c r="V1684" s="9">
        <f t="shared" si="244"/>
        <v>-36455.466666666667</v>
      </c>
      <c r="X1684" s="200"/>
      <c r="Y1684" s="9"/>
      <c r="Z1684" s="9">
        <f t="shared" si="245"/>
        <v>-36455.466666666667</v>
      </c>
      <c r="AA1684" s="9"/>
      <c r="AB1684" s="202"/>
      <c r="AC1684" s="157">
        <v>0</v>
      </c>
    </row>
    <row r="1685" spans="1:29" s="8" customFormat="1" outlineLevel="3" x14ac:dyDescent="0.25">
      <c r="A1685" s="8" t="s">
        <v>3183</v>
      </c>
      <c r="B1685" s="8" t="s">
        <v>3184</v>
      </c>
      <c r="C1685" s="8" t="s">
        <v>3322</v>
      </c>
      <c r="D1685" s="8" t="s">
        <v>3323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-86266.75</v>
      </c>
      <c r="R1685" s="9">
        <f t="shared" si="240"/>
        <v>-3594.4479166666665</v>
      </c>
      <c r="S1685" s="9"/>
      <c r="V1685" s="9">
        <f t="shared" si="244"/>
        <v>-3594.4479166666665</v>
      </c>
      <c r="X1685" s="200"/>
      <c r="Y1685" s="9"/>
      <c r="Z1685" s="9">
        <f t="shared" si="245"/>
        <v>-3594.4479166666665</v>
      </c>
      <c r="AA1685" s="9"/>
      <c r="AB1685" s="202"/>
      <c r="AC1685" s="157">
        <v>0</v>
      </c>
    </row>
    <row r="1686" spans="1:29" s="8" customFormat="1" outlineLevel="3" x14ac:dyDescent="0.25">
      <c r="A1686" s="8" t="s">
        <v>3183</v>
      </c>
      <c r="B1686" s="8" t="s">
        <v>3184</v>
      </c>
      <c r="C1686" s="8" t="s">
        <v>3324</v>
      </c>
      <c r="D1686" s="8" t="s">
        <v>3325</v>
      </c>
      <c r="E1686" s="9">
        <v>-122855.9</v>
      </c>
      <c r="F1686" s="9">
        <v>-107881.96</v>
      </c>
      <c r="G1686" s="9">
        <v>-107881.96</v>
      </c>
      <c r="H1686" s="9">
        <v>-107881.96</v>
      </c>
      <c r="I1686" s="9">
        <v>-107881.96</v>
      </c>
      <c r="J1686" s="9">
        <v>-107881.96</v>
      </c>
      <c r="K1686" s="9">
        <v>-107881.96</v>
      </c>
      <c r="L1686" s="9">
        <v>-107881.96</v>
      </c>
      <c r="M1686" s="9">
        <v>-107881.96</v>
      </c>
      <c r="N1686" s="9">
        <v>-107881.96</v>
      </c>
      <c r="O1686" s="9">
        <v>-107881.96</v>
      </c>
      <c r="P1686" s="9">
        <v>-107881.96</v>
      </c>
      <c r="Q1686" s="9">
        <v>-107881.96</v>
      </c>
      <c r="R1686" s="9">
        <f t="shared" si="240"/>
        <v>-108505.87416666665</v>
      </c>
      <c r="S1686" s="9"/>
      <c r="V1686" s="9">
        <f t="shared" si="244"/>
        <v>-108505.87416666665</v>
      </c>
      <c r="X1686" s="200"/>
      <c r="Y1686" s="9"/>
      <c r="Z1686" s="9">
        <f t="shared" si="245"/>
        <v>-108505.87416666665</v>
      </c>
      <c r="AA1686" s="9"/>
      <c r="AB1686" s="202"/>
      <c r="AC1686" s="157">
        <v>0</v>
      </c>
    </row>
    <row r="1687" spans="1:29" s="8" customFormat="1" outlineLevel="3" x14ac:dyDescent="0.25">
      <c r="A1687" s="187" t="s">
        <v>3183</v>
      </c>
      <c r="B1687" s="187" t="s">
        <v>3184</v>
      </c>
      <c r="C1687" s="187" t="s">
        <v>3326</v>
      </c>
      <c r="D1687" s="187" t="s">
        <v>3327</v>
      </c>
      <c r="E1687" s="170">
        <v>12618387.07</v>
      </c>
      <c r="F1687" s="170">
        <v>12618387.07</v>
      </c>
      <c r="G1687" s="170">
        <v>12618387.07</v>
      </c>
      <c r="H1687" s="170">
        <v>4816748.25</v>
      </c>
      <c r="I1687" s="170">
        <v>4816748.25</v>
      </c>
      <c r="J1687" s="170">
        <v>4816748.25</v>
      </c>
      <c r="K1687" s="170">
        <v>6766751.25</v>
      </c>
      <c r="L1687" s="170">
        <v>6766751.25</v>
      </c>
      <c r="M1687" s="170">
        <v>6766751.25</v>
      </c>
      <c r="N1687" s="170">
        <v>5184109.16</v>
      </c>
      <c r="O1687" s="170">
        <v>5184109.16</v>
      </c>
      <c r="P1687" s="170">
        <v>5184109.16</v>
      </c>
      <c r="Q1687" s="170">
        <v>3514535.59</v>
      </c>
      <c r="R1687" s="170">
        <f t="shared" si="240"/>
        <v>6967171.7874999987</v>
      </c>
      <c r="S1687" s="9"/>
      <c r="V1687" s="9">
        <f t="shared" si="244"/>
        <v>6967171.7874999987</v>
      </c>
      <c r="X1687" s="200"/>
      <c r="Y1687" s="9"/>
      <c r="Z1687" s="9">
        <f t="shared" si="245"/>
        <v>6967171.7874999987</v>
      </c>
      <c r="AA1687" s="9"/>
      <c r="AB1687" s="202"/>
      <c r="AC1687" s="157">
        <v>0</v>
      </c>
    </row>
    <row r="1688" spans="1:29" s="8" customFormat="1" outlineLevel="3" x14ac:dyDescent="0.25">
      <c r="A1688" s="187" t="s">
        <v>3183</v>
      </c>
      <c r="B1688" s="187" t="s">
        <v>3184</v>
      </c>
      <c r="C1688" s="187" t="s">
        <v>3328</v>
      </c>
      <c r="D1688" s="187" t="s">
        <v>3329</v>
      </c>
      <c r="E1688" s="170">
        <v>24080301.789999999</v>
      </c>
      <c r="F1688" s="170">
        <v>19785343.18</v>
      </c>
      <c r="G1688" s="170">
        <v>19785343.18</v>
      </c>
      <c r="H1688" s="170">
        <v>5141275.75</v>
      </c>
      <c r="I1688" s="170">
        <v>5141275.75</v>
      </c>
      <c r="J1688" s="170">
        <v>5141275.75</v>
      </c>
      <c r="K1688" s="170">
        <v>5646894.1699999999</v>
      </c>
      <c r="L1688" s="170">
        <v>5646894.1699999999</v>
      </c>
      <c r="M1688" s="170">
        <v>5646894.1699999999</v>
      </c>
      <c r="N1688" s="170">
        <v>11491253.1</v>
      </c>
      <c r="O1688" s="170">
        <v>11491253.1</v>
      </c>
      <c r="P1688" s="170">
        <v>11491253.1</v>
      </c>
      <c r="Q1688" s="170">
        <v>7831966.9199999999</v>
      </c>
      <c r="R1688" s="170">
        <f t="shared" si="240"/>
        <v>10197090.814583331</v>
      </c>
      <c r="S1688" s="9"/>
      <c r="V1688" s="9">
        <f t="shared" si="244"/>
        <v>10197090.814583331</v>
      </c>
      <c r="X1688" s="200"/>
      <c r="Y1688" s="9"/>
      <c r="Z1688" s="9">
        <f t="shared" si="245"/>
        <v>10197090.814583331</v>
      </c>
      <c r="AA1688" s="9"/>
      <c r="AB1688" s="202"/>
      <c r="AC1688" s="157">
        <v>0</v>
      </c>
    </row>
    <row r="1689" spans="1:29" s="8" customFormat="1" outlineLevel="3" x14ac:dyDescent="0.25">
      <c r="A1689" s="187" t="s">
        <v>3183</v>
      </c>
      <c r="B1689" s="187" t="s">
        <v>3184</v>
      </c>
      <c r="C1689" s="187" t="s">
        <v>3330</v>
      </c>
      <c r="D1689" s="187" t="s">
        <v>3331</v>
      </c>
      <c r="E1689" s="170">
        <v>4897208.38</v>
      </c>
      <c r="F1689" s="170">
        <v>3017527.62</v>
      </c>
      <c r="G1689" s="170">
        <v>3200621.16</v>
      </c>
      <c r="H1689" s="170">
        <v>1133039.21</v>
      </c>
      <c r="I1689" s="170">
        <v>1133039.21</v>
      </c>
      <c r="J1689" s="170">
        <v>1133039.21</v>
      </c>
      <c r="K1689" s="170">
        <v>0</v>
      </c>
      <c r="L1689" s="170">
        <v>0</v>
      </c>
      <c r="M1689" s="170">
        <v>0</v>
      </c>
      <c r="N1689" s="170">
        <v>0</v>
      </c>
      <c r="O1689" s="170">
        <v>0</v>
      </c>
      <c r="P1689" s="170">
        <v>0</v>
      </c>
      <c r="Q1689" s="170">
        <v>0</v>
      </c>
      <c r="R1689" s="170">
        <f t="shared" si="240"/>
        <v>1005489.2166666667</v>
      </c>
      <c r="S1689" s="9"/>
      <c r="V1689" s="9">
        <f t="shared" si="244"/>
        <v>1005489.2166666667</v>
      </c>
      <c r="X1689" s="200"/>
      <c r="Y1689" s="9"/>
      <c r="Z1689" s="9">
        <f t="shared" si="245"/>
        <v>1005489.2166666667</v>
      </c>
      <c r="AA1689" s="9"/>
      <c r="AB1689" s="202"/>
      <c r="AC1689" s="157">
        <v>0</v>
      </c>
    </row>
    <row r="1690" spans="1:29" s="8" customFormat="1" outlineLevel="3" x14ac:dyDescent="0.25">
      <c r="A1690" s="8" t="s">
        <v>3183</v>
      </c>
      <c r="B1690" s="8" t="s">
        <v>3184</v>
      </c>
      <c r="C1690" s="8" t="s">
        <v>1517</v>
      </c>
      <c r="D1690" s="8" t="s">
        <v>1518</v>
      </c>
      <c r="E1690" s="9">
        <v>-314269.12</v>
      </c>
      <c r="F1690" s="9">
        <v>-382833.45</v>
      </c>
      <c r="G1690" s="9">
        <v>-417527.55</v>
      </c>
      <c r="H1690" s="9">
        <v>-426086.47</v>
      </c>
      <c r="I1690" s="9">
        <v>-405297</v>
      </c>
      <c r="J1690" s="9">
        <v>-376512.17</v>
      </c>
      <c r="K1690" s="9">
        <v>-362749.93</v>
      </c>
      <c r="L1690" s="9">
        <v>-343404.4</v>
      </c>
      <c r="M1690" s="9">
        <v>-528951.9</v>
      </c>
      <c r="N1690" s="9">
        <v>-857664.22</v>
      </c>
      <c r="O1690" s="9">
        <v>-950672.85</v>
      </c>
      <c r="P1690" s="9">
        <v>-933371.77</v>
      </c>
      <c r="Q1690" s="9">
        <v>-863690.57</v>
      </c>
      <c r="R1690" s="9">
        <f t="shared" si="240"/>
        <v>-547837.62958333327</v>
      </c>
      <c r="S1690" s="9"/>
      <c r="V1690" s="9">
        <f t="shared" si="244"/>
        <v>-547837.62958333327</v>
      </c>
      <c r="X1690" s="200"/>
      <c r="Y1690" s="9"/>
      <c r="Z1690" s="9"/>
      <c r="AA1690" s="9">
        <f>V1690</f>
        <v>-547837.62958333327</v>
      </c>
      <c r="AB1690" s="202"/>
      <c r="AC1690" s="157">
        <v>0</v>
      </c>
    </row>
    <row r="1691" spans="1:29" s="8" customFormat="1" outlineLevel="3" x14ac:dyDescent="0.25">
      <c r="A1691" s="181" t="s">
        <v>3183</v>
      </c>
      <c r="B1691" s="181" t="s">
        <v>3184</v>
      </c>
      <c r="C1691" s="181" t="s">
        <v>3332</v>
      </c>
      <c r="D1691" s="181" t="s">
        <v>3333</v>
      </c>
      <c r="E1691" s="182">
        <v>-2663064.25</v>
      </c>
      <c r="F1691" s="182">
        <v>-4661328.26</v>
      </c>
      <c r="G1691" s="182">
        <v>-5368415.83</v>
      </c>
      <c r="H1691" s="182">
        <v>-4882472.8</v>
      </c>
      <c r="I1691" s="182">
        <v>-3441452.82</v>
      </c>
      <c r="J1691" s="182">
        <v>-3276944.4</v>
      </c>
      <c r="K1691" s="182">
        <v>-3322101.1</v>
      </c>
      <c r="L1691" s="182">
        <v>-2921433.66</v>
      </c>
      <c r="M1691" s="182">
        <v>-2943571.85</v>
      </c>
      <c r="N1691" s="182">
        <v>-2459281</v>
      </c>
      <c r="O1691" s="182">
        <v>-2239272.2200000002</v>
      </c>
      <c r="P1691" s="182">
        <v>-2015894.64</v>
      </c>
      <c r="Q1691" s="182">
        <v>-2210846.73</v>
      </c>
      <c r="R1691" s="182">
        <f t="shared" si="240"/>
        <v>-3330760.3391666673</v>
      </c>
      <c r="S1691" s="9"/>
      <c r="V1691" s="9">
        <f t="shared" si="244"/>
        <v>-3330760.3391666673</v>
      </c>
      <c r="X1691" s="200"/>
      <c r="Y1691" s="9"/>
      <c r="Z1691" s="9">
        <f t="shared" ref="Z1691:Z1712" si="246">V1691</f>
        <v>-3330760.3391666673</v>
      </c>
      <c r="AA1691" s="9"/>
      <c r="AB1691" s="202"/>
      <c r="AC1691" s="157">
        <v>0</v>
      </c>
    </row>
    <row r="1692" spans="1:29" s="8" customFormat="1" outlineLevel="3" x14ac:dyDescent="0.25">
      <c r="A1692" s="187" t="s">
        <v>3183</v>
      </c>
      <c r="B1692" s="187" t="s">
        <v>3184</v>
      </c>
      <c r="C1692" s="187" t="s">
        <v>3334</v>
      </c>
      <c r="D1692" s="187" t="s">
        <v>3331</v>
      </c>
      <c r="E1692" s="170">
        <v>-8879362.5199999996</v>
      </c>
      <c r="F1692" s="170">
        <v>-3017527.62</v>
      </c>
      <c r="G1692" s="170">
        <v>-3200621.16</v>
      </c>
      <c r="H1692" s="170">
        <v>-1133039.21</v>
      </c>
      <c r="I1692" s="170">
        <v>-1133039.21</v>
      </c>
      <c r="J1692" s="170">
        <v>-1133039.21</v>
      </c>
      <c r="K1692" s="170">
        <v>0</v>
      </c>
      <c r="L1692" s="170">
        <v>0</v>
      </c>
      <c r="M1692" s="170">
        <v>0</v>
      </c>
      <c r="N1692" s="170">
        <v>0</v>
      </c>
      <c r="O1692" s="170">
        <v>0</v>
      </c>
      <c r="P1692" s="170">
        <v>0</v>
      </c>
      <c r="Q1692" s="170">
        <v>0</v>
      </c>
      <c r="R1692" s="170">
        <f t="shared" si="240"/>
        <v>-1171412.3058333334</v>
      </c>
      <c r="S1692" s="9"/>
      <c r="V1692" s="9">
        <f t="shared" si="244"/>
        <v>-1171412.3058333334</v>
      </c>
      <c r="X1692" s="200"/>
      <c r="Y1692" s="9"/>
      <c r="Z1692" s="9">
        <f t="shared" si="246"/>
        <v>-1171412.3058333334</v>
      </c>
      <c r="AA1692" s="9"/>
      <c r="AB1692" s="202"/>
      <c r="AC1692" s="157">
        <v>0</v>
      </c>
    </row>
    <row r="1693" spans="1:29" s="8" customFormat="1" outlineLevel="3" x14ac:dyDescent="0.25">
      <c r="A1693" s="8" t="s">
        <v>3183</v>
      </c>
      <c r="B1693" s="8" t="s">
        <v>3184</v>
      </c>
      <c r="C1693" s="8" t="s">
        <v>3335</v>
      </c>
      <c r="D1693" s="8" t="s">
        <v>3336</v>
      </c>
      <c r="E1693" s="9">
        <v>1069730.9099999999</v>
      </c>
      <c r="F1693" s="9">
        <v>1069730.9099999999</v>
      </c>
      <c r="G1693" s="9">
        <v>1069730.9099999999</v>
      </c>
      <c r="H1693" s="9">
        <v>1069730.9099999999</v>
      </c>
      <c r="I1693" s="9">
        <v>1069730.9099999999</v>
      </c>
      <c r="J1693" s="9">
        <v>1069730.9099999999</v>
      </c>
      <c r="K1693" s="9">
        <v>623229.56999999995</v>
      </c>
      <c r="L1693" s="9">
        <v>623229.56999999995</v>
      </c>
      <c r="M1693" s="9">
        <v>623229.56999999995</v>
      </c>
      <c r="N1693" s="9">
        <v>623229.56999999995</v>
      </c>
      <c r="O1693" s="9">
        <v>623229.56999999995</v>
      </c>
      <c r="P1693" s="9">
        <v>623229.56999999995</v>
      </c>
      <c r="Q1693" s="9">
        <v>623229.56999999995</v>
      </c>
      <c r="R1693" s="9">
        <f t="shared" si="240"/>
        <v>827876.01750000007</v>
      </c>
      <c r="S1693" s="9"/>
      <c r="V1693" s="9">
        <f t="shared" si="244"/>
        <v>827876.01750000007</v>
      </c>
      <c r="X1693" s="200"/>
      <c r="Y1693" s="9"/>
      <c r="Z1693" s="9">
        <f t="shared" si="246"/>
        <v>827876.01750000007</v>
      </c>
      <c r="AA1693" s="9"/>
      <c r="AB1693" s="202"/>
      <c r="AC1693" s="157">
        <v>0</v>
      </c>
    </row>
    <row r="1694" spans="1:29" s="8" customFormat="1" outlineLevel="3" x14ac:dyDescent="0.25">
      <c r="A1694" s="8" t="s">
        <v>3183</v>
      </c>
      <c r="B1694" s="8" t="s">
        <v>3184</v>
      </c>
      <c r="C1694" s="8" t="s">
        <v>3337</v>
      </c>
      <c r="D1694" s="8" t="s">
        <v>3338</v>
      </c>
      <c r="E1694" s="9">
        <v>10707000</v>
      </c>
      <c r="F1694" s="9">
        <v>10707000</v>
      </c>
      <c r="G1694" s="9">
        <v>10707000</v>
      </c>
      <c r="H1694" s="9">
        <v>12874807.050000001</v>
      </c>
      <c r="I1694" s="9">
        <v>12874807.050000001</v>
      </c>
      <c r="J1694" s="9">
        <v>12874807.050000001</v>
      </c>
      <c r="K1694" s="9">
        <v>14487271.35</v>
      </c>
      <c r="L1694" s="9">
        <v>14487271.35</v>
      </c>
      <c r="M1694" s="9">
        <v>14487271.35</v>
      </c>
      <c r="N1694" s="9">
        <v>15356004.810000001</v>
      </c>
      <c r="O1694" s="9">
        <v>15356004.810000001</v>
      </c>
      <c r="P1694" s="9">
        <v>15356004.810000001</v>
      </c>
      <c r="Q1694" s="9">
        <v>19202507.68</v>
      </c>
      <c r="R1694" s="9">
        <f t="shared" si="240"/>
        <v>13710250.289166665</v>
      </c>
      <c r="S1694" s="9"/>
      <c r="V1694" s="9">
        <f t="shared" si="244"/>
        <v>13710250.289166665</v>
      </c>
      <c r="X1694" s="200"/>
      <c r="Y1694" s="9"/>
      <c r="Z1694" s="9">
        <f t="shared" si="246"/>
        <v>13710250.289166665</v>
      </c>
      <c r="AA1694" s="9"/>
      <c r="AB1694" s="202"/>
      <c r="AC1694" s="157">
        <v>0</v>
      </c>
    </row>
    <row r="1695" spans="1:29" s="8" customFormat="1" outlineLevel="3" x14ac:dyDescent="0.25">
      <c r="A1695" s="8" t="s">
        <v>3183</v>
      </c>
      <c r="B1695" s="8" t="s">
        <v>3184</v>
      </c>
      <c r="C1695" s="8" t="s">
        <v>3339</v>
      </c>
      <c r="D1695" s="8" t="s">
        <v>3336</v>
      </c>
      <c r="E1695" s="9">
        <v>-1069730.9099999999</v>
      </c>
      <c r="F1695" s="9">
        <v>-1069730.9099999999</v>
      </c>
      <c r="G1695" s="9">
        <v>-1069730.9099999999</v>
      </c>
      <c r="H1695" s="9">
        <v>-1069730.9099999999</v>
      </c>
      <c r="I1695" s="9">
        <v>-1069730.9099999999</v>
      </c>
      <c r="J1695" s="9">
        <v>-1080829.57</v>
      </c>
      <c r="K1695" s="9">
        <v>-623229.56999999995</v>
      </c>
      <c r="L1695" s="9">
        <v>-623229.56999999995</v>
      </c>
      <c r="M1695" s="9">
        <v>-623229.56999999995</v>
      </c>
      <c r="N1695" s="9">
        <v>-623229.56999999995</v>
      </c>
      <c r="O1695" s="9">
        <v>-623229.56999999995</v>
      </c>
      <c r="P1695" s="9">
        <v>-623229.56999999995</v>
      </c>
      <c r="Q1695" s="9">
        <v>-623229.56999999995</v>
      </c>
      <c r="R1695" s="9">
        <f t="shared" si="240"/>
        <v>-828800.90583333338</v>
      </c>
      <c r="S1695" s="9"/>
      <c r="V1695" s="9">
        <f t="shared" si="244"/>
        <v>-828800.90583333338</v>
      </c>
      <c r="X1695" s="200"/>
      <c r="Y1695" s="9"/>
      <c r="Z1695" s="9">
        <f t="shared" si="246"/>
        <v>-828800.90583333338</v>
      </c>
      <c r="AA1695" s="9"/>
      <c r="AB1695" s="202"/>
      <c r="AC1695" s="157">
        <v>0</v>
      </c>
    </row>
    <row r="1696" spans="1:29" s="8" customFormat="1" outlineLevel="3" x14ac:dyDescent="0.25">
      <c r="A1696" s="8" t="s">
        <v>3183</v>
      </c>
      <c r="B1696" s="8" t="s">
        <v>3184</v>
      </c>
      <c r="C1696" s="8" t="s">
        <v>3340</v>
      </c>
      <c r="D1696" s="8" t="s">
        <v>3338</v>
      </c>
      <c r="E1696" s="9">
        <v>-20770408.190000001</v>
      </c>
      <c r="F1696" s="9">
        <v>-21356633.73</v>
      </c>
      <c r="G1696" s="9">
        <v>-22093156.809999999</v>
      </c>
      <c r="H1696" s="9">
        <v>-22644936.41</v>
      </c>
      <c r="I1696" s="9">
        <v>-23246308.579999998</v>
      </c>
      <c r="J1696" s="9">
        <v>-23526284.899999999</v>
      </c>
      <c r="K1696" s="9">
        <v>-23992721.170000002</v>
      </c>
      <c r="L1696" s="9">
        <v>-24562896.93</v>
      </c>
      <c r="M1696" s="9">
        <v>-25260645.460000001</v>
      </c>
      <c r="N1696" s="9">
        <v>-24444612.039999999</v>
      </c>
      <c r="O1696" s="9">
        <v>-24165983.079999998</v>
      </c>
      <c r="P1696" s="9">
        <v>-23872077.710000001</v>
      </c>
      <c r="Q1696" s="9">
        <v>-23997720.949999999</v>
      </c>
      <c r="R1696" s="9">
        <f t="shared" si="240"/>
        <v>-23462526.782500003</v>
      </c>
      <c r="S1696" s="9"/>
      <c r="V1696" s="9">
        <f t="shared" si="244"/>
        <v>-23462526.782500003</v>
      </c>
      <c r="X1696" s="200"/>
      <c r="Y1696" s="9"/>
      <c r="Z1696" s="9">
        <f t="shared" si="246"/>
        <v>-23462526.782500003</v>
      </c>
      <c r="AA1696" s="9"/>
      <c r="AB1696" s="202"/>
      <c r="AC1696" s="157">
        <v>0</v>
      </c>
    </row>
    <row r="1697" spans="1:29" s="8" customFormat="1" outlineLevel="3" x14ac:dyDescent="0.25">
      <c r="A1697" s="8" t="s">
        <v>3183</v>
      </c>
      <c r="B1697" s="8" t="s">
        <v>3184</v>
      </c>
      <c r="C1697" s="8" t="s">
        <v>2161</v>
      </c>
      <c r="D1697" s="8" t="s">
        <v>2162</v>
      </c>
      <c r="E1697" s="9">
        <v>0</v>
      </c>
      <c r="F1697" s="9">
        <v>0</v>
      </c>
      <c r="G1697" s="9">
        <v>0</v>
      </c>
      <c r="H1697" s="9">
        <v>0</v>
      </c>
      <c r="I1697" s="9">
        <v>0</v>
      </c>
      <c r="J1697" s="9">
        <v>0</v>
      </c>
      <c r="K1697" s="9">
        <v>0</v>
      </c>
      <c r="L1697" s="9">
        <v>0</v>
      </c>
      <c r="M1697" s="9">
        <v>0</v>
      </c>
      <c r="N1697" s="9">
        <v>0</v>
      </c>
      <c r="O1697" s="9">
        <v>0</v>
      </c>
      <c r="P1697" s="9">
        <v>0</v>
      </c>
      <c r="Q1697" s="9">
        <v>-0.01</v>
      </c>
      <c r="R1697" s="9">
        <f t="shared" si="240"/>
        <v>-4.1666666666666669E-4</v>
      </c>
      <c r="S1697" s="9"/>
      <c r="V1697" s="9">
        <f t="shared" si="244"/>
        <v>-4.1666666666666669E-4</v>
      </c>
      <c r="X1697" s="200"/>
      <c r="Y1697" s="9"/>
      <c r="Z1697" s="9">
        <f t="shared" si="246"/>
        <v>-4.1666666666666669E-4</v>
      </c>
      <c r="AA1697" s="9"/>
      <c r="AB1697" s="202"/>
      <c r="AC1697" s="157">
        <v>0</v>
      </c>
    </row>
    <row r="1698" spans="1:29" s="8" customFormat="1" outlineLevel="3" x14ac:dyDescent="0.25">
      <c r="A1698" s="183" t="s">
        <v>3183</v>
      </c>
      <c r="B1698" s="183" t="s">
        <v>3184</v>
      </c>
      <c r="C1698" s="183" t="s">
        <v>3341</v>
      </c>
      <c r="D1698" s="183" t="s">
        <v>3342</v>
      </c>
      <c r="E1698" s="184">
        <v>2137670.31</v>
      </c>
      <c r="F1698" s="184">
        <v>2137670.31</v>
      </c>
      <c r="G1698" s="184">
        <v>2137670.31</v>
      </c>
      <c r="H1698" s="184">
        <v>2738965.48</v>
      </c>
      <c r="I1698" s="184">
        <v>2738965.48</v>
      </c>
      <c r="J1698" s="184">
        <v>2738965.48</v>
      </c>
      <c r="K1698" s="184">
        <v>2922816.88</v>
      </c>
      <c r="L1698" s="184">
        <v>2922816.88</v>
      </c>
      <c r="M1698" s="184">
        <v>2922816.88</v>
      </c>
      <c r="N1698" s="184">
        <v>2641016.67</v>
      </c>
      <c r="O1698" s="184">
        <v>2641016.67</v>
      </c>
      <c r="P1698" s="184">
        <v>2641016.67</v>
      </c>
      <c r="Q1698" s="184">
        <v>2452620.39</v>
      </c>
      <c r="R1698" s="184">
        <f t="shared" si="240"/>
        <v>2623240.2550000004</v>
      </c>
      <c r="S1698" s="9"/>
      <c r="V1698" s="9">
        <f t="shared" si="244"/>
        <v>2623240.2550000004</v>
      </c>
      <c r="X1698" s="200"/>
      <c r="Y1698" s="9"/>
      <c r="Z1698" s="9">
        <f t="shared" si="246"/>
        <v>2623240.2550000004</v>
      </c>
      <c r="AA1698" s="9"/>
      <c r="AB1698" s="202"/>
      <c r="AC1698" s="157">
        <v>0</v>
      </c>
    </row>
    <row r="1699" spans="1:29" s="8" customFormat="1" outlineLevel="3" x14ac:dyDescent="0.25">
      <c r="A1699" s="183" t="s">
        <v>3183</v>
      </c>
      <c r="B1699" s="183" t="s">
        <v>3184</v>
      </c>
      <c r="C1699" s="183" t="s">
        <v>3343</v>
      </c>
      <c r="D1699" s="183" t="s">
        <v>3344</v>
      </c>
      <c r="E1699" s="184">
        <v>-2137670.31</v>
      </c>
      <c r="F1699" s="184">
        <v>-2424719.79</v>
      </c>
      <c r="G1699" s="184">
        <v>-2558563.4300000002</v>
      </c>
      <c r="H1699" s="184">
        <v>-2738965.48</v>
      </c>
      <c r="I1699" s="184">
        <v>-2900768.67</v>
      </c>
      <c r="J1699" s="184">
        <v>-2851947.54</v>
      </c>
      <c r="K1699" s="184">
        <v>-2922816.88</v>
      </c>
      <c r="L1699" s="184">
        <v>-3049847</v>
      </c>
      <c r="M1699" s="184">
        <v>-3000347.1</v>
      </c>
      <c r="N1699" s="184">
        <v>-2641016.67</v>
      </c>
      <c r="O1699" s="184">
        <v>-2587884.64</v>
      </c>
      <c r="P1699" s="184">
        <v>-2500548.0299999998</v>
      </c>
      <c r="Q1699" s="184">
        <v>-2452620.39</v>
      </c>
      <c r="R1699" s="184">
        <f t="shared" si="240"/>
        <v>-2706047.5483333338</v>
      </c>
      <c r="S1699" s="9"/>
      <c r="V1699" s="9">
        <f t="shared" si="244"/>
        <v>-2706047.5483333338</v>
      </c>
      <c r="X1699" s="200"/>
      <c r="Y1699" s="9"/>
      <c r="Z1699" s="9">
        <f t="shared" si="246"/>
        <v>-2706047.5483333338</v>
      </c>
      <c r="AA1699" s="9"/>
      <c r="AB1699" s="202"/>
      <c r="AC1699" s="157">
        <v>0</v>
      </c>
    </row>
    <row r="1700" spans="1:29" s="8" customFormat="1" outlineLevel="3" x14ac:dyDescent="0.25">
      <c r="A1700" s="183" t="s">
        <v>3183</v>
      </c>
      <c r="B1700" s="183" t="s">
        <v>3184</v>
      </c>
      <c r="C1700" s="183" t="s">
        <v>3345</v>
      </c>
      <c r="D1700" s="183" t="s">
        <v>3346</v>
      </c>
      <c r="E1700" s="184">
        <v>1328096.6499999999</v>
      </c>
      <c r="F1700" s="184">
        <v>1328096.6499999999</v>
      </c>
      <c r="G1700" s="184">
        <v>1328096.6499999999</v>
      </c>
      <c r="H1700" s="184">
        <v>2125014.44</v>
      </c>
      <c r="I1700" s="184">
        <v>2125014.44</v>
      </c>
      <c r="J1700" s="184">
        <v>2125014.44</v>
      </c>
      <c r="K1700" s="184">
        <v>1541064.26</v>
      </c>
      <c r="L1700" s="184">
        <v>1541064.26</v>
      </c>
      <c r="M1700" s="184">
        <v>1541064.26</v>
      </c>
      <c r="N1700" s="184">
        <v>1089706.27</v>
      </c>
      <c r="O1700" s="184">
        <v>1089706.27</v>
      </c>
      <c r="P1700" s="184">
        <v>1089706.27</v>
      </c>
      <c r="Q1700" s="184">
        <v>879913.72</v>
      </c>
      <c r="R1700" s="184">
        <f t="shared" si="240"/>
        <v>1502296.1162499997</v>
      </c>
      <c r="S1700" s="9"/>
      <c r="V1700" s="9">
        <f t="shared" si="244"/>
        <v>1502296.1162499997</v>
      </c>
      <c r="X1700" s="200"/>
      <c r="Y1700" s="9"/>
      <c r="Z1700" s="9">
        <f t="shared" si="246"/>
        <v>1502296.1162499997</v>
      </c>
      <c r="AA1700" s="9"/>
      <c r="AB1700" s="202"/>
      <c r="AC1700" s="157">
        <v>0</v>
      </c>
    </row>
    <row r="1701" spans="1:29" s="8" customFormat="1" outlineLevel="3" x14ac:dyDescent="0.25">
      <c r="A1701" s="183" t="s">
        <v>3183</v>
      </c>
      <c r="B1701" s="183" t="s">
        <v>3184</v>
      </c>
      <c r="C1701" s="183" t="s">
        <v>3347</v>
      </c>
      <c r="D1701" s="183" t="s">
        <v>3348</v>
      </c>
      <c r="E1701" s="184">
        <v>-1328096.6499999999</v>
      </c>
      <c r="F1701" s="184">
        <v>-1685740.18</v>
      </c>
      <c r="G1701" s="184">
        <v>-1903565.86</v>
      </c>
      <c r="H1701" s="184">
        <v>-2125014.44</v>
      </c>
      <c r="I1701" s="184">
        <v>-2191834.58</v>
      </c>
      <c r="J1701" s="184">
        <v>-1808599.82</v>
      </c>
      <c r="K1701" s="184">
        <v>-1541064.26</v>
      </c>
      <c r="L1701" s="184">
        <v>-1489498.7</v>
      </c>
      <c r="M1701" s="184">
        <v>-1541064.26</v>
      </c>
      <c r="N1701" s="184">
        <v>-1089706.27</v>
      </c>
      <c r="O1701" s="184">
        <v>-988151.07</v>
      </c>
      <c r="P1701" s="184">
        <v>-961580.15</v>
      </c>
      <c r="Q1701" s="184">
        <v>-879913.72</v>
      </c>
      <c r="R1701" s="184">
        <f t="shared" si="240"/>
        <v>-1535818.73125</v>
      </c>
      <c r="S1701" s="9"/>
      <c r="V1701" s="9">
        <f t="shared" si="244"/>
        <v>-1535818.73125</v>
      </c>
      <c r="X1701" s="200"/>
      <c r="Y1701" s="9"/>
      <c r="Z1701" s="9">
        <f t="shared" si="246"/>
        <v>-1535818.73125</v>
      </c>
      <c r="AA1701" s="9"/>
      <c r="AB1701" s="202"/>
      <c r="AC1701" s="157">
        <v>0</v>
      </c>
    </row>
    <row r="1702" spans="1:29" s="8" customFormat="1" outlineLevel="3" x14ac:dyDescent="0.25">
      <c r="A1702" s="183" t="s">
        <v>3183</v>
      </c>
      <c r="B1702" s="183" t="s">
        <v>3184</v>
      </c>
      <c r="C1702" s="183" t="s">
        <v>3349</v>
      </c>
      <c r="D1702" s="183" t="s">
        <v>3350</v>
      </c>
      <c r="E1702" s="184">
        <v>0</v>
      </c>
      <c r="F1702" s="184">
        <v>0</v>
      </c>
      <c r="G1702" s="184">
        <v>0</v>
      </c>
      <c r="H1702" s="184">
        <v>0</v>
      </c>
      <c r="I1702" s="184">
        <v>0</v>
      </c>
      <c r="J1702" s="184">
        <v>0</v>
      </c>
      <c r="K1702" s="184">
        <v>0</v>
      </c>
      <c r="L1702" s="184">
        <v>0</v>
      </c>
      <c r="M1702" s="184">
        <v>0</v>
      </c>
      <c r="N1702" s="184">
        <v>0</v>
      </c>
      <c r="O1702" s="184">
        <v>0</v>
      </c>
      <c r="P1702" s="184">
        <v>0</v>
      </c>
      <c r="Q1702" s="184">
        <v>0</v>
      </c>
      <c r="R1702" s="184">
        <f t="shared" si="240"/>
        <v>0</v>
      </c>
      <c r="S1702" s="9"/>
      <c r="V1702" s="9">
        <f t="shared" si="244"/>
        <v>0</v>
      </c>
      <c r="X1702" s="200"/>
      <c r="Y1702" s="9"/>
      <c r="Z1702" s="9">
        <f t="shared" si="246"/>
        <v>0</v>
      </c>
      <c r="AA1702" s="9"/>
      <c r="AB1702" s="202"/>
      <c r="AC1702" s="157">
        <v>0</v>
      </c>
    </row>
    <row r="1703" spans="1:29" s="8" customFormat="1" outlineLevel="3" x14ac:dyDescent="0.25">
      <c r="A1703" s="183" t="s">
        <v>3183</v>
      </c>
      <c r="B1703" s="183" t="s">
        <v>3184</v>
      </c>
      <c r="C1703" s="183" t="s">
        <v>3351</v>
      </c>
      <c r="D1703" s="183" t="s">
        <v>3352</v>
      </c>
      <c r="E1703" s="184">
        <v>77603.990000000005</v>
      </c>
      <c r="F1703" s="184">
        <v>77603.990000000005</v>
      </c>
      <c r="G1703" s="184">
        <v>77603.990000000005</v>
      </c>
      <c r="H1703" s="184">
        <v>1116681.25</v>
      </c>
      <c r="I1703" s="184">
        <v>1116681.25</v>
      </c>
      <c r="J1703" s="184">
        <v>1116681.25</v>
      </c>
      <c r="K1703" s="184">
        <v>10479010.92</v>
      </c>
      <c r="L1703" s="184">
        <v>10479010.92</v>
      </c>
      <c r="M1703" s="184">
        <v>0</v>
      </c>
      <c r="N1703" s="184">
        <v>11359283.609999999</v>
      </c>
      <c r="O1703" s="184">
        <v>11359283.609999999</v>
      </c>
      <c r="P1703" s="184">
        <v>11359283.609999999</v>
      </c>
      <c r="Q1703" s="184">
        <v>12459172.779999999</v>
      </c>
      <c r="R1703" s="184">
        <f t="shared" si="240"/>
        <v>5400792.7320833327</v>
      </c>
      <c r="S1703" s="9"/>
      <c r="V1703" s="9">
        <f t="shared" si="244"/>
        <v>5400792.7320833327</v>
      </c>
      <c r="X1703" s="200"/>
      <c r="Y1703" s="9"/>
      <c r="Z1703" s="9">
        <f t="shared" si="246"/>
        <v>5400792.7320833327</v>
      </c>
      <c r="AA1703" s="9"/>
      <c r="AB1703" s="202"/>
      <c r="AC1703" s="157">
        <v>0</v>
      </c>
    </row>
    <row r="1704" spans="1:29" s="8" customFormat="1" outlineLevel="3" x14ac:dyDescent="0.25">
      <c r="A1704" s="183" t="s">
        <v>3183</v>
      </c>
      <c r="B1704" s="183" t="s">
        <v>3184</v>
      </c>
      <c r="C1704" s="183" t="s">
        <v>3353</v>
      </c>
      <c r="D1704" s="183" t="s">
        <v>3354</v>
      </c>
      <c r="E1704" s="184">
        <v>-776039.89</v>
      </c>
      <c r="F1704" s="184">
        <v>-3420692.01</v>
      </c>
      <c r="G1704" s="184">
        <v>-6795876.0300000003</v>
      </c>
      <c r="H1704" s="184">
        <v>-11166812.460000001</v>
      </c>
      <c r="I1704" s="184">
        <v>-12274518.220000001</v>
      </c>
      <c r="J1704" s="184">
        <v>-12895687.74</v>
      </c>
      <c r="K1704" s="184">
        <v>-13057310.050000001</v>
      </c>
      <c r="L1704" s="184">
        <v>-16024600.970000001</v>
      </c>
      <c r="M1704" s="184">
        <v>-15994915.439999999</v>
      </c>
      <c r="N1704" s="184">
        <v>-17073531.18</v>
      </c>
      <c r="O1704" s="184">
        <v>-17826845.870000001</v>
      </c>
      <c r="P1704" s="184">
        <v>-19110195.16</v>
      </c>
      <c r="Q1704" s="184">
        <v>-21639949.460000001</v>
      </c>
      <c r="R1704" s="184">
        <f t="shared" si="240"/>
        <v>-13070748.317083331</v>
      </c>
      <c r="S1704" s="9"/>
      <c r="V1704" s="9">
        <f t="shared" si="244"/>
        <v>-13070748.317083331</v>
      </c>
      <c r="X1704" s="200"/>
      <c r="Y1704" s="9"/>
      <c r="Z1704" s="9">
        <f t="shared" si="246"/>
        <v>-13070748.317083331</v>
      </c>
      <c r="AA1704" s="9"/>
      <c r="AB1704" s="202"/>
      <c r="AC1704" s="157">
        <v>0</v>
      </c>
    </row>
    <row r="1705" spans="1:29" s="8" customFormat="1" outlineLevel="3" x14ac:dyDescent="0.25">
      <c r="A1705" s="183" t="s">
        <v>3183</v>
      </c>
      <c r="B1705" s="183" t="s">
        <v>3184</v>
      </c>
      <c r="C1705" s="183" t="s">
        <v>3355</v>
      </c>
      <c r="D1705" s="183" t="s">
        <v>3356</v>
      </c>
      <c r="E1705" s="184">
        <v>1923062.38</v>
      </c>
      <c r="F1705" s="184">
        <v>1923062.38</v>
      </c>
      <c r="G1705" s="184">
        <v>1923062.38</v>
      </c>
      <c r="H1705" s="184">
        <v>2711557.99</v>
      </c>
      <c r="I1705" s="184">
        <v>2711557.99</v>
      </c>
      <c r="J1705" s="184">
        <v>2711557.99</v>
      </c>
      <c r="K1705" s="184">
        <v>1757028.65</v>
      </c>
      <c r="L1705" s="184">
        <v>1757028.65</v>
      </c>
      <c r="M1705" s="184">
        <v>1757028.65</v>
      </c>
      <c r="N1705" s="184">
        <v>3496538.32</v>
      </c>
      <c r="O1705" s="184">
        <v>3496538.32</v>
      </c>
      <c r="P1705" s="184">
        <v>3496538.32</v>
      </c>
      <c r="Q1705" s="184">
        <v>3933062.71</v>
      </c>
      <c r="R1705" s="184">
        <f t="shared" si="240"/>
        <v>2555796.8487500004</v>
      </c>
      <c r="S1705" s="9"/>
      <c r="V1705" s="9">
        <f t="shared" si="244"/>
        <v>2555796.8487500004</v>
      </c>
      <c r="X1705" s="200"/>
      <c r="Y1705" s="9"/>
      <c r="Z1705" s="9">
        <f t="shared" si="246"/>
        <v>2555796.8487500004</v>
      </c>
      <c r="AA1705" s="9"/>
      <c r="AB1705" s="202"/>
      <c r="AC1705" s="157">
        <v>0</v>
      </c>
    </row>
    <row r="1706" spans="1:29" s="8" customFormat="1" outlineLevel="3" x14ac:dyDescent="0.25">
      <c r="A1706" s="183" t="s">
        <v>3183</v>
      </c>
      <c r="B1706" s="183" t="s">
        <v>3184</v>
      </c>
      <c r="C1706" s="183" t="s">
        <v>3357</v>
      </c>
      <c r="D1706" s="183" t="s">
        <v>3358</v>
      </c>
      <c r="E1706" s="184">
        <v>-1923062.38</v>
      </c>
      <c r="F1706" s="184">
        <v>-2199431.88</v>
      </c>
      <c r="G1706" s="184">
        <v>-2509913.96</v>
      </c>
      <c r="H1706" s="184">
        <v>-2711557.99</v>
      </c>
      <c r="I1706" s="184">
        <v>-2716869.14</v>
      </c>
      <c r="J1706" s="184">
        <v>-2478317.87</v>
      </c>
      <c r="K1706" s="184">
        <v>-1757028.65</v>
      </c>
      <c r="L1706" s="184">
        <v>-2750291.48</v>
      </c>
      <c r="M1706" s="184">
        <v>-3281107.26</v>
      </c>
      <c r="N1706" s="184">
        <v>-3496538.32</v>
      </c>
      <c r="O1706" s="184">
        <v>-4091055.91</v>
      </c>
      <c r="P1706" s="184">
        <v>-4055105.99</v>
      </c>
      <c r="Q1706" s="184">
        <v>-3933062.71</v>
      </c>
      <c r="R1706" s="184">
        <f t="shared" si="240"/>
        <v>-2914606.7495833333</v>
      </c>
      <c r="S1706" s="9"/>
      <c r="V1706" s="9">
        <f t="shared" si="244"/>
        <v>-2914606.7495833333</v>
      </c>
      <c r="X1706" s="200"/>
      <c r="Y1706" s="9"/>
      <c r="Z1706" s="9">
        <f t="shared" si="246"/>
        <v>-2914606.7495833333</v>
      </c>
      <c r="AA1706" s="9"/>
      <c r="AB1706" s="202"/>
      <c r="AC1706" s="157">
        <v>0</v>
      </c>
    </row>
    <row r="1707" spans="1:29" s="8" customFormat="1" outlineLevel="3" x14ac:dyDescent="0.25">
      <c r="A1707" s="183" t="s">
        <v>3183</v>
      </c>
      <c r="B1707" s="183" t="s">
        <v>3184</v>
      </c>
      <c r="C1707" s="183" t="s">
        <v>3359</v>
      </c>
      <c r="D1707" s="183" t="s">
        <v>3360</v>
      </c>
      <c r="E1707" s="184">
        <v>0</v>
      </c>
      <c r="F1707" s="184">
        <v>0</v>
      </c>
      <c r="G1707" s="184">
        <v>0</v>
      </c>
      <c r="H1707" s="184">
        <v>849206.56</v>
      </c>
      <c r="I1707" s="184">
        <v>849206.56</v>
      </c>
      <c r="J1707" s="184">
        <v>849206.56</v>
      </c>
      <c r="K1707" s="184">
        <v>1594640.99</v>
      </c>
      <c r="L1707" s="184">
        <v>1594640.99</v>
      </c>
      <c r="M1707" s="184">
        <v>1594640.99</v>
      </c>
      <c r="N1707" s="184">
        <v>112228.65</v>
      </c>
      <c r="O1707" s="184">
        <v>112228.65</v>
      </c>
      <c r="P1707" s="184">
        <v>112228.65</v>
      </c>
      <c r="Q1707" s="184">
        <v>406469.57</v>
      </c>
      <c r="R1707" s="184">
        <f t="shared" si="240"/>
        <v>655955.28208333347</v>
      </c>
      <c r="S1707" s="9"/>
      <c r="V1707" s="9">
        <f t="shared" si="244"/>
        <v>655955.28208333347</v>
      </c>
      <c r="X1707" s="200"/>
      <c r="Y1707" s="9"/>
      <c r="Z1707" s="9">
        <f t="shared" si="246"/>
        <v>655955.28208333347</v>
      </c>
      <c r="AA1707" s="9"/>
      <c r="AB1707" s="202"/>
      <c r="AC1707" s="157">
        <v>0</v>
      </c>
    </row>
    <row r="1708" spans="1:29" s="8" customFormat="1" outlineLevel="3" x14ac:dyDescent="0.25">
      <c r="A1708" s="183" t="s">
        <v>3183</v>
      </c>
      <c r="B1708" s="183" t="s">
        <v>3184</v>
      </c>
      <c r="C1708" s="183" t="s">
        <v>3361</v>
      </c>
      <c r="D1708" s="183" t="s">
        <v>3362</v>
      </c>
      <c r="E1708" s="184">
        <v>0</v>
      </c>
      <c r="F1708" s="184">
        <v>0</v>
      </c>
      <c r="G1708" s="184">
        <v>0</v>
      </c>
      <c r="H1708" s="184">
        <v>-849206.56</v>
      </c>
      <c r="I1708" s="184">
        <v>-849206.56</v>
      </c>
      <c r="J1708" s="184">
        <v>-849206.56</v>
      </c>
      <c r="K1708" s="184">
        <v>-1594640.99</v>
      </c>
      <c r="L1708" s="184">
        <v>-1594640.99</v>
      </c>
      <c r="M1708" s="184">
        <v>-1594640.99</v>
      </c>
      <c r="N1708" s="184">
        <v>-112228.65</v>
      </c>
      <c r="O1708" s="184">
        <v>-112228.65</v>
      </c>
      <c r="P1708" s="184">
        <v>-112228.65</v>
      </c>
      <c r="Q1708" s="184">
        <v>-406469.57</v>
      </c>
      <c r="R1708" s="184">
        <f t="shared" ref="R1708:R1766" si="247">(E1708+2*SUM(F1708:P1708)+Q1708)/24</f>
        <v>-655955.28208333347</v>
      </c>
      <c r="S1708" s="9"/>
      <c r="V1708" s="9">
        <f t="shared" si="244"/>
        <v>-655955.28208333347</v>
      </c>
      <c r="X1708" s="200"/>
      <c r="Y1708" s="9"/>
      <c r="Z1708" s="9">
        <f t="shared" si="246"/>
        <v>-655955.28208333347</v>
      </c>
      <c r="AA1708" s="9"/>
      <c r="AB1708" s="202"/>
      <c r="AC1708" s="157">
        <v>0</v>
      </c>
    </row>
    <row r="1709" spans="1:29" s="8" customFormat="1" outlineLevel="3" x14ac:dyDescent="0.25">
      <c r="A1709" s="8" t="s">
        <v>3183</v>
      </c>
      <c r="B1709" s="8" t="s">
        <v>3184</v>
      </c>
      <c r="C1709" s="8" t="s">
        <v>3363</v>
      </c>
      <c r="D1709" s="8" t="s">
        <v>3364</v>
      </c>
      <c r="E1709" s="9">
        <v>0</v>
      </c>
      <c r="F1709" s="9">
        <v>0</v>
      </c>
      <c r="G1709" s="9">
        <v>0</v>
      </c>
      <c r="H1709" s="9">
        <v>0</v>
      </c>
      <c r="I1709" s="9">
        <v>0</v>
      </c>
      <c r="J1709" s="9">
        <v>0</v>
      </c>
      <c r="K1709" s="9">
        <v>-885596.22</v>
      </c>
      <c r="L1709" s="9">
        <v>-963796.43</v>
      </c>
      <c r="M1709" s="9">
        <v>-1017360.57</v>
      </c>
      <c r="N1709" s="9">
        <v>-1076088.3999999999</v>
      </c>
      <c r="O1709" s="9">
        <v>-1116765.18</v>
      </c>
      <c r="P1709" s="9">
        <v>-1175280.81</v>
      </c>
      <c r="Q1709" s="9">
        <v>-1298725.22</v>
      </c>
      <c r="R1709" s="9">
        <f t="shared" si="247"/>
        <v>-573687.51833333331</v>
      </c>
      <c r="S1709" s="9"/>
      <c r="V1709" s="9">
        <f t="shared" si="244"/>
        <v>-573687.51833333331</v>
      </c>
      <c r="X1709" s="200"/>
      <c r="Y1709" s="9"/>
      <c r="Z1709" s="9">
        <f t="shared" si="246"/>
        <v>-573687.51833333331</v>
      </c>
      <c r="AA1709" s="9"/>
      <c r="AB1709" s="202"/>
      <c r="AC1709" s="157">
        <v>0</v>
      </c>
    </row>
    <row r="1710" spans="1:29" s="8" customFormat="1" outlineLevel="3" x14ac:dyDescent="0.25">
      <c r="A1710" s="8" t="s">
        <v>3183</v>
      </c>
      <c r="B1710" s="8" t="s">
        <v>3184</v>
      </c>
      <c r="C1710" s="8" t="s">
        <v>3365</v>
      </c>
      <c r="D1710" s="8" t="s">
        <v>3366</v>
      </c>
      <c r="E1710" s="9">
        <v>0</v>
      </c>
      <c r="F1710" s="9">
        <v>0</v>
      </c>
      <c r="G1710" s="9">
        <v>0</v>
      </c>
      <c r="H1710" s="9">
        <v>0</v>
      </c>
      <c r="I1710" s="9">
        <v>0</v>
      </c>
      <c r="J1710" s="9">
        <v>0</v>
      </c>
      <c r="K1710" s="9">
        <v>-2598470.21</v>
      </c>
      <c r="L1710" s="9">
        <v>-2822580.41</v>
      </c>
      <c r="M1710" s="9">
        <v>-2976087.39</v>
      </c>
      <c r="N1710" s="9">
        <v>-2822229.35</v>
      </c>
      <c r="O1710" s="9">
        <v>-2870009.8</v>
      </c>
      <c r="P1710" s="9">
        <v>-2938744.4</v>
      </c>
      <c r="Q1710" s="9">
        <v>-3099848.54</v>
      </c>
      <c r="R1710" s="9">
        <f t="shared" si="247"/>
        <v>-1548170.4858333331</v>
      </c>
      <c r="S1710" s="9"/>
      <c r="V1710" s="9">
        <f t="shared" si="244"/>
        <v>-1548170.4858333331</v>
      </c>
      <c r="X1710" s="200"/>
      <c r="Y1710" s="9"/>
      <c r="Z1710" s="9">
        <f t="shared" si="246"/>
        <v>-1548170.4858333331</v>
      </c>
      <c r="AA1710" s="9"/>
      <c r="AB1710" s="202"/>
      <c r="AC1710" s="157">
        <v>0</v>
      </c>
    </row>
    <row r="1711" spans="1:29" s="8" customFormat="1" outlineLevel="3" x14ac:dyDescent="0.25">
      <c r="A1711" s="8" t="s">
        <v>3183</v>
      </c>
      <c r="B1711" s="8" t="s">
        <v>3184</v>
      </c>
      <c r="C1711" s="8" t="s">
        <v>3367</v>
      </c>
      <c r="D1711" s="8" t="s">
        <v>3368</v>
      </c>
      <c r="E1711" s="9">
        <v>0</v>
      </c>
      <c r="F1711" s="9">
        <v>0</v>
      </c>
      <c r="G1711" s="9">
        <v>0</v>
      </c>
      <c r="H1711" s="9">
        <v>0</v>
      </c>
      <c r="I1711" s="9">
        <v>0</v>
      </c>
      <c r="J1711" s="9">
        <v>0</v>
      </c>
      <c r="K1711" s="9">
        <v>-10444569.560000001</v>
      </c>
      <c r="L1711" s="9">
        <v>-11356469.609999999</v>
      </c>
      <c r="M1711" s="9">
        <v>-11981086.58</v>
      </c>
      <c r="N1711" s="9">
        <v>-12656496.369999999</v>
      </c>
      <c r="O1711" s="9">
        <v>-13128820.539999999</v>
      </c>
      <c r="P1711" s="9">
        <v>-13808282.92</v>
      </c>
      <c r="Q1711" s="9">
        <v>-14709453.09</v>
      </c>
      <c r="R1711" s="9">
        <f t="shared" si="247"/>
        <v>-6727537.677083333</v>
      </c>
      <c r="S1711" s="9"/>
      <c r="V1711" s="9">
        <f t="shared" si="244"/>
        <v>-6727537.677083333</v>
      </c>
      <c r="X1711" s="200"/>
      <c r="Y1711" s="9"/>
      <c r="Z1711" s="9">
        <f t="shared" si="246"/>
        <v>-6727537.677083333</v>
      </c>
      <c r="AA1711" s="9"/>
      <c r="AB1711" s="202"/>
      <c r="AC1711" s="157">
        <v>0</v>
      </c>
    </row>
    <row r="1712" spans="1:29" s="8" customFormat="1" outlineLevel="3" x14ac:dyDescent="0.25">
      <c r="A1712" s="8" t="s">
        <v>3183</v>
      </c>
      <c r="B1712" s="8" t="s">
        <v>3184</v>
      </c>
      <c r="C1712" s="8" t="s">
        <v>3369</v>
      </c>
      <c r="D1712" s="8" t="s">
        <v>3370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-18194134.329999998</v>
      </c>
      <c r="L1712" s="9">
        <v>-19768184.16</v>
      </c>
      <c r="M1712" s="9">
        <v>-20846348.579999998</v>
      </c>
      <c r="N1712" s="9">
        <v>-22039422.030000001</v>
      </c>
      <c r="O1712" s="9">
        <v>-22860526.16</v>
      </c>
      <c r="P1712" s="9">
        <v>-24041726.370000001</v>
      </c>
      <c r="Q1712" s="9">
        <v>-26439647.440000001</v>
      </c>
      <c r="R1712" s="9">
        <f t="shared" si="247"/>
        <v>-11747513.779166667</v>
      </c>
      <c r="S1712" s="9"/>
      <c r="V1712" s="9">
        <f t="shared" si="244"/>
        <v>-11747513.779166667</v>
      </c>
      <c r="X1712" s="200"/>
      <c r="Y1712" s="9"/>
      <c r="Z1712" s="9">
        <f t="shared" si="246"/>
        <v>-11747513.779166667</v>
      </c>
      <c r="AA1712" s="9"/>
      <c r="AB1712" s="202"/>
      <c r="AC1712" s="157">
        <v>0</v>
      </c>
    </row>
    <row r="1713" spans="1:29" s="8" customFormat="1" outlineLevel="3" x14ac:dyDescent="0.25">
      <c r="A1713" s="8" t="s">
        <v>3183</v>
      </c>
      <c r="B1713" s="8" t="s">
        <v>3184</v>
      </c>
      <c r="C1713" s="8" t="s">
        <v>3371</v>
      </c>
      <c r="D1713" s="8" t="s">
        <v>3372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-2723578.06</v>
      </c>
      <c r="L1713" s="9">
        <v>-2948966.34</v>
      </c>
      <c r="M1713" s="9">
        <v>-3103348.76</v>
      </c>
      <c r="N1713" s="9">
        <v>-3283422.1</v>
      </c>
      <c r="O1713" s="9">
        <v>-3402968.5</v>
      </c>
      <c r="P1713" s="9">
        <v>-3574942.1</v>
      </c>
      <c r="Q1713" s="9">
        <v>-3781744.99</v>
      </c>
      <c r="R1713" s="9">
        <f t="shared" si="247"/>
        <v>-1744008.19625</v>
      </c>
      <c r="S1713" s="9"/>
      <c r="V1713" s="9">
        <f t="shared" si="244"/>
        <v>-1744008.19625</v>
      </c>
      <c r="X1713" s="200"/>
      <c r="Y1713" s="9">
        <f>V1713</f>
        <v>-1744008.19625</v>
      </c>
      <c r="Z1713" s="9"/>
      <c r="AA1713" s="9"/>
      <c r="AB1713" s="202"/>
      <c r="AC1713" s="157">
        <v>1</v>
      </c>
    </row>
    <row r="1714" spans="1:29" s="8" customFormat="1" outlineLevel="3" x14ac:dyDescent="0.25">
      <c r="A1714" s="8" t="s">
        <v>3183</v>
      </c>
      <c r="B1714" s="8" t="s">
        <v>3184</v>
      </c>
      <c r="C1714" s="8" t="s">
        <v>3373</v>
      </c>
      <c r="D1714" s="8" t="s">
        <v>3374</v>
      </c>
      <c r="E1714" s="9">
        <v>0</v>
      </c>
      <c r="F1714" s="9">
        <v>0</v>
      </c>
      <c r="G1714" s="9">
        <v>0</v>
      </c>
      <c r="H1714" s="9">
        <v>0</v>
      </c>
      <c r="I1714" s="9">
        <v>0</v>
      </c>
      <c r="J1714" s="9">
        <v>0</v>
      </c>
      <c r="K1714" s="9">
        <v>-5817682.7199999997</v>
      </c>
      <c r="L1714" s="9">
        <v>-6321065.0199999996</v>
      </c>
      <c r="M1714" s="9">
        <v>-6665862.79</v>
      </c>
      <c r="N1714" s="9">
        <v>-7034272.4800000004</v>
      </c>
      <c r="O1714" s="9">
        <v>-7294057.1600000001</v>
      </c>
      <c r="P1714" s="9">
        <v>-7667770.7199999997</v>
      </c>
      <c r="Q1714" s="9">
        <v>-8641812.9900000002</v>
      </c>
      <c r="R1714" s="9">
        <f t="shared" si="247"/>
        <v>-3760134.782083333</v>
      </c>
      <c r="S1714" s="9"/>
      <c r="V1714" s="9">
        <f t="shared" si="244"/>
        <v>-3760134.782083333</v>
      </c>
      <c r="X1714" s="200"/>
      <c r="Y1714" s="9"/>
      <c r="Z1714" s="9">
        <f>V1714</f>
        <v>-3760134.782083333</v>
      </c>
      <c r="AA1714" s="9"/>
      <c r="AB1714" s="202"/>
      <c r="AC1714" s="157">
        <v>0</v>
      </c>
    </row>
    <row r="1715" spans="1:29" s="8" customFormat="1" outlineLevel="3" x14ac:dyDescent="0.25">
      <c r="A1715" s="8" t="s">
        <v>3183</v>
      </c>
      <c r="B1715" s="8" t="s">
        <v>3184</v>
      </c>
      <c r="C1715" s="8" t="s">
        <v>3375</v>
      </c>
      <c r="D1715" s="8" t="s">
        <v>3376</v>
      </c>
      <c r="E1715" s="9">
        <v>0</v>
      </c>
      <c r="F1715" s="9">
        <v>0</v>
      </c>
      <c r="G1715" s="9">
        <v>0</v>
      </c>
      <c r="H1715" s="9">
        <v>0</v>
      </c>
      <c r="I1715" s="9">
        <v>0</v>
      </c>
      <c r="J1715" s="9">
        <v>0</v>
      </c>
      <c r="K1715" s="9">
        <v>-457600</v>
      </c>
      <c r="L1715" s="9">
        <v>-458560.96</v>
      </c>
      <c r="M1715" s="9">
        <v>-458490.61</v>
      </c>
      <c r="N1715" s="9">
        <v>-456585.77</v>
      </c>
      <c r="O1715" s="9">
        <v>-447753.25</v>
      </c>
      <c r="P1715" s="9">
        <v>-446654.52</v>
      </c>
      <c r="Q1715" s="9">
        <v>-444891.35</v>
      </c>
      <c r="R1715" s="9">
        <f t="shared" si="247"/>
        <v>-245674.23208333331</v>
      </c>
      <c r="S1715" s="9"/>
      <c r="V1715" s="9">
        <f t="shared" si="244"/>
        <v>-245674.23208333331</v>
      </c>
      <c r="X1715" s="200"/>
      <c r="Y1715" s="9"/>
      <c r="Z1715" s="9"/>
      <c r="AA1715" s="9">
        <f>V1715</f>
        <v>-245674.23208333331</v>
      </c>
      <c r="AB1715" s="202"/>
      <c r="AC1715" s="157">
        <v>0</v>
      </c>
    </row>
    <row r="1716" spans="1:29" s="8" customFormat="1" outlineLevel="3" x14ac:dyDescent="0.25">
      <c r="A1716" s="8" t="s">
        <v>3183</v>
      </c>
      <c r="B1716" s="8" t="s">
        <v>3184</v>
      </c>
      <c r="C1716" s="8" t="s">
        <v>3377</v>
      </c>
      <c r="D1716" s="8" t="s">
        <v>3378</v>
      </c>
      <c r="E1716" s="9">
        <v>9499978.8699999992</v>
      </c>
      <c r="F1716" s="9">
        <v>9499978.8699999992</v>
      </c>
      <c r="G1716" s="9">
        <v>9499978.8699999992</v>
      </c>
      <c r="H1716" s="9">
        <v>9986819.7400000002</v>
      </c>
      <c r="I1716" s="9">
        <v>9986819.7400000002</v>
      </c>
      <c r="J1716" s="9">
        <v>9986819.7400000002</v>
      </c>
      <c r="K1716" s="9">
        <v>12368495.98</v>
      </c>
      <c r="L1716" s="9">
        <v>12368495.98</v>
      </c>
      <c r="M1716" s="9">
        <v>12368495.98</v>
      </c>
      <c r="N1716" s="9">
        <v>10375821.289999999</v>
      </c>
      <c r="O1716" s="9">
        <v>10375821.289999999</v>
      </c>
      <c r="P1716" s="9">
        <v>10375821.289999999</v>
      </c>
      <c r="Q1716" s="9">
        <v>9227134.0399999991</v>
      </c>
      <c r="R1716" s="9">
        <f t="shared" si="247"/>
        <v>10546410.435416665</v>
      </c>
      <c r="S1716" s="9"/>
      <c r="V1716" s="9">
        <f t="shared" si="244"/>
        <v>10546410.435416665</v>
      </c>
      <c r="X1716" s="200"/>
      <c r="Y1716" s="9"/>
      <c r="Z1716" s="9">
        <f>V1716</f>
        <v>10546410.435416665</v>
      </c>
      <c r="AA1716" s="9"/>
      <c r="AB1716" s="202"/>
      <c r="AC1716" s="157">
        <v>0</v>
      </c>
    </row>
    <row r="1717" spans="1:29" s="8" customFormat="1" outlineLevel="3" x14ac:dyDescent="0.25">
      <c r="A1717" s="8" t="s">
        <v>3379</v>
      </c>
      <c r="B1717" s="8" t="s">
        <v>3380</v>
      </c>
      <c r="C1717" s="8" t="s">
        <v>3381</v>
      </c>
      <c r="D1717" s="8" t="s">
        <v>3382</v>
      </c>
      <c r="E1717" s="9">
        <v>-2472275.91</v>
      </c>
      <c r="F1717" s="9">
        <v>-2460555.41</v>
      </c>
      <c r="G1717" s="9">
        <v>-2448834.91</v>
      </c>
      <c r="H1717" s="9">
        <v>-2437114.41</v>
      </c>
      <c r="I1717" s="9">
        <v>-2425393.91</v>
      </c>
      <c r="J1717" s="9">
        <v>-2413673.41</v>
      </c>
      <c r="K1717" s="9">
        <v>-2600970.91</v>
      </c>
      <c r="L1717" s="9">
        <v>-2590049.7400000002</v>
      </c>
      <c r="M1717" s="9">
        <v>-2682726.62</v>
      </c>
      <c r="N1717" s="9">
        <v>-2671805.4500000002</v>
      </c>
      <c r="O1717" s="9">
        <v>-2660884.2799999998</v>
      </c>
      <c r="P1717" s="9">
        <v>-2649963.11</v>
      </c>
      <c r="Q1717" s="9">
        <v>-2639041.94</v>
      </c>
      <c r="R1717" s="9">
        <f t="shared" si="247"/>
        <v>-2549802.5904166666</v>
      </c>
      <c r="S1717" s="9"/>
      <c r="V1717" s="9">
        <f t="shared" si="244"/>
        <v>-2549802.5904166666</v>
      </c>
      <c r="X1717" s="200"/>
      <c r="Y1717" s="9"/>
      <c r="Z1717" s="9"/>
      <c r="AA1717" s="9">
        <f t="shared" ref="AA1717:AA1722" si="248">V1717</f>
        <v>-2549802.5904166666</v>
      </c>
      <c r="AB1717" s="202"/>
      <c r="AC1717" s="157">
        <v>0</v>
      </c>
    </row>
    <row r="1718" spans="1:29" s="8" customFormat="1" outlineLevel="3" x14ac:dyDescent="0.25">
      <c r="A1718" s="8" t="s">
        <v>3379</v>
      </c>
      <c r="B1718" s="8" t="s">
        <v>3380</v>
      </c>
      <c r="C1718" s="8" t="s">
        <v>3383</v>
      </c>
      <c r="D1718" s="8" t="s">
        <v>1050</v>
      </c>
      <c r="E1718" s="9">
        <v>-17792.63</v>
      </c>
      <c r="F1718" s="9">
        <v>-13409.47</v>
      </c>
      <c r="G1718" s="9">
        <v>-9026.31</v>
      </c>
      <c r="H1718" s="9">
        <v>-4643.16</v>
      </c>
      <c r="I1718" s="9">
        <v>-259.98</v>
      </c>
      <c r="J1718" s="9">
        <v>0</v>
      </c>
      <c r="K1718" s="9">
        <v>0</v>
      </c>
      <c r="L1718" s="9">
        <v>0</v>
      </c>
      <c r="M1718" s="9">
        <v>0</v>
      </c>
      <c r="N1718" s="9">
        <v>0</v>
      </c>
      <c r="O1718" s="9">
        <v>0</v>
      </c>
      <c r="P1718" s="9">
        <v>0</v>
      </c>
      <c r="Q1718" s="9">
        <v>0</v>
      </c>
      <c r="R1718" s="9">
        <f t="shared" si="247"/>
        <v>-3019.6029166666667</v>
      </c>
      <c r="S1718" s="9"/>
      <c r="V1718" s="9">
        <f t="shared" si="244"/>
        <v>-3019.6029166666667</v>
      </c>
      <c r="X1718" s="200"/>
      <c r="Y1718" s="9"/>
      <c r="Z1718" s="9"/>
      <c r="AA1718" s="9">
        <f t="shared" si="248"/>
        <v>-3019.6029166666667</v>
      </c>
      <c r="AB1718" s="202"/>
      <c r="AC1718" s="157">
        <v>0</v>
      </c>
    </row>
    <row r="1719" spans="1:29" s="8" customFormat="1" outlineLevel="3" x14ac:dyDescent="0.25">
      <c r="A1719" s="8" t="s">
        <v>3379</v>
      </c>
      <c r="B1719" s="8" t="s">
        <v>3380</v>
      </c>
      <c r="C1719" s="8" t="s">
        <v>3384</v>
      </c>
      <c r="D1719" s="8" t="s">
        <v>3385</v>
      </c>
      <c r="E1719" s="9">
        <v>-72030.13</v>
      </c>
      <c r="F1719" s="9">
        <v>-70678.13</v>
      </c>
      <c r="G1719" s="9">
        <v>-69326.13</v>
      </c>
      <c r="H1719" s="9">
        <v>-67974.13</v>
      </c>
      <c r="I1719" s="9">
        <v>-66622.13</v>
      </c>
      <c r="J1719" s="9">
        <v>-65270.13</v>
      </c>
      <c r="K1719" s="9">
        <v>-63918.13</v>
      </c>
      <c r="L1719" s="9">
        <v>-62482.71</v>
      </c>
      <c r="M1719" s="9">
        <v>-61047.29</v>
      </c>
      <c r="N1719" s="9">
        <v>-59611.87</v>
      </c>
      <c r="O1719" s="9">
        <v>-58176.45</v>
      </c>
      <c r="P1719" s="9">
        <v>-56741.03</v>
      </c>
      <c r="Q1719" s="9">
        <v>-55305.61</v>
      </c>
      <c r="R1719" s="9">
        <f t="shared" si="247"/>
        <v>-63793.000000000007</v>
      </c>
      <c r="S1719" s="9"/>
      <c r="V1719" s="9">
        <f t="shared" si="244"/>
        <v>-63793.000000000007</v>
      </c>
      <c r="X1719" s="200"/>
      <c r="Y1719" s="9"/>
      <c r="Z1719" s="9"/>
      <c r="AA1719" s="9">
        <f t="shared" si="248"/>
        <v>-63793.000000000007</v>
      </c>
      <c r="AB1719" s="202"/>
      <c r="AC1719" s="157">
        <v>0</v>
      </c>
    </row>
    <row r="1720" spans="1:29" s="8" customFormat="1" outlineLevel="3" x14ac:dyDescent="0.25">
      <c r="A1720" s="8" t="s">
        <v>3379</v>
      </c>
      <c r="B1720" s="8" t="s">
        <v>3380</v>
      </c>
      <c r="C1720" s="8" t="s">
        <v>3386</v>
      </c>
      <c r="D1720" s="8" t="s">
        <v>3387</v>
      </c>
      <c r="E1720" s="9">
        <v>-1180329.0900000001</v>
      </c>
      <c r="F1720" s="9">
        <v>-1145774.04</v>
      </c>
      <c r="G1720" s="9">
        <v>-1111218.96</v>
      </c>
      <c r="H1720" s="9">
        <v>-1076663.9099999999</v>
      </c>
      <c r="I1720" s="9">
        <v>-1042108.86</v>
      </c>
      <c r="J1720" s="9">
        <v>-1007553.81</v>
      </c>
      <c r="K1720" s="9">
        <v>-972998.76</v>
      </c>
      <c r="L1720" s="9">
        <v>-937582.26</v>
      </c>
      <c r="M1720" s="9">
        <v>-902165.74</v>
      </c>
      <c r="N1720" s="9">
        <v>-866749.22</v>
      </c>
      <c r="O1720" s="9">
        <v>-831332.7</v>
      </c>
      <c r="P1720" s="9">
        <v>-795916.2</v>
      </c>
      <c r="Q1720" s="9">
        <v>-760499.68</v>
      </c>
      <c r="R1720" s="9">
        <f t="shared" si="247"/>
        <v>-971706.57041666657</v>
      </c>
      <c r="S1720" s="9"/>
      <c r="V1720" s="9">
        <f t="shared" si="244"/>
        <v>-971706.57041666657</v>
      </c>
      <c r="X1720" s="200"/>
      <c r="Y1720" s="9"/>
      <c r="Z1720" s="9"/>
      <c r="AA1720" s="9">
        <f t="shared" si="248"/>
        <v>-971706.57041666657</v>
      </c>
      <c r="AB1720" s="202"/>
      <c r="AC1720" s="157">
        <v>0</v>
      </c>
    </row>
    <row r="1721" spans="1:29" s="8" customFormat="1" outlineLevel="3" x14ac:dyDescent="0.25">
      <c r="A1721" s="8" t="s">
        <v>3379</v>
      </c>
      <c r="B1721" s="8" t="s">
        <v>3380</v>
      </c>
      <c r="C1721" s="8" t="s">
        <v>3388</v>
      </c>
      <c r="D1721" s="8" t="s">
        <v>3389</v>
      </c>
      <c r="E1721" s="9">
        <v>-46086.52</v>
      </c>
      <c r="F1721" s="9">
        <v>-44953.36</v>
      </c>
      <c r="G1721" s="9">
        <v>-43820.2</v>
      </c>
      <c r="H1721" s="9">
        <v>-42687.05</v>
      </c>
      <c r="I1721" s="9">
        <v>-41553.89</v>
      </c>
      <c r="J1721" s="9">
        <v>-40420.730000000003</v>
      </c>
      <c r="K1721" s="9">
        <v>-39287.56</v>
      </c>
      <c r="L1721" s="9">
        <v>-38091.9</v>
      </c>
      <c r="M1721" s="9">
        <v>-36896.230000000003</v>
      </c>
      <c r="N1721" s="9">
        <v>-35700.559999999998</v>
      </c>
      <c r="O1721" s="9">
        <v>-34504.9</v>
      </c>
      <c r="P1721" s="9">
        <v>-33309.230000000003</v>
      </c>
      <c r="Q1721" s="9">
        <v>-32113.57</v>
      </c>
      <c r="R1721" s="9">
        <f t="shared" si="247"/>
        <v>-39193.804583333331</v>
      </c>
      <c r="S1721" s="9"/>
      <c r="V1721" s="9">
        <f t="shared" si="244"/>
        <v>-39193.804583333331</v>
      </c>
      <c r="X1721" s="200"/>
      <c r="Y1721" s="9"/>
      <c r="Z1721" s="9"/>
      <c r="AA1721" s="9">
        <f t="shared" si="248"/>
        <v>-39193.804583333331</v>
      </c>
      <c r="AB1721" s="202"/>
      <c r="AC1721" s="157">
        <v>0</v>
      </c>
    </row>
    <row r="1722" spans="1:29" s="8" customFormat="1" outlineLevel="3" x14ac:dyDescent="0.25">
      <c r="A1722" s="8" t="s">
        <v>3379</v>
      </c>
      <c r="B1722" s="8" t="s">
        <v>3380</v>
      </c>
      <c r="C1722" s="8" t="s">
        <v>3390</v>
      </c>
      <c r="D1722" s="8" t="s">
        <v>3382</v>
      </c>
      <c r="E1722" s="9">
        <v>261276.76</v>
      </c>
      <c r="F1722" s="9">
        <v>260351.15</v>
      </c>
      <c r="G1722" s="9">
        <v>259425.54</v>
      </c>
      <c r="H1722" s="9">
        <v>258499.93</v>
      </c>
      <c r="I1722" s="9">
        <v>257574.32</v>
      </c>
      <c r="J1722" s="9">
        <v>256648.71</v>
      </c>
      <c r="K1722" s="9">
        <v>255723.1</v>
      </c>
      <c r="L1722" s="9">
        <v>254860.61</v>
      </c>
      <c r="M1722" s="9">
        <v>262179.67</v>
      </c>
      <c r="N1722" s="9">
        <v>261317.18</v>
      </c>
      <c r="O1722" s="9">
        <v>260454.69</v>
      </c>
      <c r="P1722" s="9">
        <v>259592.2</v>
      </c>
      <c r="Q1722" s="9">
        <v>258729.71</v>
      </c>
      <c r="R1722" s="9">
        <f t="shared" si="247"/>
        <v>258885.86124999999</v>
      </c>
      <c r="S1722" s="9"/>
      <c r="V1722" s="9">
        <f t="shared" si="244"/>
        <v>258885.86124999999</v>
      </c>
      <c r="X1722" s="200"/>
      <c r="Y1722" s="9"/>
      <c r="Z1722" s="9"/>
      <c r="AA1722" s="9">
        <f t="shared" si="248"/>
        <v>258885.86124999999</v>
      </c>
      <c r="AB1722" s="202"/>
      <c r="AC1722" s="157">
        <v>0</v>
      </c>
    </row>
    <row r="1723" spans="1:29" ht="13.5" outlineLevel="2" thickBot="1" x14ac:dyDescent="0.35">
      <c r="A1723" s="6" t="s">
        <v>3789</v>
      </c>
      <c r="B1723" s="6"/>
      <c r="C1723" s="6"/>
      <c r="D1723" s="6"/>
      <c r="E1723" s="7">
        <f>SUBTOTAL(9,E1613:E1722)</f>
        <v>-2181360053.7399988</v>
      </c>
      <c r="F1723" s="7">
        <f t="shared" ref="F1723:AA1723" si="249">SUBTOTAL(9,F1613:F1722)</f>
        <v>-2183041127.019999</v>
      </c>
      <c r="G1723" s="7">
        <f t="shared" si="249"/>
        <v>-2188949741.6900005</v>
      </c>
      <c r="H1723" s="7">
        <f t="shared" si="249"/>
        <v>-2215566603.1299996</v>
      </c>
      <c r="I1723" s="7">
        <f t="shared" si="249"/>
        <v>-2219951254.5599995</v>
      </c>
      <c r="J1723" s="7">
        <f t="shared" si="249"/>
        <v>-2226265024.7500014</v>
      </c>
      <c r="K1723" s="7">
        <f t="shared" si="249"/>
        <v>-2044239906.45</v>
      </c>
      <c r="L1723" s="7">
        <f t="shared" si="249"/>
        <v>-2048581502.5500004</v>
      </c>
      <c r="M1723" s="7">
        <f t="shared" si="249"/>
        <v>-2049937909.1400006</v>
      </c>
      <c r="N1723" s="7">
        <f t="shared" si="249"/>
        <v>-2039859753.4299998</v>
      </c>
      <c r="O1723" s="7">
        <f t="shared" si="249"/>
        <v>-2046181830.95</v>
      </c>
      <c r="P1723" s="7">
        <f t="shared" si="249"/>
        <v>-2046714666.7000003</v>
      </c>
      <c r="Q1723" s="7">
        <f t="shared" si="249"/>
        <v>-2038661132.7199998</v>
      </c>
      <c r="R1723" s="7">
        <f t="shared" si="249"/>
        <v>-2118274992.8</v>
      </c>
      <c r="S1723" s="16"/>
      <c r="T1723" s="7">
        <f t="shared" si="249"/>
        <v>0</v>
      </c>
      <c r="U1723" s="7">
        <f t="shared" si="249"/>
        <v>0</v>
      </c>
      <c r="V1723" s="7">
        <f t="shared" si="249"/>
        <v>-2118274992.8</v>
      </c>
      <c r="W1723" s="7">
        <f t="shared" si="249"/>
        <v>0</v>
      </c>
      <c r="X1723" s="16"/>
      <c r="Y1723" s="7">
        <f t="shared" si="249"/>
        <v>-30601634.09375</v>
      </c>
      <c r="Z1723" s="7">
        <f t="shared" si="249"/>
        <v>-273632630.59458339</v>
      </c>
      <c r="AA1723" s="7">
        <f t="shared" si="249"/>
        <v>-1814040728.1116667</v>
      </c>
      <c r="AB1723" s="16"/>
      <c r="AC1723" s="188"/>
    </row>
    <row r="1724" spans="1:29" outlineLevel="3" x14ac:dyDescent="0.25">
      <c r="A1724" t="s">
        <v>3409</v>
      </c>
      <c r="B1724" t="s">
        <v>3410</v>
      </c>
      <c r="C1724" t="s">
        <v>3411</v>
      </c>
      <c r="D1724" t="s">
        <v>3412</v>
      </c>
      <c r="E1724" s="5">
        <v>-183513099.47999999</v>
      </c>
      <c r="F1724" s="5">
        <v>-183075643.66</v>
      </c>
      <c r="G1724" s="5">
        <v>-182638187.81</v>
      </c>
      <c r="H1724" s="5">
        <v>-182608894.18000001</v>
      </c>
      <c r="I1724" s="5">
        <v>-182216789.72</v>
      </c>
      <c r="J1724" s="5">
        <v>-181824685.24000001</v>
      </c>
      <c r="K1724" s="5">
        <v>-180339430.05000001</v>
      </c>
      <c r="L1724" s="5">
        <v>-180339430.05000001</v>
      </c>
      <c r="M1724" s="5">
        <v>-180339430.05000001</v>
      </c>
      <c r="N1724" s="5">
        <v>-178669857.78999999</v>
      </c>
      <c r="O1724" s="5">
        <v>-178113333.71000001</v>
      </c>
      <c r="P1724" s="5">
        <v>-177556809.63999999</v>
      </c>
      <c r="Q1724" s="5">
        <v>-177049367.91999999</v>
      </c>
      <c r="R1724" s="5">
        <f t="shared" si="247"/>
        <v>-180666977.13333333</v>
      </c>
      <c r="S1724" s="9"/>
      <c r="V1724" s="5">
        <f>R1724</f>
        <v>-180666977.13333333</v>
      </c>
      <c r="AA1724" s="5">
        <f>V1724</f>
        <v>-180666977.13333333</v>
      </c>
      <c r="AB1724" s="202"/>
      <c r="AC1724" s="157">
        <v>0</v>
      </c>
    </row>
    <row r="1725" spans="1:29" ht="13.5" outlineLevel="2" thickBot="1" x14ac:dyDescent="0.35">
      <c r="A1725" s="6" t="s">
        <v>3790</v>
      </c>
      <c r="B1725" s="6"/>
      <c r="C1725" s="6"/>
      <c r="D1725" s="6"/>
      <c r="E1725" s="7">
        <f t="shared" ref="E1725:AA1725" si="250">SUBTOTAL(9,E1724:E1724)</f>
        <v>-183513099.47999999</v>
      </c>
      <c r="F1725" s="7">
        <f t="shared" si="250"/>
        <v>-183075643.66</v>
      </c>
      <c r="G1725" s="7">
        <f t="shared" si="250"/>
        <v>-182638187.81</v>
      </c>
      <c r="H1725" s="7">
        <f t="shared" si="250"/>
        <v>-182608894.18000001</v>
      </c>
      <c r="I1725" s="7">
        <f t="shared" si="250"/>
        <v>-182216789.72</v>
      </c>
      <c r="J1725" s="7">
        <f t="shared" si="250"/>
        <v>-181824685.24000001</v>
      </c>
      <c r="K1725" s="7">
        <f t="shared" si="250"/>
        <v>-180339430.05000001</v>
      </c>
      <c r="L1725" s="7">
        <f t="shared" si="250"/>
        <v>-180339430.05000001</v>
      </c>
      <c r="M1725" s="7">
        <f t="shared" si="250"/>
        <v>-180339430.05000001</v>
      </c>
      <c r="N1725" s="7">
        <f t="shared" si="250"/>
        <v>-178669857.78999999</v>
      </c>
      <c r="O1725" s="7">
        <f t="shared" si="250"/>
        <v>-178113333.71000001</v>
      </c>
      <c r="P1725" s="7">
        <f t="shared" si="250"/>
        <v>-177556809.63999999</v>
      </c>
      <c r="Q1725" s="7">
        <f t="shared" si="250"/>
        <v>-177049367.91999999</v>
      </c>
      <c r="R1725" s="7">
        <f t="shared" si="250"/>
        <v>-180666977.13333333</v>
      </c>
      <c r="S1725" s="16"/>
      <c r="T1725" s="7">
        <f t="shared" si="250"/>
        <v>0</v>
      </c>
      <c r="U1725" s="7">
        <f t="shared" si="250"/>
        <v>0</v>
      </c>
      <c r="V1725" s="7">
        <f t="shared" si="250"/>
        <v>-180666977.13333333</v>
      </c>
      <c r="W1725" s="7">
        <f t="shared" si="250"/>
        <v>0</v>
      </c>
      <c r="X1725" s="16"/>
      <c r="Y1725" s="7">
        <f t="shared" si="250"/>
        <v>0</v>
      </c>
      <c r="Z1725" s="7">
        <f t="shared" si="250"/>
        <v>0</v>
      </c>
      <c r="AA1725" s="7">
        <f t="shared" si="250"/>
        <v>-180666977.13333333</v>
      </c>
      <c r="AB1725" s="16"/>
      <c r="AC1725" s="188"/>
    </row>
    <row r="1726" spans="1:29" outlineLevel="3" x14ac:dyDescent="0.25">
      <c r="A1726" t="s">
        <v>3413</v>
      </c>
      <c r="B1726" t="s">
        <v>3414</v>
      </c>
      <c r="C1726" t="s">
        <v>3415</v>
      </c>
      <c r="D1726" t="s">
        <v>3416</v>
      </c>
      <c r="E1726" s="5">
        <v>-1058379.2</v>
      </c>
      <c r="F1726" s="5">
        <v>-1058379.2</v>
      </c>
      <c r="G1726" s="5">
        <v>-1058379.2</v>
      </c>
      <c r="H1726" s="5">
        <v>-1070807.96</v>
      </c>
      <c r="I1726" s="5">
        <v>-1070807.96</v>
      </c>
      <c r="J1726" s="5">
        <v>-1070807.97</v>
      </c>
      <c r="K1726" s="5">
        <v>-1083822.8899999999</v>
      </c>
      <c r="L1726" s="5">
        <v>-1083822.8899999999</v>
      </c>
      <c r="M1726" s="5">
        <v>-1083822.8899999999</v>
      </c>
      <c r="N1726" s="5">
        <v>-1097617.45</v>
      </c>
      <c r="O1726" s="5">
        <v>-1097617.45</v>
      </c>
      <c r="P1726" s="5">
        <v>-1097617.45</v>
      </c>
      <c r="Q1726" s="5">
        <v>-1113140.45</v>
      </c>
      <c r="R1726" s="9">
        <f t="shared" si="247"/>
        <v>-1079938.594583333</v>
      </c>
      <c r="S1726" s="9"/>
      <c r="V1726" s="5">
        <f>R1726</f>
        <v>-1079938.594583333</v>
      </c>
      <c r="Y1726" s="9">
        <f>'B19'!I106*1000</f>
        <v>-72374.915386160239</v>
      </c>
      <c r="Z1726" s="9">
        <f>V1726-Y1726</f>
        <v>-1007563.6791971728</v>
      </c>
      <c r="AA1726" s="9"/>
      <c r="AB1726" s="202"/>
      <c r="AC1726" s="157">
        <v>6.7017620954721288E-2</v>
      </c>
    </row>
    <row r="1727" spans="1:29" outlineLevel="3" x14ac:dyDescent="0.25">
      <c r="A1727" t="s">
        <v>3417</v>
      </c>
      <c r="B1727" t="s">
        <v>3418</v>
      </c>
      <c r="C1727" t="s">
        <v>3419</v>
      </c>
      <c r="D1727" t="s">
        <v>3420</v>
      </c>
      <c r="E1727" s="5">
        <v>-329855.3</v>
      </c>
      <c r="F1727" s="5">
        <v>-383922.55</v>
      </c>
      <c r="G1727" s="5">
        <v>-383922.55</v>
      </c>
      <c r="H1727" s="5">
        <v>-383922.55</v>
      </c>
      <c r="I1727" s="5">
        <v>-383922.55</v>
      </c>
      <c r="J1727" s="5">
        <v>-383922.57</v>
      </c>
      <c r="K1727" s="5">
        <v>-383922.57</v>
      </c>
      <c r="L1727" s="5">
        <v>-383922.57</v>
      </c>
      <c r="M1727" s="5">
        <v>-383922.57</v>
      </c>
      <c r="N1727" s="5">
        <v>-383922.57</v>
      </c>
      <c r="O1727" s="5">
        <v>-383922.57</v>
      </c>
      <c r="P1727" s="5">
        <v>-383922.57</v>
      </c>
      <c r="Q1727" s="5">
        <v>-383922.57</v>
      </c>
      <c r="R1727" s="9">
        <f t="shared" si="247"/>
        <v>-381669.76041666669</v>
      </c>
      <c r="S1727" s="9"/>
      <c r="V1727" s="5">
        <f t="shared" ref="V1727:V1753" si="251">R1727</f>
        <v>-381669.76041666669</v>
      </c>
      <c r="Y1727" s="9"/>
      <c r="Z1727" s="9"/>
      <c r="AA1727" s="9">
        <f>V1727</f>
        <v>-381669.76041666669</v>
      </c>
      <c r="AB1727" s="202"/>
      <c r="AC1727" s="157">
        <v>0</v>
      </c>
    </row>
    <row r="1728" spans="1:29" outlineLevel="3" x14ac:dyDescent="0.25">
      <c r="A1728" t="s">
        <v>3417</v>
      </c>
      <c r="B1728" t="s">
        <v>3418</v>
      </c>
      <c r="C1728" t="s">
        <v>3421</v>
      </c>
      <c r="D1728" t="s">
        <v>3422</v>
      </c>
      <c r="E1728" s="5">
        <v>0</v>
      </c>
      <c r="F1728" s="5">
        <v>0</v>
      </c>
      <c r="G1728" s="5">
        <v>0</v>
      </c>
      <c r="H1728" s="5">
        <v>0</v>
      </c>
      <c r="I1728" s="5">
        <v>0</v>
      </c>
      <c r="J1728" s="5">
        <v>0</v>
      </c>
      <c r="K1728" s="5">
        <v>-6748788</v>
      </c>
      <c r="L1728" s="5">
        <v>-6748788</v>
      </c>
      <c r="M1728" s="5">
        <v>-6748788</v>
      </c>
      <c r="N1728" s="5">
        <v>-6748788</v>
      </c>
      <c r="O1728" s="5">
        <v>-6748788</v>
      </c>
      <c r="P1728" s="5">
        <v>-6748788</v>
      </c>
      <c r="Q1728" s="5">
        <v>-6748788</v>
      </c>
      <c r="R1728" s="9">
        <f t="shared" si="247"/>
        <v>-3655593.5</v>
      </c>
      <c r="S1728" s="9"/>
      <c r="V1728" s="5">
        <f t="shared" si="251"/>
        <v>-3655593.5</v>
      </c>
      <c r="Y1728" s="9"/>
      <c r="Z1728" s="9">
        <f>V1728</f>
        <v>-3655593.5</v>
      </c>
      <c r="AA1728" s="9"/>
      <c r="AB1728" s="202"/>
      <c r="AC1728" s="157">
        <v>0</v>
      </c>
    </row>
    <row r="1729" spans="1:29" outlineLevel="3" x14ac:dyDescent="0.25">
      <c r="A1729" t="s">
        <v>3417</v>
      </c>
      <c r="B1729" t="s">
        <v>3418</v>
      </c>
      <c r="C1729" t="s">
        <v>3423</v>
      </c>
      <c r="D1729" t="s">
        <v>3424</v>
      </c>
      <c r="E1729" s="5">
        <v>0</v>
      </c>
      <c r="F1729" s="5">
        <v>0</v>
      </c>
      <c r="G1729" s="5">
        <v>0</v>
      </c>
      <c r="H1729" s="5">
        <v>0</v>
      </c>
      <c r="I1729" s="5">
        <v>0</v>
      </c>
      <c r="J1729" s="5">
        <v>0</v>
      </c>
      <c r="K1729" s="5">
        <v>-10009386</v>
      </c>
      <c r="L1729" s="5">
        <v>-10009386</v>
      </c>
      <c r="M1729" s="5">
        <v>-10009386</v>
      </c>
      <c r="N1729" s="5">
        <v>-9831943.0800000001</v>
      </c>
      <c r="O1729" s="5">
        <v>-9794052.7699999996</v>
      </c>
      <c r="P1729" s="5">
        <v>-9739545.6400000006</v>
      </c>
      <c r="Q1729" s="5">
        <v>-9652882.0399999991</v>
      </c>
      <c r="R1729" s="9">
        <f t="shared" si="247"/>
        <v>-5351678.3758333325</v>
      </c>
      <c r="S1729" s="9"/>
      <c r="V1729" s="5">
        <f t="shared" si="251"/>
        <v>-5351678.3758333325</v>
      </c>
      <c r="Y1729" s="9"/>
      <c r="Z1729" s="9">
        <f>V1729</f>
        <v>-5351678.3758333325</v>
      </c>
      <c r="AA1729" s="9"/>
      <c r="AB1729" s="202"/>
      <c r="AC1729" s="157">
        <v>0</v>
      </c>
    </row>
    <row r="1730" spans="1:29" outlineLevel="3" x14ac:dyDescent="0.25">
      <c r="A1730" t="s">
        <v>3417</v>
      </c>
      <c r="B1730" t="s">
        <v>3418</v>
      </c>
      <c r="C1730" t="s">
        <v>3425</v>
      </c>
      <c r="D1730" t="s">
        <v>3426</v>
      </c>
      <c r="E1730" s="5">
        <v>0</v>
      </c>
      <c r="F1730" s="5">
        <v>0</v>
      </c>
      <c r="G1730" s="5">
        <v>0</v>
      </c>
      <c r="H1730" s="5">
        <v>0</v>
      </c>
      <c r="I1730" s="5">
        <v>0</v>
      </c>
      <c r="J1730" s="5">
        <v>0</v>
      </c>
      <c r="K1730" s="5">
        <v>-93279909</v>
      </c>
      <c r="L1730" s="5">
        <v>-93279909</v>
      </c>
      <c r="M1730" s="5">
        <v>-93279909</v>
      </c>
      <c r="N1730" s="5">
        <v>-93279909</v>
      </c>
      <c r="O1730" s="5">
        <v>-93279909</v>
      </c>
      <c r="P1730" s="5">
        <v>-93279909</v>
      </c>
      <c r="Q1730" s="5">
        <v>-93279909</v>
      </c>
      <c r="R1730" s="9">
        <f t="shared" si="247"/>
        <v>-50526617.375</v>
      </c>
      <c r="S1730" s="9"/>
      <c r="V1730" s="5">
        <f t="shared" si="251"/>
        <v>-50526617.375</v>
      </c>
      <c r="Y1730" s="9"/>
      <c r="Z1730" s="9">
        <f>V1730</f>
        <v>-50526617.375</v>
      </c>
      <c r="AA1730" s="9"/>
      <c r="AB1730" s="202"/>
      <c r="AC1730" s="157">
        <v>0</v>
      </c>
    </row>
    <row r="1731" spans="1:29" outlineLevel="3" x14ac:dyDescent="0.25">
      <c r="A1731" t="s">
        <v>3417</v>
      </c>
      <c r="B1731" t="s">
        <v>3418</v>
      </c>
      <c r="C1731" t="s">
        <v>3427</v>
      </c>
      <c r="D1731" t="s">
        <v>3428</v>
      </c>
      <c r="E1731" s="5">
        <v>0</v>
      </c>
      <c r="F1731" s="5">
        <v>0</v>
      </c>
      <c r="G1731" s="5">
        <v>0</v>
      </c>
      <c r="H1731" s="5">
        <v>0</v>
      </c>
      <c r="I1731" s="5">
        <v>0</v>
      </c>
      <c r="J1731" s="5">
        <v>0</v>
      </c>
      <c r="K1731" s="5">
        <v>-20865641</v>
      </c>
      <c r="L1731" s="5">
        <v>-20865641</v>
      </c>
      <c r="M1731" s="5">
        <v>-20865641</v>
      </c>
      <c r="N1731" s="5">
        <v>-20865641</v>
      </c>
      <c r="O1731" s="5">
        <v>-20865641</v>
      </c>
      <c r="P1731" s="5">
        <v>-20865641</v>
      </c>
      <c r="Q1731" s="5">
        <v>-20865641</v>
      </c>
      <c r="R1731" s="9">
        <f t="shared" si="247"/>
        <v>-11302222.208333334</v>
      </c>
      <c r="S1731" s="9"/>
      <c r="V1731" s="5">
        <f t="shared" si="251"/>
        <v>-11302222.208333334</v>
      </c>
      <c r="Y1731" s="9">
        <f>V1731</f>
        <v>-11302222.208333334</v>
      </c>
      <c r="Z1731" s="9"/>
      <c r="AA1731" s="9"/>
      <c r="AB1731" s="202"/>
      <c r="AC1731" s="157">
        <v>1</v>
      </c>
    </row>
    <row r="1732" spans="1:29" outlineLevel="3" x14ac:dyDescent="0.25">
      <c r="A1732" t="s">
        <v>3417</v>
      </c>
      <c r="B1732" t="s">
        <v>3418</v>
      </c>
      <c r="C1732" t="s">
        <v>3429</v>
      </c>
      <c r="D1732" t="s">
        <v>3430</v>
      </c>
      <c r="E1732" s="5">
        <v>0</v>
      </c>
      <c r="F1732" s="5">
        <v>0</v>
      </c>
      <c r="G1732" s="5">
        <v>0</v>
      </c>
      <c r="H1732" s="5">
        <v>0</v>
      </c>
      <c r="I1732" s="5">
        <v>0</v>
      </c>
      <c r="J1732" s="5">
        <v>0</v>
      </c>
      <c r="K1732" s="5">
        <v>-38491281</v>
      </c>
      <c r="L1732" s="5">
        <v>-38491281</v>
      </c>
      <c r="M1732" s="5">
        <v>-38491281</v>
      </c>
      <c r="N1732" s="5">
        <v>-38491281</v>
      </c>
      <c r="O1732" s="5">
        <v>-38491281</v>
      </c>
      <c r="P1732" s="5">
        <v>-38491281</v>
      </c>
      <c r="Q1732" s="5">
        <v>-38491281</v>
      </c>
      <c r="R1732" s="9">
        <f t="shared" si="247"/>
        <v>-20849443.875</v>
      </c>
      <c r="S1732" s="9"/>
      <c r="V1732" s="5">
        <f t="shared" si="251"/>
        <v>-20849443.875</v>
      </c>
      <c r="Y1732" s="9"/>
      <c r="Z1732" s="9">
        <f>V1732</f>
        <v>-20849443.875</v>
      </c>
      <c r="AA1732" s="9"/>
      <c r="AB1732" s="202"/>
      <c r="AC1732" s="157">
        <v>0</v>
      </c>
    </row>
    <row r="1733" spans="1:29" outlineLevel="3" x14ac:dyDescent="0.25">
      <c r="A1733" t="s">
        <v>3417</v>
      </c>
      <c r="B1733" t="s">
        <v>3418</v>
      </c>
      <c r="C1733" t="s">
        <v>3431</v>
      </c>
      <c r="D1733" t="s">
        <v>3432</v>
      </c>
      <c r="E1733" s="5">
        <v>0</v>
      </c>
      <c r="F1733" s="5">
        <v>0</v>
      </c>
      <c r="G1733" s="5">
        <v>0</v>
      </c>
      <c r="H1733" s="5">
        <v>0</v>
      </c>
      <c r="I1733" s="5">
        <v>0</v>
      </c>
      <c r="J1733" s="5">
        <v>0</v>
      </c>
      <c r="K1733" s="5">
        <v>-3768586</v>
      </c>
      <c r="L1733" s="5">
        <v>-3768586</v>
      </c>
      <c r="M1733" s="5">
        <v>-3768586</v>
      </c>
      <c r="N1733" s="5">
        <v>-3768586</v>
      </c>
      <c r="O1733" s="5">
        <v>-3768586</v>
      </c>
      <c r="P1733" s="5">
        <v>-3768586</v>
      </c>
      <c r="Q1733" s="5">
        <v>-3768586</v>
      </c>
      <c r="R1733" s="9">
        <f t="shared" si="247"/>
        <v>-2041317.4166666667</v>
      </c>
      <c r="S1733" s="9"/>
      <c r="V1733" s="5">
        <f t="shared" si="251"/>
        <v>-2041317.4166666667</v>
      </c>
      <c r="Y1733" s="9"/>
      <c r="Z1733" s="9">
        <f>V1733</f>
        <v>-2041317.4166666667</v>
      </c>
      <c r="AA1733" s="9"/>
      <c r="AB1733" s="202"/>
      <c r="AC1733" s="157">
        <v>0</v>
      </c>
    </row>
    <row r="1734" spans="1:29" outlineLevel="3" x14ac:dyDescent="0.25">
      <c r="A1734" t="s">
        <v>3417</v>
      </c>
      <c r="B1734" t="s">
        <v>3418</v>
      </c>
      <c r="C1734" t="s">
        <v>3433</v>
      </c>
      <c r="D1734" t="s">
        <v>3434</v>
      </c>
      <c r="E1734" s="5">
        <v>0</v>
      </c>
      <c r="F1734" s="5">
        <v>0</v>
      </c>
      <c r="G1734" s="5">
        <v>0</v>
      </c>
      <c r="H1734" s="5">
        <v>0</v>
      </c>
      <c r="I1734" s="5">
        <v>0</v>
      </c>
      <c r="J1734" s="5">
        <v>0</v>
      </c>
      <c r="K1734" s="5">
        <v>0</v>
      </c>
      <c r="L1734" s="5">
        <v>0</v>
      </c>
      <c r="M1734" s="5">
        <v>0</v>
      </c>
      <c r="N1734" s="5">
        <v>-52234.87</v>
      </c>
      <c r="O1734" s="5">
        <v>-83957.9</v>
      </c>
      <c r="P1734" s="5">
        <v>-115393.52</v>
      </c>
      <c r="Q1734" s="5">
        <v>-101531.64</v>
      </c>
      <c r="R1734" s="9">
        <f t="shared" si="247"/>
        <v>-25196.009166666667</v>
      </c>
      <c r="S1734" s="9"/>
      <c r="V1734" s="5">
        <f t="shared" si="251"/>
        <v>-25196.009166666667</v>
      </c>
      <c r="Y1734" s="9"/>
      <c r="Z1734" s="9"/>
      <c r="AA1734" s="9">
        <f>V1734</f>
        <v>-25196.009166666667</v>
      </c>
      <c r="AB1734" s="202"/>
      <c r="AC1734" s="157">
        <v>0</v>
      </c>
    </row>
    <row r="1735" spans="1:29" outlineLevel="3" x14ac:dyDescent="0.25">
      <c r="A1735" t="s">
        <v>3417</v>
      </c>
      <c r="B1735" t="s">
        <v>3418</v>
      </c>
      <c r="C1735" t="s">
        <v>3435</v>
      </c>
      <c r="D1735" t="s">
        <v>3436</v>
      </c>
      <c r="E1735" s="5">
        <v>0</v>
      </c>
      <c r="F1735" s="5">
        <v>0</v>
      </c>
      <c r="G1735" s="5">
        <v>0</v>
      </c>
      <c r="H1735" s="5">
        <v>0</v>
      </c>
      <c r="I1735" s="5">
        <v>0</v>
      </c>
      <c r="J1735" s="5">
        <v>0</v>
      </c>
      <c r="K1735" s="5">
        <v>0</v>
      </c>
      <c r="L1735" s="5">
        <v>0</v>
      </c>
      <c r="M1735" s="5">
        <v>0</v>
      </c>
      <c r="N1735" s="5">
        <v>-3544421.53</v>
      </c>
      <c r="O1735" s="5">
        <v>-3495059.22</v>
      </c>
      <c r="P1735" s="5">
        <v>-3458456.49</v>
      </c>
      <c r="Q1735" s="5">
        <v>-3409384.4</v>
      </c>
      <c r="R1735" s="9">
        <f t="shared" si="247"/>
        <v>-1016885.7866666666</v>
      </c>
      <c r="S1735" s="9"/>
      <c r="V1735" s="5">
        <f t="shared" si="251"/>
        <v>-1016885.7866666666</v>
      </c>
      <c r="Y1735" s="9"/>
      <c r="Z1735" s="9"/>
      <c r="AA1735" s="9">
        <f>V1735</f>
        <v>-1016885.7866666666</v>
      </c>
      <c r="AB1735" s="202"/>
      <c r="AC1735" s="157">
        <v>0</v>
      </c>
    </row>
    <row r="1736" spans="1:29" outlineLevel="3" x14ac:dyDescent="0.25">
      <c r="A1736" t="s">
        <v>3417</v>
      </c>
      <c r="B1736" t="s">
        <v>3418</v>
      </c>
      <c r="C1736" t="s">
        <v>3437</v>
      </c>
      <c r="D1736" t="s">
        <v>3438</v>
      </c>
      <c r="E1736" s="5">
        <v>-306766.19</v>
      </c>
      <c r="F1736" s="5">
        <v>-306766.19</v>
      </c>
      <c r="G1736" s="5">
        <v>-306766.19</v>
      </c>
      <c r="H1736" s="5">
        <v>-306766.19</v>
      </c>
      <c r="I1736" s="5">
        <v>-306766.19</v>
      </c>
      <c r="J1736" s="5">
        <v>-306766.17</v>
      </c>
      <c r="K1736" s="5">
        <v>-306766.17</v>
      </c>
      <c r="L1736" s="5">
        <v>-306766.17</v>
      </c>
      <c r="M1736" s="5">
        <v>-306766.17</v>
      </c>
      <c r="N1736" s="5">
        <v>-306766.17</v>
      </c>
      <c r="O1736" s="5">
        <v>-306766.17</v>
      </c>
      <c r="P1736" s="5">
        <v>-298253.99</v>
      </c>
      <c r="Q1736" s="5">
        <v>-298253.99</v>
      </c>
      <c r="R1736" s="9">
        <f t="shared" si="247"/>
        <v>-305702.15499999997</v>
      </c>
      <c r="S1736" s="9"/>
      <c r="V1736" s="5">
        <f t="shared" si="251"/>
        <v>-305702.15499999997</v>
      </c>
      <c r="Y1736" s="9"/>
      <c r="Z1736" s="9">
        <f>V1736</f>
        <v>-305702.15499999997</v>
      </c>
      <c r="AA1736" s="9"/>
      <c r="AB1736" s="202"/>
      <c r="AC1736" s="157">
        <v>0</v>
      </c>
    </row>
    <row r="1737" spans="1:29" outlineLevel="3" x14ac:dyDescent="0.25">
      <c r="A1737" t="s">
        <v>3417</v>
      </c>
      <c r="B1737" t="s">
        <v>3418</v>
      </c>
      <c r="C1737" t="s">
        <v>3439</v>
      </c>
      <c r="D1737" t="s">
        <v>3440</v>
      </c>
      <c r="E1737" s="5">
        <v>-2219065.79</v>
      </c>
      <c r="F1737" s="5">
        <v>-2219065.79</v>
      </c>
      <c r="G1737" s="5">
        <v>-2219065.79</v>
      </c>
      <c r="H1737" s="5">
        <v>-2219065.79</v>
      </c>
      <c r="I1737" s="5">
        <v>-2219065.79</v>
      </c>
      <c r="J1737" s="5">
        <v>-2219065.7799999998</v>
      </c>
      <c r="K1737" s="5">
        <v>-2219065.7799999998</v>
      </c>
      <c r="L1737" s="5">
        <v>-2219065.7799999998</v>
      </c>
      <c r="M1737" s="5">
        <v>-2219065.7799999998</v>
      </c>
      <c r="N1737" s="5">
        <v>-2219065.7799999998</v>
      </c>
      <c r="O1737" s="5">
        <v>-2219065.7799999998</v>
      </c>
      <c r="P1737" s="5">
        <v>-2157490.79</v>
      </c>
      <c r="Q1737" s="5">
        <v>-2157490.79</v>
      </c>
      <c r="R1737" s="9">
        <f t="shared" si="247"/>
        <v>-2211368.9099999997</v>
      </c>
      <c r="S1737" s="9"/>
      <c r="V1737" s="5">
        <f t="shared" si="251"/>
        <v>-2211368.9099999997</v>
      </c>
      <c r="Y1737" s="9"/>
      <c r="Z1737" s="9">
        <f>V1737</f>
        <v>-2211368.9099999997</v>
      </c>
      <c r="AA1737" s="9"/>
      <c r="AB1737" s="202"/>
      <c r="AC1737" s="157">
        <v>0</v>
      </c>
    </row>
    <row r="1738" spans="1:29" outlineLevel="3" x14ac:dyDescent="0.25">
      <c r="A1738" t="s">
        <v>3417</v>
      </c>
      <c r="B1738" t="s">
        <v>3418</v>
      </c>
      <c r="C1738" t="s">
        <v>3441</v>
      </c>
      <c r="D1738" t="s">
        <v>3442</v>
      </c>
      <c r="E1738" s="5">
        <v>-328984.65999999997</v>
      </c>
      <c r="F1738" s="5">
        <v>-318018.51</v>
      </c>
      <c r="G1738" s="5">
        <v>-307052.34999999998</v>
      </c>
      <c r="H1738" s="5">
        <v>-296086.19</v>
      </c>
      <c r="I1738" s="5">
        <v>-285120.03000000003</v>
      </c>
      <c r="J1738" s="5">
        <v>-274153.88</v>
      </c>
      <c r="K1738" s="5">
        <v>-263187.73</v>
      </c>
      <c r="L1738" s="5">
        <v>-252221.57</v>
      </c>
      <c r="M1738" s="5">
        <v>-241255.42</v>
      </c>
      <c r="N1738" s="5">
        <v>-230289.26</v>
      </c>
      <c r="O1738" s="5">
        <v>-219323.12</v>
      </c>
      <c r="P1738" s="5">
        <v>-186543.9</v>
      </c>
      <c r="Q1738" s="5">
        <v>-175577.72</v>
      </c>
      <c r="R1738" s="9">
        <f t="shared" si="247"/>
        <v>-260461.09583333335</v>
      </c>
      <c r="S1738" s="9"/>
      <c r="V1738" s="5">
        <f t="shared" si="251"/>
        <v>-260461.09583333335</v>
      </c>
      <c r="Y1738" s="9"/>
      <c r="Z1738" s="9">
        <f>V1738</f>
        <v>-260461.09583333335</v>
      </c>
      <c r="AA1738" s="9"/>
      <c r="AB1738" s="202"/>
      <c r="AC1738" s="157">
        <v>0</v>
      </c>
    </row>
    <row r="1739" spans="1:29" outlineLevel="3" x14ac:dyDescent="0.25">
      <c r="A1739" t="s">
        <v>3417</v>
      </c>
      <c r="B1739" t="s">
        <v>3418</v>
      </c>
      <c r="C1739" t="s">
        <v>3443</v>
      </c>
      <c r="D1739" t="s">
        <v>3444</v>
      </c>
      <c r="E1739" s="5">
        <v>1291023.32</v>
      </c>
      <c r="F1739" s="5">
        <v>1328394.96</v>
      </c>
      <c r="G1739" s="5">
        <v>1360849.27</v>
      </c>
      <c r="H1739" s="5">
        <v>1308685.25</v>
      </c>
      <c r="I1739" s="5">
        <v>1333271.8400000001</v>
      </c>
      <c r="J1739" s="5">
        <v>1354170.47</v>
      </c>
      <c r="K1739" s="5">
        <v>1378419.19</v>
      </c>
      <c r="L1739" s="5">
        <v>1422675.09</v>
      </c>
      <c r="M1739" s="5">
        <v>1456850.46</v>
      </c>
      <c r="N1739" s="5">
        <v>1539367.56</v>
      </c>
      <c r="O1739" s="5">
        <v>1549077.75</v>
      </c>
      <c r="P1739" s="5">
        <v>1563174.7</v>
      </c>
      <c r="Q1739" s="5">
        <v>1526260.12</v>
      </c>
      <c r="R1739" s="9">
        <f t="shared" si="247"/>
        <v>1416964.8550000002</v>
      </c>
      <c r="S1739" s="9"/>
      <c r="V1739" s="5">
        <f t="shared" si="251"/>
        <v>1416964.8550000002</v>
      </c>
      <c r="Y1739" s="9"/>
      <c r="Z1739" s="9"/>
      <c r="AA1739" s="9">
        <f>V1739</f>
        <v>1416964.8550000002</v>
      </c>
      <c r="AB1739" s="202"/>
      <c r="AC1739" s="157">
        <v>0</v>
      </c>
    </row>
    <row r="1740" spans="1:29" outlineLevel="3" x14ac:dyDescent="0.25">
      <c r="A1740" t="s">
        <v>3417</v>
      </c>
      <c r="B1740" t="s">
        <v>3418</v>
      </c>
      <c r="C1740" t="s">
        <v>3445</v>
      </c>
      <c r="D1740" t="s">
        <v>3446</v>
      </c>
      <c r="E1740" s="5">
        <v>8680734.7799999993</v>
      </c>
      <c r="F1740" s="5">
        <v>8680734.7799999993</v>
      </c>
      <c r="G1740" s="5">
        <v>8680734.7799999993</v>
      </c>
      <c r="H1740" s="5">
        <v>8680734.7799999993</v>
      </c>
      <c r="I1740" s="5">
        <v>8680734.7799999993</v>
      </c>
      <c r="J1740" s="5">
        <v>8680734.8000000007</v>
      </c>
      <c r="K1740" s="5">
        <v>8680734.8000000007</v>
      </c>
      <c r="L1740" s="5">
        <v>8680734.8000000007</v>
      </c>
      <c r="M1740" s="5">
        <v>8680734.8000000007</v>
      </c>
      <c r="N1740" s="5">
        <v>8680734.8000000007</v>
      </c>
      <c r="O1740" s="5">
        <v>8680734.8000000007</v>
      </c>
      <c r="P1740" s="5">
        <v>8680734.8000000007</v>
      </c>
      <c r="Q1740" s="5">
        <v>8680734.8000000007</v>
      </c>
      <c r="R1740" s="9">
        <f t="shared" si="247"/>
        <v>8680734.7924999986</v>
      </c>
      <c r="S1740" s="9"/>
      <c r="V1740" s="5">
        <f t="shared" si="251"/>
        <v>8680734.7924999986</v>
      </c>
      <c r="Y1740" s="9"/>
      <c r="Z1740" s="9">
        <f>V1740</f>
        <v>8680734.7924999986</v>
      </c>
      <c r="AA1740" s="9"/>
      <c r="AB1740" s="202"/>
      <c r="AC1740" s="157">
        <v>0</v>
      </c>
    </row>
    <row r="1741" spans="1:29" outlineLevel="3" x14ac:dyDescent="0.25">
      <c r="A1741" t="s">
        <v>3417</v>
      </c>
      <c r="B1741" t="s">
        <v>3418</v>
      </c>
      <c r="C1741" t="s">
        <v>3447</v>
      </c>
      <c r="D1741" t="s">
        <v>3448</v>
      </c>
      <c r="E1741" s="5">
        <v>242718172.78</v>
      </c>
      <c r="F1741" s="5">
        <v>243480893.94</v>
      </c>
      <c r="G1741" s="5">
        <v>244205750.91999999</v>
      </c>
      <c r="H1741" s="5">
        <v>245121569.80000001</v>
      </c>
      <c r="I1741" s="5">
        <v>245902111.90000001</v>
      </c>
      <c r="J1741" s="5">
        <v>246456086.97</v>
      </c>
      <c r="K1741" s="5">
        <v>247201082.84</v>
      </c>
      <c r="L1741" s="5">
        <v>248331113.34</v>
      </c>
      <c r="M1741" s="5">
        <v>249227022.90000001</v>
      </c>
      <c r="N1741" s="5">
        <v>249552764.53</v>
      </c>
      <c r="O1741" s="5">
        <v>249974037.19999999</v>
      </c>
      <c r="P1741" s="5">
        <v>250614420.44999999</v>
      </c>
      <c r="Q1741" s="5">
        <v>251388883.55000001</v>
      </c>
      <c r="R1741" s="9">
        <f t="shared" si="247"/>
        <v>247260031.91291663</v>
      </c>
      <c r="S1741" s="9"/>
      <c r="V1741" s="5">
        <f t="shared" si="251"/>
        <v>247260031.91291663</v>
      </c>
      <c r="Y1741" s="9"/>
      <c r="Z1741" s="9"/>
      <c r="AA1741" s="9">
        <f>V1741</f>
        <v>247260031.91291663</v>
      </c>
      <c r="AB1741" s="202"/>
      <c r="AC1741" s="157">
        <v>0</v>
      </c>
    </row>
    <row r="1742" spans="1:29" outlineLevel="3" x14ac:dyDescent="0.25">
      <c r="A1742" t="s">
        <v>3417</v>
      </c>
      <c r="B1742" t="s">
        <v>3418</v>
      </c>
      <c r="C1742" t="s">
        <v>3449</v>
      </c>
      <c r="D1742" t="s">
        <v>3450</v>
      </c>
      <c r="E1742" s="5">
        <v>-4597021.51</v>
      </c>
      <c r="F1742" s="5">
        <v>-4577684.33</v>
      </c>
      <c r="G1742" s="5">
        <v>-4561289.3899999997</v>
      </c>
      <c r="H1742" s="5">
        <v>-4551914.67</v>
      </c>
      <c r="I1742" s="5">
        <v>-4545740.16</v>
      </c>
      <c r="J1742" s="5">
        <v>-4536509.5199999996</v>
      </c>
      <c r="K1742" s="5">
        <v>-4524861.84</v>
      </c>
      <c r="L1742" s="5">
        <v>-4513284.07</v>
      </c>
      <c r="M1742" s="5">
        <v>-4505353.71</v>
      </c>
      <c r="N1742" s="5">
        <v>-4497465.8</v>
      </c>
      <c r="O1742" s="5">
        <v>-4491615.78</v>
      </c>
      <c r="P1742" s="5">
        <v>-4483200.22</v>
      </c>
      <c r="Q1742" s="5">
        <v>-4469819.9400000004</v>
      </c>
      <c r="R1742" s="9">
        <f t="shared" si="247"/>
        <v>-4526861.6845833333</v>
      </c>
      <c r="S1742" s="9"/>
      <c r="V1742" s="5">
        <f t="shared" si="251"/>
        <v>-4526861.6845833333</v>
      </c>
      <c r="Y1742" s="9"/>
      <c r="Z1742" s="9"/>
      <c r="AA1742" s="9">
        <f>V1742</f>
        <v>-4526861.6845833333</v>
      </c>
      <c r="AB1742" s="202"/>
      <c r="AC1742" s="157">
        <v>0</v>
      </c>
    </row>
    <row r="1743" spans="1:29" outlineLevel="3" x14ac:dyDescent="0.25">
      <c r="A1743" t="s">
        <v>3417</v>
      </c>
      <c r="B1743" t="s">
        <v>3418</v>
      </c>
      <c r="C1743" t="s">
        <v>3451</v>
      </c>
      <c r="D1743" t="s">
        <v>3452</v>
      </c>
      <c r="E1743" s="5">
        <v>-4326387357.8299999</v>
      </c>
      <c r="F1743" s="5">
        <v>-4318495291.6899996</v>
      </c>
      <c r="G1743" s="5">
        <v>-4311305968.5299997</v>
      </c>
      <c r="H1743" s="5">
        <v>-4334329393.3100004</v>
      </c>
      <c r="I1743" s="5">
        <v>-4333286115.5900002</v>
      </c>
      <c r="J1743" s="5">
        <v>-4328466122.7200003</v>
      </c>
      <c r="K1743" s="5">
        <v>-4004953784.8600001</v>
      </c>
      <c r="L1743" s="5">
        <v>-4000866478.4400001</v>
      </c>
      <c r="M1743" s="5">
        <v>-3997703118.0300002</v>
      </c>
      <c r="N1743" s="5">
        <v>-3995611849.73</v>
      </c>
      <c r="O1743" s="5">
        <v>-3996946522.48</v>
      </c>
      <c r="P1743" s="5">
        <v>-3996366549</v>
      </c>
      <c r="Q1743" s="5">
        <v>-3983530294.8400002</v>
      </c>
      <c r="R1743" s="9">
        <f t="shared" si="247"/>
        <v>-4147774168.3929172</v>
      </c>
      <c r="S1743" s="9"/>
      <c r="V1743" s="5">
        <f t="shared" si="251"/>
        <v>-4147774168.3929172</v>
      </c>
      <c r="Y1743" s="9">
        <f>SUM('B19'!I118:I131)*1000</f>
        <v>-265679253.69714975</v>
      </c>
      <c r="Z1743" s="9">
        <f>SUM('B19'!F118:F131)*1000-Y1743</f>
        <v>-4047298054.6957698</v>
      </c>
      <c r="AA1743" s="9">
        <f>V1743-Y1743-Z1743</f>
        <v>165203140.00000238</v>
      </c>
      <c r="AB1743" s="202"/>
      <c r="AC1743" s="157">
        <v>6.4053452022941007E-2</v>
      </c>
    </row>
    <row r="1744" spans="1:29" outlineLevel="3" x14ac:dyDescent="0.25">
      <c r="A1744" t="s">
        <v>3417</v>
      </c>
      <c r="B1744" t="s">
        <v>3418</v>
      </c>
      <c r="C1744" t="s">
        <v>3453</v>
      </c>
      <c r="D1744" t="s">
        <v>3454</v>
      </c>
      <c r="E1744" s="5">
        <v>-9417686.5700000003</v>
      </c>
      <c r="F1744" s="5">
        <v>-9153732.6899999995</v>
      </c>
      <c r="G1744" s="5">
        <v>-8929940.4900000002</v>
      </c>
      <c r="H1744" s="5">
        <v>-8801974.7599999998</v>
      </c>
      <c r="I1744" s="5">
        <v>-8717692.2799999993</v>
      </c>
      <c r="J1744" s="5">
        <v>-8591693.1300000008</v>
      </c>
      <c r="K1744" s="5">
        <v>-7633104.4500000002</v>
      </c>
      <c r="L1744" s="5">
        <v>-7463363.8799999999</v>
      </c>
      <c r="M1744" s="5">
        <v>-7347098.0300000003</v>
      </c>
      <c r="N1744" s="5">
        <v>-7231454.1600000001</v>
      </c>
      <c r="O1744" s="5">
        <v>-7145687.7000000002</v>
      </c>
      <c r="P1744" s="5">
        <v>-7022308.2699999996</v>
      </c>
      <c r="Q1744" s="5">
        <v>-7148388.6100000003</v>
      </c>
      <c r="R1744" s="9">
        <f t="shared" si="247"/>
        <v>-8026757.2858333336</v>
      </c>
      <c r="S1744" s="9"/>
      <c r="V1744" s="5">
        <f t="shared" si="251"/>
        <v>-8026757.2858333336</v>
      </c>
      <c r="Y1744" s="9">
        <f>'B19'!I132*1000</f>
        <v>-1813370.8336466833</v>
      </c>
      <c r="Z1744" s="9">
        <f>V1744-Y1744</f>
        <v>-6213386.4521866506</v>
      </c>
      <c r="AA1744" s="9"/>
      <c r="AB1744" s="202"/>
      <c r="AC1744" s="157">
        <v>0.2259157426931491</v>
      </c>
    </row>
    <row r="1745" spans="1:29" outlineLevel="3" x14ac:dyDescent="0.25">
      <c r="A1745" t="s">
        <v>3417</v>
      </c>
      <c r="B1745" t="s">
        <v>3418</v>
      </c>
      <c r="C1745" t="s">
        <v>3455</v>
      </c>
      <c r="D1745" t="s">
        <v>3456</v>
      </c>
      <c r="E1745" s="5">
        <v>-1102687.3</v>
      </c>
      <c r="F1745" s="5">
        <v>-1062075.75</v>
      </c>
      <c r="G1745" s="5">
        <v>-1027643.41</v>
      </c>
      <c r="H1745" s="5">
        <v>-1007954.79</v>
      </c>
      <c r="I1745" s="5">
        <v>-994987.26</v>
      </c>
      <c r="J1745" s="5">
        <v>-975601.24</v>
      </c>
      <c r="K1745" s="5">
        <v>-951139.01</v>
      </c>
      <c r="L1745" s="5">
        <v>-928118.33</v>
      </c>
      <c r="M1745" s="5">
        <v>-912350.03</v>
      </c>
      <c r="N1745" s="5">
        <v>-896666.12</v>
      </c>
      <c r="O1745" s="5">
        <v>-885034.21</v>
      </c>
      <c r="P1745" s="5">
        <v>-868301.17</v>
      </c>
      <c r="Q1745" s="5">
        <v>-841696.47</v>
      </c>
      <c r="R1745" s="9">
        <f t="shared" si="247"/>
        <v>-956838.60041666648</v>
      </c>
      <c r="S1745" s="9"/>
      <c r="V1745" s="5">
        <f t="shared" si="251"/>
        <v>-956838.60041666648</v>
      </c>
      <c r="Y1745" s="5"/>
      <c r="Z1745" s="5">
        <f>V1745</f>
        <v>-956838.60041666648</v>
      </c>
      <c r="AA1745" s="5"/>
      <c r="AB1745" s="202"/>
      <c r="AC1745" s="157">
        <v>0</v>
      </c>
    </row>
    <row r="1746" spans="1:29" outlineLevel="3" x14ac:dyDescent="0.25">
      <c r="A1746" t="s">
        <v>3417</v>
      </c>
      <c r="B1746" t="s">
        <v>3418</v>
      </c>
      <c r="C1746" t="s">
        <v>3457</v>
      </c>
      <c r="D1746" t="s">
        <v>3458</v>
      </c>
      <c r="E1746" s="5">
        <v>-26158704.84</v>
      </c>
      <c r="F1746" s="5">
        <v>-25916052.039999999</v>
      </c>
      <c r="G1746" s="5">
        <v>-25635898.329999998</v>
      </c>
      <c r="H1746" s="5">
        <v>-25093169.050000001</v>
      </c>
      <c r="I1746" s="5">
        <v>-24915104.789999999</v>
      </c>
      <c r="J1746" s="5">
        <v>-24706239.850000001</v>
      </c>
      <c r="K1746" s="5">
        <v>-24192983.170000002</v>
      </c>
      <c r="L1746" s="5">
        <v>-24050528.870000001</v>
      </c>
      <c r="M1746" s="5">
        <v>-23888825</v>
      </c>
      <c r="N1746" s="5">
        <v>-23674378.620000001</v>
      </c>
      <c r="O1746" s="5">
        <v>-23488570.699999999</v>
      </c>
      <c r="P1746" s="5">
        <v>-23258531.75</v>
      </c>
      <c r="Q1746" s="5">
        <v>-23953663.050000001</v>
      </c>
      <c r="R1746" s="9">
        <f t="shared" si="247"/>
        <v>-24489705.509583335</v>
      </c>
      <c r="S1746" s="9"/>
      <c r="V1746" s="5">
        <f t="shared" si="251"/>
        <v>-24489705.509583335</v>
      </c>
      <c r="Y1746" s="5"/>
      <c r="Z1746" s="5"/>
      <c r="AA1746" s="5">
        <f>V1746</f>
        <v>-24489705.509583335</v>
      </c>
      <c r="AB1746" s="202"/>
      <c r="AC1746" s="157">
        <v>0</v>
      </c>
    </row>
    <row r="1747" spans="1:29" outlineLevel="3" x14ac:dyDescent="0.25">
      <c r="A1747" t="s">
        <v>3417</v>
      </c>
      <c r="B1747" t="s">
        <v>3418</v>
      </c>
      <c r="C1747" t="s">
        <v>3459</v>
      </c>
      <c r="D1747" t="s">
        <v>3460</v>
      </c>
      <c r="E1747" s="5">
        <v>75022.460000000006</v>
      </c>
      <c r="F1747" s="5">
        <v>74022.289999999994</v>
      </c>
      <c r="G1747" s="5">
        <v>73022.09</v>
      </c>
      <c r="H1747" s="5">
        <v>72021.919999999998</v>
      </c>
      <c r="I1747" s="5">
        <v>71021.73</v>
      </c>
      <c r="J1747" s="5">
        <v>70021.55</v>
      </c>
      <c r="K1747" s="5">
        <v>69021.36</v>
      </c>
      <c r="L1747" s="5">
        <v>68438.48</v>
      </c>
      <c r="M1747" s="5">
        <v>67855.600000000006</v>
      </c>
      <c r="N1747" s="5">
        <v>67272.7</v>
      </c>
      <c r="O1747" s="5">
        <v>66689.820000000007</v>
      </c>
      <c r="P1747" s="5">
        <v>66106.929999999993</v>
      </c>
      <c r="Q1747" s="5">
        <v>65524.04</v>
      </c>
      <c r="R1747" s="9">
        <f t="shared" si="247"/>
        <v>69647.309999999983</v>
      </c>
      <c r="S1747" s="9"/>
      <c r="V1747" s="5">
        <f t="shared" si="251"/>
        <v>69647.309999999983</v>
      </c>
      <c r="Y1747" s="9">
        <f>'B19'!I134*1000</f>
        <v>4667.5970220959825</v>
      </c>
      <c r="Z1747" s="9">
        <f>V1747-Y1747</f>
        <v>64979.712977903997</v>
      </c>
      <c r="AA1747" s="5"/>
      <c r="AB1747" s="202"/>
      <c r="AC1747" s="157">
        <v>6.7017620954721496E-2</v>
      </c>
    </row>
    <row r="1748" spans="1:29" outlineLevel="3" x14ac:dyDescent="0.25">
      <c r="A1748" t="s">
        <v>3417</v>
      </c>
      <c r="B1748" t="s">
        <v>3418</v>
      </c>
      <c r="C1748" t="s">
        <v>3461</v>
      </c>
      <c r="D1748" t="s">
        <v>3462</v>
      </c>
      <c r="E1748" s="5">
        <v>158403.91</v>
      </c>
      <c r="F1748" s="5">
        <v>157652.34</v>
      </c>
      <c r="G1748" s="5">
        <v>156900.79999999999</v>
      </c>
      <c r="H1748" s="5">
        <v>156149.23000000001</v>
      </c>
      <c r="I1748" s="5">
        <v>155397.70000000001</v>
      </c>
      <c r="J1748" s="5">
        <v>154646.12</v>
      </c>
      <c r="K1748" s="5">
        <v>154934.10999999999</v>
      </c>
      <c r="L1748" s="5">
        <v>154220.35999999999</v>
      </c>
      <c r="M1748" s="5">
        <v>153506.60999999999</v>
      </c>
      <c r="N1748" s="5">
        <v>152792.85999999999</v>
      </c>
      <c r="O1748" s="5">
        <v>152079.12</v>
      </c>
      <c r="P1748" s="5">
        <v>151365.38</v>
      </c>
      <c r="Q1748" s="5">
        <v>150795.44</v>
      </c>
      <c r="R1748" s="9">
        <f t="shared" si="247"/>
        <v>154520.35874999998</v>
      </c>
      <c r="S1748" s="9"/>
      <c r="V1748" s="5">
        <f t="shared" si="251"/>
        <v>154520.35874999998</v>
      </c>
      <c r="Y1748" s="5"/>
      <c r="Z1748" s="5">
        <f>V1748</f>
        <v>154520.35874999998</v>
      </c>
      <c r="AA1748" s="5"/>
      <c r="AB1748" s="202"/>
      <c r="AC1748" s="157">
        <v>0</v>
      </c>
    </row>
    <row r="1749" spans="1:29" outlineLevel="3" x14ac:dyDescent="0.25">
      <c r="A1749" t="s">
        <v>3417</v>
      </c>
      <c r="B1749" t="s">
        <v>3418</v>
      </c>
      <c r="C1749" t="s">
        <v>3463</v>
      </c>
      <c r="D1749" t="s">
        <v>3464</v>
      </c>
      <c r="E1749" s="5">
        <v>-4190159.69</v>
      </c>
      <c r="F1749" s="5">
        <v>-4162979.66</v>
      </c>
      <c r="G1749" s="5">
        <v>-4135764.57</v>
      </c>
      <c r="H1749" s="5">
        <v>-4108440.28</v>
      </c>
      <c r="I1749" s="5">
        <v>-4081208.34</v>
      </c>
      <c r="J1749" s="5">
        <v>-4053976.47</v>
      </c>
      <c r="K1749" s="5">
        <v>-4026581.39</v>
      </c>
      <c r="L1749" s="5">
        <v>-3999352.87</v>
      </c>
      <c r="M1749" s="5">
        <v>-3972144.89</v>
      </c>
      <c r="N1749" s="5">
        <v>-3944929.3</v>
      </c>
      <c r="O1749" s="5">
        <v>-3917735.46</v>
      </c>
      <c r="P1749" s="5">
        <v>-3890518.79</v>
      </c>
      <c r="Q1749" s="5">
        <v>-3863223.02</v>
      </c>
      <c r="R1749" s="9">
        <f t="shared" si="247"/>
        <v>-4026693.6145833335</v>
      </c>
      <c r="S1749" s="9"/>
      <c r="V1749" s="5">
        <f t="shared" si="251"/>
        <v>-4026693.6145833335</v>
      </c>
      <c r="Y1749" s="5"/>
      <c r="Z1749" s="5">
        <f>V1749</f>
        <v>-4026693.6145833335</v>
      </c>
      <c r="AA1749" s="5"/>
      <c r="AB1749" s="202"/>
      <c r="AC1749" s="157">
        <v>0</v>
      </c>
    </row>
    <row r="1750" spans="1:29" outlineLevel="3" x14ac:dyDescent="0.25">
      <c r="A1750" t="s">
        <v>3417</v>
      </c>
      <c r="B1750" t="s">
        <v>3418</v>
      </c>
      <c r="C1750" t="s">
        <v>3465</v>
      </c>
      <c r="D1750" t="s">
        <v>3466</v>
      </c>
      <c r="E1750" s="5">
        <v>-242718172.77000001</v>
      </c>
      <c r="F1750" s="5">
        <v>-243480893.93000001</v>
      </c>
      <c r="G1750" s="5">
        <v>-244205750.91</v>
      </c>
      <c r="H1750" s="5">
        <v>-245121569.78999999</v>
      </c>
      <c r="I1750" s="5">
        <v>-245902111.88999999</v>
      </c>
      <c r="J1750" s="5">
        <v>-246456086.96000001</v>
      </c>
      <c r="K1750" s="5">
        <v>-247201082.83000001</v>
      </c>
      <c r="L1750" s="5">
        <v>-248331113.33000001</v>
      </c>
      <c r="M1750" s="5">
        <v>-249227022.88999999</v>
      </c>
      <c r="N1750" s="5">
        <v>-249552764.52000001</v>
      </c>
      <c r="O1750" s="5">
        <v>-249974037.19</v>
      </c>
      <c r="P1750" s="5">
        <v>-250614420.44</v>
      </c>
      <c r="Q1750" s="5">
        <v>-251388883.53999999</v>
      </c>
      <c r="R1750" s="9">
        <f t="shared" si="247"/>
        <v>-247260031.90291667</v>
      </c>
      <c r="S1750" s="9"/>
      <c r="V1750" s="5">
        <f t="shared" si="251"/>
        <v>-247260031.90291667</v>
      </c>
      <c r="Y1750" s="5"/>
      <c r="Z1750" s="5"/>
      <c r="AA1750" s="5">
        <f>V1750</f>
        <v>-247260031.90291667</v>
      </c>
      <c r="AB1750" s="202"/>
      <c r="AC1750" s="157">
        <v>0</v>
      </c>
    </row>
    <row r="1751" spans="1:29" outlineLevel="3" x14ac:dyDescent="0.25">
      <c r="A1751" t="s">
        <v>3467</v>
      </c>
      <c r="B1751" t="s">
        <v>3468</v>
      </c>
      <c r="C1751" t="s">
        <v>3469</v>
      </c>
      <c r="D1751" t="s">
        <v>1720</v>
      </c>
      <c r="E1751" s="5">
        <v>0</v>
      </c>
      <c r="F1751" s="5">
        <v>0</v>
      </c>
      <c r="G1751" s="5">
        <v>0</v>
      </c>
      <c r="H1751" s="5">
        <v>0</v>
      </c>
      <c r="I1751" s="5">
        <v>0</v>
      </c>
      <c r="J1751" s="5">
        <v>0</v>
      </c>
      <c r="K1751" s="5">
        <v>173163591</v>
      </c>
      <c r="L1751" s="5">
        <v>173163591</v>
      </c>
      <c r="M1751" s="5">
        <v>173163591</v>
      </c>
      <c r="N1751" s="5">
        <v>172986148.08000001</v>
      </c>
      <c r="O1751" s="5">
        <v>172948257.77000001</v>
      </c>
      <c r="P1751" s="5">
        <v>172893750.63999999</v>
      </c>
      <c r="Q1751" s="5">
        <v>172807087.03999999</v>
      </c>
      <c r="R1751" s="9">
        <f t="shared" si="247"/>
        <v>93726872.750833333</v>
      </c>
      <c r="S1751" s="9"/>
      <c r="V1751" s="5">
        <f t="shared" si="251"/>
        <v>93726872.750833333</v>
      </c>
      <c r="Y1751" s="5"/>
      <c r="Z1751" s="5"/>
      <c r="AA1751" s="5">
        <f>V1751</f>
        <v>93726872.750833333</v>
      </c>
      <c r="AB1751" s="202"/>
      <c r="AC1751" s="157">
        <v>0</v>
      </c>
    </row>
    <row r="1752" spans="1:29" outlineLevel="3" x14ac:dyDescent="0.25">
      <c r="A1752" t="s">
        <v>3467</v>
      </c>
      <c r="B1752" t="s">
        <v>3468</v>
      </c>
      <c r="C1752" t="s">
        <v>3470</v>
      </c>
      <c r="D1752" t="s">
        <v>3471</v>
      </c>
      <c r="E1752" s="5">
        <v>1401533341.3399999</v>
      </c>
      <c r="F1752" s="5">
        <v>1395703719.4000001</v>
      </c>
      <c r="G1752" s="5">
        <v>1390671099.7</v>
      </c>
      <c r="H1752" s="5">
        <v>1399305288.22</v>
      </c>
      <c r="I1752" s="5">
        <v>1397791988.1500001</v>
      </c>
      <c r="J1752" s="5">
        <v>1395280306.05</v>
      </c>
      <c r="K1752" s="5">
        <v>1122042940.1600001</v>
      </c>
      <c r="L1752" s="5">
        <v>1118818995.8299999</v>
      </c>
      <c r="M1752" s="5">
        <v>1116463183.71</v>
      </c>
      <c r="N1752" s="5">
        <v>1114140567.54</v>
      </c>
      <c r="O1752" s="5">
        <v>1112670314.22</v>
      </c>
      <c r="P1752" s="5">
        <v>1110329716.75</v>
      </c>
      <c r="Q1752" s="5">
        <v>1104359460.46</v>
      </c>
      <c r="R1752" s="9">
        <f t="shared" si="247"/>
        <v>1243847043.3858335</v>
      </c>
      <c r="S1752" s="9"/>
      <c r="V1752" s="5">
        <f t="shared" si="251"/>
        <v>1243847043.3858335</v>
      </c>
      <c r="Y1752" s="5"/>
      <c r="Z1752" s="5"/>
      <c r="AA1752" s="5">
        <f>V1752</f>
        <v>1243847043.3858335</v>
      </c>
      <c r="AB1752" s="202"/>
      <c r="AC1752" s="157">
        <v>0</v>
      </c>
    </row>
    <row r="1753" spans="1:29" outlineLevel="3" x14ac:dyDescent="0.25">
      <c r="A1753" t="s">
        <v>3467</v>
      </c>
      <c r="B1753" t="s">
        <v>3468</v>
      </c>
      <c r="C1753" t="s">
        <v>3472</v>
      </c>
      <c r="D1753" t="s">
        <v>3473</v>
      </c>
      <c r="E1753" s="5">
        <v>9417686.5700000003</v>
      </c>
      <c r="F1753" s="5">
        <v>9153732.6899999995</v>
      </c>
      <c r="G1753" s="5">
        <v>8929940.4900000002</v>
      </c>
      <c r="H1753" s="5">
        <v>8801974.7599999998</v>
      </c>
      <c r="I1753" s="5">
        <v>8717692.2799999993</v>
      </c>
      <c r="J1753" s="5">
        <v>8591693.1300000008</v>
      </c>
      <c r="K1753" s="5">
        <v>7633104.4500000002</v>
      </c>
      <c r="L1753" s="5">
        <v>7463363.8799999999</v>
      </c>
      <c r="M1753" s="5">
        <v>7347098.0300000003</v>
      </c>
      <c r="N1753" s="5">
        <v>7231454.1600000001</v>
      </c>
      <c r="O1753" s="5">
        <v>7145687.7000000002</v>
      </c>
      <c r="P1753" s="5">
        <v>7022308.2699999996</v>
      </c>
      <c r="Q1753" s="5">
        <v>7148388.6100000003</v>
      </c>
      <c r="R1753" s="9">
        <f t="shared" si="247"/>
        <v>8026757.2858333336</v>
      </c>
      <c r="S1753" s="9"/>
      <c r="V1753" s="5">
        <f t="shared" si="251"/>
        <v>8026757.2858333336</v>
      </c>
      <c r="Y1753" s="5"/>
      <c r="Z1753" s="5"/>
      <c r="AA1753" s="5">
        <f>V1753</f>
        <v>8026757.2858333336</v>
      </c>
      <c r="AB1753" s="202"/>
      <c r="AC1753" s="157">
        <v>0</v>
      </c>
    </row>
    <row r="1754" spans="1:29" ht="13.5" outlineLevel="2" thickBot="1" x14ac:dyDescent="0.35">
      <c r="A1754" s="6" t="s">
        <v>3791</v>
      </c>
      <c r="B1754" s="6"/>
      <c r="C1754" s="6"/>
      <c r="D1754" s="6"/>
      <c r="E1754" s="7">
        <f>SUBTOTAL(9,E1726:E1753)</f>
        <v>-2954940456.4900002</v>
      </c>
      <c r="F1754" s="7">
        <f t="shared" ref="F1754:AA1754" si="252">SUBTOTAL(9,F1726:F1753)</f>
        <v>-2952555711.9299994</v>
      </c>
      <c r="G1754" s="7">
        <f t="shared" si="252"/>
        <v>-2949999143.6599998</v>
      </c>
      <c r="H1754" s="7">
        <f t="shared" si="252"/>
        <v>-2963844641.3700008</v>
      </c>
      <c r="I1754" s="7">
        <f t="shared" si="252"/>
        <v>-2964056424.4500008</v>
      </c>
      <c r="J1754" s="7">
        <f t="shared" si="252"/>
        <v>-2961453287.1699991</v>
      </c>
      <c r="K1754" s="7">
        <f t="shared" si="252"/>
        <v>-2910580065.7799997</v>
      </c>
      <c r="L1754" s="7">
        <f t="shared" si="252"/>
        <v>-2909458496.9899998</v>
      </c>
      <c r="M1754" s="7">
        <f t="shared" si="252"/>
        <v>-2908394493.3000002</v>
      </c>
      <c r="N1754" s="7">
        <f t="shared" si="252"/>
        <v>-2911878871.73</v>
      </c>
      <c r="O1754" s="7">
        <f t="shared" si="252"/>
        <v>-2914416295.1199999</v>
      </c>
      <c r="P1754" s="7">
        <f t="shared" si="252"/>
        <v>-2915773681.0700002</v>
      </c>
      <c r="Q1754" s="7">
        <f t="shared" si="252"/>
        <v>-2909515224.0100002</v>
      </c>
      <c r="R1754" s="7">
        <f t="shared" si="252"/>
        <v>-2932886579.4016666</v>
      </c>
      <c r="S1754" s="16"/>
      <c r="T1754" s="7">
        <f t="shared" si="252"/>
        <v>0</v>
      </c>
      <c r="U1754" s="7">
        <f t="shared" si="252"/>
        <v>0</v>
      </c>
      <c r="V1754" s="7">
        <f t="shared" si="252"/>
        <v>-2932886579.4016666</v>
      </c>
      <c r="W1754" s="7">
        <f t="shared" si="252"/>
        <v>0</v>
      </c>
      <c r="X1754" s="16"/>
      <c r="Y1754" s="7">
        <f t="shared" si="252"/>
        <v>-278862554.05749381</v>
      </c>
      <c r="Z1754" s="7">
        <f t="shared" si="252"/>
        <v>-4135804484.8812594</v>
      </c>
      <c r="AA1754" s="7">
        <f t="shared" si="252"/>
        <v>1481780459.5370858</v>
      </c>
      <c r="AB1754" s="16"/>
      <c r="AC1754" s="188"/>
    </row>
    <row r="1755" spans="1:29" outlineLevel="3" x14ac:dyDescent="0.25">
      <c r="A1755" t="s">
        <v>3474</v>
      </c>
      <c r="B1755" t="s">
        <v>3475</v>
      </c>
      <c r="C1755" t="s">
        <v>3476</v>
      </c>
      <c r="D1755" t="s">
        <v>3477</v>
      </c>
      <c r="E1755" s="5">
        <v>0</v>
      </c>
      <c r="F1755" s="5">
        <v>0</v>
      </c>
      <c r="G1755" s="5">
        <v>0</v>
      </c>
      <c r="H1755" s="5">
        <v>0</v>
      </c>
      <c r="I1755" s="5">
        <v>0</v>
      </c>
      <c r="J1755" s="5">
        <v>0</v>
      </c>
      <c r="K1755" s="5">
        <v>-89755.5</v>
      </c>
      <c r="L1755" s="5">
        <v>-89755.5</v>
      </c>
      <c r="M1755" s="5">
        <v>-89755.5</v>
      </c>
      <c r="N1755" s="5">
        <v>0</v>
      </c>
      <c r="O1755" s="5">
        <v>0</v>
      </c>
      <c r="P1755" s="5">
        <v>0</v>
      </c>
      <c r="Q1755" s="5">
        <v>0</v>
      </c>
      <c r="R1755" s="9">
        <f t="shared" si="247"/>
        <v>-22438.875</v>
      </c>
      <c r="S1755" s="9"/>
      <c r="U1755" s="8"/>
      <c r="V1755" s="9">
        <f>R1755</f>
        <v>-22438.875</v>
      </c>
      <c r="W1755" s="8"/>
      <c r="Y1755" s="9">
        <f>'B19'!I138*1000</f>
        <v>-5069.2951108237385</v>
      </c>
      <c r="Z1755" s="9">
        <f>V1755-Y1755</f>
        <v>-17369.579889176261</v>
      </c>
      <c r="AA1755" s="9"/>
      <c r="AB1755" s="202"/>
      <c r="AC1755" s="157">
        <v>0.22591574269314921</v>
      </c>
    </row>
    <row r="1756" spans="1:29" outlineLevel="3" x14ac:dyDescent="0.25">
      <c r="A1756" t="s">
        <v>3474</v>
      </c>
      <c r="B1756" t="s">
        <v>3475</v>
      </c>
      <c r="C1756" t="s">
        <v>3478</v>
      </c>
      <c r="D1756" t="s">
        <v>3479</v>
      </c>
      <c r="E1756" s="5">
        <v>378743269.5</v>
      </c>
      <c r="F1756" s="5">
        <v>378845172.75999999</v>
      </c>
      <c r="G1756" s="5">
        <v>379194690.75</v>
      </c>
      <c r="H1756" s="5">
        <v>379649424.25999999</v>
      </c>
      <c r="I1756" s="5">
        <v>379615176.00999999</v>
      </c>
      <c r="J1756" s="5">
        <v>382433398.49000001</v>
      </c>
      <c r="K1756" s="5">
        <v>380110450.13999999</v>
      </c>
      <c r="L1756" s="5">
        <v>380255787.97000003</v>
      </c>
      <c r="M1756" s="5">
        <v>381604099.69999999</v>
      </c>
      <c r="N1756" s="5">
        <v>381857894.04000002</v>
      </c>
      <c r="O1756" s="5">
        <v>382007434.17000002</v>
      </c>
      <c r="P1756" s="5">
        <v>382253034.13</v>
      </c>
      <c r="Q1756" s="5">
        <v>380685858.69999999</v>
      </c>
      <c r="R1756" s="9">
        <f t="shared" si="247"/>
        <v>380628427.21000004</v>
      </c>
      <c r="S1756" s="9"/>
      <c r="U1756" s="8"/>
      <c r="V1756" s="9">
        <f t="shared" ref="V1756:V1759" si="253">R1756</f>
        <v>380628427.21000004</v>
      </c>
      <c r="W1756" s="8"/>
      <c r="Y1756" s="9"/>
      <c r="Z1756" s="9"/>
      <c r="AA1756" s="9">
        <f>V1756</f>
        <v>380628427.21000004</v>
      </c>
      <c r="AB1756" s="202"/>
      <c r="AC1756" s="157">
        <v>0</v>
      </c>
    </row>
    <row r="1757" spans="1:29" outlineLevel="3" x14ac:dyDescent="0.25">
      <c r="A1757" t="s">
        <v>3474</v>
      </c>
      <c r="B1757" t="s">
        <v>3475</v>
      </c>
      <c r="C1757" t="s">
        <v>3480</v>
      </c>
      <c r="D1757" t="s">
        <v>3481</v>
      </c>
      <c r="E1757" s="5">
        <v>-378743269.5</v>
      </c>
      <c r="F1757" s="5">
        <v>-378845172.75999999</v>
      </c>
      <c r="G1757" s="5">
        <v>-379194690.75</v>
      </c>
      <c r="H1757" s="5">
        <v>-379649424.25999999</v>
      </c>
      <c r="I1757" s="5">
        <v>-379615176.00999999</v>
      </c>
      <c r="J1757" s="5">
        <v>-382433398.49000001</v>
      </c>
      <c r="K1757" s="5">
        <v>-380110450.13999999</v>
      </c>
      <c r="L1757" s="5">
        <v>-380255787.97000003</v>
      </c>
      <c r="M1757" s="5">
        <v>-381604099.69999999</v>
      </c>
      <c r="N1757" s="5">
        <v>-381857894.04000002</v>
      </c>
      <c r="O1757" s="5">
        <v>-382007434.17000002</v>
      </c>
      <c r="P1757" s="5">
        <v>-382253034.13</v>
      </c>
      <c r="Q1757" s="5">
        <v>-380685858.69999999</v>
      </c>
      <c r="R1757" s="9">
        <f t="shared" si="247"/>
        <v>-380628427.21000004</v>
      </c>
      <c r="S1757" s="9"/>
      <c r="U1757" s="8"/>
      <c r="V1757" s="9">
        <f t="shared" si="253"/>
        <v>-380628427.21000004</v>
      </c>
      <c r="W1757" s="8"/>
      <c r="Y1757" s="9"/>
      <c r="Z1757" s="9"/>
      <c r="AA1757" s="9">
        <f>V1757</f>
        <v>-380628427.21000004</v>
      </c>
      <c r="AB1757" s="202"/>
      <c r="AC1757" s="157">
        <v>0</v>
      </c>
    </row>
    <row r="1758" spans="1:29" outlineLevel="3" x14ac:dyDescent="0.25">
      <c r="A1758" t="s">
        <v>3482</v>
      </c>
      <c r="B1758" t="s">
        <v>3483</v>
      </c>
      <c r="C1758" t="s">
        <v>3484</v>
      </c>
      <c r="D1758" t="s">
        <v>3485</v>
      </c>
      <c r="E1758" s="5">
        <v>68301.149999999994</v>
      </c>
      <c r="F1758" s="5">
        <v>68301.149999999994</v>
      </c>
      <c r="G1758" s="5">
        <v>68301.149999999994</v>
      </c>
      <c r="H1758" s="5">
        <v>68301.149999999994</v>
      </c>
      <c r="I1758" s="5">
        <v>68301.149999999994</v>
      </c>
      <c r="J1758" s="5">
        <v>68301.13</v>
      </c>
      <c r="K1758" s="5">
        <v>68301.13</v>
      </c>
      <c r="L1758" s="5">
        <v>68301.13</v>
      </c>
      <c r="M1758" s="5">
        <v>68301.13</v>
      </c>
      <c r="N1758" s="5">
        <v>68301.13</v>
      </c>
      <c r="O1758" s="5">
        <v>68301.13</v>
      </c>
      <c r="P1758" s="5">
        <v>68301.13</v>
      </c>
      <c r="Q1758" s="5">
        <v>68301.13</v>
      </c>
      <c r="R1758" s="9">
        <f t="shared" si="247"/>
        <v>68301.137499999997</v>
      </c>
      <c r="S1758" s="9"/>
      <c r="U1758" s="8"/>
      <c r="V1758" s="9">
        <f t="shared" si="253"/>
        <v>68301.137499999997</v>
      </c>
      <c r="W1758" s="8"/>
      <c r="Y1758" s="9"/>
      <c r="Z1758" s="9"/>
      <c r="AA1758" s="9">
        <f>V1758</f>
        <v>68301.137499999997</v>
      </c>
      <c r="AB1758" s="202"/>
      <c r="AC1758" s="157">
        <v>0</v>
      </c>
    </row>
    <row r="1759" spans="1:29" outlineLevel="3" x14ac:dyDescent="0.25">
      <c r="A1759" t="s">
        <v>3482</v>
      </c>
      <c r="B1759" t="s">
        <v>3483</v>
      </c>
      <c r="C1759" t="s">
        <v>3486</v>
      </c>
      <c r="D1759" t="s">
        <v>3487</v>
      </c>
      <c r="E1759" s="5">
        <v>12796.73</v>
      </c>
      <c r="F1759" s="5">
        <v>12796.73</v>
      </c>
      <c r="G1759" s="5">
        <v>12796.73</v>
      </c>
      <c r="H1759" s="5">
        <v>12796.73</v>
      </c>
      <c r="I1759" s="5">
        <v>12796.73</v>
      </c>
      <c r="J1759" s="5">
        <v>12796.72</v>
      </c>
      <c r="K1759" s="5">
        <v>12796.71</v>
      </c>
      <c r="L1759" s="5">
        <v>12796.71</v>
      </c>
      <c r="M1759" s="5">
        <v>12796.71</v>
      </c>
      <c r="N1759" s="5">
        <v>12796.71</v>
      </c>
      <c r="O1759" s="5">
        <v>12796.71</v>
      </c>
      <c r="P1759" s="5">
        <v>12796.71</v>
      </c>
      <c r="Q1759" s="5">
        <v>12796.71</v>
      </c>
      <c r="R1759" s="9">
        <f t="shared" si="247"/>
        <v>12796.718333333331</v>
      </c>
      <c r="S1759" s="9"/>
      <c r="U1759" s="8"/>
      <c r="V1759" s="9">
        <f t="shared" si="253"/>
        <v>12796.718333333331</v>
      </c>
      <c r="W1759" s="8"/>
      <c r="Y1759" s="9"/>
      <c r="Z1759" s="9">
        <f>V1759</f>
        <v>12796.718333333331</v>
      </c>
      <c r="AA1759" s="9"/>
      <c r="AB1759" s="202"/>
      <c r="AC1759" s="157">
        <v>0</v>
      </c>
    </row>
    <row r="1760" spans="1:29" outlineLevel="3" x14ac:dyDescent="0.25">
      <c r="A1760" t="s">
        <v>3482</v>
      </c>
      <c r="B1760" t="s">
        <v>3483</v>
      </c>
      <c r="C1760" s="8" t="s">
        <v>3488</v>
      </c>
      <c r="D1760" t="s">
        <v>3489</v>
      </c>
      <c r="E1760" s="5">
        <v>605192.94999999995</v>
      </c>
      <c r="F1760" s="5">
        <v>571571.14</v>
      </c>
      <c r="G1760" s="5">
        <v>537949.30000000005</v>
      </c>
      <c r="H1760" s="5">
        <v>504327.45</v>
      </c>
      <c r="I1760" s="5">
        <v>470705.65</v>
      </c>
      <c r="J1760" s="5">
        <v>437083.81</v>
      </c>
      <c r="K1760" s="5">
        <v>403461.99</v>
      </c>
      <c r="L1760" s="5">
        <v>369840.15</v>
      </c>
      <c r="M1760" s="5">
        <v>336218.32</v>
      </c>
      <c r="N1760" s="5">
        <v>302596.5</v>
      </c>
      <c r="O1760" s="5">
        <v>268974.63</v>
      </c>
      <c r="P1760" s="5">
        <v>235352.83</v>
      </c>
      <c r="Q1760" s="5">
        <v>201730.99</v>
      </c>
      <c r="R1760" s="9">
        <f t="shared" si="247"/>
        <v>403461.97833333327</v>
      </c>
      <c r="S1760" s="9"/>
      <c r="U1760" s="9">
        <f>R1760</f>
        <v>403461.97833333327</v>
      </c>
      <c r="V1760" s="8"/>
      <c r="W1760" s="8"/>
      <c r="Y1760" s="9"/>
      <c r="Z1760" s="9"/>
      <c r="AA1760" s="9"/>
      <c r="AB1760" s="202"/>
      <c r="AC1760" s="157">
        <v>0</v>
      </c>
    </row>
    <row r="1761" spans="1:29" outlineLevel="3" x14ac:dyDescent="0.25">
      <c r="A1761" t="s">
        <v>3482</v>
      </c>
      <c r="B1761" t="s">
        <v>3483</v>
      </c>
      <c r="C1761" s="8" t="s">
        <v>3490</v>
      </c>
      <c r="D1761" t="s">
        <v>3491</v>
      </c>
      <c r="E1761" s="5">
        <v>-18439.95</v>
      </c>
      <c r="F1761" s="5">
        <v>-21513.27</v>
      </c>
      <c r="G1761" s="5">
        <v>-24586.6</v>
      </c>
      <c r="H1761" s="5">
        <v>-27659.919999999998</v>
      </c>
      <c r="I1761" s="5">
        <v>-30733.27</v>
      </c>
      <c r="J1761" s="5">
        <v>-33806.57</v>
      </c>
      <c r="K1761" s="5">
        <v>-36879.910000000003</v>
      </c>
      <c r="L1761" s="5">
        <v>-39953.22</v>
      </c>
      <c r="M1761" s="5">
        <v>-43026.55</v>
      </c>
      <c r="N1761" s="5">
        <v>-46099.88</v>
      </c>
      <c r="O1761" s="5">
        <v>-49173.2</v>
      </c>
      <c r="P1761" s="5">
        <v>-52246.53</v>
      </c>
      <c r="Q1761" s="5">
        <v>-55319.839999999997</v>
      </c>
      <c r="R1761" s="9">
        <f t="shared" si="247"/>
        <v>-36879.901250000003</v>
      </c>
      <c r="S1761" s="9"/>
      <c r="U1761" s="8"/>
      <c r="V1761" s="9">
        <f t="shared" ref="V1761:V1764" si="254">R1761</f>
        <v>-36879.901250000003</v>
      </c>
      <c r="W1761" s="8"/>
      <c r="Y1761" s="9"/>
      <c r="Z1761" s="9">
        <f>V1761</f>
        <v>-36879.901250000003</v>
      </c>
      <c r="AA1761" s="9"/>
      <c r="AB1761" s="202"/>
      <c r="AC1761" s="157">
        <v>0</v>
      </c>
    </row>
    <row r="1762" spans="1:29" outlineLevel="3" x14ac:dyDescent="0.25">
      <c r="A1762" t="s">
        <v>3482</v>
      </c>
      <c r="B1762" t="s">
        <v>3483</v>
      </c>
      <c r="C1762" s="8" t="s">
        <v>3492</v>
      </c>
      <c r="D1762" t="s">
        <v>3493</v>
      </c>
      <c r="E1762" s="5">
        <v>-1622716.08</v>
      </c>
      <c r="F1762" s="5">
        <v>-1712867.05</v>
      </c>
      <c r="G1762" s="5">
        <v>-1803018</v>
      </c>
      <c r="H1762" s="5">
        <v>-1893168.94</v>
      </c>
      <c r="I1762" s="5">
        <v>-1983319.88</v>
      </c>
      <c r="J1762" s="5">
        <v>-2073470.83</v>
      </c>
      <c r="K1762" s="5">
        <v>-2163620.7999999998</v>
      </c>
      <c r="L1762" s="5">
        <v>-2253771.7400000002</v>
      </c>
      <c r="M1762" s="5">
        <v>-2343922.7000000002</v>
      </c>
      <c r="N1762" s="5">
        <v>-2434073.63</v>
      </c>
      <c r="O1762" s="5">
        <v>-2524224.6</v>
      </c>
      <c r="P1762" s="5">
        <v>-2614375.5299999998</v>
      </c>
      <c r="Q1762" s="5">
        <v>-2704526.5</v>
      </c>
      <c r="R1762" s="9">
        <f t="shared" si="247"/>
        <v>-2163621.249166667</v>
      </c>
      <c r="S1762" s="9"/>
      <c r="U1762" s="8"/>
      <c r="V1762" s="9">
        <f t="shared" si="254"/>
        <v>-2163621.249166667</v>
      </c>
      <c r="W1762" s="8"/>
      <c r="Y1762" s="9"/>
      <c r="Z1762" s="9">
        <f>V1762</f>
        <v>-2163621.249166667</v>
      </c>
      <c r="AA1762" s="9"/>
      <c r="AB1762" s="202"/>
      <c r="AC1762" s="157">
        <v>0</v>
      </c>
    </row>
    <row r="1763" spans="1:29" outlineLevel="3" x14ac:dyDescent="0.25">
      <c r="A1763" t="s">
        <v>3482</v>
      </c>
      <c r="B1763" t="s">
        <v>3483</v>
      </c>
      <c r="C1763" s="8" t="s">
        <v>3494</v>
      </c>
      <c r="D1763" t="s">
        <v>3495</v>
      </c>
      <c r="E1763" s="5">
        <v>-393385.59</v>
      </c>
      <c r="F1763" s="5">
        <v>-426167.65</v>
      </c>
      <c r="G1763" s="5">
        <v>-458949.7</v>
      </c>
      <c r="H1763" s="5">
        <v>-491731.76</v>
      </c>
      <c r="I1763" s="5">
        <v>-524513.81999999995</v>
      </c>
      <c r="J1763" s="5">
        <v>-557295.86</v>
      </c>
      <c r="K1763" s="5">
        <v>-590077.91</v>
      </c>
      <c r="L1763" s="5">
        <v>-622859.96</v>
      </c>
      <c r="M1763" s="5">
        <v>-655642.02</v>
      </c>
      <c r="N1763" s="5">
        <v>-688424.06</v>
      </c>
      <c r="O1763" s="5">
        <v>-721206.11</v>
      </c>
      <c r="P1763" s="5">
        <v>-753988.15</v>
      </c>
      <c r="Q1763" s="5">
        <v>-786770.21</v>
      </c>
      <c r="R1763" s="9">
        <f t="shared" si="247"/>
        <v>-590077.90833333333</v>
      </c>
      <c r="S1763" s="9"/>
      <c r="U1763" s="8"/>
      <c r="V1763" s="9">
        <f t="shared" si="254"/>
        <v>-590077.90833333333</v>
      </c>
      <c r="W1763" s="8"/>
      <c r="Y1763" s="9"/>
      <c r="Z1763" s="9">
        <f>V1763</f>
        <v>-590077.90833333333</v>
      </c>
      <c r="AA1763" s="9"/>
      <c r="AB1763" s="202"/>
      <c r="AC1763" s="157">
        <v>0</v>
      </c>
    </row>
    <row r="1764" spans="1:29" outlineLevel="3" x14ac:dyDescent="0.25">
      <c r="A1764" t="s">
        <v>3482</v>
      </c>
      <c r="B1764" t="s">
        <v>3483</v>
      </c>
      <c r="C1764" s="8" t="s">
        <v>3496</v>
      </c>
      <c r="D1764" t="s">
        <v>3497</v>
      </c>
      <c r="E1764" s="5">
        <v>-3391794.36</v>
      </c>
      <c r="F1764" s="5">
        <v>-3391794.36</v>
      </c>
      <c r="G1764" s="5">
        <v>-3391794.36</v>
      </c>
      <c r="H1764" s="5">
        <v>-3391794.36</v>
      </c>
      <c r="I1764" s="5">
        <v>-3391794.36</v>
      </c>
      <c r="J1764" s="5">
        <v>-3391794.35</v>
      </c>
      <c r="K1764" s="5">
        <v>-3391794.35</v>
      </c>
      <c r="L1764" s="5">
        <v>-3391794.35</v>
      </c>
      <c r="M1764" s="5">
        <v>-3391794.35</v>
      </c>
      <c r="N1764" s="5">
        <v>-3391794.35</v>
      </c>
      <c r="O1764" s="5">
        <v>-3391794.35</v>
      </c>
      <c r="P1764" s="5">
        <v>-3391794.35</v>
      </c>
      <c r="Q1764" s="5">
        <v>-3391794.35</v>
      </c>
      <c r="R1764" s="9">
        <f t="shared" si="247"/>
        <v>-3391794.3537500002</v>
      </c>
      <c r="S1764" s="9"/>
      <c r="U1764" s="8"/>
      <c r="V1764" s="9">
        <f t="shared" si="254"/>
        <v>-3391794.3537500002</v>
      </c>
      <c r="W1764" s="8"/>
      <c r="Y1764" s="9"/>
      <c r="Z1764" s="9"/>
      <c r="AA1764" s="9">
        <f>V1764</f>
        <v>-3391794.3537500002</v>
      </c>
      <c r="AB1764" s="202"/>
      <c r="AC1764" s="157">
        <v>0</v>
      </c>
    </row>
    <row r="1765" spans="1:29" outlineLevel="3" x14ac:dyDescent="0.25">
      <c r="A1765" t="s">
        <v>3482</v>
      </c>
      <c r="B1765" t="s">
        <v>3483</v>
      </c>
      <c r="C1765" s="8" t="s">
        <v>3498</v>
      </c>
      <c r="D1765" t="s">
        <v>3499</v>
      </c>
      <c r="E1765" s="5">
        <v>-420087.85</v>
      </c>
      <c r="F1765" s="5">
        <v>-597277.6</v>
      </c>
      <c r="G1765" s="5">
        <v>-782643.48</v>
      </c>
      <c r="H1765" s="5">
        <v>-944265.22</v>
      </c>
      <c r="I1765" s="5">
        <v>-1112068.5900000001</v>
      </c>
      <c r="J1765" s="5">
        <v>-1279407.98</v>
      </c>
      <c r="K1765" s="5">
        <v>0</v>
      </c>
      <c r="L1765" s="5">
        <v>0</v>
      </c>
      <c r="M1765" s="5">
        <v>-1739.94</v>
      </c>
      <c r="N1765" s="5">
        <v>-153615.04999999999</v>
      </c>
      <c r="O1765" s="5">
        <v>-307726.34000000003</v>
      </c>
      <c r="P1765" s="5">
        <v>-460134.11</v>
      </c>
      <c r="Q1765" s="5">
        <v>-611066.39</v>
      </c>
      <c r="R1765" s="9">
        <f t="shared" si="247"/>
        <v>-512871.28583333333</v>
      </c>
      <c r="S1765" s="9"/>
      <c r="U1765" s="9">
        <f>R1765</f>
        <v>-512871.28583333333</v>
      </c>
      <c r="V1765" s="8"/>
      <c r="W1765" s="8"/>
      <c r="Y1765" s="9"/>
      <c r="Z1765" s="9"/>
      <c r="AA1765" s="9"/>
      <c r="AB1765" s="202"/>
      <c r="AC1765" s="157">
        <v>0</v>
      </c>
    </row>
    <row r="1766" spans="1:29" outlineLevel="3" x14ac:dyDescent="0.25">
      <c r="A1766" t="s">
        <v>3482</v>
      </c>
      <c r="B1766" t="s">
        <v>3483</v>
      </c>
      <c r="C1766" s="8" t="s">
        <v>3500</v>
      </c>
      <c r="D1766" t="s">
        <v>3501</v>
      </c>
      <c r="E1766" s="5">
        <v>0</v>
      </c>
      <c r="F1766" s="5">
        <v>-510.24</v>
      </c>
      <c r="G1766" s="5">
        <v>-2327.35</v>
      </c>
      <c r="H1766" s="5">
        <v>-4376.66</v>
      </c>
      <c r="I1766" s="5">
        <v>-5972</v>
      </c>
      <c r="J1766" s="5">
        <v>-8591.14</v>
      </c>
      <c r="K1766" s="5">
        <v>-11996.38</v>
      </c>
      <c r="L1766" s="5">
        <v>-17499.72</v>
      </c>
      <c r="M1766" s="5">
        <v>-35137.980000000003</v>
      </c>
      <c r="N1766" s="5">
        <v>-74598.460000000006</v>
      </c>
      <c r="O1766" s="5">
        <v>-77452.92</v>
      </c>
      <c r="P1766" s="5">
        <v>-84729.13</v>
      </c>
      <c r="Q1766" s="5">
        <v>-95858.02</v>
      </c>
      <c r="R1766" s="9">
        <f t="shared" si="247"/>
        <v>-30926.749166666665</v>
      </c>
      <c r="S1766" s="9"/>
      <c r="U1766" s="8"/>
      <c r="V1766" s="9">
        <f t="shared" ref="V1766:V1774" si="255">R1766</f>
        <v>-30926.749166666665</v>
      </c>
      <c r="W1766" s="8"/>
      <c r="Y1766" s="9"/>
      <c r="Z1766" s="9">
        <f>V1766</f>
        <v>-30926.749166666665</v>
      </c>
      <c r="AA1766" s="9"/>
      <c r="AB1766" s="202"/>
      <c r="AC1766" s="157">
        <v>0</v>
      </c>
    </row>
    <row r="1767" spans="1:29" outlineLevel="3" x14ac:dyDescent="0.25">
      <c r="A1767" t="s">
        <v>3482</v>
      </c>
      <c r="B1767" t="s">
        <v>3483</v>
      </c>
      <c r="C1767" s="8" t="s">
        <v>3502</v>
      </c>
      <c r="D1767" t="s">
        <v>3503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0</v>
      </c>
      <c r="K1767" s="5">
        <v>112508.28</v>
      </c>
      <c r="L1767" s="5">
        <v>112744.55</v>
      </c>
      <c r="M1767" s="5">
        <v>112727.26</v>
      </c>
      <c r="N1767" s="5">
        <v>112258.91</v>
      </c>
      <c r="O1767" s="5">
        <v>110087.3</v>
      </c>
      <c r="P1767" s="5">
        <v>109817.16</v>
      </c>
      <c r="Q1767" s="5">
        <v>109383.65</v>
      </c>
      <c r="R1767" s="9">
        <f t="shared" ref="R1767:R1830" si="256">(E1767+2*SUM(F1767:P1767)+Q1767)/24</f>
        <v>60402.940416666672</v>
      </c>
      <c r="S1767" s="9"/>
      <c r="U1767" s="8"/>
      <c r="V1767" s="9">
        <f t="shared" si="255"/>
        <v>60402.940416666672</v>
      </c>
      <c r="W1767" s="8"/>
      <c r="Y1767" s="9"/>
      <c r="Z1767" s="9">
        <f>V1767</f>
        <v>60402.940416666672</v>
      </c>
      <c r="AA1767" s="9"/>
      <c r="AB1767" s="202"/>
      <c r="AC1767" s="157">
        <v>0</v>
      </c>
    </row>
    <row r="1768" spans="1:29" outlineLevel="3" x14ac:dyDescent="0.25">
      <c r="A1768" t="s">
        <v>3482</v>
      </c>
      <c r="B1768" t="s">
        <v>3483</v>
      </c>
      <c r="C1768" s="8" t="s">
        <v>3504</v>
      </c>
      <c r="D1768" t="s">
        <v>3505</v>
      </c>
      <c r="E1768" s="5">
        <v>0</v>
      </c>
      <c r="F1768" s="5">
        <v>0</v>
      </c>
      <c r="G1768" s="5">
        <v>0</v>
      </c>
      <c r="H1768" s="5">
        <v>0</v>
      </c>
      <c r="I1768" s="5">
        <v>0</v>
      </c>
      <c r="J1768" s="5">
        <v>0</v>
      </c>
      <c r="K1768" s="5">
        <v>0</v>
      </c>
      <c r="L1768" s="5">
        <v>0</v>
      </c>
      <c r="M1768" s="5">
        <v>-558.02</v>
      </c>
      <c r="N1768" s="5">
        <v>-1717.9</v>
      </c>
      <c r="O1768" s="5">
        <v>-7863.78</v>
      </c>
      <c r="P1768" s="5">
        <v>-8409.69</v>
      </c>
      <c r="Q1768" s="5">
        <v>-9702.93</v>
      </c>
      <c r="R1768" s="9">
        <f t="shared" si="256"/>
        <v>-1950.07125</v>
      </c>
      <c r="S1768" s="9"/>
      <c r="U1768" s="8"/>
      <c r="V1768" s="9">
        <f t="shared" si="255"/>
        <v>-1950.07125</v>
      </c>
      <c r="W1768" s="8"/>
      <c r="Y1768" s="9"/>
      <c r="Z1768" s="9">
        <f>V1768</f>
        <v>-1950.07125</v>
      </c>
      <c r="AA1768" s="9"/>
      <c r="AB1768" s="202"/>
      <c r="AC1768" s="157">
        <v>0</v>
      </c>
    </row>
    <row r="1769" spans="1:29" outlineLevel="3" x14ac:dyDescent="0.25">
      <c r="A1769" t="s">
        <v>3482</v>
      </c>
      <c r="B1769" t="s">
        <v>3483</v>
      </c>
      <c r="C1769" s="8" t="s">
        <v>3506</v>
      </c>
      <c r="D1769" t="s">
        <v>3507</v>
      </c>
      <c r="E1769" s="5">
        <v>0</v>
      </c>
      <c r="F1769" s="5">
        <v>0</v>
      </c>
      <c r="G1769" s="5">
        <v>0</v>
      </c>
      <c r="H1769" s="5">
        <v>0</v>
      </c>
      <c r="I1769" s="5">
        <v>0</v>
      </c>
      <c r="J1769" s="5">
        <v>0</v>
      </c>
      <c r="K1769" s="5">
        <v>0</v>
      </c>
      <c r="L1769" s="5">
        <v>-156.47</v>
      </c>
      <c r="M1769" s="5">
        <v>-1361.67</v>
      </c>
      <c r="N1769" s="5">
        <v>-2353</v>
      </c>
      <c r="O1769" s="5">
        <v>-2613.89</v>
      </c>
      <c r="P1769" s="5">
        <v>-14145.02</v>
      </c>
      <c r="Q1769" s="5">
        <v>-39351.5</v>
      </c>
      <c r="R1769" s="9">
        <f t="shared" si="256"/>
        <v>-3358.8166666666671</v>
      </c>
      <c r="S1769" s="9"/>
      <c r="U1769" s="8"/>
      <c r="V1769" s="9">
        <f t="shared" si="255"/>
        <v>-3358.8166666666671</v>
      </c>
      <c r="W1769" s="8"/>
      <c r="Y1769" s="9"/>
      <c r="Z1769" s="9">
        <f>V1769</f>
        <v>-3358.8166666666671</v>
      </c>
      <c r="AA1769" s="9"/>
      <c r="AB1769" s="202"/>
      <c r="AC1769" s="157">
        <v>0</v>
      </c>
    </row>
    <row r="1770" spans="1:29" outlineLevel="3" x14ac:dyDescent="0.25">
      <c r="A1770" t="s">
        <v>3482</v>
      </c>
      <c r="B1770" t="s">
        <v>3483</v>
      </c>
      <c r="C1770" s="8" t="s">
        <v>3508</v>
      </c>
      <c r="D1770" t="s">
        <v>3509</v>
      </c>
      <c r="E1770" s="5">
        <v>-28123.85</v>
      </c>
      <c r="F1770" s="5">
        <v>-28123.85</v>
      </c>
      <c r="G1770" s="5">
        <v>-28123.85</v>
      </c>
      <c r="H1770" s="5">
        <v>-32650.25</v>
      </c>
      <c r="I1770" s="5">
        <v>-32650.25</v>
      </c>
      <c r="J1770" s="5">
        <v>-32650.240000000002</v>
      </c>
      <c r="K1770" s="5">
        <v>-37176.639999999999</v>
      </c>
      <c r="L1770" s="5">
        <v>-37176.639999999999</v>
      </c>
      <c r="M1770" s="5">
        <v>-37176.639999999999</v>
      </c>
      <c r="N1770" s="5">
        <v>-41703.019999999997</v>
      </c>
      <c r="O1770" s="5">
        <v>-41703.019999999997</v>
      </c>
      <c r="P1770" s="5">
        <v>-41703.019999999997</v>
      </c>
      <c r="Q1770" s="5">
        <v>-46229.42</v>
      </c>
      <c r="R1770" s="9">
        <f t="shared" si="256"/>
        <v>-35667.837916666678</v>
      </c>
      <c r="S1770" s="9"/>
      <c r="U1770" s="8"/>
      <c r="V1770" s="9">
        <f t="shared" si="255"/>
        <v>-35667.837916666678</v>
      </c>
      <c r="W1770" s="8"/>
      <c r="Y1770" s="9"/>
      <c r="Z1770" s="9"/>
      <c r="AA1770" s="9">
        <f>V1770</f>
        <v>-35667.837916666678</v>
      </c>
      <c r="AB1770" s="202"/>
      <c r="AC1770" s="157">
        <v>0</v>
      </c>
    </row>
    <row r="1771" spans="1:29" outlineLevel="3" x14ac:dyDescent="0.25">
      <c r="A1771" t="s">
        <v>3482</v>
      </c>
      <c r="B1771" t="s">
        <v>3483</v>
      </c>
      <c r="C1771" s="8" t="s">
        <v>3510</v>
      </c>
      <c r="D1771" t="s">
        <v>3511</v>
      </c>
      <c r="E1771" s="5">
        <v>-10210.530000000001</v>
      </c>
      <c r="F1771" s="5">
        <v>-10228.57</v>
      </c>
      <c r="G1771" s="5">
        <v>-10246.99</v>
      </c>
      <c r="H1771" s="5">
        <v>-10264.84</v>
      </c>
      <c r="I1771" s="5">
        <v>-10283.94</v>
      </c>
      <c r="J1771" s="5">
        <v>-10303.459999999999</v>
      </c>
      <c r="K1771" s="5">
        <v>-10324.9</v>
      </c>
      <c r="L1771" s="5">
        <v>-10347</v>
      </c>
      <c r="M1771" s="5">
        <v>-10436.25</v>
      </c>
      <c r="N1771" s="5">
        <v>-10458.34</v>
      </c>
      <c r="O1771" s="5">
        <v>-10479.74</v>
      </c>
      <c r="P1771" s="5">
        <v>-10571.74</v>
      </c>
      <c r="Q1771" s="5">
        <v>-10592.93</v>
      </c>
      <c r="R1771" s="9">
        <f t="shared" si="256"/>
        <v>-10362.291666666666</v>
      </c>
      <c r="S1771" s="9"/>
      <c r="U1771" s="8"/>
      <c r="V1771" s="9">
        <f t="shared" si="255"/>
        <v>-10362.291666666666</v>
      </c>
      <c r="W1771" s="8"/>
      <c r="Y1771" s="9"/>
      <c r="Z1771" s="9">
        <f>V1771</f>
        <v>-10362.291666666666</v>
      </c>
      <c r="AA1771" s="9"/>
      <c r="AB1771" s="202"/>
      <c r="AC1771" s="157">
        <v>0</v>
      </c>
    </row>
    <row r="1772" spans="1:29" outlineLevel="3" x14ac:dyDescent="0.25">
      <c r="A1772" t="s">
        <v>3482</v>
      </c>
      <c r="B1772" t="s">
        <v>3483</v>
      </c>
      <c r="C1772" s="8" t="s">
        <v>3512</v>
      </c>
      <c r="D1772" t="s">
        <v>3513</v>
      </c>
      <c r="E1772" s="5">
        <v>-196551.69</v>
      </c>
      <c r="F1772" s="5">
        <v>-195991.73</v>
      </c>
      <c r="G1772" s="5">
        <v>-195431.75</v>
      </c>
      <c r="H1772" s="5">
        <v>-194871.78</v>
      </c>
      <c r="I1772" s="5">
        <v>-194311.79</v>
      </c>
      <c r="J1772" s="5">
        <v>-193751.8</v>
      </c>
      <c r="K1772" s="5">
        <v>-193191.83</v>
      </c>
      <c r="L1772" s="5">
        <v>-192631.85</v>
      </c>
      <c r="M1772" s="5">
        <v>-192071.88</v>
      </c>
      <c r="N1772" s="5">
        <v>-191511.9</v>
      </c>
      <c r="O1772" s="5">
        <v>-190951.95</v>
      </c>
      <c r="P1772" s="5">
        <v>-190391.96</v>
      </c>
      <c r="Q1772" s="5">
        <v>-189831.95</v>
      </c>
      <c r="R1772" s="9">
        <f t="shared" si="256"/>
        <v>-193191.8366666667</v>
      </c>
      <c r="S1772" s="9"/>
      <c r="U1772" s="8"/>
      <c r="V1772" s="9">
        <f t="shared" si="255"/>
        <v>-193191.8366666667</v>
      </c>
      <c r="W1772" s="8"/>
      <c r="Y1772" s="9"/>
      <c r="Z1772" s="9">
        <f>V1772</f>
        <v>-193191.8366666667</v>
      </c>
      <c r="AA1772" s="9"/>
      <c r="AB1772" s="202"/>
      <c r="AC1772" s="157">
        <v>0</v>
      </c>
    </row>
    <row r="1773" spans="1:29" outlineLevel="3" x14ac:dyDescent="0.25">
      <c r="A1773" t="s">
        <v>3482</v>
      </c>
      <c r="B1773" t="s">
        <v>3483</v>
      </c>
      <c r="C1773" s="8" t="s">
        <v>3514</v>
      </c>
      <c r="D1773" t="s">
        <v>3515</v>
      </c>
      <c r="E1773" s="5">
        <v>0</v>
      </c>
      <c r="F1773" s="5">
        <v>0</v>
      </c>
      <c r="G1773" s="5">
        <v>0</v>
      </c>
      <c r="H1773" s="5">
        <v>0</v>
      </c>
      <c r="I1773" s="5">
        <v>-278575.81</v>
      </c>
      <c r="J1773" s="5">
        <v>0</v>
      </c>
      <c r="K1773" s="5">
        <v>0</v>
      </c>
      <c r="L1773" s="5">
        <v>0</v>
      </c>
      <c r="M1773" s="5">
        <v>0</v>
      </c>
      <c r="N1773" s="5">
        <v>0</v>
      </c>
      <c r="O1773" s="5">
        <v>0</v>
      </c>
      <c r="P1773" s="5">
        <v>0</v>
      </c>
      <c r="Q1773" s="5">
        <v>0</v>
      </c>
      <c r="R1773" s="9">
        <f t="shared" si="256"/>
        <v>-23214.650833333333</v>
      </c>
      <c r="S1773" s="9"/>
      <c r="U1773" s="8"/>
      <c r="V1773" s="9">
        <f t="shared" si="255"/>
        <v>-23214.650833333333</v>
      </c>
      <c r="W1773" s="8"/>
      <c r="Y1773" s="9"/>
      <c r="Z1773" s="9"/>
      <c r="AA1773" s="9">
        <f>V1773</f>
        <v>-23214.650833333333</v>
      </c>
      <c r="AB1773" s="202"/>
      <c r="AC1773" s="157">
        <v>0</v>
      </c>
    </row>
    <row r="1774" spans="1:29" outlineLevel="3" x14ac:dyDescent="0.25">
      <c r="A1774" t="s">
        <v>3482</v>
      </c>
      <c r="B1774" t="s">
        <v>3483</v>
      </c>
      <c r="C1774" s="8" t="s">
        <v>1923</v>
      </c>
      <c r="D1774" t="s">
        <v>1924</v>
      </c>
      <c r="E1774" s="5">
        <v>-1515731.76</v>
      </c>
      <c r="F1774" s="5">
        <v>-2392419.7400000002</v>
      </c>
      <c r="G1774" s="5">
        <v>-3385063.24</v>
      </c>
      <c r="H1774" s="5">
        <v>-4816897.76</v>
      </c>
      <c r="I1774" s="5">
        <v>-5146761.4800000004</v>
      </c>
      <c r="J1774" s="5">
        <v>-5134606.4400000004</v>
      </c>
      <c r="K1774" s="5">
        <v>-5131926.8099999996</v>
      </c>
      <c r="L1774" s="5">
        <v>-6124246.4900000002</v>
      </c>
      <c r="M1774" s="5">
        <v>-4891791.8600000003</v>
      </c>
      <c r="N1774" s="5">
        <v>-6002331.8499999996</v>
      </c>
      <c r="O1774" s="5">
        <v>-6295685.6500000004</v>
      </c>
      <c r="P1774" s="5">
        <v>-6574372.7599999998</v>
      </c>
      <c r="Q1774" s="5">
        <v>-4143541.12</v>
      </c>
      <c r="R1774" s="9">
        <f t="shared" si="256"/>
        <v>-4893811.71</v>
      </c>
      <c r="S1774" s="9"/>
      <c r="U1774" s="8"/>
      <c r="V1774" s="9">
        <f t="shared" si="255"/>
        <v>-4893811.71</v>
      </c>
      <c r="W1774" s="8"/>
      <c r="Y1774" s="9"/>
      <c r="Z1774" s="9">
        <f>V1774</f>
        <v>-4893811.71</v>
      </c>
      <c r="AA1774" s="9"/>
      <c r="AB1774" s="202"/>
      <c r="AC1774" s="157">
        <v>0</v>
      </c>
    </row>
    <row r="1775" spans="1:29" outlineLevel="3" x14ac:dyDescent="0.25">
      <c r="A1775" t="s">
        <v>3482</v>
      </c>
      <c r="B1775" t="s">
        <v>3483</v>
      </c>
      <c r="C1775" s="8" t="s">
        <v>3516</v>
      </c>
      <c r="D1775" t="s">
        <v>3517</v>
      </c>
      <c r="E1775" s="5">
        <v>123854.75</v>
      </c>
      <c r="F1775" s="5">
        <v>103212.11</v>
      </c>
      <c r="G1775" s="5">
        <v>82569.5</v>
      </c>
      <c r="H1775" s="5">
        <v>61926.87</v>
      </c>
      <c r="I1775" s="5">
        <v>41284.25</v>
      </c>
      <c r="J1775" s="5">
        <v>20641.62</v>
      </c>
      <c r="K1775" s="5">
        <v>-0.99</v>
      </c>
      <c r="L1775" s="5">
        <v>-0.99</v>
      </c>
      <c r="M1775" s="5">
        <v>-0.99</v>
      </c>
      <c r="N1775" s="5">
        <v>0</v>
      </c>
      <c r="O1775" s="5">
        <v>0</v>
      </c>
      <c r="P1775" s="5">
        <v>0</v>
      </c>
      <c r="Q1775" s="5">
        <v>0</v>
      </c>
      <c r="R1775" s="9">
        <f t="shared" si="256"/>
        <v>30963.229583333334</v>
      </c>
      <c r="S1775" s="9"/>
      <c r="U1775" s="9">
        <f t="shared" ref="U1775:U1779" si="257">R1775</f>
        <v>30963.229583333334</v>
      </c>
      <c r="V1775" s="8"/>
      <c r="W1775" s="8"/>
      <c r="Y1775" s="9"/>
      <c r="Z1775" s="9"/>
      <c r="AA1775" s="9"/>
      <c r="AB1775" s="202"/>
      <c r="AC1775" s="157">
        <v>0</v>
      </c>
    </row>
    <row r="1776" spans="1:29" outlineLevel="3" x14ac:dyDescent="0.25">
      <c r="A1776" t="s">
        <v>3482</v>
      </c>
      <c r="B1776" t="s">
        <v>3483</v>
      </c>
      <c r="C1776" s="8" t="s">
        <v>3518</v>
      </c>
      <c r="D1776" t="s">
        <v>3519</v>
      </c>
      <c r="E1776" s="5">
        <v>11068.12</v>
      </c>
      <c r="F1776" s="5">
        <v>9223.4500000000007</v>
      </c>
      <c r="G1776" s="5">
        <v>7378.78</v>
      </c>
      <c r="H1776" s="5">
        <v>5534.08</v>
      </c>
      <c r="I1776" s="5">
        <v>3689.42</v>
      </c>
      <c r="J1776" s="5">
        <v>1844.77</v>
      </c>
      <c r="K1776" s="5">
        <v>0.1</v>
      </c>
      <c r="L1776" s="5">
        <v>0.1</v>
      </c>
      <c r="M1776" s="5">
        <v>0.1</v>
      </c>
      <c r="N1776" s="5">
        <v>0</v>
      </c>
      <c r="O1776" s="5">
        <v>0</v>
      </c>
      <c r="P1776" s="5">
        <v>0</v>
      </c>
      <c r="Q1776" s="5">
        <v>0</v>
      </c>
      <c r="R1776" s="9">
        <f t="shared" si="256"/>
        <v>2767.0716666666663</v>
      </c>
      <c r="S1776" s="9"/>
      <c r="U1776" s="9">
        <f t="shared" si="257"/>
        <v>2767.0716666666663</v>
      </c>
      <c r="V1776" s="8"/>
      <c r="W1776" s="8"/>
      <c r="Y1776" s="9"/>
      <c r="Z1776" s="9"/>
      <c r="AA1776" s="9"/>
      <c r="AB1776" s="202"/>
      <c r="AC1776" s="157">
        <v>0</v>
      </c>
    </row>
    <row r="1777" spans="1:29" outlineLevel="3" x14ac:dyDescent="0.25">
      <c r="A1777" t="s">
        <v>3482</v>
      </c>
      <c r="B1777" t="s">
        <v>3483</v>
      </c>
      <c r="C1777" s="8" t="s">
        <v>3520</v>
      </c>
      <c r="D1777" t="s">
        <v>3521</v>
      </c>
      <c r="E1777" s="5">
        <v>0</v>
      </c>
      <c r="F1777" s="5">
        <v>0</v>
      </c>
      <c r="G1777" s="5">
        <v>0</v>
      </c>
      <c r="H1777" s="5">
        <v>0</v>
      </c>
      <c r="I1777" s="5">
        <v>0</v>
      </c>
      <c r="J1777" s="5">
        <v>0</v>
      </c>
      <c r="K1777" s="5">
        <v>0</v>
      </c>
      <c r="L1777" s="5">
        <v>0</v>
      </c>
      <c r="M1777" s="5">
        <v>0</v>
      </c>
      <c r="N1777" s="5">
        <v>0</v>
      </c>
      <c r="O1777" s="5">
        <v>0</v>
      </c>
      <c r="P1777" s="5">
        <v>0</v>
      </c>
      <c r="Q1777" s="5">
        <v>-357879.85</v>
      </c>
      <c r="R1777" s="9">
        <f t="shared" si="256"/>
        <v>-14911.660416666666</v>
      </c>
      <c r="S1777" s="9"/>
      <c r="U1777" s="9">
        <f t="shared" si="257"/>
        <v>-14911.660416666666</v>
      </c>
      <c r="V1777" s="8"/>
      <c r="W1777" s="8"/>
      <c r="Y1777" s="9"/>
      <c r="Z1777" s="9"/>
      <c r="AA1777" s="9"/>
      <c r="AB1777" s="202"/>
      <c r="AC1777" s="157">
        <v>0</v>
      </c>
    </row>
    <row r="1778" spans="1:29" outlineLevel="3" x14ac:dyDescent="0.25">
      <c r="A1778" t="s">
        <v>3482</v>
      </c>
      <c r="B1778" t="s">
        <v>3483</v>
      </c>
      <c r="C1778" s="8" t="s">
        <v>3522</v>
      </c>
      <c r="D1778" t="s">
        <v>3523</v>
      </c>
      <c r="E1778" s="5">
        <v>-23729.89</v>
      </c>
      <c r="F1778" s="5">
        <v>-19774.84</v>
      </c>
      <c r="G1778" s="5">
        <v>-15819.79</v>
      </c>
      <c r="H1778" s="5">
        <v>-11864.72</v>
      </c>
      <c r="I1778" s="5">
        <v>-7909.65</v>
      </c>
      <c r="J1778" s="5">
        <v>-3954.62</v>
      </c>
      <c r="K1778" s="5">
        <v>0.45</v>
      </c>
      <c r="L1778" s="5">
        <v>0.45</v>
      </c>
      <c r="M1778" s="5">
        <v>0.45</v>
      </c>
      <c r="N1778" s="5">
        <v>0</v>
      </c>
      <c r="O1778" s="5">
        <v>0</v>
      </c>
      <c r="P1778" s="5">
        <v>0</v>
      </c>
      <c r="Q1778" s="5">
        <v>0</v>
      </c>
      <c r="R1778" s="9">
        <f t="shared" si="256"/>
        <v>-5932.2679166666685</v>
      </c>
      <c r="S1778" s="9"/>
      <c r="U1778" s="9">
        <f t="shared" si="257"/>
        <v>-5932.2679166666685</v>
      </c>
      <c r="V1778" s="8"/>
      <c r="W1778" s="8"/>
      <c r="Y1778" s="9"/>
      <c r="Z1778" s="9"/>
      <c r="AA1778" s="9"/>
      <c r="AB1778" s="202"/>
      <c r="AC1778" s="157">
        <v>0</v>
      </c>
    </row>
    <row r="1779" spans="1:29" outlineLevel="3" x14ac:dyDescent="0.25">
      <c r="A1779" t="s">
        <v>3482</v>
      </c>
      <c r="B1779" t="s">
        <v>3483</v>
      </c>
      <c r="C1779" s="8" t="s">
        <v>3524</v>
      </c>
      <c r="D1779" t="s">
        <v>3525</v>
      </c>
      <c r="E1779" s="5">
        <v>-2149.77</v>
      </c>
      <c r="F1779" s="5">
        <v>-1791.45</v>
      </c>
      <c r="G1779" s="5">
        <v>-1433.15</v>
      </c>
      <c r="H1779" s="5">
        <v>-1074.8399999999999</v>
      </c>
      <c r="I1779" s="5">
        <v>-716.52</v>
      </c>
      <c r="J1779" s="5">
        <v>-358.22</v>
      </c>
      <c r="K1779" s="5">
        <v>0.04</v>
      </c>
      <c r="L1779" s="5">
        <v>0.04</v>
      </c>
      <c r="M1779" s="5">
        <v>0.04</v>
      </c>
      <c r="N1779" s="5">
        <v>0</v>
      </c>
      <c r="O1779" s="5">
        <v>0</v>
      </c>
      <c r="P1779" s="5">
        <v>0</v>
      </c>
      <c r="Q1779" s="5">
        <v>0</v>
      </c>
      <c r="R1779" s="9">
        <f t="shared" si="256"/>
        <v>-537.4120833333335</v>
      </c>
      <c r="S1779" s="9"/>
      <c r="U1779" s="9">
        <f t="shared" si="257"/>
        <v>-537.4120833333335</v>
      </c>
      <c r="V1779" s="8"/>
      <c r="W1779" s="8"/>
      <c r="Y1779" s="9"/>
      <c r="Z1779" s="9"/>
      <c r="AA1779" s="9"/>
      <c r="AB1779" s="202"/>
      <c r="AC1779" s="157">
        <v>0</v>
      </c>
    </row>
    <row r="1780" spans="1:29" outlineLevel="3" x14ac:dyDescent="0.25">
      <c r="A1780" t="s">
        <v>3482</v>
      </c>
      <c r="B1780" t="s">
        <v>3483</v>
      </c>
      <c r="C1780" s="8" t="s">
        <v>3526</v>
      </c>
      <c r="D1780" t="s">
        <v>3527</v>
      </c>
      <c r="E1780" s="5">
        <v>482497.35</v>
      </c>
      <c r="F1780" s="5">
        <v>483363.82</v>
      </c>
      <c r="G1780" s="5">
        <v>486734.01</v>
      </c>
      <c r="H1780" s="5">
        <v>488334.22</v>
      </c>
      <c r="I1780" s="5">
        <v>488790.86</v>
      </c>
      <c r="J1780" s="5">
        <v>488865.43</v>
      </c>
      <c r="K1780" s="5">
        <v>502643.27</v>
      </c>
      <c r="L1780" s="5">
        <v>498249.78</v>
      </c>
      <c r="M1780" s="5">
        <v>498212.34</v>
      </c>
      <c r="N1780" s="5">
        <v>499900.09</v>
      </c>
      <c r="O1780" s="5">
        <v>499475.29</v>
      </c>
      <c r="P1780" s="5">
        <v>508083.24</v>
      </c>
      <c r="Q1780" s="5">
        <v>508009.54</v>
      </c>
      <c r="R1780" s="9">
        <f t="shared" si="256"/>
        <v>494825.48291666666</v>
      </c>
      <c r="S1780" s="9"/>
      <c r="U1780" s="8"/>
      <c r="V1780" s="9">
        <f t="shared" ref="V1780:V1801" si="258">R1780</f>
        <v>494825.48291666666</v>
      </c>
      <c r="W1780" s="8"/>
      <c r="Y1780" s="9">
        <f>V1780</f>
        <v>494825.48291666666</v>
      </c>
      <c r="Z1780" s="9"/>
      <c r="AA1780" s="9"/>
      <c r="AB1780" s="202"/>
      <c r="AC1780" s="157">
        <v>1</v>
      </c>
    </row>
    <row r="1781" spans="1:29" outlineLevel="3" x14ac:dyDescent="0.25">
      <c r="A1781" t="s">
        <v>3482</v>
      </c>
      <c r="B1781" t="s">
        <v>3483</v>
      </c>
      <c r="C1781" s="8" t="s">
        <v>3528</v>
      </c>
      <c r="D1781" t="s">
        <v>3529</v>
      </c>
      <c r="E1781" s="5">
        <v>0</v>
      </c>
      <c r="F1781" s="5">
        <v>-405795.01</v>
      </c>
      <c r="G1781" s="5">
        <v>-2342446.7799999998</v>
      </c>
      <c r="H1781" s="5">
        <v>-1262583.21</v>
      </c>
      <c r="I1781" s="5">
        <v>-1307593.6599999999</v>
      </c>
      <c r="J1781" s="5">
        <v>-1385643.16</v>
      </c>
      <c r="K1781" s="5">
        <v>-1355403.2</v>
      </c>
      <c r="L1781" s="5">
        <v>-1224389.8600000001</v>
      </c>
      <c r="M1781" s="5">
        <v>-2296079.66</v>
      </c>
      <c r="N1781" s="5">
        <v>-2614720.2200000002</v>
      </c>
      <c r="O1781" s="5">
        <v>-2175186.85</v>
      </c>
      <c r="P1781" s="5">
        <v>-2106384.1800000002</v>
      </c>
      <c r="Q1781" s="5">
        <v>-1795552.19</v>
      </c>
      <c r="R1781" s="9">
        <f t="shared" si="256"/>
        <v>-1614500.1570833335</v>
      </c>
      <c r="S1781" s="9"/>
      <c r="U1781" s="8"/>
      <c r="V1781" s="9">
        <f t="shared" si="258"/>
        <v>-1614500.1570833335</v>
      </c>
      <c r="W1781" s="8"/>
      <c r="Y1781" s="9"/>
      <c r="Z1781" s="9">
        <f>V1781</f>
        <v>-1614500.1570833335</v>
      </c>
      <c r="AA1781" s="9"/>
      <c r="AB1781" s="202"/>
      <c r="AC1781" s="157">
        <v>0</v>
      </c>
    </row>
    <row r="1782" spans="1:29" outlineLevel="3" x14ac:dyDescent="0.25">
      <c r="A1782" t="s">
        <v>3482</v>
      </c>
      <c r="B1782" t="s">
        <v>3483</v>
      </c>
      <c r="C1782" s="8" t="s">
        <v>3530</v>
      </c>
      <c r="D1782" t="s">
        <v>3531</v>
      </c>
      <c r="E1782" s="5">
        <v>-2937088.31</v>
      </c>
      <c r="F1782" s="5">
        <v>-3169506.62</v>
      </c>
      <c r="G1782" s="5">
        <v>-3809382.39</v>
      </c>
      <c r="H1782" s="5">
        <v>-3705953.49</v>
      </c>
      <c r="I1782" s="5">
        <v>-4266740.09</v>
      </c>
      <c r="J1782" s="5">
        <v>-4451266.58</v>
      </c>
      <c r="K1782" s="5">
        <v>-4469101.8899999997</v>
      </c>
      <c r="L1782" s="5">
        <v>-4266535.13</v>
      </c>
      <c r="M1782" s="5">
        <v>-4860597.47</v>
      </c>
      <c r="N1782" s="5">
        <v>-5619496.2999999998</v>
      </c>
      <c r="O1782" s="5">
        <v>-5560820.8499999996</v>
      </c>
      <c r="P1782" s="5">
        <v>-5881563.6799999997</v>
      </c>
      <c r="Q1782" s="5">
        <v>-5895659.0499999998</v>
      </c>
      <c r="R1782" s="9">
        <f t="shared" si="256"/>
        <v>-4539778.1808333332</v>
      </c>
      <c r="S1782" s="9"/>
      <c r="U1782" s="8"/>
      <c r="V1782" s="9">
        <f t="shared" si="258"/>
        <v>-4539778.1808333332</v>
      </c>
      <c r="W1782" s="8"/>
      <c r="Y1782" s="9"/>
      <c r="Z1782" s="9">
        <f>V1782</f>
        <v>-4539778.1808333332</v>
      </c>
      <c r="AA1782" s="9"/>
      <c r="AB1782" s="202"/>
      <c r="AC1782" s="157">
        <v>0</v>
      </c>
    </row>
    <row r="1783" spans="1:29" outlineLevel="3" x14ac:dyDescent="0.25">
      <c r="A1783" t="s">
        <v>3482</v>
      </c>
      <c r="B1783" t="s">
        <v>3483</v>
      </c>
      <c r="C1783" s="8" t="s">
        <v>3532</v>
      </c>
      <c r="D1783" t="s">
        <v>3533</v>
      </c>
      <c r="E1783" s="5">
        <v>-80981.820000000007</v>
      </c>
      <c r="F1783" s="5">
        <v>-80546.429999999993</v>
      </c>
      <c r="G1783" s="5">
        <v>-80111.06</v>
      </c>
      <c r="H1783" s="5">
        <v>-79675.66</v>
      </c>
      <c r="I1783" s="5">
        <v>-79240.27</v>
      </c>
      <c r="J1783" s="5">
        <v>-78804.87</v>
      </c>
      <c r="K1783" s="5">
        <v>-78369.490000000005</v>
      </c>
      <c r="L1783" s="5">
        <v>-77934.11</v>
      </c>
      <c r="M1783" s="5">
        <v>-77498.710000000006</v>
      </c>
      <c r="N1783" s="5">
        <v>-77063.350000000006</v>
      </c>
      <c r="O1783" s="5">
        <v>-76627.94</v>
      </c>
      <c r="P1783" s="5">
        <v>-76192.56</v>
      </c>
      <c r="Q1783" s="5">
        <v>-75757.16</v>
      </c>
      <c r="R1783" s="9">
        <f t="shared" si="256"/>
        <v>-78369.494999999995</v>
      </c>
      <c r="S1783" s="9"/>
      <c r="U1783" s="8"/>
      <c r="V1783" s="9">
        <f t="shared" si="258"/>
        <v>-78369.494999999995</v>
      </c>
      <c r="W1783" s="8"/>
      <c r="Y1783" s="9"/>
      <c r="Z1783" s="9">
        <f>V1783</f>
        <v>-78369.494999999995</v>
      </c>
      <c r="AA1783" s="9"/>
      <c r="AB1783" s="202"/>
      <c r="AC1783" s="157">
        <v>0</v>
      </c>
    </row>
    <row r="1784" spans="1:29" outlineLevel="3" x14ac:dyDescent="0.25">
      <c r="A1784" t="s">
        <v>3482</v>
      </c>
      <c r="B1784" t="s">
        <v>3483</v>
      </c>
      <c r="C1784" s="8" t="s">
        <v>3534</v>
      </c>
      <c r="D1784" t="s">
        <v>3535</v>
      </c>
      <c r="E1784" s="5">
        <v>-18554.740000000002</v>
      </c>
      <c r="F1784" s="5">
        <v>-18281.88</v>
      </c>
      <c r="G1784" s="5">
        <v>-18009.009999999998</v>
      </c>
      <c r="H1784" s="5">
        <v>-17736.150000000001</v>
      </c>
      <c r="I1784" s="5">
        <v>-17463.29</v>
      </c>
      <c r="J1784" s="5">
        <v>-17190.419999999998</v>
      </c>
      <c r="K1784" s="5">
        <v>-16917.560000000001</v>
      </c>
      <c r="L1784" s="5">
        <v>-16644.689999999999</v>
      </c>
      <c r="M1784" s="5">
        <v>-16371.82</v>
      </c>
      <c r="N1784" s="5">
        <v>-16098.97</v>
      </c>
      <c r="O1784" s="5">
        <v>-15826.1</v>
      </c>
      <c r="P1784" s="5">
        <v>-15553.23</v>
      </c>
      <c r="Q1784" s="5">
        <v>-15280.37</v>
      </c>
      <c r="R1784" s="9">
        <f t="shared" si="256"/>
        <v>-16917.556250000001</v>
      </c>
      <c r="S1784" s="9"/>
      <c r="U1784" s="8"/>
      <c r="V1784" s="9">
        <f t="shared" si="258"/>
        <v>-16917.556250000001</v>
      </c>
      <c r="W1784" s="8"/>
      <c r="Y1784" s="9"/>
      <c r="Z1784" s="9">
        <f>V1784</f>
        <v>-16917.556250000001</v>
      </c>
      <c r="AA1784" s="9"/>
      <c r="AB1784" s="202"/>
      <c r="AC1784" s="157">
        <v>0</v>
      </c>
    </row>
    <row r="1785" spans="1:29" outlineLevel="3" x14ac:dyDescent="0.25">
      <c r="A1785" t="s">
        <v>3482</v>
      </c>
      <c r="B1785" t="s">
        <v>3483</v>
      </c>
      <c r="C1785" s="8" t="s">
        <v>3536</v>
      </c>
      <c r="D1785" t="s">
        <v>3537</v>
      </c>
      <c r="E1785" s="5">
        <v>-118883.69</v>
      </c>
      <c r="F1785" s="5">
        <v>760527.33</v>
      </c>
      <c r="G1785" s="5">
        <v>1716425.86</v>
      </c>
      <c r="H1785" s="5">
        <v>2921740.46</v>
      </c>
      <c r="I1785" s="5">
        <v>3256417.04</v>
      </c>
      <c r="J1785" s="5">
        <v>3278870.78</v>
      </c>
      <c r="K1785" s="5">
        <v>2996798.89</v>
      </c>
      <c r="L1785" s="5">
        <v>3999653.92</v>
      </c>
      <c r="M1785" s="5">
        <v>1425183.92</v>
      </c>
      <c r="N1785" s="5">
        <v>1472390.93</v>
      </c>
      <c r="O1785" s="5">
        <v>1709500.27</v>
      </c>
      <c r="P1785" s="5">
        <v>1990798.82</v>
      </c>
      <c r="Q1785" s="5">
        <v>2265913.21</v>
      </c>
      <c r="R1785" s="9">
        <f t="shared" si="256"/>
        <v>2216818.581666667</v>
      </c>
      <c r="S1785" s="9"/>
      <c r="U1785" s="8"/>
      <c r="V1785" s="9">
        <f t="shared" si="258"/>
        <v>2216818.581666667</v>
      </c>
      <c r="W1785" s="8"/>
      <c r="Y1785" s="9"/>
      <c r="Z1785" s="9">
        <f>V1785</f>
        <v>2216818.581666667</v>
      </c>
      <c r="AA1785" s="9"/>
      <c r="AB1785" s="202"/>
      <c r="AC1785" s="157">
        <v>0</v>
      </c>
    </row>
    <row r="1786" spans="1:29" outlineLevel="3" x14ac:dyDescent="0.25">
      <c r="A1786" t="s">
        <v>3482</v>
      </c>
      <c r="B1786" t="s">
        <v>3483</v>
      </c>
      <c r="C1786" s="8" t="s">
        <v>3538</v>
      </c>
      <c r="D1786" t="s">
        <v>3539</v>
      </c>
      <c r="E1786" s="5">
        <v>-21093782.640000001</v>
      </c>
      <c r="F1786" s="5">
        <v>-21068156.699999999</v>
      </c>
      <c r="G1786" s="5">
        <v>-21031553.809999999</v>
      </c>
      <c r="H1786" s="5">
        <v>-20463859.670000002</v>
      </c>
      <c r="I1786" s="5">
        <v>-20425688.239999998</v>
      </c>
      <c r="J1786" s="5">
        <v>-20489891.649999999</v>
      </c>
      <c r="K1786" s="5">
        <v>-20800311.25</v>
      </c>
      <c r="L1786" s="5">
        <v>-20802263.27</v>
      </c>
      <c r="M1786" s="5">
        <v>-20753636.989999998</v>
      </c>
      <c r="N1786" s="5">
        <v>-20737794.190000001</v>
      </c>
      <c r="O1786" s="5">
        <v>-20670318.989999998</v>
      </c>
      <c r="P1786" s="5">
        <v>-20650670.800000001</v>
      </c>
      <c r="Q1786" s="5">
        <v>-21554918.760000002</v>
      </c>
      <c r="R1786" s="9">
        <f t="shared" si="256"/>
        <v>-20768208.021666668</v>
      </c>
      <c r="S1786" s="9"/>
      <c r="U1786" s="8"/>
      <c r="V1786" s="9">
        <f t="shared" si="258"/>
        <v>-20768208.021666668</v>
      </c>
      <c r="W1786" s="8"/>
      <c r="Y1786" s="9">
        <f>'B19'!I161*1000</f>
        <v>-1391835.8931048648</v>
      </c>
      <c r="Z1786" s="9">
        <f>V1786-Y1786</f>
        <v>-19376372.128561802</v>
      </c>
      <c r="AA1786" s="9"/>
      <c r="AB1786" s="202"/>
      <c r="AC1786" s="157">
        <v>6.7017620954721566E-2</v>
      </c>
    </row>
    <row r="1787" spans="1:29" outlineLevel="3" x14ac:dyDescent="0.25">
      <c r="A1787" t="s">
        <v>3482</v>
      </c>
      <c r="B1787" t="s">
        <v>3483</v>
      </c>
      <c r="C1787" s="8" t="s">
        <v>3540</v>
      </c>
      <c r="D1787" t="s">
        <v>3541</v>
      </c>
      <c r="E1787" s="5">
        <v>-33154.879999999997</v>
      </c>
      <c r="F1787" s="5">
        <v>-32085.63</v>
      </c>
      <c r="G1787" s="5">
        <v>-31016.34</v>
      </c>
      <c r="H1787" s="5">
        <v>-29947.08</v>
      </c>
      <c r="I1787" s="5">
        <v>-28877.81</v>
      </c>
      <c r="J1787" s="5">
        <v>-27808.53</v>
      </c>
      <c r="K1787" s="5">
        <v>-26739.26</v>
      </c>
      <c r="L1787" s="5">
        <v>-25669.99</v>
      </c>
      <c r="M1787" s="5">
        <v>-24600.71</v>
      </c>
      <c r="N1787" s="5">
        <v>-23531.439999999999</v>
      </c>
      <c r="O1787" s="5">
        <v>-22462.17</v>
      </c>
      <c r="P1787" s="5">
        <v>-21392.91</v>
      </c>
      <c r="Q1787" s="5">
        <v>-20323.64</v>
      </c>
      <c r="R1787" s="9">
        <f t="shared" si="256"/>
        <v>-26739.260833333334</v>
      </c>
      <c r="S1787" s="9"/>
      <c r="U1787" s="8"/>
      <c r="V1787" s="9">
        <f t="shared" si="258"/>
        <v>-26739.260833333334</v>
      </c>
      <c r="W1787" s="8"/>
      <c r="Y1787" s="9">
        <f>V1787</f>
        <v>-26739.260833333334</v>
      </c>
      <c r="Z1787" s="9"/>
      <c r="AA1787" s="9"/>
      <c r="AB1787" s="202"/>
      <c r="AC1787" s="157">
        <v>1</v>
      </c>
    </row>
    <row r="1788" spans="1:29" outlineLevel="3" x14ac:dyDescent="0.25">
      <c r="A1788" t="s">
        <v>3482</v>
      </c>
      <c r="B1788" t="s">
        <v>3483</v>
      </c>
      <c r="C1788" s="8" t="s">
        <v>3542</v>
      </c>
      <c r="D1788" t="s">
        <v>3543</v>
      </c>
      <c r="E1788" s="5">
        <v>-177282.29</v>
      </c>
      <c r="F1788" s="5">
        <v>-178572.05</v>
      </c>
      <c r="G1788" s="5">
        <v>-180363.6</v>
      </c>
      <c r="H1788" s="5">
        <v>-181673.53</v>
      </c>
      <c r="I1788" s="5">
        <v>-195942.15</v>
      </c>
      <c r="J1788" s="5">
        <v>-221953.81</v>
      </c>
      <c r="K1788" s="5">
        <v>-227906.02</v>
      </c>
      <c r="L1788" s="5">
        <v>-229519.09</v>
      </c>
      <c r="M1788" s="5">
        <v>-245941.5</v>
      </c>
      <c r="N1788" s="5">
        <v>-272611.88</v>
      </c>
      <c r="O1788" s="5">
        <v>-277395.75</v>
      </c>
      <c r="P1788" s="5">
        <v>-279324.34000000003</v>
      </c>
      <c r="Q1788" s="5">
        <v>-286174.48</v>
      </c>
      <c r="R1788" s="9">
        <f t="shared" si="256"/>
        <v>-226911.00875000004</v>
      </c>
      <c r="S1788" s="9"/>
      <c r="U1788" s="8"/>
      <c r="V1788" s="9">
        <f t="shared" si="258"/>
        <v>-226911.00875000004</v>
      </c>
      <c r="W1788" s="8"/>
      <c r="Y1788" s="9"/>
      <c r="Z1788" s="9">
        <f>V1788</f>
        <v>-226911.00875000004</v>
      </c>
      <c r="AA1788" s="9"/>
      <c r="AB1788" s="202"/>
      <c r="AC1788" s="157">
        <v>0</v>
      </c>
    </row>
    <row r="1789" spans="1:29" outlineLevel="3" x14ac:dyDescent="0.25">
      <c r="A1789" t="s">
        <v>3482</v>
      </c>
      <c r="B1789" t="s">
        <v>3483</v>
      </c>
      <c r="C1789" s="8" t="s">
        <v>3544</v>
      </c>
      <c r="D1789" t="s">
        <v>3545</v>
      </c>
      <c r="E1789" s="5">
        <v>-26771682.109999999</v>
      </c>
      <c r="F1789" s="5">
        <v>-27136887.239999998</v>
      </c>
      <c r="G1789" s="5">
        <v>-27502092.43</v>
      </c>
      <c r="H1789" s="5">
        <v>-28235149.27</v>
      </c>
      <c r="I1789" s="5">
        <v>-28560775.359999999</v>
      </c>
      <c r="J1789" s="5">
        <v>-28876971.190000001</v>
      </c>
      <c r="K1789" s="5">
        <v>-29172770.120000001</v>
      </c>
      <c r="L1789" s="5">
        <v>-29488707.629999999</v>
      </c>
      <c r="M1789" s="5">
        <v>-29804645.120000001</v>
      </c>
      <c r="N1789" s="5">
        <v>-30090594.120000001</v>
      </c>
      <c r="O1789" s="5">
        <v>-30407731.75</v>
      </c>
      <c r="P1789" s="5">
        <v>-30724869.43</v>
      </c>
      <c r="Q1789" s="5">
        <v>-31042007.140000001</v>
      </c>
      <c r="R1789" s="9">
        <f t="shared" si="256"/>
        <v>-29075669.857083336</v>
      </c>
      <c r="S1789" s="9"/>
      <c r="U1789" s="8"/>
      <c r="V1789" s="9">
        <f t="shared" si="258"/>
        <v>-29075669.857083336</v>
      </c>
      <c r="W1789" s="8"/>
      <c r="Y1789" s="9"/>
      <c r="Z1789" s="9"/>
      <c r="AA1789" s="9">
        <f>V1789</f>
        <v>-29075669.857083336</v>
      </c>
      <c r="AB1789" s="202"/>
      <c r="AC1789" s="157">
        <v>0</v>
      </c>
    </row>
    <row r="1790" spans="1:29" outlineLevel="3" x14ac:dyDescent="0.25">
      <c r="A1790" t="s">
        <v>3482</v>
      </c>
      <c r="B1790" t="s">
        <v>3483</v>
      </c>
      <c r="C1790" s="8" t="s">
        <v>3546</v>
      </c>
      <c r="D1790" t="s">
        <v>3547</v>
      </c>
      <c r="E1790" s="5">
        <v>-6605.33</v>
      </c>
      <c r="F1790" s="5">
        <v>-6605.33</v>
      </c>
      <c r="G1790" s="5">
        <v>-16439.95</v>
      </c>
      <c r="H1790" s="5">
        <v>-16439.95</v>
      </c>
      <c r="I1790" s="5">
        <v>-16439.95</v>
      </c>
      <c r="J1790" s="5">
        <v>-16439.96</v>
      </c>
      <c r="K1790" s="5">
        <v>-16439.97</v>
      </c>
      <c r="L1790" s="5">
        <v>-16439.97</v>
      </c>
      <c r="M1790" s="5">
        <v>-16439.97</v>
      </c>
      <c r="N1790" s="5">
        <v>-16439.97</v>
      </c>
      <c r="O1790" s="5">
        <v>-16439.97</v>
      </c>
      <c r="P1790" s="5">
        <v>-16439.97</v>
      </c>
      <c r="Q1790" s="5">
        <v>-16439.97</v>
      </c>
      <c r="R1790" s="9">
        <f t="shared" si="256"/>
        <v>-15210.634166666665</v>
      </c>
      <c r="S1790" s="9"/>
      <c r="U1790" s="8"/>
      <c r="V1790" s="9">
        <f t="shared" si="258"/>
        <v>-15210.634166666665</v>
      </c>
      <c r="W1790" s="8"/>
      <c r="Y1790" s="9"/>
      <c r="Z1790" s="9">
        <f>V1790</f>
        <v>-15210.634166666665</v>
      </c>
      <c r="AA1790" s="9"/>
      <c r="AB1790" s="202"/>
      <c r="AC1790" s="157">
        <v>0</v>
      </c>
    </row>
    <row r="1791" spans="1:29" outlineLevel="3" x14ac:dyDescent="0.25">
      <c r="A1791" t="s">
        <v>3482</v>
      </c>
      <c r="B1791" t="s">
        <v>3483</v>
      </c>
      <c r="C1791" s="8" t="s">
        <v>3548</v>
      </c>
      <c r="D1791" t="s">
        <v>3549</v>
      </c>
      <c r="E1791" s="5">
        <v>-28521023.68</v>
      </c>
      <c r="F1791" s="5">
        <v>-33383147.5</v>
      </c>
      <c r="G1791" s="5">
        <v>-24781741.120000001</v>
      </c>
      <c r="H1791" s="5">
        <v>-25148350.199999999</v>
      </c>
      <c r="I1791" s="5">
        <v>0.02</v>
      </c>
      <c r="J1791" s="5">
        <v>-11631821.859999999</v>
      </c>
      <c r="K1791" s="5">
        <v>-23548524.969999999</v>
      </c>
      <c r="L1791" s="5">
        <v>-18329643.68</v>
      </c>
      <c r="M1791" s="5">
        <v>-11469947.359999999</v>
      </c>
      <c r="N1791" s="5">
        <v>-19077236.379999999</v>
      </c>
      <c r="O1791" s="5">
        <v>-21017203.68</v>
      </c>
      <c r="P1791" s="5">
        <v>-23826297.23</v>
      </c>
      <c r="Q1791" s="5">
        <v>-24777161.609999999</v>
      </c>
      <c r="R1791" s="9">
        <f t="shared" si="256"/>
        <v>-19905250.550416667</v>
      </c>
      <c r="S1791" s="9"/>
      <c r="U1791" s="8"/>
      <c r="V1791" s="9">
        <f t="shared" si="258"/>
        <v>-19905250.550416667</v>
      </c>
      <c r="W1791" s="8"/>
      <c r="Y1791" s="9"/>
      <c r="Z1791" s="9"/>
      <c r="AA1791" s="9">
        <f>V1791</f>
        <v>-19905250.550416667</v>
      </c>
      <c r="AB1791" s="202"/>
      <c r="AC1791" s="157">
        <v>0</v>
      </c>
    </row>
    <row r="1792" spans="1:29" outlineLevel="3" x14ac:dyDescent="0.25">
      <c r="A1792" t="s">
        <v>3482</v>
      </c>
      <c r="B1792" t="s">
        <v>3483</v>
      </c>
      <c r="C1792" s="8" t="s">
        <v>3550</v>
      </c>
      <c r="D1792" t="s">
        <v>3551</v>
      </c>
      <c r="E1792" s="5">
        <v>-61042.48</v>
      </c>
      <c r="F1792" s="5">
        <v>-61042.48</v>
      </c>
      <c r="G1792" s="5">
        <v>-61042.48</v>
      </c>
      <c r="H1792" s="5">
        <v>-36660.21</v>
      </c>
      <c r="I1792" s="5">
        <v>-36660.21</v>
      </c>
      <c r="J1792" s="5">
        <v>-36660.199999999997</v>
      </c>
      <c r="K1792" s="5">
        <v>-27155.27</v>
      </c>
      <c r="L1792" s="5">
        <v>-27155.27</v>
      </c>
      <c r="M1792" s="5">
        <v>-27155.27</v>
      </c>
      <c r="N1792" s="5">
        <v>-0.35</v>
      </c>
      <c r="O1792" s="5">
        <v>-0.35</v>
      </c>
      <c r="P1792" s="5">
        <v>-0.35</v>
      </c>
      <c r="Q1792" s="5">
        <v>-0.35</v>
      </c>
      <c r="R1792" s="9">
        <f t="shared" si="256"/>
        <v>-28671.154583333326</v>
      </c>
      <c r="S1792" s="9"/>
      <c r="U1792" s="8"/>
      <c r="V1792" s="9">
        <f t="shared" si="258"/>
        <v>-28671.154583333326</v>
      </c>
      <c r="W1792" s="8"/>
      <c r="Y1792" s="9"/>
      <c r="Z1792" s="9">
        <f>V1792</f>
        <v>-28671.154583333326</v>
      </c>
      <c r="AA1792" s="9"/>
      <c r="AB1792" s="202"/>
      <c r="AC1792" s="157">
        <v>0</v>
      </c>
    </row>
    <row r="1793" spans="1:29" outlineLevel="3" x14ac:dyDescent="0.25">
      <c r="A1793" t="s">
        <v>3482</v>
      </c>
      <c r="B1793" t="s">
        <v>3483</v>
      </c>
      <c r="C1793" s="8" t="s">
        <v>3552</v>
      </c>
      <c r="D1793" t="s">
        <v>3553</v>
      </c>
      <c r="E1793" s="5">
        <v>-6024.38</v>
      </c>
      <c r="F1793" s="5">
        <v>-5707.37</v>
      </c>
      <c r="G1793" s="5">
        <v>-5390.32</v>
      </c>
      <c r="H1793" s="5">
        <v>-5073.29</v>
      </c>
      <c r="I1793" s="5">
        <v>-4756.2700000000004</v>
      </c>
      <c r="J1793" s="5">
        <v>-4439.21</v>
      </c>
      <c r="K1793" s="5">
        <v>-4122.18</v>
      </c>
      <c r="L1793" s="5">
        <v>-3805.15</v>
      </c>
      <c r="M1793" s="5">
        <v>-3488.11</v>
      </c>
      <c r="N1793" s="5">
        <v>-3171.08</v>
      </c>
      <c r="O1793" s="5">
        <v>-2854.05</v>
      </c>
      <c r="P1793" s="5">
        <v>-2537</v>
      </c>
      <c r="Q1793" s="5">
        <v>-2219.9699999999998</v>
      </c>
      <c r="R1793" s="9">
        <f t="shared" si="256"/>
        <v>-4122.1837500000011</v>
      </c>
      <c r="S1793" s="9"/>
      <c r="U1793" s="8"/>
      <c r="V1793" s="9">
        <f t="shared" si="258"/>
        <v>-4122.1837500000011</v>
      </c>
      <c r="W1793" s="8"/>
      <c r="Y1793" s="9"/>
      <c r="Z1793" s="9">
        <f>V1793</f>
        <v>-4122.1837500000011</v>
      </c>
      <c r="AA1793" s="9"/>
      <c r="AB1793" s="202"/>
      <c r="AC1793" s="157">
        <v>0</v>
      </c>
    </row>
    <row r="1794" spans="1:29" outlineLevel="3" x14ac:dyDescent="0.25">
      <c r="A1794" t="s">
        <v>3482</v>
      </c>
      <c r="B1794" t="s">
        <v>3483</v>
      </c>
      <c r="C1794" s="8" t="s">
        <v>3554</v>
      </c>
      <c r="D1794" t="s">
        <v>3555</v>
      </c>
      <c r="E1794" s="5">
        <v>-763361.69</v>
      </c>
      <c r="F1794" s="5">
        <v>-759843.91</v>
      </c>
      <c r="G1794" s="5">
        <v>-756326.12</v>
      </c>
      <c r="H1794" s="5">
        <v>-752808.33</v>
      </c>
      <c r="I1794" s="5">
        <v>-749290.52</v>
      </c>
      <c r="J1794" s="5">
        <v>-745772.73</v>
      </c>
      <c r="K1794" s="5">
        <v>-742254.94</v>
      </c>
      <c r="L1794" s="5">
        <v>-738737.16</v>
      </c>
      <c r="M1794" s="5">
        <v>-735219.35</v>
      </c>
      <c r="N1794" s="5">
        <v>-731701.57</v>
      </c>
      <c r="O1794" s="5">
        <v>-728183.76</v>
      </c>
      <c r="P1794" s="5">
        <v>-724665.97</v>
      </c>
      <c r="Q1794" s="5">
        <v>-721148.17</v>
      </c>
      <c r="R1794" s="9">
        <f t="shared" si="256"/>
        <v>-742254.94083333341</v>
      </c>
      <c r="S1794" s="9"/>
      <c r="U1794" s="8"/>
      <c r="V1794" s="9">
        <f t="shared" si="258"/>
        <v>-742254.94083333341</v>
      </c>
      <c r="W1794" s="8"/>
      <c r="Y1794" s="9">
        <f>'B19'!I167*1000</f>
        <v>-160157.77932930391</v>
      </c>
      <c r="Z1794" s="9">
        <f>V1794-Y1794</f>
        <v>-582097.16150402953</v>
      </c>
      <c r="AA1794" s="9"/>
      <c r="AB1794" s="202"/>
      <c r="AC1794" s="157">
        <v>0.21577192756641533</v>
      </c>
    </row>
    <row r="1795" spans="1:29" outlineLevel="3" x14ac:dyDescent="0.25">
      <c r="A1795" t="s">
        <v>3482</v>
      </c>
      <c r="B1795" t="s">
        <v>3483</v>
      </c>
      <c r="C1795" s="8" t="s">
        <v>3556</v>
      </c>
      <c r="D1795" t="s">
        <v>3557</v>
      </c>
      <c r="E1795" s="5">
        <v>-783608.82</v>
      </c>
      <c r="F1795" s="5">
        <v>-696541.24</v>
      </c>
      <c r="G1795" s="5">
        <v>-609473.66</v>
      </c>
      <c r="H1795" s="5">
        <v>-522406.03</v>
      </c>
      <c r="I1795" s="5">
        <v>-435338.46</v>
      </c>
      <c r="J1795" s="5">
        <v>-348270.86</v>
      </c>
      <c r="K1795" s="5">
        <v>-261203.27</v>
      </c>
      <c r="L1795" s="5">
        <v>-174135.67999999999</v>
      </c>
      <c r="M1795" s="5">
        <v>-87068.07</v>
      </c>
      <c r="N1795" s="5">
        <v>-999445.78</v>
      </c>
      <c r="O1795" s="5">
        <v>-916158.67</v>
      </c>
      <c r="P1795" s="5">
        <v>-827985.47</v>
      </c>
      <c r="Q1795" s="5">
        <v>-745186.97</v>
      </c>
      <c r="R1795" s="9">
        <f t="shared" si="256"/>
        <v>-553535.42374999996</v>
      </c>
      <c r="S1795" s="9"/>
      <c r="U1795" s="8"/>
      <c r="V1795" s="9">
        <f t="shared" si="258"/>
        <v>-553535.42374999996</v>
      </c>
      <c r="W1795" s="8"/>
      <c r="Y1795" s="9"/>
      <c r="Z1795" s="9">
        <f>V1795</f>
        <v>-553535.42374999996</v>
      </c>
      <c r="AA1795" s="9"/>
      <c r="AB1795" s="202"/>
      <c r="AC1795" s="157">
        <v>0</v>
      </c>
    </row>
    <row r="1796" spans="1:29" outlineLevel="3" x14ac:dyDescent="0.25">
      <c r="A1796" t="s">
        <v>3482</v>
      </c>
      <c r="B1796" t="s">
        <v>3483</v>
      </c>
      <c r="C1796" s="8" t="s">
        <v>3558</v>
      </c>
      <c r="D1796" t="s">
        <v>3559</v>
      </c>
      <c r="E1796" s="5">
        <v>-1543973.18</v>
      </c>
      <c r="F1796" s="5">
        <v>-1415308.71</v>
      </c>
      <c r="G1796" s="5">
        <v>-1286644.24</v>
      </c>
      <c r="H1796" s="5">
        <v>-1157979.8</v>
      </c>
      <c r="I1796" s="5">
        <v>-1029315.33</v>
      </c>
      <c r="J1796" s="5">
        <v>-900650.88</v>
      </c>
      <c r="K1796" s="5">
        <v>-771986.4</v>
      </c>
      <c r="L1796" s="5">
        <v>-643321.97</v>
      </c>
      <c r="M1796" s="5">
        <v>-514657.49</v>
      </c>
      <c r="N1796" s="5">
        <v>-385993.03</v>
      </c>
      <c r="O1796" s="5">
        <v>-257328.58</v>
      </c>
      <c r="P1796" s="5">
        <v>-128664.1</v>
      </c>
      <c r="Q1796" s="5">
        <v>-1526499.59</v>
      </c>
      <c r="R1796" s="9">
        <f t="shared" si="256"/>
        <v>-835590.57625000004</v>
      </c>
      <c r="S1796" s="9"/>
      <c r="U1796" s="8"/>
      <c r="V1796" s="9">
        <f t="shared" si="258"/>
        <v>-835590.57625000004</v>
      </c>
      <c r="W1796" s="8"/>
      <c r="Y1796" s="9"/>
      <c r="Z1796" s="9">
        <f>V1796</f>
        <v>-835590.57625000004</v>
      </c>
      <c r="AA1796" s="9"/>
      <c r="AB1796" s="202"/>
      <c r="AC1796" s="157">
        <v>0</v>
      </c>
    </row>
    <row r="1797" spans="1:29" outlineLevel="3" x14ac:dyDescent="0.25">
      <c r="A1797" t="s">
        <v>3482</v>
      </c>
      <c r="B1797" t="s">
        <v>3483</v>
      </c>
      <c r="C1797" s="8" t="s">
        <v>3560</v>
      </c>
      <c r="D1797" t="s">
        <v>3561</v>
      </c>
      <c r="E1797" s="5">
        <v>-79123.350000000006</v>
      </c>
      <c r="F1797" s="5">
        <v>-65936.14</v>
      </c>
      <c r="G1797" s="5">
        <v>-52748.92</v>
      </c>
      <c r="H1797" s="5">
        <v>-39561.75</v>
      </c>
      <c r="I1797" s="5">
        <v>-26374.54</v>
      </c>
      <c r="J1797" s="5">
        <v>-92310.54</v>
      </c>
      <c r="K1797" s="5">
        <v>-79123.33</v>
      </c>
      <c r="L1797" s="5">
        <v>-65936.14</v>
      </c>
      <c r="M1797" s="5">
        <v>-52748.92</v>
      </c>
      <c r="N1797" s="5">
        <v>-39561.75</v>
      </c>
      <c r="O1797" s="5">
        <v>-26374.53</v>
      </c>
      <c r="P1797" s="5">
        <v>-102174.88</v>
      </c>
      <c r="Q1797" s="5">
        <v>-88987.66</v>
      </c>
      <c r="R1797" s="9">
        <f t="shared" si="256"/>
        <v>-60575.578750000008</v>
      </c>
      <c r="S1797" s="9"/>
      <c r="U1797" s="8"/>
      <c r="V1797" s="9">
        <f t="shared" si="258"/>
        <v>-60575.578750000008</v>
      </c>
      <c r="W1797" s="8"/>
      <c r="Y1797" s="9"/>
      <c r="Z1797" s="9">
        <f>V1797</f>
        <v>-60575.578750000008</v>
      </c>
      <c r="AA1797" s="9"/>
      <c r="AB1797" s="202"/>
      <c r="AC1797" s="157">
        <v>0</v>
      </c>
    </row>
    <row r="1798" spans="1:29" outlineLevel="3" x14ac:dyDescent="0.25">
      <c r="A1798" t="s">
        <v>3482</v>
      </c>
      <c r="B1798" t="s">
        <v>3483</v>
      </c>
      <c r="C1798" s="8" t="s">
        <v>3562</v>
      </c>
      <c r="D1798" t="s">
        <v>3563</v>
      </c>
      <c r="E1798" s="5">
        <v>0</v>
      </c>
      <c r="F1798" s="5">
        <v>0</v>
      </c>
      <c r="G1798" s="5">
        <v>0</v>
      </c>
      <c r="H1798" s="5">
        <v>-94629.84</v>
      </c>
      <c r="I1798" s="5">
        <v>-63086.559999999998</v>
      </c>
      <c r="J1798" s="5">
        <v>-31543.29</v>
      </c>
      <c r="K1798" s="5">
        <v>0</v>
      </c>
      <c r="L1798" s="5">
        <v>0</v>
      </c>
      <c r="M1798" s="5">
        <v>0</v>
      </c>
      <c r="N1798" s="5">
        <v>-94629.87</v>
      </c>
      <c r="O1798" s="5">
        <v>-63086.559999999998</v>
      </c>
      <c r="P1798" s="5">
        <v>-31543.29</v>
      </c>
      <c r="Q1798" s="5">
        <v>0</v>
      </c>
      <c r="R1798" s="9">
        <f t="shared" si="256"/>
        <v>-31543.284166666665</v>
      </c>
      <c r="S1798" s="9"/>
      <c r="U1798" s="8"/>
      <c r="V1798" s="9">
        <f t="shared" si="258"/>
        <v>-31543.284166666665</v>
      </c>
      <c r="W1798" s="8"/>
      <c r="Y1798" s="9"/>
      <c r="Z1798" s="9">
        <f>V1798</f>
        <v>-31543.284166666665</v>
      </c>
      <c r="AA1798" s="9"/>
      <c r="AB1798" s="202"/>
      <c r="AC1798" s="157">
        <v>0</v>
      </c>
    </row>
    <row r="1799" spans="1:29" outlineLevel="3" x14ac:dyDescent="0.25">
      <c r="A1799" t="s">
        <v>3482</v>
      </c>
      <c r="B1799" t="s">
        <v>3483</v>
      </c>
      <c r="C1799" s="8" t="s">
        <v>3564</v>
      </c>
      <c r="D1799" t="s">
        <v>3565</v>
      </c>
      <c r="E1799" s="5">
        <v>-1151422.6100000001</v>
      </c>
      <c r="F1799" s="5">
        <v>-963642.08</v>
      </c>
      <c r="G1799" s="5">
        <v>-775861.6</v>
      </c>
      <c r="H1799" s="5">
        <v>-600037.72</v>
      </c>
      <c r="I1799" s="5">
        <v>-416157.6</v>
      </c>
      <c r="J1799" s="5">
        <v>-232277.5</v>
      </c>
      <c r="K1799" s="5">
        <v>-95975.14</v>
      </c>
      <c r="L1799" s="5">
        <v>-1788752.92</v>
      </c>
      <c r="M1799" s="5">
        <v>-1592105.8</v>
      </c>
      <c r="N1799" s="5">
        <v>-1380415.61</v>
      </c>
      <c r="O1799" s="5">
        <v>-1317701.96</v>
      </c>
      <c r="P1799" s="5">
        <v>-1102715.1100000001</v>
      </c>
      <c r="Q1799" s="5">
        <v>-949648.61</v>
      </c>
      <c r="R1799" s="9">
        <f t="shared" si="256"/>
        <v>-943014.88749999984</v>
      </c>
      <c r="S1799" s="9"/>
      <c r="U1799" s="8"/>
      <c r="V1799" s="9">
        <f t="shared" si="258"/>
        <v>-943014.88749999984</v>
      </c>
      <c r="W1799" s="8"/>
      <c r="Y1799" s="9">
        <f>'B19'!I172*1000</f>
        <v>-63198.614285134303</v>
      </c>
      <c r="Z1799" s="9">
        <f>V1799-Y1799</f>
        <v>-879816.27321486548</v>
      </c>
      <c r="AA1799" s="9"/>
      <c r="AB1799" s="202"/>
      <c r="AC1799" s="157">
        <v>6.7017620954721469E-2</v>
      </c>
    </row>
    <row r="1800" spans="1:29" outlineLevel="3" x14ac:dyDescent="0.25">
      <c r="A1800" t="s">
        <v>3482</v>
      </c>
      <c r="B1800" t="s">
        <v>3483</v>
      </c>
      <c r="C1800" s="8" t="s">
        <v>3566</v>
      </c>
      <c r="D1800" t="s">
        <v>3567</v>
      </c>
      <c r="E1800" s="5">
        <v>-1191794.31</v>
      </c>
      <c r="F1800" s="5">
        <v>-1179809.94</v>
      </c>
      <c r="G1800" s="5">
        <v>-1167825.57</v>
      </c>
      <c r="H1800" s="5">
        <v>-1155841.18</v>
      </c>
      <c r="I1800" s="5">
        <v>-1143856.83</v>
      </c>
      <c r="J1800" s="5">
        <v>-1131872.46</v>
      </c>
      <c r="K1800" s="5">
        <v>-1119888.0900000001</v>
      </c>
      <c r="L1800" s="5">
        <v>-1107903.7</v>
      </c>
      <c r="M1800" s="5">
        <v>-1095919.3500000001</v>
      </c>
      <c r="N1800" s="5">
        <v>-1083934.97</v>
      </c>
      <c r="O1800" s="5">
        <v>-1071950.6000000001</v>
      </c>
      <c r="P1800" s="5">
        <v>-1059966.23</v>
      </c>
      <c r="Q1800" s="5">
        <v>-1047981.87</v>
      </c>
      <c r="R1800" s="9">
        <f t="shared" si="256"/>
        <v>-1119888.0841666667</v>
      </c>
      <c r="S1800" s="9"/>
      <c r="U1800" s="8"/>
      <c r="V1800" s="9">
        <f t="shared" si="258"/>
        <v>-1119888.0841666667</v>
      </c>
      <c r="W1800" s="8"/>
      <c r="Y1800" s="9">
        <f>'B19'!I173*1000</f>
        <v>-68194.589608705559</v>
      </c>
      <c r="Z1800" s="9">
        <f>V1800-Y1800</f>
        <v>-1051693.4945579611</v>
      </c>
      <c r="AA1800" s="9"/>
      <c r="AB1800" s="202"/>
      <c r="AC1800" s="157">
        <v>6.0894111271351414E-2</v>
      </c>
    </row>
    <row r="1801" spans="1:29" outlineLevel="3" x14ac:dyDescent="0.25">
      <c r="A1801" t="s">
        <v>3482</v>
      </c>
      <c r="B1801" t="s">
        <v>3483</v>
      </c>
      <c r="C1801" s="8" t="s">
        <v>3568</v>
      </c>
      <c r="D1801" t="s">
        <v>3569</v>
      </c>
      <c r="E1801" s="5">
        <v>-3489350.1</v>
      </c>
      <c r="F1801" s="5">
        <v>-3503925.96</v>
      </c>
      <c r="G1801" s="5">
        <v>-3518501.81</v>
      </c>
      <c r="H1801" s="5">
        <v>-3415008.69</v>
      </c>
      <c r="I1801" s="5">
        <v>-3416465.76</v>
      </c>
      <c r="J1801" s="5">
        <v>-3417922.85</v>
      </c>
      <c r="K1801" s="5">
        <v>-3450432.75</v>
      </c>
      <c r="L1801" s="5">
        <v>-3450432.75</v>
      </c>
      <c r="M1801" s="5">
        <v>-3450432.75</v>
      </c>
      <c r="N1801" s="5">
        <v>-3442435.24</v>
      </c>
      <c r="O1801" s="5">
        <v>-3439769.39</v>
      </c>
      <c r="P1801" s="5">
        <v>-3437103.56</v>
      </c>
      <c r="Q1801" s="5">
        <v>-3298150.62</v>
      </c>
      <c r="R1801" s="9">
        <f t="shared" si="256"/>
        <v>-3444681.8225000002</v>
      </c>
      <c r="S1801" s="9"/>
      <c r="U1801" s="8"/>
      <c r="V1801" s="9">
        <f t="shared" si="258"/>
        <v>-3444681.8225000002</v>
      </c>
      <c r="W1801" s="8"/>
      <c r="Y1801" s="9">
        <f>'B19'!I174*1000</f>
        <v>-230854.38068992415</v>
      </c>
      <c r="Z1801" s="9">
        <f>V1801-Y1801</f>
        <v>-3213827.4418100761</v>
      </c>
      <c r="AA1801" s="9"/>
      <c r="AB1801" s="202"/>
      <c r="AC1801" s="157">
        <v>6.7017620954721469E-2</v>
      </c>
    </row>
    <row r="1802" spans="1:29" outlineLevel="3" x14ac:dyDescent="0.25">
      <c r="A1802" t="s">
        <v>3482</v>
      </c>
      <c r="B1802" t="s">
        <v>3483</v>
      </c>
      <c r="C1802" s="8" t="s">
        <v>3570</v>
      </c>
      <c r="D1802" t="s">
        <v>3571</v>
      </c>
      <c r="E1802" s="5">
        <v>-101885268.97</v>
      </c>
      <c r="F1802" s="5">
        <v>-101568617.5</v>
      </c>
      <c r="G1802" s="5">
        <v>-101251966.02</v>
      </c>
      <c r="H1802" s="5">
        <v>-100935314.55</v>
      </c>
      <c r="I1802" s="5">
        <v>-100618663.08</v>
      </c>
      <c r="J1802" s="5">
        <v>-100302011.61</v>
      </c>
      <c r="K1802" s="5">
        <v>-109192091.8</v>
      </c>
      <c r="L1802" s="5">
        <v>-108955292.33</v>
      </c>
      <c r="M1802" s="5">
        <v>-108685763.92</v>
      </c>
      <c r="N1802" s="5">
        <v>-108416235.52</v>
      </c>
      <c r="O1802" s="5">
        <v>-108146707.11</v>
      </c>
      <c r="P1802" s="5">
        <v>-107877178.72</v>
      </c>
      <c r="Q1802" s="5">
        <v>-107607650.3</v>
      </c>
      <c r="R1802" s="9">
        <f t="shared" si="256"/>
        <v>-105058025.14958332</v>
      </c>
      <c r="S1802" s="9"/>
      <c r="U1802" s="9">
        <f>R1802</f>
        <v>-105058025.14958332</v>
      </c>
      <c r="V1802" s="8"/>
      <c r="W1802" s="8"/>
      <c r="Y1802" s="9"/>
      <c r="Z1802" s="9"/>
      <c r="AA1802" s="9"/>
      <c r="AB1802" s="202"/>
      <c r="AC1802" s="157">
        <v>0</v>
      </c>
    </row>
    <row r="1803" spans="1:29" outlineLevel="3" x14ac:dyDescent="0.25">
      <c r="A1803" t="s">
        <v>3482</v>
      </c>
      <c r="B1803" t="s">
        <v>3483</v>
      </c>
      <c r="C1803" s="8" t="s">
        <v>3572</v>
      </c>
      <c r="D1803" t="s">
        <v>3573</v>
      </c>
      <c r="E1803" s="5">
        <v>1941967.6</v>
      </c>
      <c r="F1803" s="5">
        <v>1935932.74</v>
      </c>
      <c r="G1803" s="5">
        <v>1929897.88</v>
      </c>
      <c r="H1803" s="5">
        <v>1923863.03</v>
      </c>
      <c r="I1803" s="5">
        <v>1917828.17</v>
      </c>
      <c r="J1803" s="5">
        <v>1911793.31</v>
      </c>
      <c r="K1803" s="5">
        <v>501051.8</v>
      </c>
      <c r="L1803" s="5">
        <v>501051.8</v>
      </c>
      <c r="M1803" s="5">
        <v>501051.8</v>
      </c>
      <c r="N1803" s="5">
        <v>501051.8</v>
      </c>
      <c r="O1803" s="5">
        <v>501051.8</v>
      </c>
      <c r="P1803" s="5">
        <v>501051.8</v>
      </c>
      <c r="Q1803" s="5">
        <v>501051.8</v>
      </c>
      <c r="R1803" s="9">
        <f t="shared" si="256"/>
        <v>1153927.9691666672</v>
      </c>
      <c r="S1803" s="9"/>
      <c r="U1803" s="9">
        <f>R1803</f>
        <v>1153927.9691666672</v>
      </c>
      <c r="V1803" s="8"/>
      <c r="W1803" s="8"/>
      <c r="Y1803" s="9"/>
      <c r="Z1803" s="9"/>
      <c r="AA1803" s="9"/>
      <c r="AB1803" s="202"/>
      <c r="AC1803" s="157">
        <v>0</v>
      </c>
    </row>
    <row r="1804" spans="1:29" outlineLevel="3" x14ac:dyDescent="0.25">
      <c r="A1804" t="s">
        <v>3482</v>
      </c>
      <c r="B1804" t="s">
        <v>3483</v>
      </c>
      <c r="C1804" s="8" t="s">
        <v>3574</v>
      </c>
      <c r="D1804" t="s">
        <v>3575</v>
      </c>
      <c r="E1804" s="5">
        <v>-159714.98000000001</v>
      </c>
      <c r="F1804" s="5">
        <v>-123924.07</v>
      </c>
      <c r="G1804" s="5">
        <v>-85405.04</v>
      </c>
      <c r="H1804" s="5">
        <v>-58127.38</v>
      </c>
      <c r="I1804" s="5">
        <v>-53290.12</v>
      </c>
      <c r="J1804" s="5">
        <v>-58228.71</v>
      </c>
      <c r="K1804" s="5">
        <v>-69241.63</v>
      </c>
      <c r="L1804" s="5">
        <v>-91914.7</v>
      </c>
      <c r="M1804" s="5">
        <v>-105728.79</v>
      </c>
      <c r="N1804" s="5">
        <v>-119581.07</v>
      </c>
      <c r="O1804" s="5">
        <v>-122529.01</v>
      </c>
      <c r="P1804" s="5">
        <v>-118015.93</v>
      </c>
      <c r="Q1804" s="5">
        <v>-97338.08</v>
      </c>
      <c r="R1804" s="9">
        <f t="shared" si="256"/>
        <v>-94542.748333333337</v>
      </c>
      <c r="S1804" s="9"/>
      <c r="U1804" s="8"/>
      <c r="V1804" s="9">
        <f t="shared" ref="V1804:V1866" si="259">R1804</f>
        <v>-94542.748333333337</v>
      </c>
      <c r="W1804" s="8"/>
      <c r="Y1804" s="9"/>
      <c r="Z1804" s="9">
        <f>V1804</f>
        <v>-94542.748333333337</v>
      </c>
      <c r="AA1804" s="9"/>
      <c r="AB1804" s="202"/>
      <c r="AC1804" s="157">
        <v>0</v>
      </c>
    </row>
    <row r="1805" spans="1:29" outlineLevel="3" x14ac:dyDescent="0.25">
      <c r="A1805" t="s">
        <v>3482</v>
      </c>
      <c r="B1805" t="s">
        <v>3483</v>
      </c>
      <c r="C1805" s="8" t="s">
        <v>3576</v>
      </c>
      <c r="D1805" t="s">
        <v>3577</v>
      </c>
      <c r="E1805" s="5">
        <v>-1361680.14</v>
      </c>
      <c r="F1805" s="5">
        <v>-1361680.14</v>
      </c>
      <c r="G1805" s="5">
        <v>-1361680.14</v>
      </c>
      <c r="H1805" s="5">
        <v>-1182448.98</v>
      </c>
      <c r="I1805" s="5">
        <v>-1182448.98</v>
      </c>
      <c r="J1805" s="5">
        <v>-1182448.99</v>
      </c>
      <c r="K1805" s="5">
        <v>-1103468.45</v>
      </c>
      <c r="L1805" s="5">
        <v>-1103468.45</v>
      </c>
      <c r="M1805" s="5">
        <v>-1103468.45</v>
      </c>
      <c r="N1805" s="5">
        <v>-1087908.32</v>
      </c>
      <c r="O1805" s="5">
        <v>-1087908.32</v>
      </c>
      <c r="P1805" s="5">
        <v>-1087908.32</v>
      </c>
      <c r="Q1805" s="5">
        <v>-1142898.72</v>
      </c>
      <c r="R1805" s="9">
        <f t="shared" si="256"/>
        <v>-1174760.5808333333</v>
      </c>
      <c r="S1805" s="9"/>
      <c r="U1805" s="8"/>
      <c r="V1805" s="9">
        <f t="shared" si="259"/>
        <v>-1174760.5808333333</v>
      </c>
      <c r="W1805" s="8"/>
      <c r="Y1805" s="9"/>
      <c r="Z1805" s="9">
        <f>V1805</f>
        <v>-1174760.5808333333</v>
      </c>
      <c r="AA1805" s="9"/>
      <c r="AB1805" s="202"/>
      <c r="AC1805" s="157">
        <v>0</v>
      </c>
    </row>
    <row r="1806" spans="1:29" outlineLevel="3" x14ac:dyDescent="0.25">
      <c r="A1806" t="s">
        <v>3482</v>
      </c>
      <c r="B1806" t="s">
        <v>3483</v>
      </c>
      <c r="C1806" s="8" t="s">
        <v>3578</v>
      </c>
      <c r="D1806" t="s">
        <v>3579</v>
      </c>
      <c r="E1806" s="5">
        <v>0</v>
      </c>
      <c r="F1806" s="5">
        <v>0</v>
      </c>
      <c r="G1806" s="5">
        <v>0</v>
      </c>
      <c r="H1806" s="5">
        <v>0.02</v>
      </c>
      <c r="I1806" s="5">
        <v>0.02</v>
      </c>
      <c r="J1806" s="5">
        <v>0</v>
      </c>
      <c r="K1806" s="5">
        <v>0</v>
      </c>
      <c r="L1806" s="5">
        <v>0</v>
      </c>
      <c r="M1806" s="5">
        <v>0</v>
      </c>
      <c r="N1806" s="5">
        <v>0</v>
      </c>
      <c r="O1806" s="5">
        <v>0</v>
      </c>
      <c r="P1806" s="5">
        <v>0</v>
      </c>
      <c r="Q1806" s="5">
        <v>0</v>
      </c>
      <c r="R1806" s="9">
        <f t="shared" si="256"/>
        <v>3.3333333333333335E-3</v>
      </c>
      <c r="S1806" s="9"/>
      <c r="U1806" s="8"/>
      <c r="V1806" s="9">
        <f t="shared" si="259"/>
        <v>3.3333333333333335E-3</v>
      </c>
      <c r="W1806" s="8"/>
      <c r="Y1806" s="9"/>
      <c r="Z1806" s="9">
        <f>V1806</f>
        <v>3.3333333333333335E-3</v>
      </c>
      <c r="AA1806" s="9"/>
      <c r="AB1806" s="202"/>
      <c r="AC1806" s="157">
        <v>0</v>
      </c>
    </row>
    <row r="1807" spans="1:29" outlineLevel="3" x14ac:dyDescent="0.25">
      <c r="A1807" t="s">
        <v>3482</v>
      </c>
      <c r="B1807" t="s">
        <v>3483</v>
      </c>
      <c r="C1807" s="8" t="s">
        <v>3580</v>
      </c>
      <c r="D1807" t="s">
        <v>3581</v>
      </c>
      <c r="E1807" s="5">
        <v>-870714.05</v>
      </c>
      <c r="F1807" s="5">
        <v>-1145427</v>
      </c>
      <c r="G1807" s="5">
        <v>-1348524.02</v>
      </c>
      <c r="H1807" s="5">
        <v>-1305751.3899999999</v>
      </c>
      <c r="I1807" s="5">
        <v>-1358458.57</v>
      </c>
      <c r="J1807" s="5">
        <v>-1399746.36</v>
      </c>
      <c r="K1807" s="5">
        <v>-1477558.97</v>
      </c>
      <c r="L1807" s="5">
        <v>-1558704.17</v>
      </c>
      <c r="M1807" s="5">
        <v>-1432429.79</v>
      </c>
      <c r="N1807" s="5">
        <v>-1410693.98</v>
      </c>
      <c r="O1807" s="5">
        <v>-1369210.25</v>
      </c>
      <c r="P1807" s="5">
        <v>-1353964.62</v>
      </c>
      <c r="Q1807" s="5">
        <v>-1353827.17</v>
      </c>
      <c r="R1807" s="9">
        <f t="shared" si="256"/>
        <v>-1356061.6441666668</v>
      </c>
      <c r="S1807" s="9"/>
      <c r="U1807" s="8"/>
      <c r="V1807" s="9">
        <f t="shared" si="259"/>
        <v>-1356061.6441666668</v>
      </c>
      <c r="W1807" s="8"/>
      <c r="Y1807" s="9"/>
      <c r="Z1807" s="9">
        <f>V1807</f>
        <v>-1356061.6441666668</v>
      </c>
      <c r="AA1807" s="9"/>
      <c r="AB1807" s="202"/>
      <c r="AC1807" s="157">
        <v>0</v>
      </c>
    </row>
    <row r="1808" spans="1:29" outlineLevel="3" x14ac:dyDescent="0.25">
      <c r="A1808" t="s">
        <v>3482</v>
      </c>
      <c r="B1808" t="s">
        <v>3483</v>
      </c>
      <c r="C1808" s="8" t="s">
        <v>3582</v>
      </c>
      <c r="D1808" t="s">
        <v>3583</v>
      </c>
      <c r="E1808" s="5">
        <v>30206.1</v>
      </c>
      <c r="F1808" s="5">
        <v>26524.5</v>
      </c>
      <c r="G1808" s="5">
        <v>26524.5</v>
      </c>
      <c r="H1808" s="5">
        <v>26524.5</v>
      </c>
      <c r="I1808" s="5">
        <v>26524.5</v>
      </c>
      <c r="J1808" s="5">
        <v>26524.5</v>
      </c>
      <c r="K1808" s="5">
        <v>26524.51</v>
      </c>
      <c r="L1808" s="5">
        <v>26524.51</v>
      </c>
      <c r="M1808" s="5">
        <v>26524.51</v>
      </c>
      <c r="N1808" s="5">
        <v>26524.51</v>
      </c>
      <c r="O1808" s="5">
        <v>26524.51</v>
      </c>
      <c r="P1808" s="5">
        <v>26524.51</v>
      </c>
      <c r="Q1808" s="5">
        <v>26524.51</v>
      </c>
      <c r="R1808" s="9">
        <f t="shared" si="256"/>
        <v>26677.905416666672</v>
      </c>
      <c r="S1808" s="9"/>
      <c r="U1808" s="8"/>
      <c r="V1808" s="9">
        <f t="shared" si="259"/>
        <v>26677.905416666672</v>
      </c>
      <c r="W1808" s="8"/>
      <c r="Y1808" s="9"/>
      <c r="Z1808" s="9"/>
      <c r="AA1808" s="9">
        <f>V1808</f>
        <v>26677.905416666672</v>
      </c>
      <c r="AB1808" s="202"/>
      <c r="AC1808" s="157">
        <v>0</v>
      </c>
    </row>
    <row r="1809" spans="1:29" outlineLevel="3" x14ac:dyDescent="0.25">
      <c r="A1809" t="s">
        <v>3482</v>
      </c>
      <c r="B1809" t="s">
        <v>3483</v>
      </c>
      <c r="C1809" s="8" t="s">
        <v>3584</v>
      </c>
      <c r="D1809" t="s">
        <v>3585</v>
      </c>
      <c r="E1809" s="5">
        <v>-67158295.670000002</v>
      </c>
      <c r="F1809" s="5">
        <v>-67169678.569999993</v>
      </c>
      <c r="G1809" s="5">
        <v>-67233937.090000004</v>
      </c>
      <c r="H1809" s="5">
        <v>-67289892.790000007</v>
      </c>
      <c r="I1809" s="5">
        <v>-67350442</v>
      </c>
      <c r="J1809" s="5">
        <v>-67421816.909999996</v>
      </c>
      <c r="K1809" s="5">
        <v>-67294167.150000006</v>
      </c>
      <c r="L1809" s="5">
        <v>-67325706.700000003</v>
      </c>
      <c r="M1809" s="5">
        <v>-67352462.099999994</v>
      </c>
      <c r="N1809" s="5">
        <v>-66859272.130000003</v>
      </c>
      <c r="O1809" s="5">
        <v>-66880741.909999996</v>
      </c>
      <c r="P1809" s="5">
        <v>-66850102.579999998</v>
      </c>
      <c r="Q1809" s="5">
        <v>-66911452.619999997</v>
      </c>
      <c r="R1809" s="9">
        <f t="shared" si="256"/>
        <v>-67171924.506249994</v>
      </c>
      <c r="S1809" s="9"/>
      <c r="U1809" s="8"/>
      <c r="V1809" s="9">
        <f t="shared" si="259"/>
        <v>-67171924.506249994</v>
      </c>
      <c r="W1809" s="8"/>
      <c r="Y1809" s="9"/>
      <c r="Z1809" s="9">
        <f>V1809</f>
        <v>-67171924.506249994</v>
      </c>
      <c r="AA1809" s="9"/>
      <c r="AB1809" s="202"/>
      <c r="AC1809" s="157">
        <v>0</v>
      </c>
    </row>
    <row r="1810" spans="1:29" outlineLevel="3" x14ac:dyDescent="0.25">
      <c r="A1810" t="s">
        <v>3482</v>
      </c>
      <c r="B1810" t="s">
        <v>3483</v>
      </c>
      <c r="C1810" s="8" t="s">
        <v>3586</v>
      </c>
      <c r="D1810" t="s">
        <v>3587</v>
      </c>
      <c r="E1810" s="5">
        <v>605540.67000000004</v>
      </c>
      <c r="F1810" s="5">
        <v>605719.89</v>
      </c>
      <c r="G1810" s="5">
        <v>606731.66</v>
      </c>
      <c r="H1810" s="5">
        <v>605350.76</v>
      </c>
      <c r="I1810" s="5">
        <v>607684.74</v>
      </c>
      <c r="J1810" s="5">
        <v>609298.48</v>
      </c>
      <c r="K1810" s="5">
        <v>607296.82999999996</v>
      </c>
      <c r="L1810" s="5">
        <v>607791.39</v>
      </c>
      <c r="M1810" s="5">
        <v>608210.93000000005</v>
      </c>
      <c r="N1810" s="5">
        <v>600477.34</v>
      </c>
      <c r="O1810" s="5">
        <v>600814</v>
      </c>
      <c r="P1810" s="5">
        <v>601173.09</v>
      </c>
      <c r="Q1810" s="5">
        <v>601295.57999999996</v>
      </c>
      <c r="R1810" s="9">
        <f t="shared" si="256"/>
        <v>605330.60291666666</v>
      </c>
      <c r="S1810" s="9"/>
      <c r="U1810" s="8"/>
      <c r="V1810" s="9">
        <f t="shared" si="259"/>
        <v>605330.60291666666</v>
      </c>
      <c r="W1810" s="8"/>
      <c r="Y1810" s="9"/>
      <c r="Z1810" s="9">
        <f>V1810</f>
        <v>605330.60291666666</v>
      </c>
      <c r="AA1810" s="9"/>
      <c r="AB1810" s="202"/>
      <c r="AC1810" s="157">
        <v>0</v>
      </c>
    </row>
    <row r="1811" spans="1:29" outlineLevel="3" x14ac:dyDescent="0.25">
      <c r="A1811" t="s">
        <v>3482</v>
      </c>
      <c r="B1811" t="s">
        <v>3483</v>
      </c>
      <c r="C1811" s="8" t="s">
        <v>3588</v>
      </c>
      <c r="D1811" t="s">
        <v>3589</v>
      </c>
      <c r="E1811" s="5">
        <v>364582.27</v>
      </c>
      <c r="F1811" s="5">
        <v>373217.92</v>
      </c>
      <c r="G1811" s="5">
        <v>381853.55</v>
      </c>
      <c r="H1811" s="5">
        <v>390489.19</v>
      </c>
      <c r="I1811" s="5">
        <v>399039.33</v>
      </c>
      <c r="J1811" s="5">
        <v>407589.47</v>
      </c>
      <c r="K1811" s="5">
        <v>416139.58</v>
      </c>
      <c r="L1811" s="5">
        <v>424604.25</v>
      </c>
      <c r="M1811" s="5">
        <v>433068.89</v>
      </c>
      <c r="N1811" s="5">
        <v>441533.53</v>
      </c>
      <c r="O1811" s="5">
        <v>449912.69</v>
      </c>
      <c r="P1811" s="5">
        <v>458291.84</v>
      </c>
      <c r="Q1811" s="5">
        <v>466670.98</v>
      </c>
      <c r="R1811" s="9">
        <f t="shared" si="256"/>
        <v>415947.23875000002</v>
      </c>
      <c r="S1811" s="9"/>
      <c r="U1811" s="8"/>
      <c r="V1811" s="9">
        <f t="shared" si="259"/>
        <v>415947.23875000002</v>
      </c>
      <c r="W1811" s="8"/>
      <c r="Y1811" s="9"/>
      <c r="Z1811" s="9">
        <f>V1811</f>
        <v>415947.23875000002</v>
      </c>
      <c r="AA1811" s="9"/>
      <c r="AB1811" s="202"/>
      <c r="AC1811" s="157">
        <v>0</v>
      </c>
    </row>
    <row r="1812" spans="1:29" outlineLevel="3" x14ac:dyDescent="0.25">
      <c r="A1812" t="s">
        <v>3482</v>
      </c>
      <c r="B1812" t="s">
        <v>3483</v>
      </c>
      <c r="C1812" s="8" t="s">
        <v>3590</v>
      </c>
      <c r="D1812" t="s">
        <v>3591</v>
      </c>
      <c r="E1812" s="5">
        <v>1540501.38</v>
      </c>
      <c r="F1812" s="5">
        <v>1577645.79</v>
      </c>
      <c r="G1812" s="5">
        <v>1615362.13</v>
      </c>
      <c r="H1812" s="5">
        <v>1635015.48</v>
      </c>
      <c r="I1812" s="5">
        <v>1672731.81</v>
      </c>
      <c r="J1812" s="5">
        <v>1710448.13</v>
      </c>
      <c r="K1812" s="5">
        <v>1748164.44</v>
      </c>
      <c r="L1812" s="5">
        <v>1785880.76</v>
      </c>
      <c r="M1812" s="5">
        <v>1823597.07</v>
      </c>
      <c r="N1812" s="5">
        <v>1861313.4</v>
      </c>
      <c r="O1812" s="5">
        <v>1876027.76</v>
      </c>
      <c r="P1812" s="5">
        <v>1900969.08</v>
      </c>
      <c r="Q1812" s="5">
        <v>1938680.2</v>
      </c>
      <c r="R1812" s="9">
        <f t="shared" si="256"/>
        <v>1745562.2200000004</v>
      </c>
      <c r="S1812" s="9"/>
      <c r="U1812" s="8"/>
      <c r="V1812" s="9">
        <f t="shared" si="259"/>
        <v>1745562.2200000004</v>
      </c>
      <c r="W1812" s="8"/>
      <c r="Y1812" s="9"/>
      <c r="Z1812" s="9">
        <f>V1812</f>
        <v>1745562.2200000004</v>
      </c>
      <c r="AA1812" s="9"/>
      <c r="AB1812" s="202"/>
      <c r="AC1812" s="157">
        <v>0</v>
      </c>
    </row>
    <row r="1813" spans="1:29" outlineLevel="3" x14ac:dyDescent="0.25">
      <c r="A1813" t="s">
        <v>3482</v>
      </c>
      <c r="B1813" t="s">
        <v>3483</v>
      </c>
      <c r="C1813" s="8" t="s">
        <v>3592</v>
      </c>
      <c r="D1813" t="s">
        <v>3593</v>
      </c>
      <c r="E1813" s="5">
        <v>589800.59</v>
      </c>
      <c r="F1813" s="5">
        <v>651315.31999999995</v>
      </c>
      <c r="G1813" s="5">
        <v>713137.65</v>
      </c>
      <c r="H1813" s="5">
        <v>775269.08</v>
      </c>
      <c r="I1813" s="5">
        <v>837711.17</v>
      </c>
      <c r="J1813" s="5">
        <v>900465.48</v>
      </c>
      <c r="K1813" s="5">
        <v>963533.55</v>
      </c>
      <c r="L1813" s="5">
        <v>1026916.95</v>
      </c>
      <c r="M1813" s="5">
        <v>1090617.27</v>
      </c>
      <c r="N1813" s="5">
        <v>1154636.1100000001</v>
      </c>
      <c r="O1813" s="5">
        <v>1224102.03</v>
      </c>
      <c r="P1813" s="5">
        <v>530150.31000000006</v>
      </c>
      <c r="Q1813" s="5">
        <v>591675.41</v>
      </c>
      <c r="R1813" s="9">
        <f t="shared" si="256"/>
        <v>871549.41000000015</v>
      </c>
      <c r="S1813" s="9"/>
      <c r="U1813" s="8"/>
      <c r="V1813" s="9">
        <f t="shared" si="259"/>
        <v>871549.41000000015</v>
      </c>
      <c r="W1813" s="8"/>
      <c r="Y1813" s="9"/>
      <c r="Z1813" s="9">
        <f>V1813</f>
        <v>871549.41000000015</v>
      </c>
      <c r="AA1813" s="9"/>
      <c r="AB1813" s="202"/>
      <c r="AC1813" s="157">
        <v>0</v>
      </c>
    </row>
    <row r="1814" spans="1:29" outlineLevel="3" x14ac:dyDescent="0.25">
      <c r="A1814" t="s">
        <v>3482</v>
      </c>
      <c r="B1814" t="s">
        <v>3483</v>
      </c>
      <c r="C1814" s="8" t="s">
        <v>3594</v>
      </c>
      <c r="D1814" t="s">
        <v>3595</v>
      </c>
      <c r="E1814" s="5">
        <v>2716048.06</v>
      </c>
      <c r="F1814" s="5">
        <v>2716851.94</v>
      </c>
      <c r="G1814" s="5">
        <v>2721390.04</v>
      </c>
      <c r="H1814" s="5">
        <v>2715196.36</v>
      </c>
      <c r="I1814" s="5">
        <v>2725664.74</v>
      </c>
      <c r="J1814" s="5">
        <v>2732902.85</v>
      </c>
      <c r="K1814" s="5">
        <v>2723924.82</v>
      </c>
      <c r="L1814" s="5">
        <v>2726143.1</v>
      </c>
      <c r="M1814" s="5">
        <v>2728024.89</v>
      </c>
      <c r="N1814" s="5">
        <v>2693337.19</v>
      </c>
      <c r="O1814" s="5">
        <v>2694847.24</v>
      </c>
      <c r="P1814" s="5">
        <v>2696457.78</v>
      </c>
      <c r="Q1814" s="5">
        <v>2697007.22</v>
      </c>
      <c r="R1814" s="9">
        <f t="shared" si="256"/>
        <v>2715105.7158333338</v>
      </c>
      <c r="S1814" s="9"/>
      <c r="U1814" s="8"/>
      <c r="V1814" s="9">
        <f t="shared" si="259"/>
        <v>2715105.7158333338</v>
      </c>
      <c r="W1814" s="8"/>
      <c r="Y1814" s="9"/>
      <c r="Z1814" s="9"/>
      <c r="AA1814" s="9">
        <f>V1814</f>
        <v>2715105.7158333338</v>
      </c>
      <c r="AB1814" s="202"/>
      <c r="AC1814" s="157">
        <v>0</v>
      </c>
    </row>
    <row r="1815" spans="1:29" outlineLevel="3" x14ac:dyDescent="0.25">
      <c r="A1815" t="s">
        <v>3482</v>
      </c>
      <c r="B1815" t="s">
        <v>3483</v>
      </c>
      <c r="C1815" s="8" t="s">
        <v>3596</v>
      </c>
      <c r="D1815" t="s">
        <v>3597</v>
      </c>
      <c r="E1815" s="5">
        <v>92367.18</v>
      </c>
      <c r="F1815" s="5">
        <v>92367.18</v>
      </c>
      <c r="G1815" s="5">
        <v>92367.18</v>
      </c>
      <c r="H1815" s="5">
        <v>92367.18</v>
      </c>
      <c r="I1815" s="5">
        <v>92367.18</v>
      </c>
      <c r="J1815" s="5">
        <v>92367.18</v>
      </c>
      <c r="K1815" s="5">
        <v>92367.17</v>
      </c>
      <c r="L1815" s="5">
        <v>92367.17</v>
      </c>
      <c r="M1815" s="5">
        <v>92367.17</v>
      </c>
      <c r="N1815" s="5">
        <v>92367.17</v>
      </c>
      <c r="O1815" s="5">
        <v>92367.17</v>
      </c>
      <c r="P1815" s="5">
        <v>92367.17</v>
      </c>
      <c r="Q1815" s="5">
        <v>92367.17</v>
      </c>
      <c r="R1815" s="9">
        <f t="shared" si="256"/>
        <v>92367.174583333355</v>
      </c>
      <c r="S1815" s="9"/>
      <c r="U1815" s="8"/>
      <c r="V1815" s="9">
        <f t="shared" si="259"/>
        <v>92367.174583333355</v>
      </c>
      <c r="W1815" s="8"/>
      <c r="Y1815" s="9"/>
      <c r="Z1815" s="9">
        <f>V1815</f>
        <v>92367.174583333355</v>
      </c>
      <c r="AA1815" s="9"/>
      <c r="AB1815" s="202"/>
      <c r="AC1815" s="157">
        <v>0</v>
      </c>
    </row>
    <row r="1816" spans="1:29" outlineLevel="3" x14ac:dyDescent="0.25">
      <c r="A1816" t="s">
        <v>3482</v>
      </c>
      <c r="B1816" t="s">
        <v>3483</v>
      </c>
      <c r="C1816" s="8" t="s">
        <v>3598</v>
      </c>
      <c r="D1816" t="s">
        <v>3599</v>
      </c>
      <c r="E1816" s="5">
        <v>-1635788.61</v>
      </c>
      <c r="F1816" s="5">
        <v>-1628554.48</v>
      </c>
      <c r="G1816" s="5">
        <v>-1621320.35</v>
      </c>
      <c r="H1816" s="5">
        <v>-1614086.2</v>
      </c>
      <c r="I1816" s="5">
        <v>-1606852.07</v>
      </c>
      <c r="J1816" s="5">
        <v>-1599617.95</v>
      </c>
      <c r="K1816" s="5">
        <v>-1592383.83</v>
      </c>
      <c r="L1816" s="5">
        <v>-1585149.7</v>
      </c>
      <c r="M1816" s="5">
        <v>-1577915.58</v>
      </c>
      <c r="N1816" s="5">
        <v>-1570681.43</v>
      </c>
      <c r="O1816" s="5">
        <v>-1563447.31</v>
      </c>
      <c r="P1816" s="5">
        <v>-1556213.18</v>
      </c>
      <c r="Q1816" s="5">
        <v>-1548979.05</v>
      </c>
      <c r="R1816" s="9">
        <f t="shared" si="256"/>
        <v>-1592383.8258333334</v>
      </c>
      <c r="S1816" s="9"/>
      <c r="U1816" s="8"/>
      <c r="V1816" s="9">
        <f t="shared" si="259"/>
        <v>-1592383.8258333334</v>
      </c>
      <c r="W1816" s="8"/>
      <c r="Y1816" s="9"/>
      <c r="Z1816" s="9"/>
      <c r="AA1816" s="9">
        <f>V1816</f>
        <v>-1592383.8258333334</v>
      </c>
      <c r="AB1816" s="202"/>
      <c r="AC1816" s="157">
        <v>0</v>
      </c>
    </row>
    <row r="1817" spans="1:29" outlineLevel="3" x14ac:dyDescent="0.25">
      <c r="A1817" t="s">
        <v>3482</v>
      </c>
      <c r="B1817" t="s">
        <v>3483</v>
      </c>
      <c r="C1817" s="8" t="s">
        <v>3600</v>
      </c>
      <c r="D1817" t="s">
        <v>3601</v>
      </c>
      <c r="E1817" s="5">
        <v>20762152.079999998</v>
      </c>
      <c r="F1817" s="5">
        <v>21232436.18</v>
      </c>
      <c r="G1817" s="5">
        <v>21713799.23</v>
      </c>
      <c r="H1817" s="5">
        <v>22284386.920000002</v>
      </c>
      <c r="I1817" s="5">
        <v>22729786.300000001</v>
      </c>
      <c r="J1817" s="5">
        <v>22973768.32</v>
      </c>
      <c r="K1817" s="5">
        <v>23241132.379999999</v>
      </c>
      <c r="L1817" s="5">
        <v>23545998.510000002</v>
      </c>
      <c r="M1817" s="5">
        <v>23844397.510000002</v>
      </c>
      <c r="N1817" s="5">
        <v>24096083.059999999</v>
      </c>
      <c r="O1817" s="5">
        <v>24290022.600000001</v>
      </c>
      <c r="P1817" s="5">
        <v>24418796.390000001</v>
      </c>
      <c r="Q1817" s="5">
        <v>24640361.879999999</v>
      </c>
      <c r="R1817" s="9">
        <f t="shared" si="256"/>
        <v>23089322.031666666</v>
      </c>
      <c r="S1817" s="9"/>
      <c r="U1817" s="8"/>
      <c r="V1817" s="9">
        <f t="shared" si="259"/>
        <v>23089322.031666666</v>
      </c>
      <c r="W1817" s="8"/>
      <c r="Y1817" s="9"/>
      <c r="Z1817" s="9">
        <f>V1817</f>
        <v>23089322.031666666</v>
      </c>
      <c r="AA1817" s="9"/>
      <c r="AB1817" s="202"/>
      <c r="AC1817" s="157">
        <v>0</v>
      </c>
    </row>
    <row r="1818" spans="1:29" outlineLevel="3" x14ac:dyDescent="0.25">
      <c r="A1818" t="s">
        <v>3482</v>
      </c>
      <c r="B1818" t="s">
        <v>3483</v>
      </c>
      <c r="C1818" s="8" t="s">
        <v>3602</v>
      </c>
      <c r="D1818" t="s">
        <v>3603</v>
      </c>
      <c r="E1818" s="5">
        <v>1056972.45</v>
      </c>
      <c r="F1818" s="5">
        <v>1056972.45</v>
      </c>
      <c r="G1818" s="5">
        <v>1056972.45</v>
      </c>
      <c r="H1818" s="5">
        <v>1168492.58</v>
      </c>
      <c r="I1818" s="5">
        <v>1168492.58</v>
      </c>
      <c r="J1818" s="5">
        <v>1168492.5900000001</v>
      </c>
      <c r="K1818" s="5">
        <v>1168492.58</v>
      </c>
      <c r="L1818" s="5">
        <v>1168492.58</v>
      </c>
      <c r="M1818" s="5">
        <v>1168492.58</v>
      </c>
      <c r="N1818" s="5">
        <v>1168492.58</v>
      </c>
      <c r="O1818" s="5">
        <v>1168492.58</v>
      </c>
      <c r="P1818" s="5">
        <v>1168492.58</v>
      </c>
      <c r="Q1818" s="5">
        <v>1168492.58</v>
      </c>
      <c r="R1818" s="9">
        <f t="shared" si="256"/>
        <v>1145259.2204166667</v>
      </c>
      <c r="S1818" s="9"/>
      <c r="U1818" s="8"/>
      <c r="V1818" s="9">
        <f t="shared" si="259"/>
        <v>1145259.2204166667</v>
      </c>
      <c r="W1818" s="8"/>
      <c r="Y1818" s="9"/>
      <c r="Z1818" s="9">
        <f>V1818</f>
        <v>1145259.2204166667</v>
      </c>
      <c r="AA1818" s="9"/>
      <c r="AB1818" s="202"/>
      <c r="AC1818" s="157">
        <v>0</v>
      </c>
    </row>
    <row r="1819" spans="1:29" outlineLevel="3" x14ac:dyDescent="0.25">
      <c r="A1819" t="s">
        <v>3482</v>
      </c>
      <c r="B1819" t="s">
        <v>3483</v>
      </c>
      <c r="C1819" s="8" t="s">
        <v>3604</v>
      </c>
      <c r="D1819" t="s">
        <v>3605</v>
      </c>
      <c r="E1819" s="5">
        <v>445650.31</v>
      </c>
      <c r="F1819" s="5">
        <v>445650.31</v>
      </c>
      <c r="G1819" s="5">
        <v>445650.31</v>
      </c>
      <c r="H1819" s="5">
        <v>443826.29</v>
      </c>
      <c r="I1819" s="5">
        <v>443826.29</v>
      </c>
      <c r="J1819" s="5">
        <v>443826.29</v>
      </c>
      <c r="K1819" s="5">
        <v>443826.29</v>
      </c>
      <c r="L1819" s="5">
        <v>443826.29</v>
      </c>
      <c r="M1819" s="5">
        <v>443826.29</v>
      </c>
      <c r="N1819" s="5">
        <v>443826.29</v>
      </c>
      <c r="O1819" s="5">
        <v>443826.29</v>
      </c>
      <c r="P1819" s="5">
        <v>443826.29</v>
      </c>
      <c r="Q1819" s="5">
        <v>443826.29</v>
      </c>
      <c r="R1819" s="9">
        <f t="shared" si="256"/>
        <v>444206.29416666663</v>
      </c>
      <c r="S1819" s="9"/>
      <c r="U1819" s="8"/>
      <c r="V1819" s="9">
        <f t="shared" si="259"/>
        <v>444206.29416666663</v>
      </c>
      <c r="W1819" s="8"/>
      <c r="Y1819" s="9"/>
      <c r="Z1819" s="9">
        <f>V1819</f>
        <v>444206.29416666663</v>
      </c>
      <c r="AA1819" s="9"/>
      <c r="AB1819" s="202"/>
      <c r="AC1819" s="157">
        <v>0</v>
      </c>
    </row>
    <row r="1820" spans="1:29" outlineLevel="3" x14ac:dyDescent="0.25">
      <c r="A1820" t="s">
        <v>3482</v>
      </c>
      <c r="B1820" t="s">
        <v>3483</v>
      </c>
      <c r="C1820" s="8" t="s">
        <v>3606</v>
      </c>
      <c r="D1820" t="s">
        <v>3607</v>
      </c>
      <c r="E1820" s="5">
        <v>1998887.13</v>
      </c>
      <c r="F1820" s="5">
        <v>1998887.13</v>
      </c>
      <c r="G1820" s="5">
        <v>1998887.13</v>
      </c>
      <c r="H1820" s="5">
        <v>1990705.78</v>
      </c>
      <c r="I1820" s="5">
        <v>1990705.78</v>
      </c>
      <c r="J1820" s="5">
        <v>1990705.78</v>
      </c>
      <c r="K1820" s="5">
        <v>1990705.78</v>
      </c>
      <c r="L1820" s="5">
        <v>1990705.78</v>
      </c>
      <c r="M1820" s="5">
        <v>1990705.78</v>
      </c>
      <c r="N1820" s="5">
        <v>1990705.78</v>
      </c>
      <c r="O1820" s="5">
        <v>1990705.78</v>
      </c>
      <c r="P1820" s="5">
        <v>1990705.78</v>
      </c>
      <c r="Q1820" s="5">
        <v>1990705.78</v>
      </c>
      <c r="R1820" s="9">
        <f t="shared" si="256"/>
        <v>1992410.227916667</v>
      </c>
      <c r="S1820" s="9"/>
      <c r="U1820" s="8"/>
      <c r="V1820" s="9">
        <f t="shared" si="259"/>
        <v>1992410.227916667</v>
      </c>
      <c r="W1820" s="8"/>
      <c r="Y1820" s="9"/>
      <c r="Z1820" s="9"/>
      <c r="AA1820" s="9">
        <f>V1820</f>
        <v>1992410.227916667</v>
      </c>
      <c r="AB1820" s="202"/>
      <c r="AC1820" s="157">
        <v>0</v>
      </c>
    </row>
    <row r="1821" spans="1:29" outlineLevel="3" x14ac:dyDescent="0.25">
      <c r="A1821" t="s">
        <v>3482</v>
      </c>
      <c r="B1821" t="s">
        <v>3483</v>
      </c>
      <c r="C1821" s="8" t="s">
        <v>3608</v>
      </c>
      <c r="D1821" t="s">
        <v>3609</v>
      </c>
      <c r="E1821" s="5">
        <v>843.82</v>
      </c>
      <c r="F1821" s="5">
        <v>843.82</v>
      </c>
      <c r="G1821" s="5">
        <v>843.82</v>
      </c>
      <c r="H1821" s="5">
        <v>843.82</v>
      </c>
      <c r="I1821" s="5">
        <v>843.82</v>
      </c>
      <c r="J1821" s="5">
        <v>843.81</v>
      </c>
      <c r="K1821" s="5">
        <v>843.81</v>
      </c>
      <c r="L1821" s="5">
        <v>843.81</v>
      </c>
      <c r="M1821" s="5">
        <v>843.81</v>
      </c>
      <c r="N1821" s="5">
        <v>843.81</v>
      </c>
      <c r="O1821" s="5">
        <v>843.81</v>
      </c>
      <c r="P1821" s="5">
        <v>843.81</v>
      </c>
      <c r="Q1821" s="5">
        <v>843.81</v>
      </c>
      <c r="R1821" s="9">
        <f t="shared" si="256"/>
        <v>843.8137499999998</v>
      </c>
      <c r="S1821" s="9"/>
      <c r="U1821" s="8"/>
      <c r="V1821" s="9">
        <f t="shared" si="259"/>
        <v>843.8137499999998</v>
      </c>
      <c r="W1821" s="8"/>
      <c r="Y1821" s="9"/>
      <c r="Z1821" s="9">
        <f>V1821</f>
        <v>843.8137499999998</v>
      </c>
      <c r="AA1821" s="9"/>
      <c r="AB1821" s="202"/>
      <c r="AC1821" s="157">
        <v>0</v>
      </c>
    </row>
    <row r="1822" spans="1:29" outlineLevel="3" x14ac:dyDescent="0.25">
      <c r="A1822" t="s">
        <v>3482</v>
      </c>
      <c r="B1822" t="s">
        <v>3483</v>
      </c>
      <c r="C1822" s="8" t="s">
        <v>3610</v>
      </c>
      <c r="D1822" t="s">
        <v>3611</v>
      </c>
      <c r="E1822" s="5">
        <v>-39917.56</v>
      </c>
      <c r="F1822" s="5">
        <v>-39334.81</v>
      </c>
      <c r="G1822" s="5">
        <v>-38752.080000000002</v>
      </c>
      <c r="H1822" s="5">
        <v>-38169.35</v>
      </c>
      <c r="I1822" s="5">
        <v>-37586.6</v>
      </c>
      <c r="J1822" s="5">
        <v>-37003.85</v>
      </c>
      <c r="K1822" s="5">
        <v>-36421.129999999997</v>
      </c>
      <c r="L1822" s="5">
        <v>-35838.39</v>
      </c>
      <c r="M1822" s="5">
        <v>-35255.64</v>
      </c>
      <c r="N1822" s="5">
        <v>-34672.92</v>
      </c>
      <c r="O1822" s="5">
        <v>-34090.17</v>
      </c>
      <c r="P1822" s="5">
        <v>-33507.43</v>
      </c>
      <c r="Q1822" s="5">
        <v>-32924.69</v>
      </c>
      <c r="R1822" s="9">
        <f t="shared" si="256"/>
        <v>-36421.124583333331</v>
      </c>
      <c r="S1822" s="9"/>
      <c r="U1822" s="8"/>
      <c r="V1822" s="9">
        <f t="shared" si="259"/>
        <v>-36421.124583333331</v>
      </c>
      <c r="W1822" s="8"/>
      <c r="Y1822" s="9"/>
      <c r="Z1822" s="9">
        <f>V1822</f>
        <v>-36421.124583333331</v>
      </c>
      <c r="AA1822" s="9"/>
      <c r="AB1822" s="202"/>
      <c r="AC1822" s="157">
        <v>0</v>
      </c>
    </row>
    <row r="1823" spans="1:29" outlineLevel="3" x14ac:dyDescent="0.25">
      <c r="A1823" t="s">
        <v>3482</v>
      </c>
      <c r="B1823" t="s">
        <v>3483</v>
      </c>
      <c r="C1823" s="8" t="s">
        <v>3612</v>
      </c>
      <c r="D1823" t="s">
        <v>3613</v>
      </c>
      <c r="E1823" s="5">
        <v>-380073.89</v>
      </c>
      <c r="F1823" s="5">
        <v>-425947.95</v>
      </c>
      <c r="G1823" s="5">
        <v>-465977.58</v>
      </c>
      <c r="H1823" s="5">
        <v>-448159.35</v>
      </c>
      <c r="I1823" s="5">
        <v>-317472.59999999998</v>
      </c>
      <c r="J1823" s="5">
        <v>-346953.72</v>
      </c>
      <c r="K1823" s="5">
        <v>-209674.32</v>
      </c>
      <c r="L1823" s="5">
        <v>-268863.68</v>
      </c>
      <c r="M1823" s="5">
        <v>-311702.38</v>
      </c>
      <c r="N1823" s="5">
        <v>-324096.42</v>
      </c>
      <c r="O1823" s="5">
        <v>-378260.59</v>
      </c>
      <c r="P1823" s="5">
        <v>-283160.19</v>
      </c>
      <c r="Q1823" s="5">
        <v>-374094.56</v>
      </c>
      <c r="R1823" s="9">
        <f t="shared" si="256"/>
        <v>-346446.08374999993</v>
      </c>
      <c r="S1823" s="9"/>
      <c r="U1823" s="8"/>
      <c r="V1823" s="9">
        <f t="shared" si="259"/>
        <v>-346446.08374999993</v>
      </c>
      <c r="W1823" s="8"/>
      <c r="Y1823" s="9"/>
      <c r="Z1823" s="9"/>
      <c r="AA1823" s="9">
        <f>V1823</f>
        <v>-346446.08374999993</v>
      </c>
      <c r="AB1823" s="202"/>
      <c r="AC1823" s="157">
        <v>0</v>
      </c>
    </row>
    <row r="1824" spans="1:29" outlineLevel="3" x14ac:dyDescent="0.25">
      <c r="A1824" t="s">
        <v>3482</v>
      </c>
      <c r="B1824" t="s">
        <v>3483</v>
      </c>
      <c r="C1824" s="8" t="s">
        <v>3614</v>
      </c>
      <c r="D1824" t="s">
        <v>3615</v>
      </c>
      <c r="E1824" s="5">
        <v>-716415.69</v>
      </c>
      <c r="F1824" s="5">
        <v>-684779.96</v>
      </c>
      <c r="G1824" s="5">
        <v>-650657.86</v>
      </c>
      <c r="H1824" s="5">
        <v>-621101.46</v>
      </c>
      <c r="I1824" s="5">
        <v>-596253.47</v>
      </c>
      <c r="J1824" s="5">
        <v>-569738.62</v>
      </c>
      <c r="K1824" s="5">
        <v>-535843.01</v>
      </c>
      <c r="L1824" s="5">
        <v>-501096.21</v>
      </c>
      <c r="M1824" s="5">
        <v>-469002.22</v>
      </c>
      <c r="N1824" s="5">
        <v>-436158.3</v>
      </c>
      <c r="O1824" s="5">
        <v>-408493.4</v>
      </c>
      <c r="P1824" s="5">
        <v>-383478.34</v>
      </c>
      <c r="Q1824" s="5">
        <v>-355398.37</v>
      </c>
      <c r="R1824" s="9">
        <f t="shared" si="256"/>
        <v>-532709.15666666662</v>
      </c>
      <c r="S1824" s="9"/>
      <c r="U1824" s="8"/>
      <c r="V1824" s="9">
        <f t="shared" si="259"/>
        <v>-532709.15666666662</v>
      </c>
      <c r="W1824" s="8"/>
      <c r="Y1824" s="9"/>
      <c r="Z1824" s="9">
        <f t="shared" ref="Z1824:Z1829" si="260">V1824</f>
        <v>-532709.15666666662</v>
      </c>
      <c r="AA1824" s="9"/>
      <c r="AB1824" s="202"/>
      <c r="AC1824" s="157">
        <v>0</v>
      </c>
    </row>
    <row r="1825" spans="1:29" outlineLevel="3" x14ac:dyDescent="0.25">
      <c r="A1825" t="s">
        <v>3482</v>
      </c>
      <c r="B1825" t="s">
        <v>3483</v>
      </c>
      <c r="C1825" s="8" t="s">
        <v>3616</v>
      </c>
      <c r="D1825" t="s">
        <v>3617</v>
      </c>
      <c r="E1825" s="5">
        <v>-138352.12</v>
      </c>
      <c r="F1825" s="5">
        <v>-125471.91</v>
      </c>
      <c r="G1825" s="5">
        <v>-124008.95</v>
      </c>
      <c r="H1825" s="5">
        <v>-120724.04</v>
      </c>
      <c r="I1825" s="5">
        <v>-113370.28</v>
      </c>
      <c r="J1825" s="5">
        <v>-116541.53</v>
      </c>
      <c r="K1825" s="5">
        <v>-121332.89</v>
      </c>
      <c r="L1825" s="5">
        <v>-119978.07</v>
      </c>
      <c r="M1825" s="5">
        <v>-105702.12</v>
      </c>
      <c r="N1825" s="5">
        <v>-92653.41</v>
      </c>
      <c r="O1825" s="5">
        <v>-98669.63</v>
      </c>
      <c r="P1825" s="5">
        <v>-112427.89</v>
      </c>
      <c r="Q1825" s="5">
        <v>-112686.63</v>
      </c>
      <c r="R1825" s="9">
        <f t="shared" si="256"/>
        <v>-114700.00791666667</v>
      </c>
      <c r="S1825" s="9"/>
      <c r="U1825" s="8"/>
      <c r="V1825" s="9">
        <f t="shared" si="259"/>
        <v>-114700.00791666667</v>
      </c>
      <c r="W1825" s="8"/>
      <c r="Y1825" s="9"/>
      <c r="Z1825" s="9">
        <f t="shared" si="260"/>
        <v>-114700.00791666667</v>
      </c>
      <c r="AA1825" s="9"/>
      <c r="AB1825" s="202"/>
      <c r="AC1825" s="157">
        <v>0</v>
      </c>
    </row>
    <row r="1826" spans="1:29" outlineLevel="3" x14ac:dyDescent="0.25">
      <c r="A1826" t="s">
        <v>3482</v>
      </c>
      <c r="B1826" t="s">
        <v>3483</v>
      </c>
      <c r="C1826" s="8" t="s">
        <v>3618</v>
      </c>
      <c r="D1826" t="s">
        <v>3619</v>
      </c>
      <c r="E1826" s="5">
        <v>-15913.21</v>
      </c>
      <c r="F1826" s="5">
        <v>-15380.81</v>
      </c>
      <c r="G1826" s="5">
        <v>-14848.42</v>
      </c>
      <c r="H1826" s="5">
        <v>-14316</v>
      </c>
      <c r="I1826" s="5">
        <v>-13783.59</v>
      </c>
      <c r="J1826" s="5">
        <v>-13251.2</v>
      </c>
      <c r="K1826" s="5">
        <v>-12718.79</v>
      </c>
      <c r="L1826" s="5">
        <v>-12231.11</v>
      </c>
      <c r="M1826" s="5">
        <v>-11743.44</v>
      </c>
      <c r="N1826" s="5">
        <v>-11255.78</v>
      </c>
      <c r="O1826" s="5">
        <v>-10768.09</v>
      </c>
      <c r="P1826" s="5">
        <v>-10280.42</v>
      </c>
      <c r="Q1826" s="5">
        <v>-9792.75</v>
      </c>
      <c r="R1826" s="9">
        <f t="shared" si="256"/>
        <v>-12785.885833333334</v>
      </c>
      <c r="S1826" s="9"/>
      <c r="U1826" s="8"/>
      <c r="V1826" s="9">
        <f t="shared" si="259"/>
        <v>-12785.885833333334</v>
      </c>
      <c r="W1826" s="8"/>
      <c r="Y1826" s="9"/>
      <c r="Z1826" s="9">
        <f t="shared" si="260"/>
        <v>-12785.885833333334</v>
      </c>
      <c r="AA1826" s="9"/>
      <c r="AB1826" s="202"/>
      <c r="AC1826" s="157">
        <v>0</v>
      </c>
    </row>
    <row r="1827" spans="1:29" outlineLevel="3" x14ac:dyDescent="0.25">
      <c r="A1827" t="s">
        <v>3482</v>
      </c>
      <c r="B1827" t="s">
        <v>3483</v>
      </c>
      <c r="C1827" s="8" t="s">
        <v>3620</v>
      </c>
      <c r="D1827" t="s">
        <v>3621</v>
      </c>
      <c r="E1827" s="5">
        <v>-389288.48</v>
      </c>
      <c r="F1827" s="5">
        <v>-353046.93</v>
      </c>
      <c r="G1827" s="5">
        <v>-348930.64</v>
      </c>
      <c r="H1827" s="5">
        <v>-339687.78</v>
      </c>
      <c r="I1827" s="5">
        <v>-318996.21000000002</v>
      </c>
      <c r="J1827" s="5">
        <v>-327919.38</v>
      </c>
      <c r="K1827" s="5">
        <v>-341401.09</v>
      </c>
      <c r="L1827" s="5">
        <v>-337588.93</v>
      </c>
      <c r="M1827" s="5">
        <v>-297420.13</v>
      </c>
      <c r="N1827" s="5">
        <v>-260704.41</v>
      </c>
      <c r="O1827" s="5">
        <v>-277632.55</v>
      </c>
      <c r="P1827" s="5">
        <v>-316344.71000000002</v>
      </c>
      <c r="Q1827" s="5">
        <v>-317072.76</v>
      </c>
      <c r="R1827" s="9">
        <f t="shared" si="256"/>
        <v>-322737.78166666668</v>
      </c>
      <c r="S1827" s="9"/>
      <c r="U1827" s="8"/>
      <c r="V1827" s="9">
        <f t="shared" si="259"/>
        <v>-322737.78166666668</v>
      </c>
      <c r="W1827" s="8"/>
      <c r="Y1827" s="9"/>
      <c r="Z1827" s="9">
        <f t="shared" si="260"/>
        <v>-322737.78166666668</v>
      </c>
      <c r="AA1827" s="9"/>
      <c r="AB1827" s="202"/>
      <c r="AC1827" s="157">
        <v>0</v>
      </c>
    </row>
    <row r="1828" spans="1:29" outlineLevel="3" x14ac:dyDescent="0.25">
      <c r="A1828" t="s">
        <v>3482</v>
      </c>
      <c r="B1828" t="s">
        <v>3483</v>
      </c>
      <c r="C1828" s="8" t="s">
        <v>3622</v>
      </c>
      <c r="D1828" t="s">
        <v>3623</v>
      </c>
      <c r="E1828" s="5">
        <v>-1230407.78</v>
      </c>
      <c r="F1828" s="5">
        <v>-1303196.1599999999</v>
      </c>
      <c r="G1828" s="5">
        <v>-1333351.8799999999</v>
      </c>
      <c r="H1828" s="5">
        <v>-1270241.81</v>
      </c>
      <c r="I1828" s="5">
        <v>-1300398.18</v>
      </c>
      <c r="J1828" s="5">
        <v>-1301124.79</v>
      </c>
      <c r="K1828" s="5">
        <v>-1260258.79</v>
      </c>
      <c r="L1828" s="5">
        <v>-1188129.07</v>
      </c>
      <c r="M1828" s="5">
        <v>-1132209.24</v>
      </c>
      <c r="N1828" s="5">
        <v>-1085807.42</v>
      </c>
      <c r="O1828" s="5">
        <v>-1071391.93</v>
      </c>
      <c r="P1828" s="5">
        <v>-1141646.21</v>
      </c>
      <c r="Q1828" s="5">
        <v>-1213238.94</v>
      </c>
      <c r="R1828" s="9">
        <f t="shared" si="256"/>
        <v>-1217464.9033333336</v>
      </c>
      <c r="S1828" s="9"/>
      <c r="U1828" s="8"/>
      <c r="V1828" s="9">
        <f t="shared" si="259"/>
        <v>-1217464.9033333336</v>
      </c>
      <c r="W1828" s="8"/>
      <c r="Y1828" s="9"/>
      <c r="Z1828" s="9">
        <f t="shared" si="260"/>
        <v>-1217464.9033333336</v>
      </c>
      <c r="AA1828" s="9"/>
      <c r="AB1828" s="202"/>
      <c r="AC1828" s="157">
        <v>0</v>
      </c>
    </row>
    <row r="1829" spans="1:29" outlineLevel="3" x14ac:dyDescent="0.25">
      <c r="A1829" t="s">
        <v>3482</v>
      </c>
      <c r="B1829" t="s">
        <v>3483</v>
      </c>
      <c r="C1829" s="8" t="s">
        <v>3624</v>
      </c>
      <c r="D1829" t="s">
        <v>3625</v>
      </c>
      <c r="E1829" s="5">
        <v>0</v>
      </c>
      <c r="F1829" s="5">
        <v>0</v>
      </c>
      <c r="G1829" s="5">
        <v>0</v>
      </c>
      <c r="H1829" s="5">
        <v>0</v>
      </c>
      <c r="I1829" s="5">
        <v>0</v>
      </c>
      <c r="J1829" s="5">
        <v>0</v>
      </c>
      <c r="K1829" s="5">
        <v>0</v>
      </c>
      <c r="L1829" s="5">
        <v>0</v>
      </c>
      <c r="M1829" s="5">
        <v>0</v>
      </c>
      <c r="N1829" s="5">
        <v>-494819.1</v>
      </c>
      <c r="O1829" s="5">
        <v>-621687.61</v>
      </c>
      <c r="P1829" s="5">
        <v>-621687.61</v>
      </c>
      <c r="Q1829" s="5">
        <v>-714792.26</v>
      </c>
      <c r="R1829" s="9">
        <f t="shared" si="256"/>
        <v>-174632.53749999998</v>
      </c>
      <c r="S1829" s="9"/>
      <c r="U1829" s="8"/>
      <c r="V1829" s="9">
        <f t="shared" si="259"/>
        <v>-174632.53749999998</v>
      </c>
      <c r="W1829" s="8"/>
      <c r="Y1829" s="9"/>
      <c r="Z1829" s="9">
        <f t="shared" si="260"/>
        <v>-174632.53749999998</v>
      </c>
      <c r="AA1829" s="9"/>
      <c r="AB1829" s="202"/>
      <c r="AC1829" s="157">
        <v>0</v>
      </c>
    </row>
    <row r="1830" spans="1:29" outlineLevel="3" x14ac:dyDescent="0.25">
      <c r="A1830" t="s">
        <v>3482</v>
      </c>
      <c r="B1830" t="s">
        <v>3483</v>
      </c>
      <c r="C1830" s="8" t="s">
        <v>3626</v>
      </c>
      <c r="D1830" t="s">
        <v>3627</v>
      </c>
      <c r="E1830" s="5">
        <v>-21533522.539999999</v>
      </c>
      <c r="F1830" s="5">
        <v>-18726718.239999998</v>
      </c>
      <c r="G1830" s="5">
        <v>-16117691.02</v>
      </c>
      <c r="H1830" s="5">
        <v>-15031251.48</v>
      </c>
      <c r="I1830" s="5">
        <v>-15965304.529999999</v>
      </c>
      <c r="J1830" s="5">
        <v>-17652688.039999999</v>
      </c>
      <c r="K1830" s="5">
        <v>-19362369.649999999</v>
      </c>
      <c r="L1830" s="5">
        <v>-20945588.350000001</v>
      </c>
      <c r="M1830" s="5">
        <v>-21613829.52</v>
      </c>
      <c r="N1830" s="5">
        <v>-21460059.510000002</v>
      </c>
      <c r="O1830" s="5">
        <v>-21292360.949999999</v>
      </c>
      <c r="P1830" s="5">
        <v>-20206399.84</v>
      </c>
      <c r="Q1830" s="5">
        <v>-18069265.920000002</v>
      </c>
      <c r="R1830" s="9">
        <f t="shared" si="256"/>
        <v>-19014637.946666669</v>
      </c>
      <c r="S1830" s="9"/>
      <c r="U1830" s="8"/>
      <c r="V1830" s="9">
        <f t="shared" si="259"/>
        <v>-19014637.946666669</v>
      </c>
      <c r="W1830" s="8"/>
      <c r="Y1830" s="9"/>
      <c r="Z1830" s="9"/>
      <c r="AA1830" s="9">
        <f>V1830</f>
        <v>-19014637.946666669</v>
      </c>
      <c r="AB1830" s="202"/>
      <c r="AC1830" s="157">
        <v>0</v>
      </c>
    </row>
    <row r="1831" spans="1:29" outlineLevel="3" x14ac:dyDescent="0.25">
      <c r="A1831" t="s">
        <v>3482</v>
      </c>
      <c r="B1831" t="s">
        <v>3483</v>
      </c>
      <c r="C1831" s="8" t="s">
        <v>3628</v>
      </c>
      <c r="D1831" t="s">
        <v>3629</v>
      </c>
      <c r="E1831" s="5">
        <v>-246670.86</v>
      </c>
      <c r="F1831" s="5">
        <v>-248139.75</v>
      </c>
      <c r="G1831" s="5">
        <v>-286815.96000000002</v>
      </c>
      <c r="H1831" s="5">
        <v>-315238.8</v>
      </c>
      <c r="I1831" s="5">
        <v>-258118.65</v>
      </c>
      <c r="J1831" s="5">
        <v>-226126.78</v>
      </c>
      <c r="K1831" s="5">
        <v>-255342.07</v>
      </c>
      <c r="L1831" s="5">
        <v>-266117.81</v>
      </c>
      <c r="M1831" s="5">
        <v>-170774.99</v>
      </c>
      <c r="N1831" s="5">
        <v>-195291.15</v>
      </c>
      <c r="O1831" s="5">
        <v>-195291.15</v>
      </c>
      <c r="P1831" s="5">
        <v>-144050.59</v>
      </c>
      <c r="Q1831" s="5">
        <v>-196659.39</v>
      </c>
      <c r="R1831" s="9">
        <f t="shared" ref="R1831:R1866" si="261">(E1831+2*SUM(F1831:P1831)+Q1831)/24</f>
        <v>-231914.40208333332</v>
      </c>
      <c r="S1831" s="9"/>
      <c r="U1831" s="8"/>
      <c r="V1831" s="9">
        <f t="shared" si="259"/>
        <v>-231914.40208333332</v>
      </c>
      <c r="W1831" s="8"/>
      <c r="Y1831" s="9"/>
      <c r="Z1831" s="9">
        <f t="shared" ref="Z1831:Z1838" si="262">V1831</f>
        <v>-231914.40208333332</v>
      </c>
      <c r="AA1831" s="9"/>
      <c r="AB1831" s="202"/>
      <c r="AC1831" s="157">
        <v>0</v>
      </c>
    </row>
    <row r="1832" spans="1:29" outlineLevel="3" x14ac:dyDescent="0.25">
      <c r="A1832" t="s">
        <v>3482</v>
      </c>
      <c r="B1832" t="s">
        <v>3483</v>
      </c>
      <c r="C1832" s="8" t="s">
        <v>3630</v>
      </c>
      <c r="D1832" t="s">
        <v>3631</v>
      </c>
      <c r="E1832" s="5">
        <v>-15213.51</v>
      </c>
      <c r="F1832" s="5">
        <v>-16423.47</v>
      </c>
      <c r="G1832" s="5">
        <v>-14235.92</v>
      </c>
      <c r="H1832" s="5">
        <v>-11975.81</v>
      </c>
      <c r="I1832" s="5">
        <v>-17557.14</v>
      </c>
      <c r="J1832" s="5">
        <v>-15102.5</v>
      </c>
      <c r="K1832" s="5">
        <v>-11759.49</v>
      </c>
      <c r="L1832" s="5">
        <v>-16855</v>
      </c>
      <c r="M1832" s="5">
        <v>-13667.56</v>
      </c>
      <c r="N1832" s="5">
        <v>-10696.27</v>
      </c>
      <c r="O1832" s="5">
        <v>-13504.72</v>
      </c>
      <c r="P1832" s="5">
        <v>-11714.61</v>
      </c>
      <c r="Q1832" s="5">
        <v>-10014.700000000001</v>
      </c>
      <c r="R1832" s="9">
        <f t="shared" si="261"/>
        <v>-13842.216249999999</v>
      </c>
      <c r="S1832" s="9"/>
      <c r="U1832" s="8"/>
      <c r="V1832" s="9">
        <f t="shared" si="259"/>
        <v>-13842.216249999999</v>
      </c>
      <c r="W1832" s="8"/>
      <c r="Y1832" s="9"/>
      <c r="Z1832" s="9">
        <f t="shared" si="262"/>
        <v>-13842.216249999999</v>
      </c>
      <c r="AA1832" s="9"/>
      <c r="AB1832" s="202"/>
      <c r="AC1832" s="157">
        <v>0</v>
      </c>
    </row>
    <row r="1833" spans="1:29" outlineLevel="3" x14ac:dyDescent="0.25">
      <c r="A1833" t="s">
        <v>3482</v>
      </c>
      <c r="B1833" t="s">
        <v>3483</v>
      </c>
      <c r="C1833" s="8" t="s">
        <v>3632</v>
      </c>
      <c r="D1833" t="s">
        <v>3633</v>
      </c>
      <c r="E1833" s="5">
        <v>-211220</v>
      </c>
      <c r="F1833" s="5">
        <v>-210186.77</v>
      </c>
      <c r="G1833" s="5">
        <v>-217692.74</v>
      </c>
      <c r="H1833" s="5">
        <v>-225374.31</v>
      </c>
      <c r="I1833" s="5">
        <v>-199275.67</v>
      </c>
      <c r="J1833" s="5">
        <v>-183540.41</v>
      </c>
      <c r="K1833" s="5">
        <v>-187896.78</v>
      </c>
      <c r="L1833" s="5">
        <v>-186496.94</v>
      </c>
      <c r="M1833" s="5">
        <v>-140498.64000000001</v>
      </c>
      <c r="N1833" s="5">
        <v>-124793.43</v>
      </c>
      <c r="O1833" s="5">
        <v>-121942.13</v>
      </c>
      <c r="P1833" s="5">
        <v>-116560.63</v>
      </c>
      <c r="Q1833" s="5">
        <v>-127725.94</v>
      </c>
      <c r="R1833" s="9">
        <f t="shared" si="261"/>
        <v>-173644.285</v>
      </c>
      <c r="S1833" s="9"/>
      <c r="U1833" s="8"/>
      <c r="V1833" s="9">
        <f t="shared" si="259"/>
        <v>-173644.285</v>
      </c>
      <c r="W1833" s="8"/>
      <c r="Y1833" s="9"/>
      <c r="Z1833" s="9">
        <f t="shared" si="262"/>
        <v>-173644.285</v>
      </c>
      <c r="AA1833" s="9"/>
      <c r="AB1833" s="202"/>
      <c r="AC1833" s="157">
        <v>0</v>
      </c>
    </row>
    <row r="1834" spans="1:29" outlineLevel="3" x14ac:dyDescent="0.25">
      <c r="A1834" t="s">
        <v>3482</v>
      </c>
      <c r="B1834" t="s">
        <v>3483</v>
      </c>
      <c r="C1834" s="8" t="s">
        <v>3634</v>
      </c>
      <c r="D1834" t="s">
        <v>3635</v>
      </c>
      <c r="E1834" s="5">
        <v>-803066.54</v>
      </c>
      <c r="F1834" s="5">
        <v>-4252991.74</v>
      </c>
      <c r="G1834" s="5">
        <v>-7515130.5499999998</v>
      </c>
      <c r="H1834" s="5">
        <v>-7049385.5899999999</v>
      </c>
      <c r="I1834" s="5">
        <v>-6715108.4900000002</v>
      </c>
      <c r="J1834" s="5">
        <v>-7063057.8499999996</v>
      </c>
      <c r="K1834" s="5">
        <v>-7467384.0899999999</v>
      </c>
      <c r="L1834" s="5">
        <v>-7217758.8300000001</v>
      </c>
      <c r="M1834" s="5">
        <v>-10707344.060000001</v>
      </c>
      <c r="N1834" s="5">
        <v>-12102482.720000001</v>
      </c>
      <c r="O1834" s="5">
        <v>-11456276.779999999</v>
      </c>
      <c r="P1834" s="5">
        <v>-9834934.6099999994</v>
      </c>
      <c r="Q1834" s="5">
        <v>-8893543.5700000003</v>
      </c>
      <c r="R1834" s="9">
        <f t="shared" si="261"/>
        <v>-8019180.0304166665</v>
      </c>
      <c r="S1834" s="9"/>
      <c r="U1834" s="8"/>
      <c r="V1834" s="9">
        <f t="shared" si="259"/>
        <v>-8019180.0304166665</v>
      </c>
      <c r="W1834" s="8"/>
      <c r="Y1834" s="9"/>
      <c r="Z1834" s="9">
        <f t="shared" si="262"/>
        <v>-8019180.0304166665</v>
      </c>
      <c r="AA1834" s="9"/>
      <c r="AB1834" s="202"/>
      <c r="AC1834" s="157">
        <v>0</v>
      </c>
    </row>
    <row r="1835" spans="1:29" outlineLevel="3" x14ac:dyDescent="0.25">
      <c r="A1835" t="s">
        <v>3482</v>
      </c>
      <c r="B1835" t="s">
        <v>3483</v>
      </c>
      <c r="C1835" s="8" t="s">
        <v>3636</v>
      </c>
      <c r="D1835" t="s">
        <v>3637</v>
      </c>
      <c r="E1835" s="5">
        <v>-4292199.47</v>
      </c>
      <c r="F1835" s="5">
        <v>-4219669.66</v>
      </c>
      <c r="G1835" s="5">
        <v>-4146892.65</v>
      </c>
      <c r="H1835" s="5">
        <v>-4073867.6</v>
      </c>
      <c r="I1835" s="5">
        <v>-4000593.63</v>
      </c>
      <c r="J1835" s="5">
        <v>-3927069.96</v>
      </c>
      <c r="K1835" s="5">
        <v>-3853295.67</v>
      </c>
      <c r="L1835" s="5">
        <v>-3779269.93</v>
      </c>
      <c r="M1835" s="5">
        <v>-3704991.89</v>
      </c>
      <c r="N1835" s="5">
        <v>-3630460.7</v>
      </c>
      <c r="O1835" s="5">
        <v>-3556067.31</v>
      </c>
      <c r="P1835" s="5">
        <v>-3481403</v>
      </c>
      <c r="Q1835" s="5">
        <v>-3406466.77</v>
      </c>
      <c r="R1835" s="9">
        <f t="shared" si="261"/>
        <v>-3851909.5933333337</v>
      </c>
      <c r="S1835" s="9"/>
      <c r="U1835" s="8"/>
      <c r="V1835" s="9">
        <f t="shared" si="259"/>
        <v>-3851909.5933333337</v>
      </c>
      <c r="W1835" s="8"/>
      <c r="Y1835" s="9"/>
      <c r="Z1835" s="9">
        <f t="shared" si="262"/>
        <v>-3851909.5933333337</v>
      </c>
      <c r="AA1835" s="9"/>
      <c r="AB1835" s="202"/>
      <c r="AC1835" s="157">
        <v>0</v>
      </c>
    </row>
    <row r="1836" spans="1:29" outlineLevel="3" x14ac:dyDescent="0.25">
      <c r="A1836" t="s">
        <v>3482</v>
      </c>
      <c r="B1836" t="s">
        <v>3483</v>
      </c>
      <c r="C1836" s="8" t="s">
        <v>3638</v>
      </c>
      <c r="D1836" t="s">
        <v>3639</v>
      </c>
      <c r="E1836" s="5">
        <v>-133382.22</v>
      </c>
      <c r="F1836" s="5">
        <v>-132665.10999999999</v>
      </c>
      <c r="G1836" s="5">
        <v>-131948.01</v>
      </c>
      <c r="H1836" s="5">
        <v>-131230.9</v>
      </c>
      <c r="I1836" s="5">
        <v>-130513.8</v>
      </c>
      <c r="J1836" s="5">
        <v>-129796.66</v>
      </c>
      <c r="K1836" s="5">
        <v>-129079.57</v>
      </c>
      <c r="L1836" s="5">
        <v>-128362.47</v>
      </c>
      <c r="M1836" s="5">
        <v>-127645.36</v>
      </c>
      <c r="N1836" s="5">
        <v>-126928.24</v>
      </c>
      <c r="O1836" s="5">
        <v>-126211.15</v>
      </c>
      <c r="P1836" s="5">
        <v>-125494.01</v>
      </c>
      <c r="Q1836" s="5">
        <v>-124776.89</v>
      </c>
      <c r="R1836" s="9">
        <f t="shared" si="261"/>
        <v>-129079.56958333334</v>
      </c>
      <c r="S1836" s="9"/>
      <c r="U1836" s="8"/>
      <c r="V1836" s="9">
        <f t="shared" si="259"/>
        <v>-129079.56958333334</v>
      </c>
      <c r="W1836" s="8"/>
      <c r="Y1836" s="9"/>
      <c r="Z1836" s="9">
        <f t="shared" si="262"/>
        <v>-129079.56958333334</v>
      </c>
      <c r="AA1836" s="9"/>
      <c r="AB1836" s="202"/>
      <c r="AC1836" s="157">
        <v>0</v>
      </c>
    </row>
    <row r="1837" spans="1:29" outlineLevel="3" x14ac:dyDescent="0.25">
      <c r="A1837" t="s">
        <v>3482</v>
      </c>
      <c r="B1837" t="s">
        <v>3483</v>
      </c>
      <c r="C1837" s="8" t="s">
        <v>3640</v>
      </c>
      <c r="D1837" t="s">
        <v>3641</v>
      </c>
      <c r="E1837" s="5">
        <v>-21751.200000000001</v>
      </c>
      <c r="F1837" s="5">
        <v>-21634.25</v>
      </c>
      <c r="G1837" s="5">
        <v>-21517.32</v>
      </c>
      <c r="H1837" s="5">
        <v>-21400.38</v>
      </c>
      <c r="I1837" s="5">
        <v>-21283.439999999999</v>
      </c>
      <c r="J1837" s="5">
        <v>-21166.49</v>
      </c>
      <c r="K1837" s="5">
        <v>-21049.54</v>
      </c>
      <c r="L1837" s="5">
        <v>-20932.599999999999</v>
      </c>
      <c r="M1837" s="5">
        <v>-20815.66</v>
      </c>
      <c r="N1837" s="5">
        <v>-20698.73</v>
      </c>
      <c r="O1837" s="5">
        <v>-20581.77</v>
      </c>
      <c r="P1837" s="5">
        <v>-20464.849999999999</v>
      </c>
      <c r="Q1837" s="5">
        <v>-20347.900000000001</v>
      </c>
      <c r="R1837" s="9">
        <f t="shared" si="261"/>
        <v>-21049.548333333336</v>
      </c>
      <c r="S1837" s="9"/>
      <c r="U1837" s="8"/>
      <c r="V1837" s="9">
        <f t="shared" si="259"/>
        <v>-21049.548333333336</v>
      </c>
      <c r="W1837" s="8"/>
      <c r="Y1837" s="9"/>
      <c r="Z1837" s="9">
        <f t="shared" si="262"/>
        <v>-21049.548333333336</v>
      </c>
      <c r="AA1837" s="9"/>
      <c r="AB1837" s="202"/>
      <c r="AC1837" s="157">
        <v>0</v>
      </c>
    </row>
    <row r="1838" spans="1:29" outlineLevel="3" x14ac:dyDescent="0.25">
      <c r="A1838" t="s">
        <v>3482</v>
      </c>
      <c r="B1838" t="s">
        <v>3483</v>
      </c>
      <c r="C1838" s="8" t="s">
        <v>3642</v>
      </c>
      <c r="D1838" t="s">
        <v>3643</v>
      </c>
      <c r="E1838" s="5">
        <v>-394433.83</v>
      </c>
      <c r="F1838" s="5">
        <v>-397554.18</v>
      </c>
      <c r="G1838" s="5">
        <v>-400702.8</v>
      </c>
      <c r="H1838" s="5">
        <v>-402234.99</v>
      </c>
      <c r="I1838" s="5">
        <v>-406030.57</v>
      </c>
      <c r="J1838" s="5">
        <v>-406207.7</v>
      </c>
      <c r="K1838" s="5">
        <v>-408954.66</v>
      </c>
      <c r="L1838" s="5">
        <v>-408641.81</v>
      </c>
      <c r="M1838" s="5">
        <v>-408534</v>
      </c>
      <c r="N1838" s="5">
        <v>-410555.1</v>
      </c>
      <c r="O1838" s="5">
        <v>-410455.3</v>
      </c>
      <c r="P1838" s="5">
        <v>-412115.97</v>
      </c>
      <c r="Q1838" s="5">
        <v>-420794.89</v>
      </c>
      <c r="R1838" s="9">
        <f t="shared" si="261"/>
        <v>-406633.45333333337</v>
      </c>
      <c r="S1838" s="9"/>
      <c r="U1838" s="8"/>
      <c r="V1838" s="9">
        <f t="shared" si="259"/>
        <v>-406633.45333333337</v>
      </c>
      <c r="W1838" s="8"/>
      <c r="Y1838" s="9"/>
      <c r="Z1838" s="9">
        <f t="shared" si="262"/>
        <v>-406633.45333333337</v>
      </c>
      <c r="AA1838" s="9"/>
      <c r="AB1838" s="202"/>
      <c r="AC1838" s="157">
        <v>0</v>
      </c>
    </row>
    <row r="1839" spans="1:29" outlineLevel="3" x14ac:dyDescent="0.25">
      <c r="A1839" t="s">
        <v>3482</v>
      </c>
      <c r="B1839" t="s">
        <v>3483</v>
      </c>
      <c r="C1839" s="8" t="s">
        <v>3644</v>
      </c>
      <c r="D1839" t="s">
        <v>3645</v>
      </c>
      <c r="E1839" s="5">
        <v>-5550.99</v>
      </c>
      <c r="F1839" s="5">
        <v>-4625.82</v>
      </c>
      <c r="G1839" s="5">
        <v>-3700.67</v>
      </c>
      <c r="H1839" s="5">
        <v>-2775.48</v>
      </c>
      <c r="I1839" s="5">
        <v>-1850.33</v>
      </c>
      <c r="J1839" s="5">
        <v>-925.16</v>
      </c>
      <c r="K1839" s="5">
        <v>0</v>
      </c>
      <c r="L1839" s="5">
        <v>0</v>
      </c>
      <c r="M1839" s="5">
        <v>0</v>
      </c>
      <c r="N1839" s="5">
        <v>-13859.44</v>
      </c>
      <c r="O1839" s="5">
        <v>-12127.02</v>
      </c>
      <c r="P1839" s="5">
        <v>-10394.57</v>
      </c>
      <c r="Q1839" s="5">
        <v>-8662.16</v>
      </c>
      <c r="R1839" s="9">
        <f t="shared" si="261"/>
        <v>-4780.4220833333338</v>
      </c>
      <c r="S1839" s="9"/>
      <c r="U1839" s="8"/>
      <c r="V1839" s="9">
        <f t="shared" si="259"/>
        <v>-4780.4220833333338</v>
      </c>
      <c r="W1839" s="8"/>
      <c r="Y1839" s="9">
        <f>'B19'!I204*1000</f>
        <v>-373.40374725936084</v>
      </c>
      <c r="Z1839" s="9">
        <f>V1839-Y1839</f>
        <v>-4407.0183360739729</v>
      </c>
      <c r="AA1839" s="9"/>
      <c r="AB1839" s="202"/>
      <c r="AC1839" s="157">
        <v>7.8111041399714781E-2</v>
      </c>
    </row>
    <row r="1840" spans="1:29" outlineLevel="3" x14ac:dyDescent="0.25">
      <c r="A1840" t="s">
        <v>3482</v>
      </c>
      <c r="B1840" t="s">
        <v>3483</v>
      </c>
      <c r="C1840" s="8" t="s">
        <v>3646</v>
      </c>
      <c r="D1840" t="s">
        <v>3647</v>
      </c>
      <c r="E1840" s="5">
        <v>-119783.94</v>
      </c>
      <c r="F1840" s="5">
        <v>-95250.16</v>
      </c>
      <c r="G1840" s="5">
        <v>-136792.87</v>
      </c>
      <c r="H1840" s="5">
        <v>-105651.48</v>
      </c>
      <c r="I1840" s="5">
        <v>-74510.080000000002</v>
      </c>
      <c r="J1840" s="5">
        <v>-207880.67</v>
      </c>
      <c r="K1840" s="5">
        <v>-176739.26</v>
      </c>
      <c r="L1840" s="5">
        <v>-275491.01</v>
      </c>
      <c r="M1840" s="5">
        <v>-244349.57</v>
      </c>
      <c r="N1840" s="5">
        <v>-213208.17</v>
      </c>
      <c r="O1840" s="5">
        <v>-182066.77</v>
      </c>
      <c r="P1840" s="5">
        <v>-150925.35999999999</v>
      </c>
      <c r="Q1840" s="5">
        <v>-119783.95</v>
      </c>
      <c r="R1840" s="9">
        <f t="shared" si="261"/>
        <v>-165220.77875</v>
      </c>
      <c r="S1840" s="9"/>
      <c r="U1840" s="8"/>
      <c r="V1840" s="9">
        <f t="shared" si="259"/>
        <v>-165220.77875</v>
      </c>
      <c r="W1840" s="8"/>
      <c r="Y1840" s="9"/>
      <c r="Z1840" s="9">
        <f>V1840</f>
        <v>-165220.77875</v>
      </c>
      <c r="AA1840" s="9"/>
      <c r="AB1840" s="202"/>
      <c r="AC1840" s="157">
        <v>0</v>
      </c>
    </row>
    <row r="1841" spans="1:29" outlineLevel="3" x14ac:dyDescent="0.25">
      <c r="A1841" t="s">
        <v>3482</v>
      </c>
      <c r="B1841" t="s">
        <v>3483</v>
      </c>
      <c r="C1841" s="8" t="s">
        <v>3648</v>
      </c>
      <c r="D1841" t="s">
        <v>3649</v>
      </c>
      <c r="E1841" s="5">
        <v>-1577331.83</v>
      </c>
      <c r="F1841" s="5">
        <v>-1596957.77</v>
      </c>
      <c r="G1841" s="5">
        <v>-1689527.8</v>
      </c>
      <c r="H1841" s="5">
        <v>-1751929.28</v>
      </c>
      <c r="I1841" s="5">
        <v>-1833290.69</v>
      </c>
      <c r="J1841" s="5">
        <v>-1881604.71</v>
      </c>
      <c r="K1841" s="5">
        <v>-1752860.87</v>
      </c>
      <c r="L1841" s="5">
        <v>-1568804.31</v>
      </c>
      <c r="M1841" s="5">
        <v>-1572509.02</v>
      </c>
      <c r="N1841" s="5">
        <v>-1662391.04</v>
      </c>
      <c r="O1841" s="5">
        <v>-1732970.47</v>
      </c>
      <c r="P1841" s="5">
        <v>-1810287.8</v>
      </c>
      <c r="Q1841" s="5">
        <v>-1873929.6</v>
      </c>
      <c r="R1841" s="9">
        <f t="shared" si="261"/>
        <v>-1714897.0395833335</v>
      </c>
      <c r="S1841" s="9"/>
      <c r="U1841" s="8"/>
      <c r="V1841" s="9">
        <f t="shared" si="259"/>
        <v>-1714897.0395833335</v>
      </c>
      <c r="W1841" s="8"/>
      <c r="Y1841" s="9"/>
      <c r="Z1841" s="9"/>
      <c r="AA1841" s="9">
        <f>V1841</f>
        <v>-1714897.0395833335</v>
      </c>
      <c r="AB1841" s="202"/>
      <c r="AC1841" s="157">
        <v>0</v>
      </c>
    </row>
    <row r="1842" spans="1:29" outlineLevel="3" x14ac:dyDescent="0.25">
      <c r="A1842" t="s">
        <v>3482</v>
      </c>
      <c r="B1842" t="s">
        <v>3483</v>
      </c>
      <c r="C1842" s="8" t="s">
        <v>3650</v>
      </c>
      <c r="D1842" t="s">
        <v>3651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-63387.86</v>
      </c>
      <c r="O1842" s="5">
        <v>-81371.289999999994</v>
      </c>
      <c r="P1842" s="5">
        <v>-64385.08</v>
      </c>
      <c r="Q1842" s="5">
        <v>-46852.46</v>
      </c>
      <c r="R1842" s="9">
        <f t="shared" si="261"/>
        <v>-19380.871666666666</v>
      </c>
      <c r="S1842" s="9"/>
      <c r="U1842" s="8"/>
      <c r="V1842" s="9">
        <f t="shared" si="259"/>
        <v>-19380.871666666666</v>
      </c>
      <c r="W1842" s="8"/>
      <c r="Y1842" s="9"/>
      <c r="Z1842" s="9"/>
      <c r="AA1842" s="9">
        <f>V1842</f>
        <v>-19380.871666666666</v>
      </c>
      <c r="AB1842" s="202"/>
      <c r="AC1842" s="157">
        <v>0</v>
      </c>
    </row>
    <row r="1843" spans="1:29" outlineLevel="3" x14ac:dyDescent="0.25">
      <c r="A1843" t="s">
        <v>3482</v>
      </c>
      <c r="B1843" t="s">
        <v>3483</v>
      </c>
      <c r="C1843" s="8" t="s">
        <v>3652</v>
      </c>
      <c r="D1843" t="s">
        <v>3653</v>
      </c>
      <c r="E1843" s="5">
        <v>-1138951.05</v>
      </c>
      <c r="F1843" s="5">
        <v>-1031496.32</v>
      </c>
      <c r="G1843" s="5">
        <v>-921747.98</v>
      </c>
      <c r="H1843" s="5">
        <v>-795273.04</v>
      </c>
      <c r="I1843" s="5">
        <v>-663916.34</v>
      </c>
      <c r="J1843" s="5">
        <v>-561733.99</v>
      </c>
      <c r="K1843" s="5">
        <v>-750685.49</v>
      </c>
      <c r="L1843" s="5">
        <v>-817268.54</v>
      </c>
      <c r="M1843" s="5">
        <v>-2078369.98</v>
      </c>
      <c r="N1843" s="5">
        <v>-3206450.98</v>
      </c>
      <c r="O1843" s="5">
        <v>-2988259.34</v>
      </c>
      <c r="P1843" s="5">
        <v>-2883369.24</v>
      </c>
      <c r="Q1843" s="5">
        <v>-2853547.99</v>
      </c>
      <c r="R1843" s="9">
        <f t="shared" si="261"/>
        <v>-1557901.7300000002</v>
      </c>
      <c r="S1843" s="9"/>
      <c r="U1843" s="8"/>
      <c r="V1843" s="9">
        <f t="shared" si="259"/>
        <v>-1557901.7300000002</v>
      </c>
      <c r="W1843" s="8"/>
      <c r="Y1843" s="9"/>
      <c r="Z1843" s="9">
        <f>V1843</f>
        <v>-1557901.7300000002</v>
      </c>
      <c r="AA1843" s="9"/>
      <c r="AB1843" s="202"/>
      <c r="AC1843" s="157">
        <v>0</v>
      </c>
    </row>
    <row r="1844" spans="1:29" outlineLevel="3" x14ac:dyDescent="0.25">
      <c r="A1844" t="s">
        <v>3482</v>
      </c>
      <c r="B1844" t="s">
        <v>3483</v>
      </c>
      <c r="C1844" s="8" t="s">
        <v>3654</v>
      </c>
      <c r="D1844" t="s">
        <v>3655</v>
      </c>
      <c r="E1844" s="5">
        <v>-207689.29</v>
      </c>
      <c r="F1844" s="5">
        <v>-222039.85</v>
      </c>
      <c r="G1844" s="5">
        <v>-235666.54</v>
      </c>
      <c r="H1844" s="5">
        <v>-231823.81</v>
      </c>
      <c r="I1844" s="5">
        <v>-238852.06</v>
      </c>
      <c r="J1844" s="5">
        <v>-252333.71</v>
      </c>
      <c r="K1844" s="5">
        <v>-266633.32</v>
      </c>
      <c r="L1844" s="5">
        <v>-279956.01</v>
      </c>
      <c r="M1844" s="5">
        <v>-294616.77</v>
      </c>
      <c r="N1844" s="5">
        <v>-315773.06</v>
      </c>
      <c r="O1844" s="5">
        <v>-302196.89</v>
      </c>
      <c r="P1844" s="5">
        <v>-303272.48</v>
      </c>
      <c r="Q1844" s="5">
        <v>-172835.29</v>
      </c>
      <c r="R1844" s="9">
        <f t="shared" si="261"/>
        <v>-261118.89916666667</v>
      </c>
      <c r="S1844" s="9"/>
      <c r="U1844" s="8"/>
      <c r="V1844" s="9">
        <f t="shared" si="259"/>
        <v>-261118.89916666667</v>
      </c>
      <c r="W1844" s="8"/>
      <c r="Y1844" s="9"/>
      <c r="Z1844" s="9">
        <f>V1844</f>
        <v>-261118.89916666667</v>
      </c>
      <c r="AA1844" s="9"/>
      <c r="AB1844" s="202"/>
      <c r="AC1844" s="157">
        <v>0</v>
      </c>
    </row>
    <row r="1845" spans="1:29" outlineLevel="3" x14ac:dyDescent="0.25">
      <c r="A1845" t="s">
        <v>3482</v>
      </c>
      <c r="B1845" t="s">
        <v>3483</v>
      </c>
      <c r="C1845" s="8" t="s">
        <v>3656</v>
      </c>
      <c r="D1845" t="s">
        <v>3657</v>
      </c>
      <c r="E1845" s="5">
        <v>-9175.2900000000009</v>
      </c>
      <c r="F1845" s="5">
        <v>-9104.9</v>
      </c>
      <c r="G1845" s="5">
        <v>-9045.2199999999993</v>
      </c>
      <c r="H1845" s="5">
        <v>-9011.1</v>
      </c>
      <c r="I1845" s="5">
        <v>-8988.64</v>
      </c>
      <c r="J1845" s="5">
        <v>-8955.02</v>
      </c>
      <c r="K1845" s="5">
        <v>-8912.61</v>
      </c>
      <c r="L1845" s="5">
        <v>-8870.49</v>
      </c>
      <c r="M1845" s="5">
        <v>-8841.6299999999992</v>
      </c>
      <c r="N1845" s="5">
        <v>-8812.93</v>
      </c>
      <c r="O1845" s="5">
        <v>-8791.6200000000008</v>
      </c>
      <c r="P1845" s="5">
        <v>-8760.98</v>
      </c>
      <c r="Q1845" s="5">
        <v>-8712.2999999999993</v>
      </c>
      <c r="R1845" s="9">
        <f t="shared" si="261"/>
        <v>-8919.9112499999992</v>
      </c>
      <c r="S1845" s="9"/>
      <c r="U1845" s="8"/>
      <c r="V1845" s="9">
        <f t="shared" si="259"/>
        <v>-8919.9112499999992</v>
      </c>
      <c r="W1845" s="8"/>
      <c r="Y1845" s="9"/>
      <c r="Z1845" s="9"/>
      <c r="AA1845" s="9">
        <f>V1845</f>
        <v>-8919.9112499999992</v>
      </c>
      <c r="AB1845" s="202"/>
      <c r="AC1845" s="157">
        <v>0</v>
      </c>
    </row>
    <row r="1846" spans="1:29" outlineLevel="3" x14ac:dyDescent="0.25">
      <c r="A1846" t="s">
        <v>3482</v>
      </c>
      <c r="B1846" t="s">
        <v>3483</v>
      </c>
      <c r="C1846" s="8" t="s">
        <v>3658</v>
      </c>
      <c r="D1846" t="s">
        <v>3659</v>
      </c>
      <c r="E1846" s="5">
        <v>-272095.21999999997</v>
      </c>
      <c r="F1846" s="5">
        <v>-278063.63</v>
      </c>
      <c r="G1846" s="5">
        <v>-284032.03000000003</v>
      </c>
      <c r="H1846" s="5">
        <v>-290000.43</v>
      </c>
      <c r="I1846" s="5">
        <v>-295968.82</v>
      </c>
      <c r="J1846" s="5">
        <v>-301937.23</v>
      </c>
      <c r="K1846" s="5">
        <v>-307905.63</v>
      </c>
      <c r="L1846" s="5">
        <v>-313874.01</v>
      </c>
      <c r="M1846" s="5">
        <v>-319842.40999999997</v>
      </c>
      <c r="N1846" s="5">
        <v>-325810.8</v>
      </c>
      <c r="O1846" s="5">
        <v>-331779.19</v>
      </c>
      <c r="P1846" s="5">
        <v>-337747.6</v>
      </c>
      <c r="Q1846" s="5">
        <v>-343716.01</v>
      </c>
      <c r="R1846" s="9">
        <f t="shared" si="261"/>
        <v>-307905.61624999996</v>
      </c>
      <c r="S1846" s="9"/>
      <c r="U1846" s="8"/>
      <c r="V1846" s="9">
        <f t="shared" si="259"/>
        <v>-307905.61624999996</v>
      </c>
      <c r="W1846" s="8"/>
      <c r="Y1846" s="9"/>
      <c r="Z1846" s="9">
        <f>V1846</f>
        <v>-307905.61624999996</v>
      </c>
      <c r="AA1846" s="9"/>
      <c r="AB1846" s="202"/>
      <c r="AC1846" s="157">
        <v>0</v>
      </c>
    </row>
    <row r="1847" spans="1:29" outlineLevel="3" x14ac:dyDescent="0.25">
      <c r="A1847" t="s">
        <v>3482</v>
      </c>
      <c r="B1847" t="s">
        <v>3483</v>
      </c>
      <c r="C1847" s="8" t="s">
        <v>3660</v>
      </c>
      <c r="D1847" t="s">
        <v>3661</v>
      </c>
      <c r="E1847" s="5">
        <v>-8203.65</v>
      </c>
      <c r="F1847" s="5">
        <v>-7747.88</v>
      </c>
      <c r="G1847" s="5">
        <v>-7292.12</v>
      </c>
      <c r="H1847" s="5">
        <v>-6836.36</v>
      </c>
      <c r="I1847" s="5">
        <v>-6380.6</v>
      </c>
      <c r="J1847" s="5">
        <v>-5924.85</v>
      </c>
      <c r="K1847" s="5">
        <v>-5469.08</v>
      </c>
      <c r="L1847" s="5">
        <v>-5013.34</v>
      </c>
      <c r="M1847" s="5">
        <v>-4557.57</v>
      </c>
      <c r="N1847" s="5">
        <v>-4101.8100000000004</v>
      </c>
      <c r="O1847" s="5">
        <v>-3646.06</v>
      </c>
      <c r="P1847" s="5">
        <v>-3190.31</v>
      </c>
      <c r="Q1847" s="5">
        <v>-2734.52</v>
      </c>
      <c r="R1847" s="9">
        <f t="shared" si="261"/>
        <v>-5469.088749999999</v>
      </c>
      <c r="S1847" s="9"/>
      <c r="U1847" s="8"/>
      <c r="V1847" s="9">
        <f t="shared" si="259"/>
        <v>-5469.088749999999</v>
      </c>
      <c r="W1847" s="8"/>
      <c r="Y1847" s="9"/>
      <c r="Z1847" s="9">
        <f>V1847</f>
        <v>-5469.088749999999</v>
      </c>
      <c r="AA1847" s="9"/>
      <c r="AB1847" s="202"/>
      <c r="AC1847" s="157">
        <v>0</v>
      </c>
    </row>
    <row r="1848" spans="1:29" outlineLevel="3" x14ac:dyDescent="0.25">
      <c r="A1848" t="s">
        <v>3482</v>
      </c>
      <c r="B1848" t="s">
        <v>3483</v>
      </c>
      <c r="C1848" s="8" t="s">
        <v>3662</v>
      </c>
      <c r="D1848" t="s">
        <v>3663</v>
      </c>
      <c r="E1848" s="5">
        <v>-847910.55</v>
      </c>
      <c r="F1848" s="5">
        <v>-847910.55</v>
      </c>
      <c r="G1848" s="5">
        <v>-847910.55</v>
      </c>
      <c r="H1848" s="5">
        <v>-847910.55</v>
      </c>
      <c r="I1848" s="5">
        <v>-847910.55</v>
      </c>
      <c r="J1848" s="5">
        <v>-847910.57</v>
      </c>
      <c r="K1848" s="5">
        <v>-847910.57</v>
      </c>
      <c r="L1848" s="5">
        <v>-847910.57</v>
      </c>
      <c r="M1848" s="5">
        <v>-847910.57</v>
      </c>
      <c r="N1848" s="5">
        <v>-847910.57</v>
      </c>
      <c r="O1848" s="5">
        <v>-847910.57</v>
      </c>
      <c r="P1848" s="5">
        <v>-847910.57</v>
      </c>
      <c r="Q1848" s="5">
        <v>-847910.57</v>
      </c>
      <c r="R1848" s="9">
        <f t="shared" si="261"/>
        <v>-847910.56250000012</v>
      </c>
      <c r="S1848" s="9"/>
      <c r="U1848" s="8"/>
      <c r="V1848" s="9">
        <f t="shared" si="259"/>
        <v>-847910.56250000012</v>
      </c>
      <c r="W1848" s="8"/>
      <c r="Y1848" s="9"/>
      <c r="Z1848" s="9">
        <f>V1848</f>
        <v>-847910.56250000012</v>
      </c>
      <c r="AA1848" s="9"/>
      <c r="AB1848" s="202"/>
      <c r="AC1848" s="157">
        <v>0</v>
      </c>
    </row>
    <row r="1849" spans="1:29" outlineLevel="3" x14ac:dyDescent="0.25">
      <c r="A1849" t="s">
        <v>3482</v>
      </c>
      <c r="B1849" t="s">
        <v>3483</v>
      </c>
      <c r="C1849" s="8" t="s">
        <v>3664</v>
      </c>
      <c r="D1849" t="s">
        <v>3665</v>
      </c>
      <c r="E1849" s="5">
        <v>1754302.4</v>
      </c>
      <c r="F1849" s="5">
        <v>1848305.97</v>
      </c>
      <c r="G1849" s="5">
        <v>1977151.95</v>
      </c>
      <c r="H1849" s="5">
        <v>2097858.39</v>
      </c>
      <c r="I1849" s="5">
        <v>2207454.7400000002</v>
      </c>
      <c r="J1849" s="5">
        <v>2286127.7400000002</v>
      </c>
      <c r="K1849" s="5">
        <v>2393394</v>
      </c>
      <c r="L1849" s="5">
        <v>2525218.98</v>
      </c>
      <c r="M1849" s="5">
        <v>2635090.56</v>
      </c>
      <c r="N1849" s="5">
        <v>2498616.9300000002</v>
      </c>
      <c r="O1849" s="5">
        <v>2437142.58</v>
      </c>
      <c r="P1849" s="5">
        <v>2307589.46</v>
      </c>
      <c r="Q1849" s="5">
        <v>3935257.18</v>
      </c>
      <c r="R1849" s="9">
        <f t="shared" si="261"/>
        <v>2338227.5908333338</v>
      </c>
      <c r="S1849" s="9"/>
      <c r="U1849" s="8"/>
      <c r="V1849" s="9">
        <f t="shared" si="259"/>
        <v>2338227.5908333338</v>
      </c>
      <c r="W1849" s="8"/>
      <c r="Y1849" s="9"/>
      <c r="Z1849" s="9">
        <f>V1849</f>
        <v>2338227.5908333338</v>
      </c>
      <c r="AA1849" s="9"/>
      <c r="AB1849" s="202"/>
      <c r="AC1849" s="157">
        <v>0</v>
      </c>
    </row>
    <row r="1850" spans="1:29" outlineLevel="3" x14ac:dyDescent="0.25">
      <c r="A1850" t="s">
        <v>3482</v>
      </c>
      <c r="B1850" t="s">
        <v>3483</v>
      </c>
      <c r="C1850" s="8" t="s">
        <v>3666</v>
      </c>
      <c r="D1850" t="s">
        <v>3667</v>
      </c>
      <c r="E1850" s="5">
        <v>-77268.039999999994</v>
      </c>
      <c r="F1850" s="5">
        <v>-94125.68</v>
      </c>
      <c r="G1850" s="5">
        <v>-102655.77</v>
      </c>
      <c r="H1850" s="5">
        <v>-104760.12</v>
      </c>
      <c r="I1850" s="5">
        <v>-99648.7</v>
      </c>
      <c r="J1850" s="5">
        <v>-92571.5</v>
      </c>
      <c r="K1850" s="5">
        <v>-201696.11</v>
      </c>
      <c r="L1850" s="5">
        <v>-197175.98</v>
      </c>
      <c r="M1850" s="5">
        <v>-242778.49</v>
      </c>
      <c r="N1850" s="5">
        <v>-323129.34999999998</v>
      </c>
      <c r="O1850" s="5">
        <v>-343825.38</v>
      </c>
      <c r="P1850" s="5">
        <v>-339301.5</v>
      </c>
      <c r="Q1850" s="5">
        <v>-321724.45</v>
      </c>
      <c r="R1850" s="9">
        <f t="shared" si="261"/>
        <v>-195097.06875000001</v>
      </c>
      <c r="S1850" s="9"/>
      <c r="U1850" s="8"/>
      <c r="V1850" s="9">
        <f t="shared" si="259"/>
        <v>-195097.06875000001</v>
      </c>
      <c r="W1850" s="8"/>
      <c r="Y1850" s="9"/>
      <c r="Z1850" s="9">
        <f>V1850</f>
        <v>-195097.06875000001</v>
      </c>
      <c r="AA1850" s="9"/>
      <c r="AB1850" s="202"/>
      <c r="AC1850" s="157">
        <v>0</v>
      </c>
    </row>
    <row r="1851" spans="1:29" outlineLevel="3" x14ac:dyDescent="0.25">
      <c r="A1851" t="s">
        <v>3482</v>
      </c>
      <c r="B1851" t="s">
        <v>3483</v>
      </c>
      <c r="C1851" s="8" t="s">
        <v>3668</v>
      </c>
      <c r="D1851" t="s">
        <v>3669</v>
      </c>
      <c r="E1851" s="5">
        <v>-485142.76</v>
      </c>
      <c r="F1851" s="5">
        <v>-3186197.14</v>
      </c>
      <c r="G1851" s="5">
        <v>-5575052.8099999996</v>
      </c>
      <c r="H1851" s="5">
        <v>-6449871.0899999999</v>
      </c>
      <c r="I1851" s="5">
        <v>-5350345.8</v>
      </c>
      <c r="J1851" s="5">
        <v>-3642752.11</v>
      </c>
      <c r="K1851" s="5">
        <v>-1792456.55</v>
      </c>
      <c r="L1851" s="5">
        <v>-11433.73</v>
      </c>
      <c r="M1851" s="5">
        <v>-11433.73</v>
      </c>
      <c r="N1851" s="5">
        <v>0.03</v>
      </c>
      <c r="O1851" s="5">
        <v>0.03</v>
      </c>
      <c r="P1851" s="5">
        <v>0.03</v>
      </c>
      <c r="Q1851" s="5">
        <v>-1293380.52</v>
      </c>
      <c r="R1851" s="9">
        <f t="shared" si="261"/>
        <v>-2242400.375833333</v>
      </c>
      <c r="S1851" s="9"/>
      <c r="U1851" s="8"/>
      <c r="V1851" s="9">
        <f t="shared" si="259"/>
        <v>-2242400.375833333</v>
      </c>
      <c r="W1851" s="8"/>
      <c r="Y1851" s="9"/>
      <c r="Z1851" s="9"/>
      <c r="AA1851" s="9">
        <f>V1851</f>
        <v>-2242400.375833333</v>
      </c>
      <c r="AB1851" s="202"/>
      <c r="AC1851" s="157">
        <v>0</v>
      </c>
    </row>
    <row r="1852" spans="1:29" outlineLevel="3" x14ac:dyDescent="0.25">
      <c r="A1852" t="s">
        <v>3482</v>
      </c>
      <c r="B1852" t="s">
        <v>3483</v>
      </c>
      <c r="C1852" s="8" t="s">
        <v>3670</v>
      </c>
      <c r="D1852" t="s">
        <v>3671</v>
      </c>
      <c r="E1852" s="5">
        <v>-1754302.4</v>
      </c>
      <c r="F1852" s="5">
        <v>-1848305.97</v>
      </c>
      <c r="G1852" s="5">
        <v>-1977151.95</v>
      </c>
      <c r="H1852" s="5">
        <v>-2097858.39</v>
      </c>
      <c r="I1852" s="5">
        <v>-2207454.7400000002</v>
      </c>
      <c r="J1852" s="5">
        <v>-2286127.7400000002</v>
      </c>
      <c r="K1852" s="5">
        <v>-2393394</v>
      </c>
      <c r="L1852" s="5">
        <v>-2525218.98</v>
      </c>
      <c r="M1852" s="5">
        <v>-2635090.56</v>
      </c>
      <c r="N1852" s="5">
        <v>-2498616.9300000002</v>
      </c>
      <c r="O1852" s="5">
        <v>-2437142.58</v>
      </c>
      <c r="P1852" s="5">
        <v>-2307589.46</v>
      </c>
      <c r="Q1852" s="5">
        <v>-3935257.18</v>
      </c>
      <c r="R1852" s="9">
        <f t="shared" si="261"/>
        <v>-2338227.5908333338</v>
      </c>
      <c r="S1852" s="9"/>
      <c r="U1852" s="8"/>
      <c r="V1852" s="9">
        <f t="shared" si="259"/>
        <v>-2338227.5908333338</v>
      </c>
      <c r="W1852" s="8"/>
      <c r="Y1852" s="9"/>
      <c r="Z1852" s="9">
        <f>V1852</f>
        <v>-2338227.5908333338</v>
      </c>
      <c r="AA1852" s="9"/>
      <c r="AB1852" s="202"/>
      <c r="AC1852" s="157">
        <v>0</v>
      </c>
    </row>
    <row r="1853" spans="1:29" outlineLevel="3" x14ac:dyDescent="0.25">
      <c r="A1853" t="s">
        <v>3482</v>
      </c>
      <c r="B1853" t="s">
        <v>3483</v>
      </c>
      <c r="C1853" s="8" t="s">
        <v>3672</v>
      </c>
      <c r="D1853" t="s">
        <v>3673</v>
      </c>
      <c r="E1853" s="5">
        <v>-295959.84000000003</v>
      </c>
      <c r="F1853" s="5">
        <v>-290426.23999999999</v>
      </c>
      <c r="G1853" s="5">
        <v>-284892.63</v>
      </c>
      <c r="H1853" s="5">
        <v>-279359.03000000003</v>
      </c>
      <c r="I1853" s="5">
        <v>-273825.43</v>
      </c>
      <c r="J1853" s="5">
        <v>-268291.84000000003</v>
      </c>
      <c r="K1853" s="5">
        <v>-212003.88</v>
      </c>
      <c r="L1853" s="5">
        <v>-208470.46</v>
      </c>
      <c r="M1853" s="5">
        <v>-204937.07</v>
      </c>
      <c r="N1853" s="5">
        <v>-201403.68</v>
      </c>
      <c r="O1853" s="5">
        <v>-197870.27</v>
      </c>
      <c r="P1853" s="5">
        <v>-194336.88</v>
      </c>
      <c r="Q1853" s="5">
        <v>-190803.48</v>
      </c>
      <c r="R1853" s="9">
        <f t="shared" si="261"/>
        <v>-238266.5891666667</v>
      </c>
      <c r="S1853" s="9"/>
      <c r="U1853" s="8"/>
      <c r="V1853" s="9">
        <f t="shared" si="259"/>
        <v>-238266.5891666667</v>
      </c>
      <c r="W1853" s="8"/>
      <c r="Y1853" s="9"/>
      <c r="Z1853" s="9"/>
      <c r="AA1853" s="9">
        <f>V1853</f>
        <v>-238266.5891666667</v>
      </c>
      <c r="AB1853" s="202"/>
      <c r="AC1853" s="157">
        <v>0</v>
      </c>
    </row>
    <row r="1854" spans="1:29" outlineLevel="3" x14ac:dyDescent="0.25">
      <c r="A1854" t="s">
        <v>3482</v>
      </c>
      <c r="B1854" t="s">
        <v>3483</v>
      </c>
      <c r="C1854" s="8" t="s">
        <v>3674</v>
      </c>
      <c r="D1854" t="s">
        <v>3675</v>
      </c>
      <c r="E1854" s="5">
        <v>0</v>
      </c>
      <c r="F1854" s="5">
        <v>0</v>
      </c>
      <c r="G1854" s="5">
        <v>0</v>
      </c>
      <c r="H1854" s="5">
        <v>0</v>
      </c>
      <c r="I1854" s="5">
        <v>-202169.33</v>
      </c>
      <c r="J1854" s="5">
        <v>-202169.33</v>
      </c>
      <c r="K1854" s="5">
        <v>0</v>
      </c>
      <c r="L1854" s="5">
        <v>0</v>
      </c>
      <c r="M1854" s="5">
        <v>0</v>
      </c>
      <c r="N1854" s="5">
        <v>0</v>
      </c>
      <c r="O1854" s="5">
        <v>-204846.71</v>
      </c>
      <c r="P1854" s="5">
        <v>-204846.71</v>
      </c>
      <c r="Q1854" s="5">
        <v>0</v>
      </c>
      <c r="R1854" s="9">
        <f t="shared" si="261"/>
        <v>-67836.006666666668</v>
      </c>
      <c r="S1854" s="9"/>
      <c r="U1854" s="8"/>
      <c r="V1854" s="9">
        <f t="shared" si="259"/>
        <v>-67836.006666666668</v>
      </c>
      <c r="W1854" s="8"/>
      <c r="Y1854" s="9"/>
      <c r="Z1854" s="9">
        <f t="shared" ref="Z1854:Z1864" si="263">V1854</f>
        <v>-67836.006666666668</v>
      </c>
      <c r="AA1854" s="9"/>
      <c r="AB1854" s="202"/>
      <c r="AC1854" s="157">
        <v>0</v>
      </c>
    </row>
    <row r="1855" spans="1:29" outlineLevel="3" x14ac:dyDescent="0.25">
      <c r="A1855" t="s">
        <v>3482</v>
      </c>
      <c r="B1855" t="s">
        <v>3483</v>
      </c>
      <c r="C1855" s="8" t="s">
        <v>3676</v>
      </c>
      <c r="D1855" t="s">
        <v>3677</v>
      </c>
      <c r="E1855" s="5">
        <v>-30206.1</v>
      </c>
      <c r="F1855" s="5">
        <v>-26524.5</v>
      </c>
      <c r="G1855" s="5">
        <v>-26524.5</v>
      </c>
      <c r="H1855" s="5">
        <v>-26524.5</v>
      </c>
      <c r="I1855" s="5">
        <v>-26524.5</v>
      </c>
      <c r="J1855" s="5">
        <v>-26524.5</v>
      </c>
      <c r="K1855" s="5">
        <v>-26524.51</v>
      </c>
      <c r="L1855" s="5">
        <v>-26524.51</v>
      </c>
      <c r="M1855" s="5">
        <v>-26524.51</v>
      </c>
      <c r="N1855" s="5">
        <v>-26524.51</v>
      </c>
      <c r="O1855" s="5">
        <v>-26524.51</v>
      </c>
      <c r="P1855" s="5">
        <v>-26524.51</v>
      </c>
      <c r="Q1855" s="5">
        <v>-26524.51</v>
      </c>
      <c r="R1855" s="9">
        <f t="shared" si="261"/>
        <v>-26677.905416666672</v>
      </c>
      <c r="S1855" s="9"/>
      <c r="U1855" s="8"/>
      <c r="V1855" s="9">
        <f t="shared" si="259"/>
        <v>-26677.905416666672</v>
      </c>
      <c r="W1855" s="8"/>
      <c r="Y1855" s="9"/>
      <c r="Z1855" s="9">
        <f t="shared" si="263"/>
        <v>-26677.905416666672</v>
      </c>
      <c r="AA1855" s="9"/>
      <c r="AB1855" s="202"/>
      <c r="AC1855" s="157">
        <v>0</v>
      </c>
    </row>
    <row r="1856" spans="1:29" outlineLevel="3" x14ac:dyDescent="0.25">
      <c r="A1856" t="s">
        <v>3482</v>
      </c>
      <c r="B1856" t="s">
        <v>3483</v>
      </c>
      <c r="C1856" s="8" t="s">
        <v>3678</v>
      </c>
      <c r="D1856" t="s">
        <v>3679</v>
      </c>
      <c r="E1856" s="5">
        <v>-47217.51</v>
      </c>
      <c r="F1856" s="5">
        <v>-56019.519999999997</v>
      </c>
      <c r="G1856" s="5">
        <v>-46165.3</v>
      </c>
      <c r="H1856" s="5">
        <v>-34731.35</v>
      </c>
      <c r="I1856" s="5">
        <v>-49454.12</v>
      </c>
      <c r="J1856" s="5">
        <v>-39836.9</v>
      </c>
      <c r="K1856" s="5">
        <v>-28298.94</v>
      </c>
      <c r="L1856" s="5">
        <v>-41356.29</v>
      </c>
      <c r="M1856" s="5">
        <v>-28694.22</v>
      </c>
      <c r="N1856" s="5">
        <v>-16489.72</v>
      </c>
      <c r="O1856" s="5">
        <v>-20663.68</v>
      </c>
      <c r="P1856" s="5">
        <v>-10781.79</v>
      </c>
      <c r="Q1856" s="5">
        <v>-3203.62</v>
      </c>
      <c r="R1856" s="9">
        <f t="shared" si="261"/>
        <v>-33141.866249999999</v>
      </c>
      <c r="S1856" s="9"/>
      <c r="U1856" s="8"/>
      <c r="V1856" s="9">
        <f t="shared" si="259"/>
        <v>-33141.866249999999</v>
      </c>
      <c r="W1856" s="8"/>
      <c r="Y1856" s="9"/>
      <c r="Z1856" s="9">
        <f t="shared" si="263"/>
        <v>-33141.866249999999</v>
      </c>
      <c r="AA1856" s="9"/>
      <c r="AB1856" s="202"/>
      <c r="AC1856" s="157">
        <v>0</v>
      </c>
    </row>
    <row r="1857" spans="1:29" outlineLevel="3" x14ac:dyDescent="0.25">
      <c r="A1857" t="s">
        <v>3482</v>
      </c>
      <c r="B1857" t="s">
        <v>3483</v>
      </c>
      <c r="C1857" s="8" t="s">
        <v>3680</v>
      </c>
      <c r="D1857" t="s">
        <v>3681</v>
      </c>
      <c r="E1857" s="5">
        <v>9469.43</v>
      </c>
      <c r="F1857" s="5">
        <v>26321.279999999999</v>
      </c>
      <c r="G1857" s="5">
        <v>34862.46</v>
      </c>
      <c r="H1857" s="5">
        <v>36937.57</v>
      </c>
      <c r="I1857" s="5">
        <v>31832.53</v>
      </c>
      <c r="J1857" s="5">
        <v>24756.240000000002</v>
      </c>
      <c r="K1857" s="5">
        <v>21366.98</v>
      </c>
      <c r="L1857" s="5">
        <v>16600.14</v>
      </c>
      <c r="M1857" s="5">
        <v>11125.48</v>
      </c>
      <c r="N1857" s="5">
        <v>2959.76</v>
      </c>
      <c r="O1857" s="5">
        <v>-8319.94</v>
      </c>
      <c r="P1857" s="5">
        <v>-13345.22</v>
      </c>
      <c r="Q1857" s="5">
        <v>-8573.5300000000007</v>
      </c>
      <c r="R1857" s="9">
        <f t="shared" si="261"/>
        <v>15462.102500000001</v>
      </c>
      <c r="S1857" s="9"/>
      <c r="U1857" s="8"/>
      <c r="V1857" s="9">
        <f t="shared" si="259"/>
        <v>15462.102500000001</v>
      </c>
      <c r="W1857" s="8"/>
      <c r="Y1857" s="9"/>
      <c r="Z1857" s="9">
        <f t="shared" si="263"/>
        <v>15462.102500000001</v>
      </c>
      <c r="AA1857" s="9"/>
      <c r="AB1857" s="202"/>
      <c r="AC1857" s="157">
        <v>0</v>
      </c>
    </row>
    <row r="1858" spans="1:29" outlineLevel="3" x14ac:dyDescent="0.25">
      <c r="A1858" t="s">
        <v>3482</v>
      </c>
      <c r="B1858" t="s">
        <v>3483</v>
      </c>
      <c r="C1858" s="8" t="s">
        <v>3682</v>
      </c>
      <c r="D1858" t="s">
        <v>3683</v>
      </c>
      <c r="E1858" s="5">
        <v>-409259.06</v>
      </c>
      <c r="F1858" s="5">
        <v>-406635.61</v>
      </c>
      <c r="G1858" s="5">
        <v>-404012.16</v>
      </c>
      <c r="H1858" s="5">
        <v>-401388.7</v>
      </c>
      <c r="I1858" s="5">
        <v>-398765.22</v>
      </c>
      <c r="J1858" s="5">
        <v>-396141.78</v>
      </c>
      <c r="K1858" s="5">
        <v>-393518.32</v>
      </c>
      <c r="L1858" s="5">
        <v>-390894.88</v>
      </c>
      <c r="M1858" s="5">
        <v>-388271.41</v>
      </c>
      <c r="N1858" s="5">
        <v>-385647.95</v>
      </c>
      <c r="O1858" s="5">
        <v>-383024.5</v>
      </c>
      <c r="P1858" s="5">
        <v>-380401.06</v>
      </c>
      <c r="Q1858" s="5">
        <v>-377777.61</v>
      </c>
      <c r="R1858" s="9">
        <f t="shared" si="261"/>
        <v>-393518.32708333334</v>
      </c>
      <c r="S1858" s="9"/>
      <c r="U1858" s="8"/>
      <c r="V1858" s="9">
        <f t="shared" si="259"/>
        <v>-393518.32708333334</v>
      </c>
      <c r="W1858" s="8"/>
      <c r="Y1858" s="9"/>
      <c r="Z1858" s="9">
        <f t="shared" si="263"/>
        <v>-393518.32708333334</v>
      </c>
      <c r="AA1858" s="9"/>
      <c r="AB1858" s="202"/>
      <c r="AC1858" s="157">
        <v>0</v>
      </c>
    </row>
    <row r="1859" spans="1:29" outlineLevel="3" x14ac:dyDescent="0.25">
      <c r="A1859" t="s">
        <v>3482</v>
      </c>
      <c r="B1859" t="s">
        <v>3483</v>
      </c>
      <c r="C1859" s="8" t="s">
        <v>3684</v>
      </c>
      <c r="D1859" t="s">
        <v>3685</v>
      </c>
      <c r="E1859" s="5">
        <v>-1413356.28</v>
      </c>
      <c r="F1859" s="5">
        <v>-1404296.3</v>
      </c>
      <c r="G1859" s="5">
        <v>-1395236.33</v>
      </c>
      <c r="H1859" s="5">
        <v>-1386176.35</v>
      </c>
      <c r="I1859" s="5">
        <v>-1377116.38</v>
      </c>
      <c r="J1859" s="5">
        <v>-1368056.41</v>
      </c>
      <c r="K1859" s="5">
        <v>-1358996.44</v>
      </c>
      <c r="L1859" s="5">
        <v>-1349936.47</v>
      </c>
      <c r="M1859" s="5">
        <v>-1340876.48</v>
      </c>
      <c r="N1859" s="5">
        <v>-1331816.51</v>
      </c>
      <c r="O1859" s="5">
        <v>-1322756.54</v>
      </c>
      <c r="P1859" s="5">
        <v>-1313696.56</v>
      </c>
      <c r="Q1859" s="5">
        <v>-1304636.58</v>
      </c>
      <c r="R1859" s="9">
        <f t="shared" si="261"/>
        <v>-1358996.4333333336</v>
      </c>
      <c r="S1859" s="9"/>
      <c r="U1859" s="8"/>
      <c r="V1859" s="9">
        <f t="shared" si="259"/>
        <v>-1358996.4333333336</v>
      </c>
      <c r="W1859" s="8"/>
      <c r="Y1859" s="9"/>
      <c r="Z1859" s="9">
        <f t="shared" si="263"/>
        <v>-1358996.4333333336</v>
      </c>
      <c r="AA1859" s="9"/>
      <c r="AB1859" s="202"/>
      <c r="AC1859" s="157">
        <v>0</v>
      </c>
    </row>
    <row r="1860" spans="1:29" outlineLevel="3" x14ac:dyDescent="0.25">
      <c r="A1860" t="s">
        <v>3482</v>
      </c>
      <c r="B1860" t="s">
        <v>3483</v>
      </c>
      <c r="C1860" s="8" t="s">
        <v>3686</v>
      </c>
      <c r="D1860" t="s">
        <v>3687</v>
      </c>
      <c r="E1860" s="5">
        <v>-294202.44</v>
      </c>
      <c r="F1860" s="5">
        <v>-284395.67</v>
      </c>
      <c r="G1860" s="5">
        <v>-274588.93</v>
      </c>
      <c r="H1860" s="5">
        <v>-264782.18</v>
      </c>
      <c r="I1860" s="5">
        <v>-254975.44</v>
      </c>
      <c r="J1860" s="5">
        <v>-245168.71</v>
      </c>
      <c r="K1860" s="5">
        <v>-235361.96</v>
      </c>
      <c r="L1860" s="5">
        <v>-225555.21</v>
      </c>
      <c r="M1860" s="5">
        <v>-215748.45</v>
      </c>
      <c r="N1860" s="5">
        <v>-205941.7</v>
      </c>
      <c r="O1860" s="5">
        <v>-196134.97</v>
      </c>
      <c r="P1860" s="5">
        <v>-186328.22</v>
      </c>
      <c r="Q1860" s="5">
        <v>-176521.48</v>
      </c>
      <c r="R1860" s="9">
        <f t="shared" si="261"/>
        <v>-235361.95000000007</v>
      </c>
      <c r="S1860" s="9"/>
      <c r="U1860" s="8"/>
      <c r="V1860" s="9">
        <f t="shared" si="259"/>
        <v>-235361.95000000007</v>
      </c>
      <c r="W1860" s="8"/>
      <c r="Y1860" s="9"/>
      <c r="Z1860" s="9">
        <f t="shared" si="263"/>
        <v>-235361.95000000007</v>
      </c>
      <c r="AA1860" s="9"/>
      <c r="AB1860" s="202"/>
      <c r="AC1860" s="157">
        <v>0</v>
      </c>
    </row>
    <row r="1861" spans="1:29" outlineLevel="3" x14ac:dyDescent="0.25">
      <c r="A1861" t="s">
        <v>3482</v>
      </c>
      <c r="B1861" t="s">
        <v>3483</v>
      </c>
      <c r="C1861" s="8" t="s">
        <v>3688</v>
      </c>
      <c r="D1861" t="s">
        <v>3689</v>
      </c>
      <c r="E1861" s="5">
        <v>-2117300.2799999998</v>
      </c>
      <c r="F1861" s="5">
        <v>-2046723.6</v>
      </c>
      <c r="G1861" s="5">
        <v>-1976146.92</v>
      </c>
      <c r="H1861" s="5">
        <v>-1905570.25</v>
      </c>
      <c r="I1861" s="5">
        <v>-1834993.55</v>
      </c>
      <c r="J1861" s="5">
        <v>-1764416.88</v>
      </c>
      <c r="K1861" s="5">
        <v>-1693840.2</v>
      </c>
      <c r="L1861" s="5">
        <v>-1623263.52</v>
      </c>
      <c r="M1861" s="5">
        <v>-1552686.84</v>
      </c>
      <c r="N1861" s="5">
        <v>-1482110.17</v>
      </c>
      <c r="O1861" s="5">
        <v>-1411533.48</v>
      </c>
      <c r="P1861" s="5">
        <v>-1340956.79</v>
      </c>
      <c r="Q1861" s="5">
        <v>-1270380.1399999999</v>
      </c>
      <c r="R1861" s="9">
        <f t="shared" si="261"/>
        <v>-1693840.200833333</v>
      </c>
      <c r="S1861" s="9"/>
      <c r="U1861" s="8"/>
      <c r="V1861" s="9">
        <f t="shared" si="259"/>
        <v>-1693840.200833333</v>
      </c>
      <c r="W1861" s="8"/>
      <c r="Y1861" s="9"/>
      <c r="Z1861" s="9">
        <f t="shared" si="263"/>
        <v>-1693840.200833333</v>
      </c>
      <c r="AA1861" s="9"/>
      <c r="AB1861" s="202"/>
      <c r="AC1861" s="157">
        <v>0</v>
      </c>
    </row>
    <row r="1862" spans="1:29" outlineLevel="3" x14ac:dyDescent="0.25">
      <c r="A1862" t="s">
        <v>3482</v>
      </c>
      <c r="B1862" t="s">
        <v>3483</v>
      </c>
      <c r="C1862" s="8" t="s">
        <v>3690</v>
      </c>
      <c r="D1862" t="s">
        <v>3691</v>
      </c>
      <c r="E1862" s="5">
        <v>-711897.46</v>
      </c>
      <c r="F1862" s="5">
        <v>-688167.57</v>
      </c>
      <c r="G1862" s="5">
        <v>-664437.63</v>
      </c>
      <c r="H1862" s="5">
        <v>-640707.72</v>
      </c>
      <c r="I1862" s="5">
        <v>-616977.82999999996</v>
      </c>
      <c r="J1862" s="5">
        <v>-593247.91</v>
      </c>
      <c r="K1862" s="5">
        <v>-569517.97</v>
      </c>
      <c r="L1862" s="5">
        <v>-545788.07999999996</v>
      </c>
      <c r="M1862" s="5">
        <v>-522058.15</v>
      </c>
      <c r="N1862" s="5">
        <v>-498328.23</v>
      </c>
      <c r="O1862" s="5">
        <v>-474598.31</v>
      </c>
      <c r="P1862" s="5">
        <v>-450868.4</v>
      </c>
      <c r="Q1862" s="5">
        <v>-427138.47</v>
      </c>
      <c r="R1862" s="9">
        <f t="shared" si="261"/>
        <v>-569517.9804166666</v>
      </c>
      <c r="S1862" s="9"/>
      <c r="U1862" s="8"/>
      <c r="V1862" s="9">
        <f t="shared" si="259"/>
        <v>-569517.9804166666</v>
      </c>
      <c r="W1862" s="8"/>
      <c r="Y1862" s="9"/>
      <c r="Z1862" s="9">
        <f t="shared" si="263"/>
        <v>-569517.9804166666</v>
      </c>
      <c r="AA1862" s="9"/>
      <c r="AB1862" s="202"/>
      <c r="AC1862" s="157">
        <v>0</v>
      </c>
    </row>
    <row r="1863" spans="1:29" outlineLevel="3" x14ac:dyDescent="0.25">
      <c r="A1863" t="s">
        <v>3482</v>
      </c>
      <c r="B1863" t="s">
        <v>3483</v>
      </c>
      <c r="C1863" s="8" t="s">
        <v>3692</v>
      </c>
      <c r="D1863" t="s">
        <v>3693</v>
      </c>
      <c r="E1863" s="5">
        <v>-115830.62</v>
      </c>
      <c r="F1863" s="5">
        <v>-114139.68</v>
      </c>
      <c r="G1863" s="5">
        <v>-112448.72</v>
      </c>
      <c r="H1863" s="5">
        <v>-110757.75</v>
      </c>
      <c r="I1863" s="5">
        <v>-109066.8</v>
      </c>
      <c r="J1863" s="5">
        <v>-107375.84</v>
      </c>
      <c r="K1863" s="5">
        <v>-105684.88</v>
      </c>
      <c r="L1863" s="5">
        <v>-103993.91</v>
      </c>
      <c r="M1863" s="5">
        <v>-102302.96</v>
      </c>
      <c r="N1863" s="5">
        <v>-100612</v>
      </c>
      <c r="O1863" s="5">
        <v>-98921.05</v>
      </c>
      <c r="P1863" s="5">
        <v>-97230.11</v>
      </c>
      <c r="Q1863" s="5">
        <v>-95539.13</v>
      </c>
      <c r="R1863" s="9">
        <f t="shared" si="261"/>
        <v>-105684.88125000002</v>
      </c>
      <c r="S1863" s="9"/>
      <c r="U1863" s="8"/>
      <c r="V1863" s="9">
        <f t="shared" si="259"/>
        <v>-105684.88125000002</v>
      </c>
      <c r="W1863" s="8"/>
      <c r="Y1863" s="9"/>
      <c r="Z1863" s="9">
        <f t="shared" si="263"/>
        <v>-105684.88125000002</v>
      </c>
      <c r="AA1863" s="9"/>
      <c r="AB1863" s="202"/>
      <c r="AC1863" s="157">
        <v>0</v>
      </c>
    </row>
    <row r="1864" spans="1:29" outlineLevel="3" x14ac:dyDescent="0.25">
      <c r="A1864" t="s">
        <v>3482</v>
      </c>
      <c r="B1864" t="s">
        <v>3483</v>
      </c>
      <c r="C1864" s="8" t="s">
        <v>3694</v>
      </c>
      <c r="D1864" t="s">
        <v>3695</v>
      </c>
      <c r="E1864" s="5">
        <v>-47846.04</v>
      </c>
      <c r="F1864" s="5">
        <v>-47846.04</v>
      </c>
      <c r="G1864" s="5">
        <v>-47846.04</v>
      </c>
      <c r="H1864" s="5">
        <v>-47846.04</v>
      </c>
      <c r="I1864" s="5">
        <v>-48662.76</v>
      </c>
      <c r="J1864" s="5">
        <v>-48756.43</v>
      </c>
      <c r="K1864" s="5">
        <v>-48855.99</v>
      </c>
      <c r="L1864" s="5">
        <v>-48958.58</v>
      </c>
      <c r="M1864" s="5">
        <v>-49062.61</v>
      </c>
      <c r="N1864" s="5">
        <v>-49164.42</v>
      </c>
      <c r="O1864" s="5">
        <v>-49266.42</v>
      </c>
      <c r="P1864" s="5">
        <v>-49367.839999999997</v>
      </c>
      <c r="Q1864" s="5">
        <v>-49468.22</v>
      </c>
      <c r="R1864" s="9">
        <f t="shared" si="261"/>
        <v>-48690.85833333333</v>
      </c>
      <c r="S1864" s="9"/>
      <c r="U1864" s="8"/>
      <c r="V1864" s="9">
        <f t="shared" si="259"/>
        <v>-48690.85833333333</v>
      </c>
      <c r="W1864" s="8"/>
      <c r="Y1864" s="9"/>
      <c r="Z1864" s="9">
        <f t="shared" si="263"/>
        <v>-48690.85833333333</v>
      </c>
      <c r="AA1864" s="9"/>
      <c r="AB1864" s="202"/>
      <c r="AC1864" s="157">
        <v>0</v>
      </c>
    </row>
    <row r="1865" spans="1:29" outlineLevel="3" x14ac:dyDescent="0.25">
      <c r="A1865" t="s">
        <v>3696</v>
      </c>
      <c r="B1865" t="s">
        <v>3697</v>
      </c>
      <c r="C1865" s="8" t="s">
        <v>3698</v>
      </c>
      <c r="D1865" t="s">
        <v>1946</v>
      </c>
      <c r="E1865" s="5">
        <v>-163932.1</v>
      </c>
      <c r="F1865" s="5">
        <v>-163932.1</v>
      </c>
      <c r="G1865" s="5">
        <v>-163932.1</v>
      </c>
      <c r="H1865" s="5">
        <v>-163932.1</v>
      </c>
      <c r="I1865" s="5">
        <v>-163932.1</v>
      </c>
      <c r="J1865" s="5">
        <v>-163932.1</v>
      </c>
      <c r="K1865" s="5">
        <v>-74524.39</v>
      </c>
      <c r="L1865" s="5">
        <v>-74524.39</v>
      </c>
      <c r="M1865" s="5">
        <v>-74524.39</v>
      </c>
      <c r="N1865" s="5">
        <v>-74524.39</v>
      </c>
      <c r="O1865" s="5">
        <v>-74524.39</v>
      </c>
      <c r="P1865" s="5">
        <v>-74524.39</v>
      </c>
      <c r="Q1865" s="5">
        <v>-74524.39</v>
      </c>
      <c r="R1865" s="9">
        <f t="shared" si="261"/>
        <v>-115502.92375</v>
      </c>
      <c r="S1865" s="9"/>
      <c r="U1865" s="8"/>
      <c r="V1865" s="9">
        <f t="shared" si="259"/>
        <v>-115502.92375</v>
      </c>
      <c r="W1865" s="8"/>
      <c r="Y1865" s="9"/>
      <c r="Z1865" s="9"/>
      <c r="AA1865" s="9">
        <f>V1865</f>
        <v>-115502.92375</v>
      </c>
      <c r="AB1865" s="202"/>
      <c r="AC1865" s="157">
        <v>0</v>
      </c>
    </row>
    <row r="1866" spans="1:29" outlineLevel="3" x14ac:dyDescent="0.25">
      <c r="A1866" t="s">
        <v>3696</v>
      </c>
      <c r="B1866" t="s">
        <v>3697</v>
      </c>
      <c r="C1866" s="8" t="s">
        <v>3699</v>
      </c>
      <c r="D1866" t="s">
        <v>3700</v>
      </c>
      <c r="E1866" s="5">
        <v>-395197.31</v>
      </c>
      <c r="F1866" s="5">
        <v>-486078.14</v>
      </c>
      <c r="G1866" s="5">
        <v>-566775.03</v>
      </c>
      <c r="H1866" s="5">
        <v>-546032.29</v>
      </c>
      <c r="I1866" s="5">
        <v>-304145.89</v>
      </c>
      <c r="J1866" s="5">
        <v>-366597.82</v>
      </c>
      <c r="K1866" s="5">
        <v>-107930.11</v>
      </c>
      <c r="L1866" s="5">
        <v>-319900.65999999997</v>
      </c>
      <c r="M1866" s="5">
        <v>-356620.82</v>
      </c>
      <c r="N1866" s="5">
        <v>-306260.03999999998</v>
      </c>
      <c r="O1866" s="5">
        <v>-425260.92</v>
      </c>
      <c r="P1866" s="5">
        <v>-331160.67</v>
      </c>
      <c r="Q1866" s="5">
        <v>-434493.23</v>
      </c>
      <c r="R1866" s="9">
        <f t="shared" si="261"/>
        <v>-377633.97166666668</v>
      </c>
      <c r="S1866" s="9"/>
      <c r="U1866" s="8"/>
      <c r="V1866" s="9">
        <f t="shared" si="259"/>
        <v>-377633.97166666668</v>
      </c>
      <c r="W1866" s="8"/>
      <c r="Y1866" s="9"/>
      <c r="Z1866" s="9"/>
      <c r="AA1866" s="9">
        <f>V1866</f>
        <v>-377633.97166666668</v>
      </c>
      <c r="AB1866" s="202"/>
      <c r="AC1866" s="157">
        <v>0</v>
      </c>
    </row>
    <row r="1867" spans="1:29" ht="13.5" outlineLevel="2" thickBot="1" x14ac:dyDescent="0.35">
      <c r="A1867" s="6" t="s">
        <v>3792</v>
      </c>
      <c r="B1867" s="6"/>
      <c r="C1867" s="6"/>
      <c r="D1867" s="6"/>
      <c r="E1867" s="7">
        <f>SUBTOTAL(9,E1755:E1866)</f>
        <v>-277417560.57999998</v>
      </c>
      <c r="F1867" s="7">
        <f t="shared" ref="F1867:R1867" si="264">SUBTOTAL(9,F1755:F1866)</f>
        <v>-285739848.5200001</v>
      </c>
      <c r="G1867" s="7">
        <f t="shared" si="264"/>
        <v>-282384391.84000015</v>
      </c>
      <c r="H1867" s="7">
        <f t="shared" si="264"/>
        <v>-279493398.52000004</v>
      </c>
      <c r="I1867" s="7">
        <f t="shared" si="264"/>
        <v>-253616723.81</v>
      </c>
      <c r="J1867" s="7">
        <f t="shared" si="264"/>
        <v>-265253523.35000002</v>
      </c>
      <c r="K1867" s="7">
        <f t="shared" si="264"/>
        <v>-285789510.19</v>
      </c>
      <c r="L1867" s="7">
        <f t="shared" si="264"/>
        <v>-281177738.42000014</v>
      </c>
      <c r="M1867" s="7">
        <f t="shared" si="264"/>
        <v>-281619099.64999998</v>
      </c>
      <c r="N1867" s="7">
        <f t="shared" si="264"/>
        <v>-294153326.27000028</v>
      </c>
      <c r="O1867" s="7">
        <f t="shared" si="264"/>
        <v>-294649043.86000001</v>
      </c>
      <c r="P1867" s="7">
        <f t="shared" si="264"/>
        <v>-294991074.83000028</v>
      </c>
      <c r="Q1867" s="7">
        <f t="shared" si="264"/>
        <v>-293371041.8299998</v>
      </c>
      <c r="R1867" s="7">
        <f t="shared" si="264"/>
        <v>-282021831.70541662</v>
      </c>
      <c r="S1867" s="16"/>
      <c r="T1867" s="7">
        <f t="shared" ref="T1867:W1867" si="265">SUBTOTAL(9,T1755:T1866)</f>
        <v>0</v>
      </c>
      <c r="U1867" s="7">
        <f t="shared" si="265"/>
        <v>-104001157.52708332</v>
      </c>
      <c r="V1867" s="7">
        <f t="shared" si="265"/>
        <v>-178020674.17833331</v>
      </c>
      <c r="W1867" s="7">
        <f t="shared" si="265"/>
        <v>0</v>
      </c>
      <c r="X1867" s="16"/>
      <c r="Y1867" s="7">
        <f t="shared" ref="Y1867:AA1867" si="266">SUBTOTAL(9,Y1755:Y1866)</f>
        <v>-1451597.7337926826</v>
      </c>
      <c r="Z1867" s="7">
        <f t="shared" si="266"/>
        <v>-103269504.64204064</v>
      </c>
      <c r="AA1867" s="7">
        <f t="shared" si="266"/>
        <v>-73299571.80250001</v>
      </c>
      <c r="AB1867" s="16"/>
      <c r="AC1867" s="188"/>
    </row>
    <row r="1868" spans="1:29" ht="13.5" outlineLevel="1" thickBot="1" x14ac:dyDescent="0.35">
      <c r="A1868" s="6" t="s">
        <v>3793</v>
      </c>
      <c r="B1868" s="6"/>
      <c r="C1868" s="6"/>
      <c r="D1868" s="6"/>
      <c r="E1868" s="7">
        <f>SUBTOTAL(9,E1525:E1867)</f>
        <v>-5843050820.4299974</v>
      </c>
      <c r="F1868" s="7">
        <f t="shared" ref="F1868:R1868" si="267">SUBTOTAL(9,F1525:F1867)</f>
        <v>-5852645846.7700014</v>
      </c>
      <c r="G1868" s="7">
        <f t="shared" si="267"/>
        <v>-5848994059.710001</v>
      </c>
      <c r="H1868" s="7">
        <f t="shared" si="267"/>
        <v>-5886434511.4400034</v>
      </c>
      <c r="I1868" s="7">
        <f t="shared" si="267"/>
        <v>-5904587903.9400034</v>
      </c>
      <c r="J1868" s="7">
        <f t="shared" si="267"/>
        <v>-5919283014.4699955</v>
      </c>
      <c r="K1868" s="7">
        <f t="shared" si="267"/>
        <v>-5713310447.0900002</v>
      </c>
      <c r="L1868" s="7">
        <f t="shared" si="267"/>
        <v>-5702678169.9300013</v>
      </c>
      <c r="M1868" s="7">
        <f t="shared" si="267"/>
        <v>-5700945757.2799988</v>
      </c>
      <c r="N1868" s="7">
        <f t="shared" si="267"/>
        <v>-5716849419.1200037</v>
      </c>
      <c r="O1868" s="7">
        <f t="shared" si="267"/>
        <v>-5723713914.550004</v>
      </c>
      <c r="P1868" s="7">
        <f t="shared" si="267"/>
        <v>-5715536572.3600025</v>
      </c>
      <c r="Q1868" s="7">
        <f t="shared" si="267"/>
        <v>-5697629527.1600046</v>
      </c>
      <c r="R1868" s="7">
        <f t="shared" si="267"/>
        <v>-5787943315.8712473</v>
      </c>
      <c r="S1868" s="16"/>
      <c r="T1868" s="7">
        <f t="shared" ref="T1868:W1868" si="268">SUBTOTAL(9,T1525:T1867)</f>
        <v>0</v>
      </c>
      <c r="U1868" s="7">
        <f t="shared" si="268"/>
        <v>-104001157.52708332</v>
      </c>
      <c r="V1868" s="7">
        <f t="shared" si="268"/>
        <v>-5683942158.3441648</v>
      </c>
      <c r="W1868" s="7">
        <f t="shared" si="268"/>
        <v>0</v>
      </c>
      <c r="X1868" s="16"/>
      <c r="Y1868" s="7">
        <f t="shared" ref="Y1868:AA1868" si="269">SUBTOTAL(9,Y1525:Y1867)</f>
        <v>-315578619.20122844</v>
      </c>
      <c r="Z1868" s="7">
        <f t="shared" si="269"/>
        <v>-4659974051.6779404</v>
      </c>
      <c r="AA1868" s="7">
        <f t="shared" si="269"/>
        <v>-708389487.46499789</v>
      </c>
      <c r="AB1868" s="16"/>
      <c r="AC1868" s="12"/>
    </row>
    <row r="1869" spans="1:29" s="8" customFormat="1" ht="13.5" outlineLevel="1" thickBot="1" x14ac:dyDescent="0.35">
      <c r="A1869" s="17"/>
      <c r="B1869" s="17"/>
      <c r="C1869" s="17"/>
      <c r="D1869" s="17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16"/>
      <c r="X1869" s="200"/>
      <c r="Z1869" s="9"/>
      <c r="AA1869" s="9"/>
      <c r="AB1869" s="202"/>
    </row>
    <row r="1870" spans="1:29" ht="13.5" thickBot="1" x14ac:dyDescent="0.35">
      <c r="A1870" s="6" t="s">
        <v>3794</v>
      </c>
      <c r="B1870" s="6"/>
      <c r="C1870" s="6"/>
      <c r="D1870" s="6"/>
      <c r="E1870" s="7">
        <f t="shared" ref="E1870:W1870" si="270">SUBTOTAL(9,E944:E1868)</f>
        <v>-21864861175.690018</v>
      </c>
      <c r="F1870" s="7">
        <f t="shared" si="270"/>
        <v>-22072640510.550003</v>
      </c>
      <c r="G1870" s="7">
        <f t="shared" si="270"/>
        <v>-22224933100.020004</v>
      </c>
      <c r="H1870" s="7">
        <f t="shared" si="270"/>
        <v>-22241230612.089977</v>
      </c>
      <c r="I1870" s="7">
        <f t="shared" si="270"/>
        <v>-22296684097.830006</v>
      </c>
      <c r="J1870" s="7">
        <f t="shared" si="270"/>
        <v>-22467898330.23</v>
      </c>
      <c r="K1870" s="7">
        <f t="shared" si="270"/>
        <v>-22205931064.010025</v>
      </c>
      <c r="L1870" s="7">
        <f t="shared" si="270"/>
        <v>-22217186720.08004</v>
      </c>
      <c r="M1870" s="7">
        <f t="shared" si="270"/>
        <v>-22225661918.310017</v>
      </c>
      <c r="N1870" s="7">
        <f t="shared" si="270"/>
        <v>-22891883924.629986</v>
      </c>
      <c r="O1870" s="7">
        <f t="shared" si="270"/>
        <v>-22984336420.599991</v>
      </c>
      <c r="P1870" s="7">
        <f t="shared" si="270"/>
        <v>-23087614402.25</v>
      </c>
      <c r="Q1870" s="7">
        <f t="shared" si="270"/>
        <v>-23201585737.549995</v>
      </c>
      <c r="R1870" s="7">
        <f t="shared" si="270"/>
        <v>-22454102046.434986</v>
      </c>
      <c r="S1870" s="16"/>
      <c r="T1870" s="7">
        <f t="shared" si="270"/>
        <v>0</v>
      </c>
      <c r="U1870" s="7">
        <f t="shared" si="270"/>
        <v>-1210832378.1670833</v>
      </c>
      <c r="V1870" s="7">
        <f t="shared" si="270"/>
        <v>-6181622429.1879148</v>
      </c>
      <c r="W1870" s="7">
        <f t="shared" si="270"/>
        <v>-15061647239.079998</v>
      </c>
      <c r="X1870" s="16"/>
      <c r="Y1870" s="7">
        <f t="shared" ref="Y1870:AA1870" si="271">SUBTOTAL(9,Y944:Y1868)</f>
        <v>-316760820.2994467</v>
      </c>
      <c r="Z1870" s="7">
        <f t="shared" si="271"/>
        <v>-4747981276.8047228</v>
      </c>
      <c r="AA1870" s="7">
        <f t="shared" si="271"/>
        <v>-1116880332.0837467</v>
      </c>
      <c r="AB1870" s="16"/>
      <c r="AC1870" s="12"/>
    </row>
    <row r="1871" spans="1:29" s="8" customFormat="1" ht="13" x14ac:dyDescent="0.3">
      <c r="A1871" s="24"/>
      <c r="B1871" s="24"/>
      <c r="C1871" s="24"/>
      <c r="D1871" s="24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16"/>
      <c r="X1871" s="200"/>
      <c r="AB1871" s="200"/>
    </row>
    <row r="1872" spans="1:29" ht="13.5" thickBot="1" x14ac:dyDescent="0.35">
      <c r="A1872" s="6" t="s">
        <v>3701</v>
      </c>
      <c r="B1872" s="6"/>
      <c r="C1872" s="6"/>
      <c r="D1872" s="6"/>
      <c r="E1872" s="7">
        <f t="shared" ref="E1872:R1872" si="272">SUBTOTAL(9,E11:E1870)</f>
        <v>3.484293119981885E-5</v>
      </c>
      <c r="F1872" s="7">
        <f t="shared" si="272"/>
        <v>-7.2468537837266922E-6</v>
      </c>
      <c r="G1872" s="7">
        <f t="shared" si="272"/>
        <v>2.8708949685096741E-5</v>
      </c>
      <c r="H1872" s="7">
        <f t="shared" si="272"/>
        <v>6.0865422710776329E-6</v>
      </c>
      <c r="I1872" s="7">
        <f t="shared" si="272"/>
        <v>1.7976504750549793E-5</v>
      </c>
      <c r="J1872" s="7">
        <f t="shared" si="272"/>
        <v>4.1526334825903177E-5</v>
      </c>
      <c r="K1872" s="7">
        <f t="shared" si="272"/>
        <v>2.6768655516207218E-5</v>
      </c>
      <c r="L1872" s="7">
        <f t="shared" si="272"/>
        <v>3.1702802516520023E-5</v>
      </c>
      <c r="M1872" s="7">
        <f t="shared" si="272"/>
        <v>-3.2393378205597401E-5</v>
      </c>
      <c r="N1872" s="7">
        <f t="shared" si="272"/>
        <v>1.9299914129078388E-5</v>
      </c>
      <c r="O1872" s="7">
        <f t="shared" si="272"/>
        <v>1.0551651939749718E-5</v>
      </c>
      <c r="P1872" s="7">
        <f t="shared" si="272"/>
        <v>6.9022818934172392E-5</v>
      </c>
      <c r="Q1872" s="7">
        <f t="shared" si="272"/>
        <v>-5.6314980611205101E-5</v>
      </c>
      <c r="R1872" s="7">
        <f t="shared" si="272"/>
        <v>-1.9802129827439785E-5</v>
      </c>
      <c r="S1872" s="16"/>
      <c r="T1872" s="7">
        <f>T941+T1870</f>
        <v>1651215699.3898606</v>
      </c>
      <c r="U1872" s="7">
        <f t="shared" ref="U1872:AA1872" si="273">U941+U1870</f>
        <v>-1210832378.1670833</v>
      </c>
      <c r="V1872" s="7">
        <f t="shared" si="273"/>
        <v>14585686757.257225</v>
      </c>
      <c r="W1872" s="7">
        <f t="shared" si="273"/>
        <v>-15026070078.479998</v>
      </c>
      <c r="X1872" s="16"/>
      <c r="Y1872" s="7">
        <f t="shared" si="273"/>
        <v>779522612.15061367</v>
      </c>
      <c r="Z1872" s="7">
        <f t="shared" si="273"/>
        <v>12285931011.787872</v>
      </c>
      <c r="AA1872" s="7">
        <f t="shared" si="273"/>
        <v>1520233133.3187373</v>
      </c>
      <c r="AB1872" s="16"/>
      <c r="AC1872" s="12"/>
    </row>
    <row r="1874" spans="1:29" ht="13" x14ac:dyDescent="0.3">
      <c r="D1874" s="26" t="s">
        <v>3799</v>
      </c>
      <c r="R1874" s="5">
        <v>10750.000000001801</v>
      </c>
      <c r="V1874" s="5">
        <f>R1874</f>
        <v>10750.000000001801</v>
      </c>
      <c r="Y1874" s="5">
        <v>447.74512944337033</v>
      </c>
      <c r="Z1874" s="5">
        <v>10302.254870558492</v>
      </c>
      <c r="AA1874" s="5">
        <v>0</v>
      </c>
      <c r="AB1874" s="202"/>
      <c r="AC1874" s="5"/>
    </row>
    <row r="1876" spans="1:29" x14ac:dyDescent="0.25">
      <c r="T1876" s="5"/>
      <c r="U1876" s="5"/>
    </row>
    <row r="1877" spans="1:29" x14ac:dyDescent="0.25">
      <c r="T1877" s="5"/>
    </row>
    <row r="1878" spans="1:29" ht="13" x14ac:dyDescent="0.3">
      <c r="A1878" s="1" t="s">
        <v>3800</v>
      </c>
      <c r="V1878" s="27">
        <f>SUM(V941,V1870,V1874)</f>
        <v>14585697507.257225</v>
      </c>
      <c r="W1878" s="27">
        <f>SUM(W941,W1870)</f>
        <v>-15026070078.479998</v>
      </c>
      <c r="X1878" s="16"/>
      <c r="Y1878" s="155">
        <f>SUM(Y941,Y1870,Y1874)</f>
        <v>779523059.89574313</v>
      </c>
      <c r="Z1878" s="155">
        <f>SUM(Z941,Z1870,Z1874)</f>
        <v>12285941314.042744</v>
      </c>
      <c r="AA1878" s="155">
        <f>SUM(AA941,AA1870,AA1874)</f>
        <v>1520233133.3187373</v>
      </c>
      <c r="AB1878" s="210"/>
      <c r="AC1878" s="155"/>
    </row>
    <row r="1879" spans="1:29" ht="13" x14ac:dyDescent="0.3">
      <c r="A1879" s="1" t="s">
        <v>3801</v>
      </c>
      <c r="W1879" s="198">
        <f>-V1878-W1878</f>
        <v>440372571.2227726</v>
      </c>
      <c r="X1879" s="16"/>
      <c r="Y1879" s="89"/>
      <c r="Z1879" s="89"/>
      <c r="AA1879" s="89"/>
      <c r="AB1879" s="16"/>
      <c r="AC1879" s="89"/>
    </row>
    <row r="1880" spans="1:29" x14ac:dyDescent="0.25">
      <c r="V1880" s="156" t="s">
        <v>5586</v>
      </c>
      <c r="Y1880" s="157">
        <f>Y1878/$V$1878</f>
        <v>5.3444345702897342E-2</v>
      </c>
      <c r="Z1880" s="157">
        <f t="shared" ref="Z1880:AA1880" si="274">Z1878/$V$1878</f>
        <v>0.84232799342847886</v>
      </c>
      <c r="AA1880" s="157">
        <f t="shared" si="274"/>
        <v>0.10422766086862378</v>
      </c>
      <c r="AB1880" s="211"/>
      <c r="AC1880" s="157"/>
    </row>
    <row r="1881" spans="1:29" x14ac:dyDescent="0.25">
      <c r="V1881" s="156" t="s">
        <v>5587</v>
      </c>
      <c r="Y1881" s="5">
        <f>$W$1879*Y1880</f>
        <v>23535423.934503641</v>
      </c>
      <c r="Z1881" s="5">
        <f t="shared" ref="Z1881:AA1881" si="275">$W$1879*Z1880</f>
        <v>370938144.27901793</v>
      </c>
      <c r="AA1881" s="5">
        <f t="shared" si="275"/>
        <v>45899003.009251013</v>
      </c>
      <c r="AB1881" s="202"/>
      <c r="AC1881" s="5"/>
    </row>
    <row r="1883" spans="1:29" x14ac:dyDescent="0.25">
      <c r="W1883" s="156" t="s">
        <v>5588</v>
      </c>
      <c r="X1883" s="204"/>
      <c r="Y1883" s="5">
        <f>Y1878</f>
        <v>779523059.89574313</v>
      </c>
      <c r="Z1883" s="5">
        <f t="shared" ref="Z1883:AA1883" si="276">Z1878</f>
        <v>12285941314.042744</v>
      </c>
      <c r="AA1883" s="5">
        <f t="shared" si="276"/>
        <v>1520233133.3187373</v>
      </c>
      <c r="AB1883" s="202"/>
      <c r="AC1883" s="5"/>
    </row>
    <row r="1884" spans="1:29" ht="13" thickBot="1" x14ac:dyDescent="0.3">
      <c r="W1884" s="156" t="s">
        <v>5589</v>
      </c>
      <c r="X1884" s="204"/>
      <c r="Y1884" s="5">
        <f>$W$1878*Y1880</f>
        <v>-803058483.83024681</v>
      </c>
      <c r="Z1884" s="5">
        <f t="shared" ref="Z1884:AA1884" si="277">$W$1878*Z1880</f>
        <v>-12656879458.321762</v>
      </c>
      <c r="AA1884" s="5">
        <f t="shared" si="277"/>
        <v>-1566132136.3279884</v>
      </c>
      <c r="AB1884" s="202"/>
      <c r="AC1884" s="5"/>
    </row>
    <row r="1885" spans="1:29" ht="13.5" thickBot="1" x14ac:dyDescent="0.35">
      <c r="A1885" s="5"/>
      <c r="W1885" s="158" t="s">
        <v>5590</v>
      </c>
      <c r="X1885" s="205"/>
      <c r="Y1885" s="159">
        <f>-Y1883-Y1884</f>
        <v>23535423.934503675</v>
      </c>
      <c r="Z1885" s="5">
        <f t="shared" ref="Z1885:AA1885" si="278">-Z1883-Z1884</f>
        <v>370938144.2790184</v>
      </c>
      <c r="AA1885" s="5">
        <f t="shared" si="278"/>
        <v>45899003.009251118</v>
      </c>
      <c r="AB1885" s="202"/>
      <c r="AC1885" s="5"/>
    </row>
  </sheetData>
  <mergeCells count="12">
    <mergeCell ref="Y9:AA9"/>
    <mergeCell ref="Y8:AA8"/>
    <mergeCell ref="A1047:D1047"/>
    <mergeCell ref="A1153:D1153"/>
    <mergeCell ref="A1524:D1524"/>
    <mergeCell ref="A11:D11"/>
    <mergeCell ref="A161:D161"/>
    <mergeCell ref="T9:W9"/>
    <mergeCell ref="A217:D217"/>
    <mergeCell ref="A407:D407"/>
    <mergeCell ref="A943:D943"/>
    <mergeCell ref="A969:D969"/>
  </mergeCells>
  <pageMargins left="0.3" right="0.3" top="1" bottom="0.7" header="0.5" footer="0.55000000000000004"/>
  <pageSetup scale="22" fitToHeight="15" orientation="portrait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view="pageBreakPreview" zoomScale="85" zoomScaleNormal="100" zoomScaleSheetLayoutView="85" workbookViewId="0">
      <pane xSplit="2" topLeftCell="D1" activePane="topRight" state="frozen"/>
      <selection activeCell="I18" sqref="I18"/>
      <selection pane="topRight" activeCell="I18" sqref="I18"/>
    </sheetView>
  </sheetViews>
  <sheetFormatPr defaultColWidth="10" defaultRowHeight="12.5" outlineLevelRow="1" x14ac:dyDescent="0.25"/>
  <cols>
    <col min="1" max="1" width="33.81640625" style="31" customWidth="1"/>
    <col min="2" max="2" width="11.7265625" style="31" customWidth="1"/>
    <col min="3" max="9" width="9.7265625" style="31" bestFit="1" customWidth="1"/>
    <col min="10" max="10" width="11.54296875" style="31" bestFit="1" customWidth="1"/>
    <col min="11" max="15" width="9.7265625" style="31" bestFit="1" customWidth="1"/>
    <col min="16" max="16" width="13.1796875" style="31" bestFit="1" customWidth="1"/>
    <col min="17" max="17" width="13.1796875" style="31" customWidth="1"/>
    <col min="18" max="18" width="45.1796875" style="31" customWidth="1"/>
    <col min="19" max="28" width="11.1796875" style="31" customWidth="1"/>
    <col min="29" max="16384" width="10" style="31"/>
  </cols>
  <sheetData>
    <row r="1" spans="1:36" ht="13" x14ac:dyDescent="0.3">
      <c r="A1" s="30" t="s">
        <v>0</v>
      </c>
      <c r="B1" s="30"/>
      <c r="O1" s="87" t="s">
        <v>3826</v>
      </c>
      <c r="P1" s="88">
        <v>0.66666666666666596</v>
      </c>
      <c r="Q1" s="88"/>
    </row>
    <row r="2" spans="1:36" ht="13" x14ac:dyDescent="0.3">
      <c r="A2" s="30" t="s">
        <v>3821</v>
      </c>
      <c r="B2" s="30"/>
    </row>
    <row r="3" spans="1:36" ht="13" x14ac:dyDescent="0.3">
      <c r="A3" s="30" t="s">
        <v>3802</v>
      </c>
      <c r="B3" s="30"/>
      <c r="C3" s="32"/>
    </row>
    <row r="4" spans="1:36" ht="13" x14ac:dyDescent="0.3">
      <c r="A4" s="30" t="s">
        <v>3803</v>
      </c>
      <c r="B4" s="30"/>
    </row>
    <row r="5" spans="1:36" ht="13" x14ac:dyDescent="0.3">
      <c r="A5" s="30"/>
      <c r="B5" s="30"/>
    </row>
    <row r="6" spans="1:36" s="37" customFormat="1" ht="13.5" thickBot="1" x14ac:dyDescent="0.3">
      <c r="A6" s="33" t="s">
        <v>3804</v>
      </c>
      <c r="B6" s="34"/>
      <c r="C6" s="35" t="s">
        <v>3805</v>
      </c>
      <c r="D6" s="35" t="s">
        <v>3805</v>
      </c>
      <c r="E6" s="35" t="s">
        <v>3805</v>
      </c>
      <c r="F6" s="35" t="s">
        <v>3805</v>
      </c>
      <c r="G6" s="35" t="s">
        <v>3805</v>
      </c>
      <c r="H6" s="35" t="s">
        <v>3805</v>
      </c>
      <c r="I6" s="35" t="s">
        <v>3805</v>
      </c>
      <c r="J6" s="35" t="s">
        <v>3805</v>
      </c>
      <c r="K6" s="35" t="s">
        <v>3805</v>
      </c>
      <c r="L6" s="35" t="s">
        <v>3805</v>
      </c>
      <c r="M6" s="35" t="s">
        <v>3805</v>
      </c>
      <c r="N6" s="35" t="s">
        <v>3805</v>
      </c>
      <c r="O6" s="35" t="s">
        <v>3805</v>
      </c>
      <c r="P6" s="36"/>
      <c r="Q6" s="36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6" ht="26.5" thickBot="1" x14ac:dyDescent="0.4">
      <c r="A7" s="39" t="s">
        <v>3806</v>
      </c>
      <c r="B7" s="40" t="s">
        <v>1</v>
      </c>
      <c r="C7" s="41">
        <f>DATE(YEAR(D7),MONTH(D7)-1,DAY(D7))</f>
        <v>43252</v>
      </c>
      <c r="D7" s="41">
        <f t="shared" ref="D7:M7" si="0">DATE(YEAR(E7),MONTH(E7)-1,DAY(E7))</f>
        <v>43282</v>
      </c>
      <c r="E7" s="41">
        <f t="shared" si="0"/>
        <v>43313</v>
      </c>
      <c r="F7" s="41">
        <f t="shared" si="0"/>
        <v>43344</v>
      </c>
      <c r="G7" s="41">
        <f t="shared" si="0"/>
        <v>43374</v>
      </c>
      <c r="H7" s="41">
        <f t="shared" si="0"/>
        <v>43405</v>
      </c>
      <c r="I7" s="41">
        <f t="shared" si="0"/>
        <v>43435</v>
      </c>
      <c r="J7" s="41">
        <f t="shared" si="0"/>
        <v>43466</v>
      </c>
      <c r="K7" s="41">
        <f t="shared" si="0"/>
        <v>43497</v>
      </c>
      <c r="L7" s="41">
        <f t="shared" si="0"/>
        <v>43525</v>
      </c>
      <c r="M7" s="41">
        <f t="shared" si="0"/>
        <v>43556</v>
      </c>
      <c r="N7" s="41">
        <f>DATE(YEAR(O7),MONTH(O7)-1,DAY(O7))</f>
        <v>43586</v>
      </c>
      <c r="O7" s="41">
        <v>43617</v>
      </c>
      <c r="P7" s="42" t="s">
        <v>3807</v>
      </c>
      <c r="Q7" s="195" t="s">
        <v>6016</v>
      </c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3"/>
      <c r="AJ7" s="43"/>
    </row>
    <row r="8" spans="1:36" ht="16" thickBot="1" x14ac:dyDescent="0.4">
      <c r="A8" s="44" t="s">
        <v>3808</v>
      </c>
      <c r="B8" s="45">
        <v>399</v>
      </c>
      <c r="C8" s="46">
        <v>450708.00194000016</v>
      </c>
      <c r="D8" s="46">
        <v>451261.86360000016</v>
      </c>
      <c r="E8" s="46">
        <v>451775.38772000012</v>
      </c>
      <c r="F8" s="46">
        <v>450784.34574000014</v>
      </c>
      <c r="G8" s="46">
        <v>451137.31657000014</v>
      </c>
      <c r="H8" s="46">
        <v>446777.53359000018</v>
      </c>
      <c r="I8" s="46">
        <v>447147.97484000016</v>
      </c>
      <c r="J8" s="46">
        <v>447275.87603000016</v>
      </c>
      <c r="K8" s="46">
        <v>447260.12610000017</v>
      </c>
      <c r="L8" s="46">
        <v>446038.91585000022</v>
      </c>
      <c r="M8" s="46">
        <v>445801.85043000022</v>
      </c>
      <c r="N8" s="46">
        <v>442930.50359000021</v>
      </c>
      <c r="O8" s="47">
        <v>442864.22264000017</v>
      </c>
      <c r="P8" s="48">
        <f t="shared" ref="P8:P14" si="1">(((C8+O8)+(SUM(D8:N8)*2))/24)</f>
        <v>447914.8171958336</v>
      </c>
      <c r="Q8" s="85" t="s">
        <v>6017</v>
      </c>
      <c r="R8" s="49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3"/>
      <c r="AJ8" s="43"/>
    </row>
    <row r="9" spans="1:36" s="52" customFormat="1" ht="26.25" customHeight="1" outlineLevel="1" x14ac:dyDescent="0.35">
      <c r="A9" s="50" t="s">
        <v>749</v>
      </c>
      <c r="B9" s="51">
        <v>154</v>
      </c>
      <c r="C9" s="46">
        <v>17074.27348</v>
      </c>
      <c r="D9" s="46">
        <v>16692.942410000003</v>
      </c>
      <c r="E9" s="46">
        <v>16573.88595</v>
      </c>
      <c r="F9" s="46">
        <v>16258.709650000003</v>
      </c>
      <c r="G9" s="46">
        <v>15820.70248</v>
      </c>
      <c r="H9" s="46">
        <v>15985.857120000004</v>
      </c>
      <c r="I9" s="46">
        <v>15982.880929999999</v>
      </c>
      <c r="J9" s="46">
        <v>16275.070030000001</v>
      </c>
      <c r="K9" s="46">
        <v>16046.472320000001</v>
      </c>
      <c r="L9" s="46">
        <v>16178.207439999998</v>
      </c>
      <c r="M9" s="46">
        <v>16169.921709999999</v>
      </c>
      <c r="N9" s="46">
        <v>16298.513070000001</v>
      </c>
      <c r="O9" s="47">
        <v>16432.46096</v>
      </c>
      <c r="P9" s="192">
        <f t="shared" si="1"/>
        <v>16253.04419416667</v>
      </c>
      <c r="Q9" s="193">
        <f>P9*$P$1</f>
        <v>10835.362796111101</v>
      </c>
      <c r="R9" s="222" t="s">
        <v>3825</v>
      </c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43"/>
      <c r="AJ9" s="43"/>
    </row>
    <row r="10" spans="1:36" s="52" customFormat="1" ht="26.25" customHeight="1" outlineLevel="1" thickBot="1" x14ac:dyDescent="0.4">
      <c r="A10" s="50" t="s">
        <v>3810</v>
      </c>
      <c r="B10" s="51">
        <v>151</v>
      </c>
      <c r="C10" s="46">
        <v>45461.790730000001</v>
      </c>
      <c r="D10" s="46">
        <v>44833.730560000004</v>
      </c>
      <c r="E10" s="46">
        <v>41254.280989999999</v>
      </c>
      <c r="F10" s="46">
        <v>42434.53674000001</v>
      </c>
      <c r="G10" s="46">
        <v>38151.083789999997</v>
      </c>
      <c r="H10" s="46">
        <v>35961.180629999995</v>
      </c>
      <c r="I10" s="46">
        <v>29202.78484</v>
      </c>
      <c r="J10" s="46">
        <v>25750.423040000001</v>
      </c>
      <c r="K10" s="46">
        <v>21200.806819999994</v>
      </c>
      <c r="L10" s="46">
        <v>18577.110640000006</v>
      </c>
      <c r="M10" s="46">
        <v>20065.54088</v>
      </c>
      <c r="N10" s="46">
        <v>23024.395150000004</v>
      </c>
      <c r="O10" s="47">
        <v>26672.830879999998</v>
      </c>
      <c r="P10" s="192">
        <f t="shared" si="1"/>
        <v>31376.932073749998</v>
      </c>
      <c r="Q10" s="194">
        <f>P10*$P$1</f>
        <v>20917.954715833312</v>
      </c>
      <c r="R10" s="223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3"/>
      <c r="AJ10" s="43"/>
    </row>
    <row r="11" spans="1:36" ht="15.75" customHeight="1" x14ac:dyDescent="0.35">
      <c r="A11" s="44" t="s">
        <v>3811</v>
      </c>
      <c r="B11" s="45" t="s">
        <v>3812</v>
      </c>
      <c r="C11" s="46">
        <v>1527.2862399999999</v>
      </c>
      <c r="D11" s="46">
        <v>1386.9897900000001</v>
      </c>
      <c r="E11" s="46">
        <v>1048.1017300000001</v>
      </c>
      <c r="F11" s="46">
        <v>776.75532999999996</v>
      </c>
      <c r="G11" s="46">
        <v>602.16969999999992</v>
      </c>
      <c r="H11" s="46">
        <v>375.50592000000006</v>
      </c>
      <c r="I11" s="46">
        <v>2521.3947400000002</v>
      </c>
      <c r="J11" s="46">
        <v>3495.2199600000004</v>
      </c>
      <c r="K11" s="46">
        <v>2201.2738100000006</v>
      </c>
      <c r="L11" s="46">
        <v>2058.4087900000004</v>
      </c>
      <c r="M11" s="46">
        <v>2052.0193600000007</v>
      </c>
      <c r="N11" s="46">
        <v>2847.9663300000007</v>
      </c>
      <c r="O11" s="47">
        <v>2764.6062400000005</v>
      </c>
      <c r="P11" s="48">
        <f t="shared" si="1"/>
        <v>1792.6459750000004</v>
      </c>
      <c r="Q11" s="85"/>
      <c r="R11" s="49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3"/>
      <c r="AJ11" s="43"/>
    </row>
    <row r="12" spans="1:36" ht="15.5" x14ac:dyDescent="0.35">
      <c r="A12" s="44" t="s">
        <v>3813</v>
      </c>
      <c r="B12" s="45"/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7">
        <v>0</v>
      </c>
      <c r="P12" s="48">
        <f t="shared" si="1"/>
        <v>0</v>
      </c>
      <c r="Q12" s="85"/>
      <c r="R12" s="49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38"/>
      <c r="AH12" s="43"/>
      <c r="AI12" s="43"/>
      <c r="AJ12" s="43"/>
    </row>
    <row r="13" spans="1:36" ht="15.5" x14ac:dyDescent="0.35">
      <c r="A13" s="44" t="s">
        <v>3814</v>
      </c>
      <c r="B13" s="45" t="s">
        <v>3815</v>
      </c>
      <c r="C13" s="46">
        <v>-322900.95938559843</v>
      </c>
      <c r="D13" s="46">
        <v>-324942.8402355985</v>
      </c>
      <c r="E13" s="46">
        <v>-327332.0023255985</v>
      </c>
      <c r="F13" s="46">
        <v>-328597.84574559843</v>
      </c>
      <c r="G13" s="46">
        <v>-330579.68347559846</v>
      </c>
      <c r="H13" s="46">
        <v>-329063.40293559845</v>
      </c>
      <c r="I13" s="46">
        <v>-330769.93724559847</v>
      </c>
      <c r="J13" s="46">
        <v>-332867.16924559849</v>
      </c>
      <c r="K13" s="46">
        <v>-335146.30815559847</v>
      </c>
      <c r="L13" s="46">
        <v>-336184.61358559848</v>
      </c>
      <c r="M13" s="46">
        <v>-338360.94049559848</v>
      </c>
      <c r="N13" s="46">
        <v>-337895.40797559847</v>
      </c>
      <c r="O13" s="47">
        <v>-340233.77725559846</v>
      </c>
      <c r="P13" s="48">
        <f t="shared" si="1"/>
        <v>-331942.29331184848</v>
      </c>
      <c r="Q13" s="85"/>
      <c r="R13" s="55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38"/>
      <c r="AH13" s="43"/>
      <c r="AI13" s="43"/>
      <c r="AJ13" s="43"/>
    </row>
    <row r="14" spans="1:36" ht="15.5" x14ac:dyDescent="0.35">
      <c r="A14" s="44" t="s">
        <v>3816</v>
      </c>
      <c r="B14" s="45" t="s">
        <v>3812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7">
        <v>0</v>
      </c>
      <c r="P14" s="48">
        <f t="shared" si="1"/>
        <v>0</v>
      </c>
      <c r="Q14" s="85"/>
      <c r="R14" s="49"/>
      <c r="S14" s="56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7"/>
      <c r="AH14" s="43"/>
      <c r="AI14" s="43"/>
      <c r="AJ14" s="43"/>
    </row>
    <row r="15" spans="1:36" ht="16" thickBot="1" x14ac:dyDescent="0.4">
      <c r="A15" s="58" t="s">
        <v>3817</v>
      </c>
      <c r="B15" s="59"/>
      <c r="C15" s="60">
        <f>SUM(C11:C14)+C8</f>
        <v>129334.32879440172</v>
      </c>
      <c r="D15" s="60">
        <f t="shared" ref="D15:N15" si="2">SUM(D11:D14)+D8</f>
        <v>127706.01315440168</v>
      </c>
      <c r="E15" s="60">
        <f t="shared" si="2"/>
        <v>125491.48712440161</v>
      </c>
      <c r="F15" s="60">
        <f t="shared" si="2"/>
        <v>122963.25532440172</v>
      </c>
      <c r="G15" s="60">
        <f t="shared" si="2"/>
        <v>121159.80279440171</v>
      </c>
      <c r="H15" s="60">
        <f t="shared" si="2"/>
        <v>118089.63657440175</v>
      </c>
      <c r="I15" s="60">
        <f t="shared" si="2"/>
        <v>118899.4323344017</v>
      </c>
      <c r="J15" s="60">
        <f t="shared" si="2"/>
        <v>117903.92674440169</v>
      </c>
      <c r="K15" s="60">
        <f t="shared" si="2"/>
        <v>114315.09175440168</v>
      </c>
      <c r="L15" s="60">
        <f t="shared" si="2"/>
        <v>111912.71105440176</v>
      </c>
      <c r="M15" s="60">
        <f t="shared" si="2"/>
        <v>109492.92929440172</v>
      </c>
      <c r="N15" s="60">
        <f t="shared" si="2"/>
        <v>107883.06194440176</v>
      </c>
      <c r="O15" s="61">
        <f>SUM(O11:O14)+O8</f>
        <v>105395.05162440171</v>
      </c>
      <c r="P15" s="62">
        <f>SUM(P11:P14)+P8</f>
        <v>117765.16985898511</v>
      </c>
      <c r="Q15" s="85"/>
      <c r="R15" s="6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38"/>
      <c r="AH15" s="43"/>
      <c r="AI15" s="43"/>
      <c r="AJ15" s="43"/>
    </row>
    <row r="16" spans="1:36" ht="13.5" thickTop="1" x14ac:dyDescent="0.3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7"/>
      <c r="Q16" s="65"/>
      <c r="R16" s="49"/>
    </row>
    <row r="17" spans="1:36" ht="13.5" thickBot="1" x14ac:dyDescent="0.35">
      <c r="A17" s="68" t="s">
        <v>3818</v>
      </c>
      <c r="B17" s="69"/>
      <c r="C17" s="70">
        <f>C15*(2/3)</f>
        <v>86222.885862934476</v>
      </c>
      <c r="D17" s="70">
        <f t="shared" ref="D17:N17" si="3">D15*(2/3)</f>
        <v>85137.342102934446</v>
      </c>
      <c r="E17" s="70">
        <f t="shared" si="3"/>
        <v>83660.991416267731</v>
      </c>
      <c r="F17" s="70">
        <f t="shared" si="3"/>
        <v>81975.503549601141</v>
      </c>
      <c r="G17" s="70">
        <f t="shared" si="3"/>
        <v>80773.201862934467</v>
      </c>
      <c r="H17" s="70">
        <f t="shared" si="3"/>
        <v>78726.424382934492</v>
      </c>
      <c r="I17" s="70">
        <f t="shared" si="3"/>
        <v>79266.288222934469</v>
      </c>
      <c r="J17" s="70">
        <f t="shared" si="3"/>
        <v>78602.61782960112</v>
      </c>
      <c r="K17" s="70">
        <f t="shared" si="3"/>
        <v>76210.061169601118</v>
      </c>
      <c r="L17" s="70">
        <f t="shared" si="3"/>
        <v>74608.474036267842</v>
      </c>
      <c r="M17" s="70">
        <f t="shared" si="3"/>
        <v>72995.286196267814</v>
      </c>
      <c r="N17" s="70">
        <f t="shared" si="3"/>
        <v>71922.041296267838</v>
      </c>
      <c r="O17" s="71">
        <f>O15*(2/3)</f>
        <v>70263.367749601137</v>
      </c>
      <c r="P17" s="72">
        <f>P15*(2/3)</f>
        <v>78510.1132393234</v>
      </c>
      <c r="Q17" s="85"/>
      <c r="R17" s="49"/>
      <c r="S17" s="8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36" ht="13" x14ac:dyDescent="0.3">
      <c r="O18" s="73" t="s">
        <v>3819</v>
      </c>
      <c r="P18" s="73" t="s">
        <v>3819</v>
      </c>
      <c r="Q18" s="73"/>
      <c r="R18" s="49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6" ht="13" x14ac:dyDescent="0.3">
      <c r="O19" s="73"/>
      <c r="P19" s="73"/>
      <c r="Q19" s="73"/>
      <c r="R19" s="49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</row>
    <row r="20" spans="1:36" s="37" customFormat="1" ht="13.5" thickBot="1" x14ac:dyDescent="0.3">
      <c r="A20" s="33" t="s">
        <v>3804</v>
      </c>
      <c r="B20" s="34"/>
      <c r="C20" s="74" t="s">
        <v>3820</v>
      </c>
      <c r="D20" s="74" t="s">
        <v>3820</v>
      </c>
      <c r="E20" s="74" t="s">
        <v>3820</v>
      </c>
      <c r="F20" s="74" t="s">
        <v>3820</v>
      </c>
      <c r="G20" s="74" t="s">
        <v>3820</v>
      </c>
      <c r="H20" s="74" t="s">
        <v>3820</v>
      </c>
      <c r="I20" s="74" t="s">
        <v>3820</v>
      </c>
      <c r="J20" s="74" t="s">
        <v>3820</v>
      </c>
      <c r="K20" s="74" t="s">
        <v>3820</v>
      </c>
      <c r="L20" s="74" t="s">
        <v>3820</v>
      </c>
      <c r="M20" s="74" t="s">
        <v>3820</v>
      </c>
      <c r="N20" s="74" t="s">
        <v>3820</v>
      </c>
      <c r="O20" s="74" t="s">
        <v>3820</v>
      </c>
      <c r="P20" s="36"/>
      <c r="Q20" s="36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6" ht="26.5" thickBot="1" x14ac:dyDescent="0.4">
      <c r="A21" s="39" t="s">
        <v>3806</v>
      </c>
      <c r="B21" s="40" t="s">
        <v>1</v>
      </c>
      <c r="C21" s="41">
        <f>DATE(YEAR(D21),MONTH(D21)-1,DAY(D21))</f>
        <v>43800</v>
      </c>
      <c r="D21" s="41">
        <f t="shared" ref="D21" si="4">DATE(YEAR(E21),MONTH(E21)-1,DAY(E21))</f>
        <v>43831</v>
      </c>
      <c r="E21" s="41">
        <f>DATE(YEAR(F21),MONTH(F21)-1,DAY(F21))</f>
        <v>43862</v>
      </c>
      <c r="F21" s="41">
        <f t="shared" ref="F21:M21" si="5">DATE(YEAR(G21),MONTH(G21)-1,DAY(G21))</f>
        <v>43891</v>
      </c>
      <c r="G21" s="41">
        <f t="shared" si="5"/>
        <v>43922</v>
      </c>
      <c r="H21" s="41">
        <f t="shared" si="5"/>
        <v>43952</v>
      </c>
      <c r="I21" s="41">
        <f t="shared" si="5"/>
        <v>43983</v>
      </c>
      <c r="J21" s="41">
        <f t="shared" si="5"/>
        <v>44013</v>
      </c>
      <c r="K21" s="41">
        <f t="shared" si="5"/>
        <v>44044</v>
      </c>
      <c r="L21" s="41">
        <f t="shared" si="5"/>
        <v>44075</v>
      </c>
      <c r="M21" s="41">
        <f t="shared" si="5"/>
        <v>44105</v>
      </c>
      <c r="N21" s="41">
        <f>DATE(YEAR(O21),MONTH(O21)-1,DAY(O21))</f>
        <v>44136</v>
      </c>
      <c r="O21" s="75">
        <v>44166</v>
      </c>
      <c r="P21" s="76" t="s">
        <v>3807</v>
      </c>
      <c r="Q21" s="189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3"/>
      <c r="AJ21" s="43"/>
    </row>
    <row r="22" spans="1:36" ht="15.5" x14ac:dyDescent="0.35">
      <c r="A22" s="44" t="s">
        <v>3808</v>
      </c>
      <c r="B22" s="45">
        <v>399</v>
      </c>
      <c r="C22" s="46">
        <v>449685.91064000019</v>
      </c>
      <c r="D22" s="46">
        <v>449720.91064000019</v>
      </c>
      <c r="E22" s="46">
        <v>449746.91064000019</v>
      </c>
      <c r="F22" s="46">
        <v>449808.91064000019</v>
      </c>
      <c r="G22" s="46">
        <v>449829.91064000019</v>
      </c>
      <c r="H22" s="46">
        <v>449870.91064000019</v>
      </c>
      <c r="I22" s="46">
        <v>449932.91064000019</v>
      </c>
      <c r="J22" s="46">
        <v>450152.91064000019</v>
      </c>
      <c r="K22" s="46">
        <v>450375.91064000019</v>
      </c>
      <c r="L22" s="46">
        <v>451679.91064000019</v>
      </c>
      <c r="M22" s="46">
        <v>452178.91064000019</v>
      </c>
      <c r="N22" s="46">
        <v>453756.91064000019</v>
      </c>
      <c r="O22" s="47">
        <v>454167.91064000019</v>
      </c>
      <c r="P22" s="77">
        <f>(((C22+O22)+(SUM(D22:N22)*2))/24)</f>
        <v>450748.49397333362</v>
      </c>
      <c r="Q22" s="190"/>
      <c r="R22" s="49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3"/>
      <c r="AJ22" s="43"/>
    </row>
    <row r="23" spans="1:36" s="52" customFormat="1" ht="15.5" hidden="1" outlineLevel="1" x14ac:dyDescent="0.35">
      <c r="A23" s="50" t="s">
        <v>749</v>
      </c>
      <c r="B23" s="51">
        <v>154</v>
      </c>
      <c r="C23" s="46">
        <v>15931.186717385415</v>
      </c>
      <c r="D23" s="46">
        <v>15068.310612941696</v>
      </c>
      <c r="E23" s="46">
        <v>15068.310612941696</v>
      </c>
      <c r="F23" s="46">
        <v>15068.310612941696</v>
      </c>
      <c r="G23" s="46">
        <v>15068.310612941696</v>
      </c>
      <c r="H23" s="46">
        <v>15068.310612941696</v>
      </c>
      <c r="I23" s="46">
        <v>15068.310612941696</v>
      </c>
      <c r="J23" s="46">
        <v>15068.310612941696</v>
      </c>
      <c r="K23" s="46">
        <v>15068.310612941696</v>
      </c>
      <c r="L23" s="46">
        <v>15068.310612941696</v>
      </c>
      <c r="M23" s="46">
        <v>15068.310612941696</v>
      </c>
      <c r="N23" s="46">
        <v>15068.310612941696</v>
      </c>
      <c r="O23" s="47">
        <v>15068.310612941696</v>
      </c>
      <c r="P23" s="78">
        <f>(((C23+O23)+(SUM(D23:N23)*2))/24)*$P$1</f>
        <v>10069.509189306778</v>
      </c>
      <c r="Q23" s="191"/>
      <c r="R23" s="31" t="s">
        <v>3809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3"/>
      <c r="AJ23" s="43"/>
    </row>
    <row r="24" spans="1:36" s="52" customFormat="1" ht="15.5" hidden="1" outlineLevel="1" x14ac:dyDescent="0.35">
      <c r="A24" s="50" t="s">
        <v>3810</v>
      </c>
      <c r="B24" s="51">
        <v>151</v>
      </c>
      <c r="C24" s="46">
        <v>21838.865667153856</v>
      </c>
      <c r="D24" s="46">
        <v>9597.0988067770777</v>
      </c>
      <c r="E24" s="46">
        <v>13529.626065580032</v>
      </c>
      <c r="F24" s="46">
        <v>16650.39981871995</v>
      </c>
      <c r="G24" s="46">
        <v>20608.268119377943</v>
      </c>
      <c r="H24" s="46">
        <v>26470.193952610236</v>
      </c>
      <c r="I24" s="46">
        <v>33401.394554686529</v>
      </c>
      <c r="J24" s="46">
        <v>30098.285841926016</v>
      </c>
      <c r="K24" s="46">
        <v>28700.228178491547</v>
      </c>
      <c r="L24" s="46">
        <v>30001.731843358331</v>
      </c>
      <c r="M24" s="46">
        <v>30634.930223829473</v>
      </c>
      <c r="N24" s="46">
        <v>29997.210882401436</v>
      </c>
      <c r="O24" s="47">
        <v>24142.886698998012</v>
      </c>
      <c r="P24" s="78">
        <f>(((C24+O24)+(SUM(D24:N24)*2))/24)*$P$1</f>
        <v>16260.013581713012</v>
      </c>
      <c r="Q24" s="191"/>
      <c r="R24" s="53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3"/>
      <c r="AJ24" s="43"/>
    </row>
    <row r="25" spans="1:36" ht="15.5" collapsed="1" x14ac:dyDescent="0.35">
      <c r="A25" s="44" t="s">
        <v>3811</v>
      </c>
      <c r="B25" s="45" t="s">
        <v>3812</v>
      </c>
      <c r="C25" s="46">
        <v>4176.400961033537</v>
      </c>
      <c r="D25" s="46">
        <v>3577.7077122742298</v>
      </c>
      <c r="E25" s="46">
        <v>3050.6549338793438</v>
      </c>
      <c r="F25" s="46">
        <v>2525.3848944998099</v>
      </c>
      <c r="G25" s="46">
        <v>1949.7748367034969</v>
      </c>
      <c r="H25" s="46">
        <v>1166.7648570041092</v>
      </c>
      <c r="I25" s="46">
        <v>211.40157724860038</v>
      </c>
      <c r="J25" s="46">
        <v>2927.2312258593506</v>
      </c>
      <c r="K25" s="46">
        <v>5006.7768331209681</v>
      </c>
      <c r="L25" s="46">
        <v>4409.7818331209683</v>
      </c>
      <c r="M25" s="46">
        <v>3825.6591903326425</v>
      </c>
      <c r="N25" s="46">
        <v>3286.9392802114376</v>
      </c>
      <c r="O25" s="47">
        <v>2857.6171276283812</v>
      </c>
      <c r="P25" s="77">
        <f>(((C25+O25)+(SUM(D25:N25)*2))/24)</f>
        <v>2954.5905182154929</v>
      </c>
      <c r="Q25" s="190"/>
      <c r="R25" s="49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3"/>
      <c r="AJ25" s="43"/>
    </row>
    <row r="26" spans="1:36" ht="15.5" x14ac:dyDescent="0.35">
      <c r="A26" s="44" t="s">
        <v>3813</v>
      </c>
      <c r="B26" s="45"/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7">
        <v>0</v>
      </c>
      <c r="P26" s="77">
        <f>(((C26+O26)+(SUM(D26:N26)*2))/24)</f>
        <v>0</v>
      </c>
      <c r="Q26" s="190"/>
      <c r="R26" s="49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38"/>
      <c r="AH26" s="43"/>
      <c r="AI26" s="43"/>
      <c r="AJ26" s="43"/>
    </row>
    <row r="27" spans="1:36" ht="15.5" x14ac:dyDescent="0.35">
      <c r="A27" s="44" t="s">
        <v>3814</v>
      </c>
      <c r="B27" s="45" t="s">
        <v>3815</v>
      </c>
      <c r="C27" s="46">
        <v>-353313.64570580376</v>
      </c>
      <c r="D27" s="46">
        <v>-355696.63459507388</v>
      </c>
      <c r="E27" s="46">
        <v>-357997.73945377255</v>
      </c>
      <c r="F27" s="46">
        <v>-360276.78868497751</v>
      </c>
      <c r="G27" s="46">
        <v>-362637.32578370563</v>
      </c>
      <c r="H27" s="46">
        <v>-365104.15227970295</v>
      </c>
      <c r="I27" s="46">
        <v>-367716.14341018617</v>
      </c>
      <c r="J27" s="46">
        <v>-369815.92204623937</v>
      </c>
      <c r="K27" s="46">
        <v>-371767.25812446687</v>
      </c>
      <c r="L27" s="46">
        <v>-374060.38657558861</v>
      </c>
      <c r="M27" s="46">
        <v>-376313.41787856841</v>
      </c>
      <c r="N27" s="46">
        <v>-378549.9827538851</v>
      </c>
      <c r="O27" s="47">
        <v>-380697.44179582456</v>
      </c>
      <c r="P27" s="77">
        <f>(((C27+O27)+(SUM(D27:N27)*2))/24)</f>
        <v>-367245.10794474842</v>
      </c>
      <c r="Q27" s="190"/>
      <c r="R27" s="55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38"/>
      <c r="AH27" s="43"/>
      <c r="AI27" s="43"/>
      <c r="AJ27" s="43"/>
    </row>
    <row r="28" spans="1:36" ht="15.5" x14ac:dyDescent="0.35">
      <c r="A28" s="44" t="s">
        <v>3816</v>
      </c>
      <c r="B28" s="45" t="s">
        <v>3812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7">
        <v>0</v>
      </c>
      <c r="P28" s="77">
        <f>(((C28+O28)+(SUM(D28:N28)*2))/24)</f>
        <v>0</v>
      </c>
      <c r="Q28" s="190"/>
      <c r="R28" s="49"/>
      <c r="S28" s="5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7"/>
      <c r="AH28" s="43"/>
      <c r="AI28" s="43"/>
      <c r="AJ28" s="43"/>
    </row>
    <row r="29" spans="1:36" ht="16" thickBot="1" x14ac:dyDescent="0.4">
      <c r="A29" s="58" t="s">
        <v>3817</v>
      </c>
      <c r="B29" s="59"/>
      <c r="C29" s="60">
        <f>SUM(C25:C28)+C22</f>
        <v>100548.66589522996</v>
      </c>
      <c r="D29" s="60">
        <f t="shared" ref="D29:N29" si="6">SUM(D25:D28)+D22</f>
        <v>97601.983757200534</v>
      </c>
      <c r="E29" s="60">
        <f t="shared" si="6"/>
        <v>94799.826120106969</v>
      </c>
      <c r="F29" s="60">
        <f t="shared" si="6"/>
        <v>92057.50684952247</v>
      </c>
      <c r="G29" s="60">
        <f t="shared" si="6"/>
        <v>89142.359692998056</v>
      </c>
      <c r="H29" s="60">
        <f t="shared" si="6"/>
        <v>85933.52321730135</v>
      </c>
      <c r="I29" s="60">
        <f t="shared" si="6"/>
        <v>82428.168807062611</v>
      </c>
      <c r="J29" s="60">
        <f t="shared" si="6"/>
        <v>83264.219819620193</v>
      </c>
      <c r="K29" s="60">
        <f t="shared" si="6"/>
        <v>83615.429348654288</v>
      </c>
      <c r="L29" s="60">
        <f t="shared" si="6"/>
        <v>82029.305897532555</v>
      </c>
      <c r="M29" s="60">
        <f t="shared" si="6"/>
        <v>79691.151951764419</v>
      </c>
      <c r="N29" s="60">
        <f t="shared" si="6"/>
        <v>78493.867166326556</v>
      </c>
      <c r="O29" s="61">
        <f>SUM(O25:O28)+O22</f>
        <v>76328.085971803986</v>
      </c>
      <c r="P29" s="79">
        <f>SUM(P25:P28)+P22</f>
        <v>86457.976546800695</v>
      </c>
      <c r="Q29" s="190"/>
      <c r="R29" s="6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38"/>
      <c r="AH29" s="43"/>
      <c r="AI29" s="43"/>
      <c r="AJ29" s="43"/>
    </row>
    <row r="30" spans="1:36" ht="13.5" thickTop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6"/>
      <c r="P30" s="67"/>
      <c r="Q30" s="65"/>
      <c r="R30" s="49"/>
    </row>
    <row r="31" spans="1:36" ht="13.5" thickBot="1" x14ac:dyDescent="0.35">
      <c r="A31" s="68" t="s">
        <v>3818</v>
      </c>
      <c r="B31" s="69"/>
      <c r="C31" s="70">
        <f>C29*(2/3)</f>
        <v>67032.443930153298</v>
      </c>
      <c r="D31" s="70">
        <f t="shared" ref="D31:N31" si="7">D29*(2/3)</f>
        <v>65067.989171467023</v>
      </c>
      <c r="E31" s="70">
        <f t="shared" si="7"/>
        <v>63199.884080071308</v>
      </c>
      <c r="F31" s="70">
        <f t="shared" si="7"/>
        <v>61371.671233014975</v>
      </c>
      <c r="G31" s="70">
        <f t="shared" si="7"/>
        <v>59428.239795332032</v>
      </c>
      <c r="H31" s="70">
        <f t="shared" si="7"/>
        <v>57289.015478200898</v>
      </c>
      <c r="I31" s="70">
        <f t="shared" si="7"/>
        <v>54952.112538041736</v>
      </c>
      <c r="J31" s="70">
        <f t="shared" si="7"/>
        <v>55509.479879746796</v>
      </c>
      <c r="K31" s="70">
        <f t="shared" si="7"/>
        <v>55743.619565769521</v>
      </c>
      <c r="L31" s="70">
        <f t="shared" si="7"/>
        <v>54686.203931688367</v>
      </c>
      <c r="M31" s="70">
        <f t="shared" si="7"/>
        <v>53127.434634509613</v>
      </c>
      <c r="N31" s="70">
        <f t="shared" si="7"/>
        <v>52329.244777551037</v>
      </c>
      <c r="O31" s="71">
        <f>O29*(2/3)</f>
        <v>50885.390647869324</v>
      </c>
      <c r="P31" s="80">
        <f>P29*(2/3)</f>
        <v>57638.651031200461</v>
      </c>
      <c r="Q31" s="190"/>
      <c r="R31" s="55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</row>
    <row r="32" spans="1:36" ht="13" x14ac:dyDescent="0.3">
      <c r="O32" s="73" t="s">
        <v>3819</v>
      </c>
      <c r="R32" s="49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</row>
    <row r="33" spans="1:32" ht="13.5" thickBot="1" x14ac:dyDescent="0.35">
      <c r="O33" s="73"/>
      <c r="R33" s="49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</row>
    <row r="34" spans="1:32" ht="13" x14ac:dyDescent="0.3">
      <c r="A34" s="218" t="s">
        <v>3822</v>
      </c>
      <c r="B34" s="219"/>
      <c r="C34" s="81">
        <f>P17</f>
        <v>78510.1132393234</v>
      </c>
      <c r="D34" s="82" t="s">
        <v>3819</v>
      </c>
      <c r="E34" s="87" t="s">
        <v>3831</v>
      </c>
      <c r="F34" s="91">
        <v>0.22591574269314921</v>
      </c>
      <c r="G34" s="224" t="s">
        <v>3832</v>
      </c>
      <c r="H34" s="224"/>
      <c r="I34" s="224"/>
      <c r="J34" s="56">
        <f>(C34*1000)*F34</f>
        <v>17736670.541384995</v>
      </c>
      <c r="R34" s="49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</row>
    <row r="35" spans="1:32" ht="13.5" thickBot="1" x14ac:dyDescent="0.35">
      <c r="A35" s="220" t="s">
        <v>3823</v>
      </c>
      <c r="B35" s="221"/>
      <c r="C35" s="83">
        <f>O17</f>
        <v>70263.367749601137</v>
      </c>
      <c r="D35" s="82" t="s">
        <v>3819</v>
      </c>
      <c r="R35" s="49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</row>
    <row r="36" spans="1:32" ht="13.5" thickBot="1" x14ac:dyDescent="0.35">
      <c r="A36" s="220" t="s">
        <v>3824</v>
      </c>
      <c r="B36" s="221"/>
      <c r="C36" s="83">
        <f>O31</f>
        <v>50885.390647869324</v>
      </c>
      <c r="D36" s="82" t="s">
        <v>3819</v>
      </c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</row>
    <row r="37" spans="1:32" ht="13" x14ac:dyDescent="0.3">
      <c r="A37" s="84"/>
      <c r="B37" s="84"/>
      <c r="C37" s="85"/>
      <c r="D37" s="49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</row>
    <row r="39" spans="1:32" x14ac:dyDescent="0.25">
      <c r="A39" s="87"/>
      <c r="B39" s="91"/>
    </row>
  </sheetData>
  <mergeCells count="5">
    <mergeCell ref="A34:B34"/>
    <mergeCell ref="A35:B35"/>
    <mergeCell ref="A36:B36"/>
    <mergeCell ref="R9:R10"/>
    <mergeCell ref="G34:I34"/>
  </mergeCells>
  <pageMargins left="0.3" right="0.3" top="1" bottom="0.7" header="0.5" footer="0.55000000000000004"/>
  <pageSetup scale="72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EQ13084"/>
  <sheetViews>
    <sheetView showGridLines="0" topLeftCell="A3" zoomScale="85" zoomScaleNormal="85" workbookViewId="0">
      <pane ySplit="34" topLeftCell="A629" activePane="bottomLeft" state="frozen"/>
      <selection activeCell="I18" sqref="I18"/>
      <selection pane="bottomLeft" activeCell="I18" sqref="I18"/>
    </sheetView>
  </sheetViews>
  <sheetFormatPr defaultRowHeight="12" customHeight="1" outlineLevelRow="2" x14ac:dyDescent="0.25"/>
  <cols>
    <col min="1" max="1" width="16.54296875" customWidth="1"/>
    <col min="2" max="2" width="23.1796875" customWidth="1"/>
    <col min="3" max="3" width="19.1796875" customWidth="1"/>
    <col min="4" max="4" width="45.26953125" customWidth="1"/>
    <col min="5" max="5" width="6.7265625" customWidth="1"/>
    <col min="6" max="6" width="10.54296875" bestFit="1" customWidth="1"/>
    <col min="7" max="7" width="4.7265625" customWidth="1"/>
    <col min="8" max="8" width="7" customWidth="1"/>
    <col min="9" max="9" width="5.453125" customWidth="1"/>
    <col min="10" max="10" width="8.54296875" customWidth="1"/>
    <col min="11" max="11" width="4.7265625" customWidth="1"/>
    <col min="12" max="12" width="5.7265625" customWidth="1"/>
    <col min="13" max="14" width="5.54296875" customWidth="1"/>
    <col min="15" max="15" width="8.7265625" customWidth="1"/>
    <col min="16" max="16" width="15" bestFit="1" customWidth="1"/>
    <col min="17" max="18" width="8.7265625" customWidth="1"/>
    <col min="19" max="21" width="5.54296875" customWidth="1"/>
    <col min="22" max="25" width="4.54296875" customWidth="1"/>
    <col min="26" max="26" width="5.54296875" customWidth="1"/>
    <col min="27" max="27" width="4.54296875" customWidth="1"/>
    <col min="28" max="28" width="7.26953125" customWidth="1"/>
    <col min="29" max="30" width="5.54296875" customWidth="1"/>
    <col min="31" max="31" width="4.54296875" customWidth="1"/>
    <col min="32" max="32" width="5.54296875" customWidth="1"/>
    <col min="33" max="33" width="4.54296875" customWidth="1"/>
    <col min="34" max="34" width="22.453125" customWidth="1"/>
    <col min="35" max="35" width="9.54296875" customWidth="1"/>
    <col min="36" max="36" width="22.453125" customWidth="1"/>
    <col min="37" max="37" width="9.54296875" customWidth="1"/>
    <col min="38" max="38" width="22.453125" customWidth="1"/>
    <col min="39" max="39" width="9.54296875" customWidth="1"/>
    <col min="40" max="40" width="22.453125" customWidth="1"/>
    <col min="41" max="41" width="9.54296875" customWidth="1"/>
    <col min="42" max="42" width="22.453125" customWidth="1"/>
    <col min="43" max="43" width="9.54296875" customWidth="1"/>
    <col min="44" max="44" width="15.453125" customWidth="1"/>
    <col min="45" max="45" width="22.7265625" customWidth="1"/>
    <col min="46" max="46" width="6.54296875" customWidth="1"/>
    <col min="47" max="47" width="29.453125" customWidth="1"/>
    <col min="48" max="51" width="22.7265625" customWidth="1"/>
    <col min="52" max="52" width="6.54296875" customWidth="1"/>
    <col min="53" max="53" width="22.453125" customWidth="1"/>
    <col min="54" max="54" width="14.81640625" customWidth="1"/>
    <col min="55" max="55" width="22.54296875" customWidth="1"/>
    <col min="56" max="56" width="29.453125" customWidth="1"/>
    <col min="57" max="57" width="14.81640625" customWidth="1"/>
    <col min="58" max="58" width="29.453125" customWidth="1"/>
    <col min="59" max="59" width="14.81640625" customWidth="1"/>
    <col min="60" max="60" width="6.54296875" customWidth="1"/>
    <col min="61" max="61" width="14.81640625" customWidth="1"/>
    <col min="62" max="62" width="6.54296875" customWidth="1"/>
    <col min="63" max="63" width="22.453125" customWidth="1"/>
    <col min="64" max="64" width="14.81640625" customWidth="1"/>
    <col min="65" max="65" width="6.26953125" customWidth="1"/>
    <col min="66" max="66" width="22.453125" customWidth="1"/>
    <col min="67" max="67" width="22.1796875" customWidth="1"/>
    <col min="68" max="68" width="10.7265625" customWidth="1"/>
    <col min="69" max="69" width="6.26953125" customWidth="1"/>
    <col min="70" max="70" width="4.81640625" customWidth="1"/>
    <col min="71" max="71" width="10.7265625" customWidth="1"/>
    <col min="72" max="72" width="11.81640625" customWidth="1"/>
    <col min="73" max="74" width="10.7265625" customWidth="1"/>
    <col min="75" max="75" width="9.54296875" customWidth="1"/>
    <col min="76" max="76" width="5.54296875" customWidth="1"/>
    <col min="77" max="77" width="4.54296875" customWidth="1"/>
    <col min="78" max="78" width="6" customWidth="1"/>
    <col min="79" max="79" width="5.26953125" customWidth="1"/>
    <col min="80" max="80" width="6" customWidth="1"/>
    <col min="81" max="81" width="5.26953125" customWidth="1"/>
    <col min="82" max="82" width="6" customWidth="1"/>
    <col min="83" max="83" width="5.26953125" customWidth="1"/>
    <col min="84" max="84" width="6" customWidth="1"/>
    <col min="85" max="85" width="5.26953125" customWidth="1"/>
    <col min="86" max="86" width="6" customWidth="1"/>
    <col min="87" max="87" width="5.26953125" customWidth="1"/>
    <col min="88" max="88" width="6" customWidth="1"/>
    <col min="89" max="89" width="5.26953125" customWidth="1"/>
    <col min="90" max="90" width="6" customWidth="1"/>
    <col min="91" max="91" width="5.26953125" customWidth="1"/>
    <col min="92" max="92" width="6" customWidth="1"/>
    <col min="93" max="93" width="5.26953125" customWidth="1"/>
    <col min="94" max="94" width="6" customWidth="1"/>
    <col min="95" max="95" width="5.26953125" customWidth="1"/>
    <col min="96" max="96" width="6" customWidth="1"/>
    <col min="97" max="97" width="5.26953125" customWidth="1"/>
    <col min="98" max="98" width="6" customWidth="1"/>
    <col min="99" max="99" width="5.26953125" customWidth="1"/>
    <col min="100" max="100" width="6" customWidth="1"/>
    <col min="101" max="101" width="5.26953125" customWidth="1"/>
    <col min="102" max="102" width="6" customWidth="1"/>
    <col min="103" max="103" width="5.26953125" customWidth="1"/>
    <col min="104" max="104" width="6" customWidth="1"/>
    <col min="105" max="105" width="5.26953125" customWidth="1"/>
    <col min="106" max="106" width="6" customWidth="1"/>
    <col min="107" max="107" width="5.26953125" customWidth="1"/>
    <col min="108" max="108" width="6" customWidth="1"/>
    <col min="109" max="109" width="5.26953125" customWidth="1"/>
    <col min="110" max="110" width="6" customWidth="1"/>
    <col min="111" max="111" width="5.26953125" customWidth="1"/>
    <col min="112" max="112" width="6" customWidth="1"/>
    <col min="113" max="113" width="5.26953125" customWidth="1"/>
    <col min="114" max="114" width="6" customWidth="1"/>
    <col min="115" max="115" width="5.26953125" customWidth="1"/>
    <col min="116" max="116" width="6" customWidth="1"/>
    <col min="117" max="117" width="5.26953125" customWidth="1"/>
    <col min="118" max="118" width="6" customWidth="1"/>
    <col min="119" max="119" width="5.26953125" customWidth="1"/>
    <col min="120" max="120" width="6" customWidth="1"/>
    <col min="121" max="121" width="5.26953125" customWidth="1"/>
    <col min="122" max="122" width="6" customWidth="1"/>
    <col min="123" max="123" width="5.26953125" customWidth="1"/>
    <col min="124" max="124" width="6" customWidth="1"/>
    <col min="125" max="125" width="5.26953125" customWidth="1"/>
    <col min="126" max="126" width="6" customWidth="1"/>
    <col min="127" max="127" width="5.26953125" customWidth="1"/>
    <col min="128" max="128" width="6" customWidth="1"/>
    <col min="129" max="129" width="5.26953125" customWidth="1"/>
    <col min="130" max="130" width="6" customWidth="1"/>
    <col min="131" max="131" width="5.26953125" customWidth="1"/>
    <col min="132" max="132" width="8.1796875" customWidth="1"/>
    <col min="133" max="133" width="6.81640625" customWidth="1"/>
    <col min="134" max="134" width="6" customWidth="1"/>
    <col min="135" max="135" width="5.26953125" customWidth="1"/>
    <col min="136" max="136" width="6" customWidth="1"/>
    <col min="137" max="137" width="5.26953125" customWidth="1"/>
    <col min="138" max="138" width="6" customWidth="1"/>
    <col min="139" max="139" width="5.26953125" customWidth="1"/>
    <col min="140" max="140" width="6" customWidth="1"/>
    <col min="141" max="141" width="5.26953125" customWidth="1"/>
    <col min="142" max="142" width="6" customWidth="1"/>
    <col min="143" max="143" width="5.26953125" customWidth="1"/>
    <col min="144" max="144" width="6" customWidth="1"/>
    <col min="145" max="145" width="5.26953125" customWidth="1"/>
    <col min="146" max="146" width="6" customWidth="1"/>
    <col min="147" max="147" width="5.26953125" customWidth="1"/>
  </cols>
  <sheetData>
    <row r="1" spans="1:146" s="92" customFormat="1" ht="40" hidden="1" customHeight="1" x14ac:dyDescent="0.25">
      <c r="BK1" s="93"/>
    </row>
    <row r="2" spans="1:146" s="92" customFormat="1" ht="42" hidden="1" customHeight="1" x14ac:dyDescent="0.25"/>
    <row r="3" spans="1:146" s="92" customFormat="1" ht="35.25" customHeight="1" x14ac:dyDescent="0.25">
      <c r="D3" s="93"/>
      <c r="F3" s="93"/>
      <c r="H3" s="93"/>
      <c r="J3" s="93"/>
      <c r="L3" s="93"/>
      <c r="N3" s="93"/>
      <c r="P3" s="93"/>
      <c r="AU3" s="93"/>
      <c r="BA3" s="93"/>
      <c r="BD3" s="93"/>
      <c r="BF3" s="93"/>
      <c r="BK3" s="94"/>
      <c r="BM3" s="93"/>
      <c r="BO3" s="93"/>
      <c r="BQ3" s="93"/>
      <c r="BS3" s="93"/>
      <c r="BU3" s="93"/>
      <c r="BW3" s="93"/>
      <c r="BY3" s="93"/>
    </row>
    <row r="4" spans="1:146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T4" s="92"/>
      <c r="AU4" s="92"/>
      <c r="AZ4" s="92"/>
      <c r="BA4" s="92"/>
      <c r="BC4" s="92"/>
      <c r="BD4" s="92"/>
      <c r="BE4" s="92"/>
      <c r="BF4" s="92"/>
      <c r="BH4" s="92"/>
      <c r="BJ4" s="92"/>
      <c r="BK4" s="94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3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</row>
    <row r="5" spans="1:146" s="96" customFormat="1" ht="12" customHeight="1" x14ac:dyDescent="0.3">
      <c r="A5" s="97" t="e">
        <v>#N/A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8"/>
      <c r="AP5" s="98"/>
      <c r="AQ5" s="98"/>
      <c r="AR5" s="98"/>
      <c r="AS5" s="98"/>
      <c r="AT5" s="93"/>
      <c r="AU5" s="92"/>
      <c r="AV5" s="98"/>
      <c r="AW5" s="98"/>
      <c r="AX5" s="98"/>
      <c r="AY5" s="98"/>
      <c r="AZ5" s="93"/>
      <c r="BA5" s="92"/>
      <c r="BB5" s="98"/>
      <c r="BC5" s="93"/>
      <c r="BD5" s="92"/>
      <c r="BE5" s="93"/>
      <c r="BF5" s="92"/>
      <c r="BG5" s="98"/>
      <c r="BH5" s="93"/>
      <c r="BI5" s="98"/>
      <c r="BJ5" s="93"/>
      <c r="BK5" s="99"/>
      <c r="BL5" s="93"/>
      <c r="BM5" s="92"/>
      <c r="BN5" s="93"/>
      <c r="BO5" s="92"/>
      <c r="BP5" s="93"/>
      <c r="BQ5" s="92"/>
      <c r="BR5" s="93"/>
      <c r="BS5" s="92"/>
      <c r="BT5" s="93"/>
      <c r="BU5" s="92"/>
      <c r="BV5" s="93"/>
      <c r="BW5" s="92"/>
      <c r="BX5" s="93"/>
      <c r="BY5" s="92"/>
      <c r="BZ5" s="93"/>
      <c r="CA5" s="92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</row>
    <row r="6" spans="1:146" s="96" customFormat="1" ht="12" customHeight="1" x14ac:dyDescent="0.25">
      <c r="A6" s="100" t="e">
        <f>+"Sum of Monthly Average: " &amp; _xll.SAPGetVariable("DP_5", "0PCALMON", "Value")</f>
        <v>#N/A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T6" s="92"/>
      <c r="AU6" s="92"/>
      <c r="AZ6" s="92"/>
      <c r="BA6" s="92"/>
      <c r="BC6" s="92"/>
      <c r="BD6" s="92"/>
      <c r="BE6" s="92"/>
      <c r="BF6" s="92"/>
      <c r="BH6" s="92"/>
      <c r="BJ6" s="92"/>
      <c r="BK6" s="9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</row>
    <row r="7" spans="1:146" s="96" customFormat="1" ht="12" customHeight="1" x14ac:dyDescent="0.25">
      <c r="A7" s="100" t="e">
        <f>+"Allocation Method - " &amp;$B$30</f>
        <v>#N/A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 s="94"/>
      <c r="R7" s="94"/>
      <c r="S7" s="92"/>
      <c r="T7" s="92"/>
      <c r="U7" s="92"/>
      <c r="V7"/>
      <c r="W7"/>
      <c r="X7"/>
      <c r="Y7"/>
      <c r="Z7"/>
      <c r="AA7"/>
      <c r="AB7"/>
      <c r="AC7"/>
      <c r="AD7"/>
      <c r="AE7"/>
      <c r="AF7"/>
      <c r="AG7"/>
      <c r="AH7" s="92"/>
      <c r="AI7" s="92"/>
      <c r="AJ7" s="92"/>
      <c r="AK7" s="92"/>
      <c r="AL7" s="92"/>
      <c r="AM7" s="92"/>
      <c r="AN7" s="92"/>
      <c r="AT7" s="92"/>
      <c r="AU7" s="92"/>
      <c r="AZ7" s="92"/>
      <c r="BA7" s="92"/>
      <c r="BC7" s="92"/>
      <c r="BD7" s="92"/>
      <c r="BE7" s="92"/>
      <c r="BF7" s="92"/>
      <c r="BH7" s="92"/>
      <c r="BJ7" s="92"/>
      <c r="BK7" s="94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Z7"/>
    </row>
    <row r="8" spans="1:146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T8" s="92"/>
      <c r="AU8" s="94"/>
      <c r="AZ8" s="92"/>
      <c r="BA8" s="94"/>
      <c r="BC8" s="92"/>
      <c r="BD8" s="94"/>
      <c r="BE8" s="92"/>
      <c r="BF8" s="94"/>
      <c r="BH8" s="92"/>
      <c r="BJ8" s="92"/>
      <c r="BK8" s="94"/>
      <c r="BL8" s="92"/>
      <c r="BM8" s="94"/>
      <c r="BN8" s="92"/>
      <c r="BO8" s="94"/>
      <c r="BP8" s="92"/>
      <c r="BQ8" s="94"/>
      <c r="BR8" s="92"/>
      <c r="BS8" s="94"/>
      <c r="BT8" s="92"/>
      <c r="BU8" s="94"/>
      <c r="BV8" s="92"/>
      <c r="BW8" s="94"/>
      <c r="BX8" s="92"/>
      <c r="BY8" s="94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146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T9" s="92"/>
      <c r="AU9" s="101"/>
      <c r="AZ9" s="92"/>
      <c r="BA9" s="101"/>
      <c r="BC9" s="92"/>
      <c r="BD9" s="101"/>
      <c r="BE9" s="92"/>
      <c r="BF9" s="101"/>
      <c r="BH9" s="92"/>
      <c r="BJ9" s="92"/>
      <c r="BK9" s="94"/>
      <c r="BL9" s="92"/>
      <c r="BM9" s="94"/>
      <c r="BN9" s="92"/>
      <c r="BO9" s="94"/>
      <c r="BP9" s="92"/>
      <c r="BQ9" s="94"/>
      <c r="BR9" s="92"/>
      <c r="BS9" s="94"/>
      <c r="BT9" s="92"/>
      <c r="BU9" s="94"/>
      <c r="BV9" s="92"/>
      <c r="BW9" s="94"/>
      <c r="BX9" s="92"/>
      <c r="BY9" s="94"/>
      <c r="BZ9" s="92"/>
      <c r="CA9" s="94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</row>
    <row r="10" spans="1:146" s="96" customFormat="1" ht="12" hidden="1" customHeight="1" outlineLevel="1" x14ac:dyDescent="0.25">
      <c r="A10" s="98" t="e">
        <f>_xll.SAPGetInfoLabel("LogonUser")</f>
        <v>#N/A</v>
      </c>
      <c r="B10" s="100" t="e">
        <f>_xll.SAPGetSourceInfo("DP_5", "LogonUser")</f>
        <v>#N/A</v>
      </c>
      <c r="AQ10" s="100"/>
      <c r="AR10" s="100"/>
      <c r="AS10" s="100"/>
      <c r="AT10" s="100"/>
      <c r="AU10" s="100"/>
      <c r="AX10" s="100"/>
      <c r="AY10" s="100"/>
      <c r="AZ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</row>
    <row r="11" spans="1:146" s="96" customFormat="1" ht="12" hidden="1" customHeight="1" outlineLevel="1" x14ac:dyDescent="0.25">
      <c r="A11" s="98" t="e">
        <f>_xll.SAPGetInfoLabel("QueryLastRefreshedAt")</f>
        <v>#N/A</v>
      </c>
      <c r="B11" s="103" t="e">
        <f>_xll.SAPGetSourceInfo("DP_5", "QueryLastRefreshedAt")</f>
        <v>#N/A</v>
      </c>
      <c r="AQ11" s="103"/>
      <c r="AR11" s="103"/>
      <c r="AS11" s="103"/>
      <c r="AT11" s="103"/>
      <c r="AU11" s="103"/>
      <c r="AX11" s="103"/>
      <c r="AY11" s="103"/>
      <c r="AZ11" s="103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</row>
    <row r="12" spans="1:146" s="96" customFormat="1" ht="12" hidden="1" customHeight="1" outlineLevel="1" x14ac:dyDescent="0.25"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T12" s="92"/>
      <c r="AU12" s="92"/>
      <c r="AZ12" s="92"/>
      <c r="BA12" s="92"/>
      <c r="BC12" s="92"/>
      <c r="BD12" s="92"/>
      <c r="BE12" s="92"/>
      <c r="BF12" s="92"/>
      <c r="BH12" s="92"/>
      <c r="BJ12" s="92"/>
      <c r="BK12" s="94"/>
      <c r="BL12" s="92"/>
      <c r="BM12" s="94"/>
      <c r="BN12" s="92"/>
      <c r="BO12" s="94"/>
      <c r="BP12" s="92"/>
      <c r="BQ12" s="94"/>
      <c r="BR12" s="92"/>
      <c r="BS12" s="94"/>
      <c r="BT12" s="92"/>
      <c r="BU12" s="94"/>
      <c r="BV12" s="92"/>
      <c r="BW12" s="94"/>
      <c r="BX12" s="92"/>
      <c r="BY12" s="94"/>
      <c r="BZ12" s="92"/>
      <c r="CA12" s="94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</row>
    <row r="13" spans="1:146" s="96" customFormat="1" ht="12" hidden="1" customHeight="1" outlineLevel="1" x14ac:dyDescent="0.25">
      <c r="A13"/>
      <c r="B1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/>
      <c r="AP13"/>
      <c r="AQ13"/>
      <c r="AR13"/>
      <c r="AS13"/>
      <c r="AT13" s="92"/>
      <c r="AU13" s="92"/>
      <c r="AV13"/>
      <c r="AW13"/>
      <c r="AX13"/>
      <c r="AY13"/>
      <c r="AZ13" s="92"/>
      <c r="BA13" s="92"/>
      <c r="BB13"/>
      <c r="BC13" s="92"/>
      <c r="BD13" s="92"/>
      <c r="BE13" s="92"/>
      <c r="BF13" s="92"/>
      <c r="BG13"/>
      <c r="BH13" s="92"/>
      <c r="BI13"/>
      <c r="BJ13" s="94"/>
      <c r="BK13" s="10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</row>
    <row r="14" spans="1:146" s="96" customFormat="1" ht="12" hidden="1" customHeight="1" outlineLevel="1" x14ac:dyDescent="0.25">
      <c r="A14"/>
      <c r="B1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/>
      <c r="AP14"/>
      <c r="AQ14"/>
      <c r="AR14"/>
      <c r="AS14"/>
      <c r="AT14" s="92"/>
      <c r="AU14" s="92"/>
      <c r="AV14"/>
      <c r="AW14"/>
      <c r="AX14"/>
      <c r="AY14"/>
      <c r="AZ14" s="92"/>
      <c r="BA14" s="92"/>
      <c r="BB14"/>
      <c r="BC14" s="92"/>
      <c r="BD14" s="92"/>
      <c r="BE14" s="92"/>
      <c r="BF14" s="92"/>
      <c r="BG14"/>
      <c r="BH14" s="92"/>
      <c r="BI14"/>
      <c r="BJ14" s="94"/>
      <c r="BK14" s="99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</row>
    <row r="15" spans="1:146" ht="12" hidden="1" customHeight="1" outlineLevel="1" x14ac:dyDescent="0.25"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T15" s="92"/>
      <c r="AU15" s="92"/>
      <c r="AZ15" s="92"/>
      <c r="BA15" s="92"/>
      <c r="BC15" s="92"/>
      <c r="BD15" s="92"/>
      <c r="BE15" s="92"/>
      <c r="BF15" s="92"/>
      <c r="BH15" s="92"/>
      <c r="BJ15" s="99"/>
      <c r="BK15" s="94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</row>
    <row r="16" spans="1:146" s="96" customFormat="1" ht="12" hidden="1" customHeight="1" outlineLevel="1" x14ac:dyDescent="0.25">
      <c r="A16"/>
      <c r="B16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/>
      <c r="AP16"/>
      <c r="AQ16"/>
      <c r="AR16"/>
      <c r="AS16"/>
      <c r="AT16" s="92"/>
      <c r="AU16" s="92"/>
      <c r="AV16"/>
      <c r="AW16"/>
      <c r="AX16"/>
      <c r="AY16"/>
      <c r="AZ16" s="92"/>
      <c r="BA16" s="92"/>
      <c r="BB16"/>
      <c r="BC16" s="92"/>
      <c r="BD16" s="92"/>
      <c r="BE16" s="92"/>
      <c r="BF16" s="92"/>
      <c r="BG16"/>
      <c r="BH16" s="92"/>
      <c r="BI16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</row>
    <row r="17" spans="1:147" s="96" customFormat="1" ht="12" hidden="1" customHeight="1" outlineLevel="1" x14ac:dyDescent="0.25">
      <c r="A17"/>
      <c r="B17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/>
      <c r="AP17"/>
      <c r="AQ17"/>
      <c r="AR17"/>
      <c r="AS17"/>
      <c r="AT17" s="92"/>
      <c r="AU17" s="92"/>
      <c r="AV17"/>
      <c r="AW17"/>
      <c r="AX17"/>
      <c r="AY17"/>
      <c r="AZ17" s="92"/>
      <c r="BA17" s="92"/>
      <c r="BB17"/>
      <c r="BC17" s="92"/>
      <c r="BD17" s="92"/>
      <c r="BE17" s="92"/>
      <c r="BF17" s="92"/>
      <c r="BG17"/>
      <c r="BH17" s="92"/>
      <c r="BI17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</row>
    <row r="18" spans="1:147" s="96" customFormat="1" ht="12" hidden="1" customHeight="1" outlineLevel="1" x14ac:dyDescent="0.25">
      <c r="A18"/>
      <c r="B18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/>
      <c r="AP18"/>
      <c r="AQ18"/>
      <c r="AR18"/>
      <c r="AS18"/>
      <c r="AT18" s="92"/>
      <c r="AU18" s="92"/>
      <c r="AV18"/>
      <c r="AW18"/>
      <c r="AX18"/>
      <c r="AY18"/>
      <c r="AZ18" s="92"/>
      <c r="BA18" s="92"/>
      <c r="BB18"/>
      <c r="BC18" s="92"/>
      <c r="BD18" s="92"/>
      <c r="BE18" s="92"/>
      <c r="BF18" s="92"/>
      <c r="BG18"/>
      <c r="BH18" s="92"/>
      <c r="BI18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</row>
    <row r="19" spans="1:147" s="96" customFormat="1" ht="12" hidden="1" customHeight="1" outlineLevel="1" x14ac:dyDescent="0.25">
      <c r="A19"/>
      <c r="B19" t="e">
        <f>_xll.SAPGetVariable("DP_5", "ZS_JPG", "Value")</f>
        <v>#N/A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/>
      <c r="AP19"/>
      <c r="AQ19"/>
      <c r="AR19"/>
      <c r="AS19"/>
      <c r="AT19" s="92"/>
      <c r="AU19" s="92"/>
      <c r="AV19"/>
      <c r="AW19"/>
      <c r="AX19"/>
      <c r="AY19"/>
      <c r="AZ19" s="92"/>
      <c r="BA19" s="92"/>
      <c r="BB19"/>
      <c r="BC19" s="92"/>
      <c r="BD19" s="92"/>
      <c r="BE19" s="92"/>
      <c r="BF19" s="92"/>
      <c r="BG19"/>
      <c r="BH19" s="92"/>
      <c r="BI19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</row>
    <row r="20" spans="1:147" s="96" customFormat="1" ht="12" hidden="1" customHeight="1" outlineLevel="1" x14ac:dyDescent="0.25">
      <c r="A20"/>
      <c r="B20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/>
      <c r="AP20"/>
      <c r="AQ20"/>
      <c r="AR20"/>
      <c r="AS20"/>
      <c r="AT20" s="92"/>
      <c r="AU20" s="92"/>
      <c r="AV20"/>
      <c r="AW20"/>
      <c r="AX20"/>
      <c r="AY20"/>
      <c r="AZ20" s="92"/>
      <c r="BA20" s="92"/>
      <c r="BB20"/>
      <c r="BC20" s="92"/>
      <c r="BD20" s="92"/>
      <c r="BE20" s="92"/>
      <c r="BF20" s="92"/>
      <c r="BG20"/>
      <c r="BH20" s="92"/>
      <c r="BI20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</row>
    <row r="21" spans="1:147" s="96" customFormat="1" ht="12" hidden="1" customHeight="1" outlineLevel="1" x14ac:dyDescent="0.25">
      <c r="A21"/>
      <c r="B2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/>
      <c r="AP21"/>
      <c r="AQ21"/>
      <c r="AR21"/>
      <c r="AS21"/>
      <c r="AT21" s="92"/>
      <c r="AU21" s="92"/>
      <c r="AV21"/>
      <c r="AW21"/>
      <c r="AX21"/>
      <c r="AY21"/>
      <c r="AZ21" s="92"/>
      <c r="BA21" s="92"/>
      <c r="BB21"/>
      <c r="BC21" s="92"/>
      <c r="BD21" s="92"/>
      <c r="BE21" s="92"/>
      <c r="BF21" s="92"/>
      <c r="BG21"/>
      <c r="BH21" s="92"/>
      <c r="BI21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</row>
    <row r="22" spans="1:147" s="96" customFormat="1" ht="12" hidden="1" customHeight="1" outlineLevel="1" x14ac:dyDescent="0.25">
      <c r="A22"/>
      <c r="B2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/>
      <c r="AP22"/>
      <c r="AQ22"/>
      <c r="AR22"/>
      <c r="AS22"/>
      <c r="AT22" s="92"/>
      <c r="AU22" s="92"/>
      <c r="AV22"/>
      <c r="AW22"/>
      <c r="AX22"/>
      <c r="AY22"/>
      <c r="AZ22" s="92"/>
      <c r="BA22" s="92"/>
      <c r="BB22"/>
      <c r="BC22" s="92"/>
      <c r="BD22" s="92"/>
      <c r="BE22" s="92"/>
      <c r="BF22" s="92"/>
      <c r="BG22"/>
      <c r="BH22" s="92"/>
      <c r="BI22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</row>
    <row r="23" spans="1:147" ht="12" hidden="1" customHeight="1" outlineLevel="1" x14ac:dyDescent="0.2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T23" s="92"/>
      <c r="AU23" s="92"/>
      <c r="AZ23" s="92"/>
      <c r="BA23" s="92"/>
      <c r="BC23" s="92"/>
      <c r="BD23" s="92"/>
      <c r="BE23" s="92"/>
      <c r="BF23" s="92"/>
      <c r="BH23" s="92"/>
      <c r="BJ23" s="104"/>
      <c r="BK23" s="94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</row>
    <row r="24" spans="1:147" ht="12" hidden="1" customHeight="1" outlineLevel="1" x14ac:dyDescent="0.25"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T24" s="92"/>
      <c r="AU24" s="92"/>
      <c r="AZ24" s="92"/>
      <c r="BA24" s="92"/>
      <c r="BC24" s="92"/>
      <c r="BD24" s="92"/>
      <c r="BE24" s="92"/>
      <c r="BF24" s="92"/>
      <c r="BH24" s="92"/>
      <c r="BJ24" s="99"/>
      <c r="BK24" s="94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</row>
    <row r="25" spans="1:147" s="96" customFormat="1" ht="12" hidden="1" customHeight="1" outlineLevel="1" x14ac:dyDescent="0.25">
      <c r="A25"/>
      <c r="B25"/>
      <c r="C25" s="92"/>
      <c r="D25" s="94"/>
      <c r="E25" s="92"/>
      <c r="F25" s="94"/>
      <c r="G25" s="92"/>
      <c r="H25" s="94"/>
      <c r="I25" s="92"/>
      <c r="J25" s="94"/>
      <c r="K25" s="92"/>
      <c r="L25" s="94"/>
      <c r="M25" s="92"/>
      <c r="N25" s="94"/>
      <c r="O25" s="92"/>
      <c r="P25" s="94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/>
      <c r="AP25"/>
      <c r="AQ25"/>
      <c r="AR25"/>
      <c r="AS25"/>
      <c r="AT25" s="92"/>
      <c r="AU25" s="94"/>
      <c r="AV25"/>
      <c r="AW25"/>
      <c r="AX25"/>
      <c r="AY25"/>
      <c r="AZ25" s="92"/>
      <c r="BA25" s="94"/>
      <c r="BB25"/>
      <c r="BC25" s="92"/>
      <c r="BD25" s="94"/>
      <c r="BE25" s="92"/>
      <c r="BF25" s="94"/>
      <c r="BG25"/>
      <c r="BH25" s="92"/>
      <c r="BI25"/>
      <c r="BJ25" s="94"/>
      <c r="BK25" s="92"/>
      <c r="BL25" s="94"/>
      <c r="BM25" s="92"/>
      <c r="BN25" s="94"/>
      <c r="BO25" s="92"/>
      <c r="BP25" s="94"/>
      <c r="BQ25" s="92"/>
      <c r="BR25" s="94"/>
      <c r="BS25" s="92"/>
      <c r="BT25" s="94"/>
      <c r="BU25" s="92"/>
      <c r="BV25" s="94"/>
      <c r="BW25" s="92"/>
      <c r="BX25" s="94"/>
      <c r="BY25" s="92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</row>
    <row r="26" spans="1:147" s="96" customFormat="1" ht="12" hidden="1" customHeight="1" outlineLevel="1" x14ac:dyDescent="0.25">
      <c r="C26" s="92"/>
      <c r="D26" s="94"/>
      <c r="E26" s="92"/>
      <c r="F26" s="94"/>
      <c r="G26" s="92"/>
      <c r="H26" s="94"/>
      <c r="I26" s="92"/>
      <c r="J26" s="94"/>
      <c r="K26" s="92"/>
      <c r="L26" s="94"/>
      <c r="M26" s="92"/>
      <c r="N26" s="94"/>
      <c r="O26" s="92"/>
      <c r="P26" s="94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T26" s="92"/>
      <c r="AU26" s="94"/>
      <c r="AZ26" s="92"/>
      <c r="BA26" s="94"/>
      <c r="BC26" s="92"/>
      <c r="BD26" s="94"/>
      <c r="BE26" s="92"/>
      <c r="BF26" s="94"/>
      <c r="BH26" s="92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2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</row>
    <row r="27" spans="1:147" s="96" customFormat="1" ht="12" hidden="1" customHeight="1" outlineLevel="1" x14ac:dyDescent="0.25">
      <c r="A27" s="98" t="e">
        <f>_xll.SAPGetVariable("DP_5", "0I_CALZ1", "Description")</f>
        <v>#N/A</v>
      </c>
      <c r="B27" s="100" t="e">
        <f>_xll.SAPGetVariable("DP_5", "0I_CALZ1", "Value")</f>
        <v>#N/A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100"/>
      <c r="AP27" s="100"/>
      <c r="AQ27" s="100"/>
      <c r="AR27" s="100"/>
      <c r="AS27" s="100"/>
      <c r="AT27" s="94"/>
      <c r="AU27" s="94"/>
      <c r="AV27" s="100"/>
      <c r="AW27" s="100"/>
      <c r="AX27" s="100"/>
      <c r="AY27" s="100"/>
      <c r="AZ27" s="94"/>
      <c r="BA27" s="94"/>
      <c r="BB27" s="100"/>
      <c r="BC27" s="94"/>
      <c r="BD27" s="94"/>
      <c r="BE27" s="94"/>
      <c r="BF27" s="94"/>
      <c r="BG27" s="100"/>
      <c r="BH27" s="94"/>
      <c r="BI27" s="100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</row>
    <row r="28" spans="1:147" s="96" customFormat="1" ht="12" hidden="1" customHeight="1" outlineLevel="1" x14ac:dyDescent="0.25">
      <c r="A28" s="98" t="e">
        <f>_xll.SAPGetVariable("DP_5", "ZJRSCLMN", "Description")</f>
        <v>#N/A</v>
      </c>
      <c r="B28" s="100" t="e">
        <f>_xll.SAPGetVariable("DP_5", "ZJRSCLMN", "Value")</f>
        <v>#N/A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100"/>
      <c r="AP28" s="100"/>
      <c r="AQ28" s="100"/>
      <c r="AR28" s="100"/>
      <c r="AS28" s="100"/>
      <c r="AT28" s="94"/>
      <c r="AU28" s="94"/>
      <c r="AV28" s="100"/>
      <c r="AW28" s="100"/>
      <c r="AX28" s="100"/>
      <c r="AY28" s="100"/>
      <c r="AZ28" s="94"/>
      <c r="BA28" s="94"/>
      <c r="BB28" s="100"/>
      <c r="BC28" s="94"/>
      <c r="BD28" s="94"/>
      <c r="BE28" s="94"/>
      <c r="BF28" s="94"/>
      <c r="BG28" s="100"/>
      <c r="BH28" s="94"/>
      <c r="BI28" s="100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</row>
    <row r="29" spans="1:147" s="96" customFormat="1" ht="12" hidden="1" customHeight="1" outlineLevel="1" x14ac:dyDescent="0.25">
      <c r="A29" s="98" t="e">
        <f>_xll.SAPGetVariable("DP_5", "ZSFACTOR", "Description")</f>
        <v>#N/A</v>
      </c>
      <c r="B29" s="100" t="e">
        <f>_xll.SAPGetVariable("DP_5", "ZSFACTOR", "Value")</f>
        <v>#N/A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100"/>
      <c r="AP29" s="100"/>
      <c r="AQ29" s="100"/>
      <c r="AR29" s="100"/>
      <c r="AS29" s="100"/>
      <c r="AT29" s="94"/>
      <c r="AU29" s="94"/>
      <c r="AV29" s="100"/>
      <c r="AW29" s="100"/>
      <c r="AX29" s="100"/>
      <c r="AY29" s="100"/>
      <c r="AZ29" s="94"/>
      <c r="BA29" s="94"/>
      <c r="BB29" s="100"/>
      <c r="BC29" s="94"/>
      <c r="BD29" s="94"/>
      <c r="BE29" s="94"/>
      <c r="BF29" s="94"/>
      <c r="BG29" s="100"/>
      <c r="BH29" s="94"/>
      <c r="BI29" s="100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</row>
    <row r="30" spans="1:147" s="96" customFormat="1" ht="12" hidden="1" customHeight="1" outlineLevel="1" x14ac:dyDescent="0.25">
      <c r="A30" s="98" t="e">
        <f>_xll.SAPGetVariable("DP_5", "ZPMETHOD", "Description")</f>
        <v>#N/A</v>
      </c>
      <c r="B30" s="100" t="e">
        <f>_xll.SAPGetVariable("DP_5", "ZPMETHOD", "Value")</f>
        <v>#N/A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100"/>
      <c r="AP30" s="100"/>
      <c r="AQ30" s="100"/>
      <c r="AR30" s="100"/>
      <c r="AS30" s="100"/>
      <c r="AT30" s="94"/>
      <c r="AU30" s="94"/>
      <c r="AV30" s="100"/>
      <c r="AW30" s="100"/>
      <c r="AX30" s="100"/>
      <c r="AY30" s="100"/>
      <c r="AZ30" s="94"/>
      <c r="BA30" s="94"/>
      <c r="BB30" s="100"/>
      <c r="BC30" s="94"/>
      <c r="BD30" s="94"/>
      <c r="BE30" s="94"/>
      <c r="BF30" s="94"/>
      <c r="BG30" s="100"/>
      <c r="BH30" s="94"/>
      <c r="BI30" s="100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</row>
    <row r="31" spans="1:147" s="96" customFormat="1" ht="12" hidden="1" customHeight="1" outlineLevel="1" x14ac:dyDescent="0.25">
      <c r="A31" s="98" t="e">
        <f>_xll.SAPGetVariable("DP_5", "ZSVERSN", "Description")</f>
        <v>#N/A</v>
      </c>
      <c r="B31" s="100" t="e">
        <f>_xll.SAPGetVariable("DP_5", "ZSVERSN", "Value")</f>
        <v>#N/A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100"/>
      <c r="AP31" s="100"/>
      <c r="AQ31" s="100"/>
      <c r="AR31" s="100"/>
      <c r="AS31" s="100"/>
      <c r="AT31" s="94"/>
      <c r="AU31" s="94"/>
      <c r="AV31" s="100"/>
      <c r="AW31" s="100"/>
      <c r="AX31" s="100"/>
      <c r="AY31" s="100"/>
      <c r="AZ31" s="94"/>
      <c r="BA31" s="94"/>
      <c r="BB31" s="100"/>
      <c r="BC31" s="94"/>
      <c r="BD31" s="94"/>
      <c r="BE31" s="94"/>
      <c r="BF31" s="94"/>
      <c r="BG31" s="100"/>
      <c r="BH31" s="94"/>
      <c r="BI31" s="100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</row>
    <row r="32" spans="1:147" s="96" customFormat="1" ht="12" hidden="1" customHeight="1" outlineLevel="1" x14ac:dyDescent="0.25">
      <c r="A32" s="98" t="e">
        <f>_xll.SAPGetVariable("DP_5", "BA_PCTRN", "Description")</f>
        <v>#N/A</v>
      </c>
      <c r="B32" s="100" t="e">
        <f>_xll.SAPGetVariable("DP_5", "BA_PCTRN", "Value")</f>
        <v>#N/A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100"/>
      <c r="AP32" s="100"/>
      <c r="AQ32" s="100"/>
      <c r="AR32" s="100"/>
      <c r="AS32" s="100"/>
      <c r="AT32" s="94"/>
      <c r="AU32" s="94"/>
      <c r="AV32" s="100"/>
      <c r="AW32" s="100"/>
      <c r="AX32" s="100"/>
      <c r="AY32" s="100"/>
      <c r="AZ32" s="94"/>
      <c r="BA32" s="94"/>
      <c r="BB32" s="100"/>
      <c r="BC32" s="94"/>
      <c r="BD32" s="94"/>
      <c r="BE32" s="94"/>
      <c r="BF32" s="94"/>
      <c r="BG32" s="100"/>
      <c r="BH32" s="94"/>
      <c r="BI32" s="100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</row>
    <row r="33" spans="1:147" s="96" customFormat="1" ht="12" hidden="1" customHeight="1" outlineLevel="1" x14ac:dyDescent="0.25">
      <c r="A33" s="98" t="e">
        <f>_xll.SAPGetVariable("DP_5", "0S_COCD", "Description")</f>
        <v>#N/A</v>
      </c>
      <c r="B33" s="100" t="e">
        <f>_xll.SAPGetVariable("DP_5", "0S_COCD", "Value")</f>
        <v>#N/A</v>
      </c>
      <c r="C33" s="94"/>
      <c r="D33" s="100"/>
      <c r="E33" s="94"/>
      <c r="F33" s="100"/>
      <c r="G33" s="94"/>
      <c r="H33" s="100"/>
      <c r="I33" s="94"/>
      <c r="J33" s="100"/>
      <c r="K33" s="94"/>
      <c r="L33" s="100"/>
      <c r="M33" s="94"/>
      <c r="N33" s="100"/>
      <c r="O33" s="94"/>
      <c r="P33" s="100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100"/>
      <c r="AP33" s="100"/>
      <c r="AQ33" s="100"/>
      <c r="AR33" s="100"/>
      <c r="AS33" s="100"/>
      <c r="AT33" s="94"/>
      <c r="AU33" s="100"/>
      <c r="AV33" s="100"/>
      <c r="AW33" s="100"/>
      <c r="AX33" s="100"/>
      <c r="AY33" s="100"/>
      <c r="AZ33" s="94"/>
      <c r="BA33" s="100"/>
      <c r="BB33" s="100"/>
      <c r="BC33" s="94"/>
      <c r="BD33" s="100"/>
      <c r="BE33" s="94"/>
      <c r="BF33" s="100"/>
      <c r="BG33" s="100"/>
      <c r="BH33" s="94"/>
      <c r="BI33" s="100"/>
      <c r="BJ33" s="94"/>
      <c r="BK33" s="100"/>
      <c r="BL33" s="94"/>
      <c r="BM33" s="100"/>
      <c r="BN33" s="94"/>
      <c r="BO33" s="100"/>
      <c r="BP33" s="94"/>
      <c r="BQ33" s="100"/>
      <c r="BR33" s="94"/>
      <c r="BS33" s="100"/>
      <c r="BT33" s="94"/>
      <c r="BU33" s="100"/>
      <c r="BV33" s="94"/>
      <c r="BW33" s="100"/>
      <c r="BX33" s="94"/>
      <c r="BY33" s="100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</row>
    <row r="34" spans="1:147" s="96" customFormat="1" ht="12" hidden="1" customHeight="1" outlineLevel="1" x14ac:dyDescent="0.25">
      <c r="A34" s="98" t="e">
        <f>_xll.SAPGetVariable("DP_5", "ZSFRCACT", "Description")</f>
        <v>#N/A</v>
      </c>
      <c r="B34" s="100" t="e">
        <f>_xll.SAPGetVariable("DP_5", "ZSFRCACT", "Value")</f>
        <v>#N/A</v>
      </c>
      <c r="C34" s="94"/>
      <c r="D34" s="100"/>
      <c r="E34" s="94"/>
      <c r="F34" s="100"/>
      <c r="G34"/>
      <c r="H34"/>
      <c r="I34"/>
      <c r="J34"/>
      <c r="K34"/>
      <c r="L34"/>
      <c r="M34"/>
      <c r="N34"/>
      <c r="O34" s="94"/>
      <c r="P34" s="100"/>
      <c r="Q34" s="94"/>
      <c r="R34" s="94"/>
      <c r="S34" s="94"/>
      <c r="T34" s="94"/>
      <c r="U34" s="94"/>
      <c r="V34"/>
      <c r="W34"/>
      <c r="X34"/>
      <c r="Y34"/>
      <c r="Z34"/>
      <c r="AA34"/>
      <c r="AB34"/>
      <c r="AC34"/>
      <c r="AD34"/>
      <c r="AE34"/>
      <c r="AF34"/>
      <c r="AG34"/>
      <c r="AH34" s="94"/>
      <c r="AI34" s="94"/>
      <c r="AJ34" s="94"/>
      <c r="AK34" s="94"/>
      <c r="AL34" s="94"/>
      <c r="AM34" s="94"/>
      <c r="AN34" s="94"/>
      <c r="AO34" s="100"/>
      <c r="AP34" s="100"/>
      <c r="AQ34" s="100"/>
      <c r="AR34" s="100"/>
      <c r="AS34" s="100"/>
      <c r="AT34" s="94"/>
      <c r="AU34" s="100"/>
      <c r="AV34" s="100"/>
      <c r="AW34" s="100"/>
      <c r="AX34" s="100"/>
      <c r="AY34" s="100"/>
      <c r="AZ34" s="94"/>
      <c r="BA34" s="100"/>
      <c r="BB34" s="100"/>
      <c r="BC34" s="94"/>
      <c r="BD34" s="100"/>
      <c r="BE34" s="94"/>
      <c r="BF34" s="100"/>
      <c r="BG34" s="100"/>
      <c r="BH34" s="94"/>
      <c r="BI34" s="100"/>
      <c r="BJ34" s="94"/>
      <c r="BK34" s="100"/>
      <c r="BL34" s="94"/>
      <c r="BM34" s="100"/>
      <c r="BN34" s="94"/>
      <c r="BO34" s="100"/>
      <c r="BP34" s="94"/>
      <c r="BQ34" s="100"/>
      <c r="BR34"/>
      <c r="BS34" s="100"/>
      <c r="BT34"/>
      <c r="BU34" s="100"/>
      <c r="BV34" s="94"/>
      <c r="BW34" s="100"/>
      <c r="BX34"/>
      <c r="BY34" s="100"/>
      <c r="BZ34"/>
      <c r="CA34" s="100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107"/>
      <c r="CS34" s="107"/>
      <c r="CT34" s="107"/>
      <c r="CU34" s="107"/>
      <c r="CV34"/>
      <c r="CW34" s="107"/>
      <c r="CX34"/>
      <c r="CY34" s="107"/>
      <c r="CZ34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</row>
    <row r="35" spans="1:147" ht="12" hidden="1" customHeight="1" outlineLevel="1" x14ac:dyDescent="0.25">
      <c r="A35" s="106"/>
      <c r="B35" s="106"/>
      <c r="C35" s="106"/>
      <c r="D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4"/>
      <c r="AN35" s="104"/>
      <c r="AO35" s="106"/>
      <c r="AP35" s="106"/>
      <c r="AQ35" s="108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</row>
    <row r="36" spans="1:147" ht="12.5" collapsed="1" x14ac:dyDescent="0.25">
      <c r="A36" s="109" t="s">
        <v>3834</v>
      </c>
      <c r="B36" s="110"/>
      <c r="C36" s="109" t="s">
        <v>3835</v>
      </c>
      <c r="D36" s="110"/>
      <c r="E36" s="109" t="s">
        <v>3836</v>
      </c>
      <c r="F36" s="111" t="s">
        <v>3837</v>
      </c>
      <c r="G36" s="111" t="s">
        <v>3838</v>
      </c>
      <c r="H36" s="111" t="s">
        <v>3839</v>
      </c>
      <c r="I36" s="111" t="s">
        <v>3840</v>
      </c>
      <c r="J36" s="111" t="s">
        <v>3841</v>
      </c>
      <c r="K36" s="111" t="s">
        <v>3842</v>
      </c>
      <c r="L36" s="111" t="s">
        <v>3843</v>
      </c>
      <c r="M36" s="111" t="s">
        <v>3844</v>
      </c>
      <c r="N36" s="111" t="s">
        <v>3845</v>
      </c>
    </row>
    <row r="37" spans="1:147" ht="12.5" hidden="1" outlineLevel="2" x14ac:dyDescent="0.25">
      <c r="A37" s="111" t="s">
        <v>379</v>
      </c>
      <c r="B37" s="112" t="s">
        <v>380</v>
      </c>
      <c r="C37" s="112" t="s">
        <v>3846</v>
      </c>
      <c r="D37" s="112" t="s">
        <v>3847</v>
      </c>
      <c r="E37" s="111" t="s">
        <v>3848</v>
      </c>
      <c r="F37" s="113">
        <v>1048.43275666667</v>
      </c>
      <c r="G37" s="113"/>
      <c r="H37" s="113"/>
      <c r="I37" s="113"/>
      <c r="J37" s="113"/>
      <c r="K37" s="113"/>
      <c r="L37" s="113"/>
      <c r="M37" s="113"/>
      <c r="N37" s="114"/>
    </row>
    <row r="38" spans="1:147" ht="12.5" hidden="1" outlineLevel="2" x14ac:dyDescent="0.25">
      <c r="A38" s="111" t="s">
        <v>379</v>
      </c>
      <c r="B38" s="112" t="s">
        <v>380</v>
      </c>
      <c r="C38" s="112" t="s">
        <v>3846</v>
      </c>
      <c r="D38" s="112" t="s">
        <v>3847</v>
      </c>
      <c r="E38" s="111" t="s">
        <v>3849</v>
      </c>
      <c r="F38" s="113">
        <v>7.2095099999999999</v>
      </c>
      <c r="G38" s="113"/>
      <c r="H38" s="113"/>
      <c r="I38" s="113"/>
      <c r="J38" s="113"/>
      <c r="K38" s="113"/>
      <c r="L38" s="113"/>
      <c r="M38" s="113"/>
      <c r="N38" s="114"/>
    </row>
    <row r="39" spans="1:147" ht="13" outlineLevel="1" collapsed="1" thickBot="1" x14ac:dyDescent="0.3">
      <c r="A39" s="115" t="s">
        <v>3850</v>
      </c>
      <c r="B39" s="115"/>
      <c r="C39" s="115"/>
      <c r="D39" s="115"/>
      <c r="E39" s="115"/>
      <c r="F39" s="116">
        <f t="shared" ref="F39:N39" si="0">SUBTOTAL(9,F37:F38)</f>
        <v>1055.6422666666699</v>
      </c>
      <c r="G39" s="116">
        <f t="shared" si="0"/>
        <v>0</v>
      </c>
      <c r="H39" s="116">
        <f t="shared" si="0"/>
        <v>0</v>
      </c>
      <c r="I39" s="116">
        <f t="shared" si="0"/>
        <v>0</v>
      </c>
      <c r="J39" s="116">
        <f t="shared" si="0"/>
        <v>0</v>
      </c>
      <c r="K39" s="116">
        <f t="shared" si="0"/>
        <v>0</v>
      </c>
      <c r="L39" s="116">
        <f t="shared" si="0"/>
        <v>0</v>
      </c>
      <c r="M39" s="116">
        <f t="shared" si="0"/>
        <v>0</v>
      </c>
      <c r="N39" s="117">
        <f t="shared" si="0"/>
        <v>0</v>
      </c>
    </row>
    <row r="40" spans="1:147" ht="12.5" hidden="1" outlineLevel="2" x14ac:dyDescent="0.25">
      <c r="A40" s="118" t="s">
        <v>3851</v>
      </c>
      <c r="B40" s="118" t="s">
        <v>3852</v>
      </c>
      <c r="C40" s="118" t="s">
        <v>3846</v>
      </c>
      <c r="D40" s="118" t="s">
        <v>3853</v>
      </c>
      <c r="E40" s="118" t="s">
        <v>3854</v>
      </c>
      <c r="F40" s="119">
        <v>1.7000000000000001E-4</v>
      </c>
      <c r="G40" s="119"/>
      <c r="H40" s="119"/>
      <c r="I40" s="119"/>
      <c r="J40" s="119"/>
      <c r="K40" s="119"/>
      <c r="L40" s="119"/>
      <c r="M40" s="119"/>
      <c r="N40" s="120"/>
    </row>
    <row r="41" spans="1:147" ht="12.5" hidden="1" outlineLevel="2" x14ac:dyDescent="0.25">
      <c r="A41" s="111" t="s">
        <v>3851</v>
      </c>
      <c r="B41" s="112" t="s">
        <v>3852</v>
      </c>
      <c r="C41" s="112" t="s">
        <v>3846</v>
      </c>
      <c r="D41" s="112" t="s">
        <v>3853</v>
      </c>
      <c r="E41" s="111" t="s">
        <v>3849</v>
      </c>
      <c r="F41" s="113">
        <v>-1.7000000000000001E-4</v>
      </c>
      <c r="G41" s="113"/>
      <c r="H41" s="113"/>
      <c r="I41" s="113"/>
      <c r="J41" s="113"/>
      <c r="K41" s="113"/>
      <c r="L41" s="113"/>
      <c r="M41" s="113"/>
      <c r="N41" s="114"/>
    </row>
    <row r="42" spans="1:147" ht="13" outlineLevel="1" collapsed="1" thickBot="1" x14ac:dyDescent="0.3">
      <c r="A42" s="115" t="s">
        <v>3855</v>
      </c>
      <c r="B42" s="115"/>
      <c r="C42" s="115"/>
      <c r="D42" s="115"/>
      <c r="E42" s="115"/>
      <c r="F42" s="116">
        <f t="shared" ref="F42:N42" si="1">SUBTOTAL(9,F40:F41)</f>
        <v>0</v>
      </c>
      <c r="G42" s="116">
        <f t="shared" si="1"/>
        <v>0</v>
      </c>
      <c r="H42" s="116">
        <f t="shared" si="1"/>
        <v>0</v>
      </c>
      <c r="I42" s="116">
        <f t="shared" si="1"/>
        <v>0</v>
      </c>
      <c r="J42" s="116">
        <f t="shared" si="1"/>
        <v>0</v>
      </c>
      <c r="K42" s="116">
        <f t="shared" si="1"/>
        <v>0</v>
      </c>
      <c r="L42" s="116">
        <f t="shared" si="1"/>
        <v>0</v>
      </c>
      <c r="M42" s="116">
        <f t="shared" si="1"/>
        <v>0</v>
      </c>
      <c r="N42" s="117">
        <f t="shared" si="1"/>
        <v>0</v>
      </c>
    </row>
    <row r="43" spans="1:147" ht="12.5" hidden="1" outlineLevel="2" x14ac:dyDescent="0.25">
      <c r="A43" s="118" t="s">
        <v>383</v>
      </c>
      <c r="B43" s="118" t="s">
        <v>384</v>
      </c>
      <c r="C43" s="118" t="s">
        <v>3846</v>
      </c>
      <c r="D43" s="118" t="s">
        <v>384</v>
      </c>
      <c r="E43" s="118" t="s">
        <v>3856</v>
      </c>
      <c r="F43" s="119">
        <v>-1.2099999999999999E-3</v>
      </c>
      <c r="G43" s="119"/>
      <c r="H43" s="119"/>
      <c r="I43" s="119"/>
      <c r="J43" s="119"/>
      <c r="K43" s="119"/>
      <c r="L43" s="119"/>
      <c r="M43" s="119"/>
      <c r="N43" s="120"/>
    </row>
    <row r="44" spans="1:147" ht="12.5" hidden="1" outlineLevel="2" x14ac:dyDescent="0.25">
      <c r="A44" s="111" t="s">
        <v>383</v>
      </c>
      <c r="B44" s="112" t="s">
        <v>384</v>
      </c>
      <c r="C44" s="112" t="s">
        <v>3846</v>
      </c>
      <c r="D44" s="112" t="s">
        <v>384</v>
      </c>
      <c r="E44" s="111" t="s">
        <v>3857</v>
      </c>
      <c r="F44" s="113">
        <v>11.7570095833333</v>
      </c>
      <c r="G44" s="113"/>
      <c r="H44" s="113"/>
      <c r="I44" s="113"/>
      <c r="J44" s="113"/>
      <c r="K44" s="113"/>
      <c r="L44" s="113"/>
      <c r="M44" s="113"/>
      <c r="N44" s="114"/>
    </row>
    <row r="45" spans="1:147" ht="13" outlineLevel="1" collapsed="1" thickBot="1" x14ac:dyDescent="0.3">
      <c r="A45" s="115" t="s">
        <v>3858</v>
      </c>
      <c r="B45" s="115"/>
      <c r="C45" s="115"/>
      <c r="D45" s="115"/>
      <c r="E45" s="115"/>
      <c r="F45" s="116">
        <f t="shared" ref="F45:N45" si="2">SUBTOTAL(9,F43:F44)</f>
        <v>11.7557995833333</v>
      </c>
      <c r="G45" s="116">
        <f t="shared" si="2"/>
        <v>0</v>
      </c>
      <c r="H45" s="116">
        <f t="shared" si="2"/>
        <v>0</v>
      </c>
      <c r="I45" s="116">
        <f t="shared" si="2"/>
        <v>0</v>
      </c>
      <c r="J45" s="116">
        <f t="shared" si="2"/>
        <v>0</v>
      </c>
      <c r="K45" s="116">
        <f t="shared" si="2"/>
        <v>0</v>
      </c>
      <c r="L45" s="116">
        <f t="shared" si="2"/>
        <v>0</v>
      </c>
      <c r="M45" s="116">
        <f t="shared" si="2"/>
        <v>0</v>
      </c>
      <c r="N45" s="117">
        <f t="shared" si="2"/>
        <v>0</v>
      </c>
    </row>
    <row r="46" spans="1:147" ht="12.5" hidden="1" outlineLevel="2" x14ac:dyDescent="0.25">
      <c r="A46" s="118" t="s">
        <v>3859</v>
      </c>
      <c r="B46" s="118" t="s">
        <v>3860</v>
      </c>
      <c r="C46" s="118" t="s">
        <v>3846</v>
      </c>
      <c r="D46" s="118" t="s">
        <v>3860</v>
      </c>
      <c r="E46" s="118" t="s">
        <v>3861</v>
      </c>
      <c r="F46" s="119">
        <v>5.6371200000000004</v>
      </c>
      <c r="G46" s="119"/>
      <c r="H46" s="119"/>
      <c r="I46" s="119"/>
      <c r="J46" s="119"/>
      <c r="K46" s="119"/>
      <c r="L46" s="119"/>
      <c r="M46" s="119"/>
      <c r="N46" s="120"/>
    </row>
    <row r="47" spans="1:147" ht="12.5" hidden="1" outlineLevel="2" x14ac:dyDescent="0.25">
      <c r="A47" s="111" t="s">
        <v>3859</v>
      </c>
      <c r="B47" s="112" t="s">
        <v>3860</v>
      </c>
      <c r="C47" s="112" t="s">
        <v>3846</v>
      </c>
      <c r="D47" s="112" t="s">
        <v>3860</v>
      </c>
      <c r="E47" s="111" t="s">
        <v>3848</v>
      </c>
      <c r="F47" s="113">
        <v>-0.63038000000000005</v>
      </c>
      <c r="G47" s="113"/>
      <c r="H47" s="113"/>
      <c r="I47" s="113"/>
      <c r="J47" s="113"/>
      <c r="K47" s="113"/>
      <c r="L47" s="113"/>
      <c r="M47" s="113"/>
      <c r="N47" s="114"/>
    </row>
    <row r="48" spans="1:147" ht="12.5" hidden="1" outlineLevel="2" x14ac:dyDescent="0.25">
      <c r="A48" s="111" t="s">
        <v>3859</v>
      </c>
      <c r="B48" s="112" t="s">
        <v>3860</v>
      </c>
      <c r="C48" s="112" t="s">
        <v>3846</v>
      </c>
      <c r="D48" s="112" t="s">
        <v>3860</v>
      </c>
      <c r="E48" s="111" t="s">
        <v>3856</v>
      </c>
      <c r="F48" s="113">
        <v>-5.0067399999999997</v>
      </c>
      <c r="G48" s="113"/>
      <c r="H48" s="113"/>
      <c r="I48" s="113"/>
      <c r="J48" s="113"/>
      <c r="K48" s="113"/>
      <c r="L48" s="113"/>
      <c r="M48" s="113"/>
      <c r="N48" s="114"/>
    </row>
    <row r="49" spans="1:14" ht="13" outlineLevel="1" collapsed="1" thickBot="1" x14ac:dyDescent="0.3">
      <c r="A49" s="115" t="s">
        <v>3862</v>
      </c>
      <c r="B49" s="115"/>
      <c r="C49" s="115"/>
      <c r="D49" s="115"/>
      <c r="E49" s="115"/>
      <c r="F49" s="116">
        <f t="shared" ref="F49:N49" si="3">SUBTOTAL(9,F46:F48)</f>
        <v>0</v>
      </c>
      <c r="G49" s="116">
        <f t="shared" si="3"/>
        <v>0</v>
      </c>
      <c r="H49" s="116">
        <f t="shared" si="3"/>
        <v>0</v>
      </c>
      <c r="I49" s="116">
        <f t="shared" si="3"/>
        <v>0</v>
      </c>
      <c r="J49" s="116">
        <f t="shared" si="3"/>
        <v>0</v>
      </c>
      <c r="K49" s="116">
        <f t="shared" si="3"/>
        <v>0</v>
      </c>
      <c r="L49" s="116">
        <f t="shared" si="3"/>
        <v>0</v>
      </c>
      <c r="M49" s="116">
        <f t="shared" si="3"/>
        <v>0</v>
      </c>
      <c r="N49" s="117">
        <f t="shared" si="3"/>
        <v>0</v>
      </c>
    </row>
    <row r="50" spans="1:14" ht="12.5" hidden="1" outlineLevel="2" x14ac:dyDescent="0.25">
      <c r="A50" s="118" t="s">
        <v>3863</v>
      </c>
      <c r="B50" s="118" t="s">
        <v>3864</v>
      </c>
      <c r="C50" s="118" t="s">
        <v>3846</v>
      </c>
      <c r="D50" s="118" t="s">
        <v>3865</v>
      </c>
      <c r="E50" s="118" t="s">
        <v>3848</v>
      </c>
      <c r="F50" s="119">
        <v>-0.53495999999999999</v>
      </c>
      <c r="G50" s="119"/>
      <c r="H50" s="119"/>
      <c r="I50" s="119"/>
      <c r="J50" s="119"/>
      <c r="K50" s="119"/>
      <c r="L50" s="119"/>
      <c r="M50" s="119"/>
      <c r="N50" s="120"/>
    </row>
    <row r="51" spans="1:14" ht="12.5" hidden="1" outlineLevel="2" x14ac:dyDescent="0.25">
      <c r="A51" s="111" t="s">
        <v>3863</v>
      </c>
      <c r="B51" s="112" t="s">
        <v>3864</v>
      </c>
      <c r="C51" s="112" t="s">
        <v>3846</v>
      </c>
      <c r="D51" s="112" t="s">
        <v>3865</v>
      </c>
      <c r="E51" s="111" t="s">
        <v>3857</v>
      </c>
      <c r="F51" s="113">
        <v>0.53495999999999999</v>
      </c>
      <c r="G51" s="113"/>
      <c r="H51" s="113"/>
      <c r="I51" s="113"/>
      <c r="J51" s="113"/>
      <c r="K51" s="113"/>
      <c r="L51" s="113"/>
      <c r="M51" s="113"/>
      <c r="N51" s="114"/>
    </row>
    <row r="52" spans="1:14" ht="13" outlineLevel="1" collapsed="1" thickBot="1" x14ac:dyDescent="0.3">
      <c r="A52" s="115" t="s">
        <v>3866</v>
      </c>
      <c r="B52" s="115"/>
      <c r="C52" s="115"/>
      <c r="D52" s="115"/>
      <c r="E52" s="115"/>
      <c r="F52" s="116">
        <f t="shared" ref="F52:N52" si="4">SUBTOTAL(9,F50:F51)</f>
        <v>0</v>
      </c>
      <c r="G52" s="116">
        <f t="shared" si="4"/>
        <v>0</v>
      </c>
      <c r="H52" s="116">
        <f t="shared" si="4"/>
        <v>0</v>
      </c>
      <c r="I52" s="116">
        <f t="shared" si="4"/>
        <v>0</v>
      </c>
      <c r="J52" s="116">
        <f t="shared" si="4"/>
        <v>0</v>
      </c>
      <c r="K52" s="116">
        <f t="shared" si="4"/>
        <v>0</v>
      </c>
      <c r="L52" s="116">
        <f t="shared" si="4"/>
        <v>0</v>
      </c>
      <c r="M52" s="116">
        <f t="shared" si="4"/>
        <v>0</v>
      </c>
      <c r="N52" s="117">
        <f t="shared" si="4"/>
        <v>0</v>
      </c>
    </row>
    <row r="53" spans="1:14" ht="12.5" hidden="1" outlineLevel="2" x14ac:dyDescent="0.25">
      <c r="A53" s="118" t="s">
        <v>3867</v>
      </c>
      <c r="B53" s="118" t="s">
        <v>3868</v>
      </c>
      <c r="C53" s="118" t="s">
        <v>3846</v>
      </c>
      <c r="D53" s="118" t="s">
        <v>3869</v>
      </c>
      <c r="E53" s="118" t="s">
        <v>3861</v>
      </c>
      <c r="F53" s="119">
        <v>20.414709999999999</v>
      </c>
      <c r="G53" s="119"/>
      <c r="H53" s="119"/>
      <c r="I53" s="119"/>
      <c r="J53" s="119"/>
      <c r="K53" s="119"/>
      <c r="L53" s="119"/>
      <c r="M53" s="119"/>
      <c r="N53" s="120"/>
    </row>
    <row r="54" spans="1:14" ht="12.5" hidden="1" outlineLevel="2" x14ac:dyDescent="0.25">
      <c r="A54" s="111" t="s">
        <v>3867</v>
      </c>
      <c r="B54" s="112" t="s">
        <v>3868</v>
      </c>
      <c r="C54" s="112" t="s">
        <v>3846</v>
      </c>
      <c r="D54" s="112" t="s">
        <v>3869</v>
      </c>
      <c r="E54" s="111" t="s">
        <v>3848</v>
      </c>
      <c r="F54" s="113">
        <v>-20.414709999999999</v>
      </c>
      <c r="G54" s="113"/>
      <c r="H54" s="113"/>
      <c r="I54" s="113"/>
      <c r="J54" s="113"/>
      <c r="K54" s="113"/>
      <c r="L54" s="113"/>
      <c r="M54" s="113"/>
      <c r="N54" s="114"/>
    </row>
    <row r="55" spans="1:14" ht="13" outlineLevel="1" collapsed="1" thickBot="1" x14ac:dyDescent="0.3">
      <c r="A55" s="115" t="s">
        <v>3870</v>
      </c>
      <c r="B55" s="115"/>
      <c r="C55" s="115"/>
      <c r="D55" s="115"/>
      <c r="E55" s="115"/>
      <c r="F55" s="116">
        <f t="shared" ref="F55:N55" si="5">SUBTOTAL(9,F53:F54)</f>
        <v>0</v>
      </c>
      <c r="G55" s="116">
        <f t="shared" si="5"/>
        <v>0</v>
      </c>
      <c r="H55" s="116">
        <f t="shared" si="5"/>
        <v>0</v>
      </c>
      <c r="I55" s="116">
        <f t="shared" si="5"/>
        <v>0</v>
      </c>
      <c r="J55" s="116">
        <f t="shared" si="5"/>
        <v>0</v>
      </c>
      <c r="K55" s="116">
        <f t="shared" si="5"/>
        <v>0</v>
      </c>
      <c r="L55" s="116">
        <f t="shared" si="5"/>
        <v>0</v>
      </c>
      <c r="M55" s="116">
        <f t="shared" si="5"/>
        <v>0</v>
      </c>
      <c r="N55" s="117">
        <f t="shared" si="5"/>
        <v>0</v>
      </c>
    </row>
    <row r="56" spans="1:14" ht="12.5" hidden="1" outlineLevel="2" x14ac:dyDescent="0.25">
      <c r="A56" s="118" t="s">
        <v>3871</v>
      </c>
      <c r="B56" s="118" t="s">
        <v>3872</v>
      </c>
      <c r="C56" s="118" t="s">
        <v>3846</v>
      </c>
      <c r="D56" s="118" t="s">
        <v>3873</v>
      </c>
      <c r="E56" s="118" t="s">
        <v>3848</v>
      </c>
      <c r="F56" s="119">
        <v>4.39229</v>
      </c>
      <c r="G56" s="119"/>
      <c r="H56" s="119"/>
      <c r="I56" s="119"/>
      <c r="J56" s="119"/>
      <c r="K56" s="119"/>
      <c r="L56" s="119"/>
      <c r="M56" s="119"/>
      <c r="N56" s="120"/>
    </row>
    <row r="57" spans="1:14" ht="12.5" hidden="1" outlineLevel="2" x14ac:dyDescent="0.25">
      <c r="A57" s="111" t="s">
        <v>3871</v>
      </c>
      <c r="B57" s="112" t="s">
        <v>3872</v>
      </c>
      <c r="C57" s="112" t="s">
        <v>3846</v>
      </c>
      <c r="D57" s="112" t="s">
        <v>3873</v>
      </c>
      <c r="E57" s="111" t="s">
        <v>3857</v>
      </c>
      <c r="F57" s="113">
        <v>-4.39229</v>
      </c>
      <c r="G57" s="113"/>
      <c r="H57" s="113"/>
      <c r="I57" s="113"/>
      <c r="J57" s="113"/>
      <c r="K57" s="113"/>
      <c r="L57" s="113"/>
      <c r="M57" s="113"/>
      <c r="N57" s="114"/>
    </row>
    <row r="58" spans="1:14" ht="13" outlineLevel="1" collapsed="1" thickBot="1" x14ac:dyDescent="0.3">
      <c r="A58" s="115" t="s">
        <v>3874</v>
      </c>
      <c r="B58" s="115"/>
      <c r="C58" s="115"/>
      <c r="D58" s="115"/>
      <c r="E58" s="115"/>
      <c r="F58" s="116">
        <f t="shared" ref="F58:N58" si="6">SUBTOTAL(9,F56:F57)</f>
        <v>0</v>
      </c>
      <c r="G58" s="116">
        <f t="shared" si="6"/>
        <v>0</v>
      </c>
      <c r="H58" s="116">
        <f t="shared" si="6"/>
        <v>0</v>
      </c>
      <c r="I58" s="116">
        <f t="shared" si="6"/>
        <v>0</v>
      </c>
      <c r="J58" s="116">
        <f t="shared" si="6"/>
        <v>0</v>
      </c>
      <c r="K58" s="116">
        <f t="shared" si="6"/>
        <v>0</v>
      </c>
      <c r="L58" s="116">
        <f t="shared" si="6"/>
        <v>0</v>
      </c>
      <c r="M58" s="116">
        <f t="shared" si="6"/>
        <v>0</v>
      </c>
      <c r="N58" s="117">
        <f t="shared" si="6"/>
        <v>0</v>
      </c>
    </row>
    <row r="59" spans="1:14" ht="12.5" hidden="1" outlineLevel="2" x14ac:dyDescent="0.25">
      <c r="A59" s="118" t="s">
        <v>387</v>
      </c>
      <c r="B59" s="118" t="s">
        <v>388</v>
      </c>
      <c r="C59" s="118" t="s">
        <v>3846</v>
      </c>
      <c r="D59" s="118" t="s">
        <v>3875</v>
      </c>
      <c r="E59" s="118" t="s">
        <v>3857</v>
      </c>
      <c r="F59" s="119">
        <v>0.10382833333333299</v>
      </c>
      <c r="G59" s="119"/>
      <c r="H59" s="119"/>
      <c r="I59" s="119"/>
      <c r="J59" s="119"/>
      <c r="K59" s="119"/>
      <c r="L59" s="119"/>
      <c r="M59" s="119"/>
      <c r="N59" s="120"/>
    </row>
    <row r="60" spans="1:14" ht="13" outlineLevel="1" collapsed="1" thickBot="1" x14ac:dyDescent="0.3">
      <c r="A60" s="115" t="s">
        <v>3876</v>
      </c>
      <c r="B60" s="115"/>
      <c r="C60" s="115"/>
      <c r="D60" s="115"/>
      <c r="E60" s="115"/>
      <c r="F60" s="116">
        <f t="shared" ref="F60:N60" si="7">SUBTOTAL(9,F59:F59)</f>
        <v>0.10382833333333299</v>
      </c>
      <c r="G60" s="116">
        <f t="shared" si="7"/>
        <v>0</v>
      </c>
      <c r="H60" s="116">
        <f t="shared" si="7"/>
        <v>0</v>
      </c>
      <c r="I60" s="116">
        <f t="shared" si="7"/>
        <v>0</v>
      </c>
      <c r="J60" s="116">
        <f t="shared" si="7"/>
        <v>0</v>
      </c>
      <c r="K60" s="116">
        <f t="shared" si="7"/>
        <v>0</v>
      </c>
      <c r="L60" s="116">
        <f t="shared" si="7"/>
        <v>0</v>
      </c>
      <c r="M60" s="116">
        <f t="shared" si="7"/>
        <v>0</v>
      </c>
      <c r="N60" s="117">
        <f t="shared" si="7"/>
        <v>0</v>
      </c>
    </row>
    <row r="61" spans="1:14" ht="12.5" hidden="1" outlineLevel="2" x14ac:dyDescent="0.25">
      <c r="A61" s="118" t="s">
        <v>391</v>
      </c>
      <c r="B61" s="118" t="s">
        <v>392</v>
      </c>
      <c r="C61" s="118" t="s">
        <v>3846</v>
      </c>
      <c r="D61" s="118" t="s">
        <v>3877</v>
      </c>
      <c r="E61" s="118" t="s">
        <v>3848</v>
      </c>
      <c r="F61" s="119">
        <v>-0.25344250000000001</v>
      </c>
      <c r="G61" s="119"/>
      <c r="H61" s="119"/>
      <c r="I61" s="119"/>
      <c r="J61" s="119"/>
      <c r="K61" s="119"/>
      <c r="L61" s="119"/>
      <c r="M61" s="119"/>
      <c r="N61" s="120"/>
    </row>
    <row r="62" spans="1:14" ht="13" outlineLevel="1" collapsed="1" thickBot="1" x14ac:dyDescent="0.3">
      <c r="A62" s="115" t="s">
        <v>3878</v>
      </c>
      <c r="B62" s="115"/>
      <c r="C62" s="115"/>
      <c r="D62" s="115"/>
      <c r="E62" s="115"/>
      <c r="F62" s="116">
        <f t="shared" ref="F62:N62" si="8">SUBTOTAL(9,F61:F61)</f>
        <v>-0.25344250000000001</v>
      </c>
      <c r="G62" s="116">
        <f t="shared" si="8"/>
        <v>0</v>
      </c>
      <c r="H62" s="116">
        <f t="shared" si="8"/>
        <v>0</v>
      </c>
      <c r="I62" s="116">
        <f t="shared" si="8"/>
        <v>0</v>
      </c>
      <c r="J62" s="116">
        <f t="shared" si="8"/>
        <v>0</v>
      </c>
      <c r="K62" s="116">
        <f t="shared" si="8"/>
        <v>0</v>
      </c>
      <c r="L62" s="116">
        <f t="shared" si="8"/>
        <v>0</v>
      </c>
      <c r="M62" s="116">
        <f t="shared" si="8"/>
        <v>0</v>
      </c>
      <c r="N62" s="117">
        <f t="shared" si="8"/>
        <v>0</v>
      </c>
    </row>
    <row r="63" spans="1:14" ht="12.5" hidden="1" outlineLevel="2" x14ac:dyDescent="0.25">
      <c r="A63" s="118" t="s">
        <v>395</v>
      </c>
      <c r="B63" s="118" t="s">
        <v>396</v>
      </c>
      <c r="C63" s="118" t="s">
        <v>3846</v>
      </c>
      <c r="D63" s="118" t="s">
        <v>3879</v>
      </c>
      <c r="E63" s="118" t="s">
        <v>3848</v>
      </c>
      <c r="F63" s="119">
        <v>-252.760640416667</v>
      </c>
      <c r="G63" s="119"/>
      <c r="H63" s="119"/>
      <c r="I63" s="119"/>
      <c r="J63" s="119"/>
      <c r="K63" s="119"/>
      <c r="L63" s="119"/>
      <c r="M63" s="119"/>
      <c r="N63" s="120"/>
    </row>
    <row r="64" spans="1:14" ht="12.5" hidden="1" outlineLevel="2" x14ac:dyDescent="0.25">
      <c r="A64" s="111" t="s">
        <v>395</v>
      </c>
      <c r="B64" s="112" t="s">
        <v>396</v>
      </c>
      <c r="C64" s="112" t="s">
        <v>3846</v>
      </c>
      <c r="D64" s="112" t="s">
        <v>3879</v>
      </c>
      <c r="E64" s="111" t="s">
        <v>3849</v>
      </c>
      <c r="F64" s="113">
        <v>-1.781075</v>
      </c>
      <c r="G64" s="113"/>
      <c r="H64" s="113"/>
      <c r="I64" s="113"/>
      <c r="J64" s="113"/>
      <c r="K64" s="113"/>
      <c r="L64" s="113"/>
      <c r="M64" s="113"/>
      <c r="N64" s="114"/>
    </row>
    <row r="65" spans="1:16" ht="13" outlineLevel="1" collapsed="1" thickBot="1" x14ac:dyDescent="0.3">
      <c r="A65" s="115" t="s">
        <v>3880</v>
      </c>
      <c r="B65" s="115"/>
      <c r="C65" s="115"/>
      <c r="D65" s="115"/>
      <c r="E65" s="115"/>
      <c r="F65" s="116">
        <f t="shared" ref="F65:N65" si="9">SUBTOTAL(9,F63:F64)</f>
        <v>-254.54171541666699</v>
      </c>
      <c r="G65" s="116">
        <f t="shared" si="9"/>
        <v>0</v>
      </c>
      <c r="H65" s="116">
        <f t="shared" si="9"/>
        <v>0</v>
      </c>
      <c r="I65" s="116">
        <f t="shared" si="9"/>
        <v>0</v>
      </c>
      <c r="J65" s="116">
        <f t="shared" si="9"/>
        <v>0</v>
      </c>
      <c r="K65" s="116">
        <f t="shared" si="9"/>
        <v>0</v>
      </c>
      <c r="L65" s="116">
        <f t="shared" si="9"/>
        <v>0</v>
      </c>
      <c r="M65" s="116">
        <f t="shared" si="9"/>
        <v>0</v>
      </c>
      <c r="N65" s="117">
        <f t="shared" si="9"/>
        <v>0</v>
      </c>
    </row>
    <row r="66" spans="1:16" ht="12.5" hidden="1" outlineLevel="2" x14ac:dyDescent="0.25">
      <c r="A66" s="118" t="s">
        <v>399</v>
      </c>
      <c r="B66" s="118" t="s">
        <v>400</v>
      </c>
      <c r="C66" s="118" t="s">
        <v>3846</v>
      </c>
      <c r="D66" s="118" t="s">
        <v>3881</v>
      </c>
      <c r="E66" s="118" t="s">
        <v>3882</v>
      </c>
      <c r="F66" s="119">
        <v>213515.86911958299</v>
      </c>
      <c r="G66" s="119"/>
      <c r="H66" s="119"/>
      <c r="I66" s="119"/>
      <c r="J66" s="119"/>
      <c r="K66" s="119"/>
      <c r="L66" s="119"/>
      <c r="M66" s="119"/>
      <c r="N66" s="120"/>
    </row>
    <row r="67" spans="1:16" ht="13" outlineLevel="1" collapsed="1" thickBot="1" x14ac:dyDescent="0.3">
      <c r="A67" s="115" t="s">
        <v>3883</v>
      </c>
      <c r="B67" s="115"/>
      <c r="C67" s="115"/>
      <c r="D67" s="115"/>
      <c r="E67" s="115"/>
      <c r="F67" s="116">
        <f t="shared" ref="F67:N67" si="10">SUBTOTAL(9,F66:F66)</f>
        <v>0</v>
      </c>
      <c r="G67" s="116">
        <f t="shared" si="10"/>
        <v>0</v>
      </c>
      <c r="H67" s="116">
        <f t="shared" si="10"/>
        <v>0</v>
      </c>
      <c r="I67" s="116">
        <f t="shared" si="10"/>
        <v>0</v>
      </c>
      <c r="J67" s="116">
        <f t="shared" si="10"/>
        <v>0</v>
      </c>
      <c r="K67" s="116">
        <f t="shared" si="10"/>
        <v>0</v>
      </c>
      <c r="L67" s="116">
        <f t="shared" si="10"/>
        <v>0</v>
      </c>
      <c r="M67" s="116">
        <f t="shared" si="10"/>
        <v>0</v>
      </c>
      <c r="N67" s="117">
        <f t="shared" si="10"/>
        <v>0</v>
      </c>
    </row>
    <row r="68" spans="1:16" ht="12.5" hidden="1" outlineLevel="2" x14ac:dyDescent="0.25">
      <c r="A68" s="118" t="s">
        <v>1009</v>
      </c>
      <c r="B68" s="118" t="s">
        <v>1010</v>
      </c>
      <c r="C68" s="118" t="s">
        <v>3846</v>
      </c>
      <c r="D68" s="118" t="s">
        <v>3884</v>
      </c>
      <c r="E68" s="118" t="s">
        <v>3885</v>
      </c>
      <c r="F68" s="119">
        <v>-68.339789999999994</v>
      </c>
      <c r="G68" s="119"/>
      <c r="H68" s="119"/>
      <c r="I68" s="119"/>
      <c r="J68" s="119"/>
      <c r="K68" s="119"/>
      <c r="L68" s="119"/>
      <c r="M68" s="119"/>
      <c r="N68" s="120"/>
    </row>
    <row r="69" spans="1:16" ht="12.5" hidden="1" outlineLevel="2" x14ac:dyDescent="0.25">
      <c r="A69" s="111" t="s">
        <v>1009</v>
      </c>
      <c r="B69" s="112" t="s">
        <v>1010</v>
      </c>
      <c r="C69" s="112" t="s">
        <v>3846</v>
      </c>
      <c r="D69" s="112" t="s">
        <v>3884</v>
      </c>
      <c r="E69" s="111" t="s">
        <v>3848</v>
      </c>
      <c r="F69" s="113">
        <v>-10142.708220833299</v>
      </c>
      <c r="G69" s="113"/>
      <c r="H69" s="113"/>
      <c r="I69" s="113"/>
      <c r="J69" s="113"/>
      <c r="K69" s="113"/>
      <c r="L69" s="113"/>
      <c r="M69" s="113"/>
      <c r="N69" s="114"/>
    </row>
    <row r="70" spans="1:16" ht="12.5" hidden="1" outlineLevel="2" x14ac:dyDescent="0.25">
      <c r="A70" s="111" t="s">
        <v>1009</v>
      </c>
      <c r="B70" s="112" t="s">
        <v>1010</v>
      </c>
      <c r="C70" s="112" t="s">
        <v>3846</v>
      </c>
      <c r="D70" s="112" t="s">
        <v>3884</v>
      </c>
      <c r="E70" s="111" t="s">
        <v>3886</v>
      </c>
      <c r="F70" s="113">
        <v>-412.53540375</v>
      </c>
      <c r="G70" s="113"/>
      <c r="H70" s="113"/>
      <c r="I70" s="113"/>
      <c r="J70" s="113"/>
      <c r="K70" s="113"/>
      <c r="L70" s="113"/>
      <c r="M70" s="113"/>
      <c r="N70" s="114"/>
    </row>
    <row r="71" spans="1:16" ht="13" outlineLevel="1" collapsed="1" thickBot="1" x14ac:dyDescent="0.3">
      <c r="A71" s="115" t="s">
        <v>3887</v>
      </c>
      <c r="B71" s="115"/>
      <c r="C71" s="115"/>
      <c r="D71" s="115"/>
      <c r="E71" s="115"/>
      <c r="F71" s="116">
        <f t="shared" ref="F71:N71" si="11">SUBTOTAL(9,F68:F70)</f>
        <v>-10623.5834145833</v>
      </c>
      <c r="G71" s="116">
        <f t="shared" si="11"/>
        <v>0</v>
      </c>
      <c r="H71" s="116">
        <f t="shared" si="11"/>
        <v>0</v>
      </c>
      <c r="I71" s="116">
        <f t="shared" si="11"/>
        <v>0</v>
      </c>
      <c r="J71" s="116">
        <f t="shared" si="11"/>
        <v>0</v>
      </c>
      <c r="K71" s="116">
        <f t="shared" si="11"/>
        <v>0</v>
      </c>
      <c r="L71" s="116">
        <f t="shared" si="11"/>
        <v>0</v>
      </c>
      <c r="M71" s="116">
        <f t="shared" si="11"/>
        <v>0</v>
      </c>
      <c r="N71" s="117">
        <f t="shared" si="11"/>
        <v>0</v>
      </c>
      <c r="P71" s="168">
        <f>F71*1000</f>
        <v>-10623583.414583299</v>
      </c>
    </row>
    <row r="72" spans="1:16" ht="12.5" hidden="1" outlineLevel="2" x14ac:dyDescent="0.25">
      <c r="A72" s="118" t="s">
        <v>1023</v>
      </c>
      <c r="B72" s="118" t="s">
        <v>1024</v>
      </c>
      <c r="C72" s="118" t="s">
        <v>1025</v>
      </c>
      <c r="D72" s="118" t="s">
        <v>3888</v>
      </c>
      <c r="E72" s="118" t="s">
        <v>3882</v>
      </c>
      <c r="F72" s="119">
        <v>36.279627499999997</v>
      </c>
      <c r="G72" s="119"/>
      <c r="H72" s="119"/>
      <c r="I72" s="119"/>
      <c r="J72" s="119"/>
      <c r="K72" s="119"/>
      <c r="L72" s="119"/>
      <c r="M72" s="119"/>
      <c r="N72" s="120"/>
    </row>
    <row r="73" spans="1:16" ht="13" outlineLevel="1" collapsed="1" thickBot="1" x14ac:dyDescent="0.3">
      <c r="A73" s="115" t="s">
        <v>3889</v>
      </c>
      <c r="B73" s="115"/>
      <c r="C73" s="115"/>
      <c r="D73" s="115"/>
      <c r="E73" s="115"/>
      <c r="F73" s="116">
        <f t="shared" ref="F73:N73" si="12">SUBTOTAL(9,F72:F72)</f>
        <v>36.279627499999997</v>
      </c>
      <c r="G73" s="116">
        <f t="shared" si="12"/>
        <v>0</v>
      </c>
      <c r="H73" s="116">
        <f t="shared" si="12"/>
        <v>0</v>
      </c>
      <c r="I73" s="116">
        <f t="shared" si="12"/>
        <v>0</v>
      </c>
      <c r="J73" s="116">
        <f t="shared" si="12"/>
        <v>0</v>
      </c>
      <c r="K73" s="116">
        <f t="shared" si="12"/>
        <v>0</v>
      </c>
      <c r="L73" s="116">
        <f t="shared" si="12"/>
        <v>0</v>
      </c>
      <c r="M73" s="116">
        <f t="shared" si="12"/>
        <v>0</v>
      </c>
      <c r="N73" s="117">
        <f t="shared" si="12"/>
        <v>0</v>
      </c>
    </row>
    <row r="74" spans="1:16" ht="12.5" hidden="1" outlineLevel="2" x14ac:dyDescent="0.25">
      <c r="A74" s="118" t="s">
        <v>1027</v>
      </c>
      <c r="B74" s="118" t="s">
        <v>1028</v>
      </c>
      <c r="C74" s="118" t="s">
        <v>1029</v>
      </c>
      <c r="D74" s="118" t="s">
        <v>3890</v>
      </c>
      <c r="E74" s="118" t="s">
        <v>3882</v>
      </c>
      <c r="F74" s="119">
        <v>3095.4008637500001</v>
      </c>
      <c r="G74" s="119"/>
      <c r="H74" s="119"/>
      <c r="I74" s="119"/>
      <c r="J74" s="119"/>
      <c r="K74" s="119"/>
      <c r="L74" s="119"/>
      <c r="M74" s="119"/>
      <c r="N74" s="120"/>
    </row>
    <row r="75" spans="1:16" ht="12.5" hidden="1" outlineLevel="2" x14ac:dyDescent="0.25">
      <c r="A75" s="111" t="s">
        <v>1027</v>
      </c>
      <c r="B75" s="112" t="s">
        <v>1028</v>
      </c>
      <c r="C75" s="112" t="s">
        <v>1031</v>
      </c>
      <c r="D75" s="112" t="s">
        <v>3891</v>
      </c>
      <c r="E75" s="111" t="s">
        <v>3882</v>
      </c>
      <c r="F75" s="113">
        <v>1836.3839162500001</v>
      </c>
      <c r="G75" s="113"/>
      <c r="H75" s="113"/>
      <c r="I75" s="113"/>
      <c r="J75" s="113"/>
      <c r="K75" s="113"/>
      <c r="L75" s="113"/>
      <c r="M75" s="113"/>
      <c r="N75" s="114"/>
    </row>
    <row r="76" spans="1:16" ht="12.5" hidden="1" outlineLevel="2" x14ac:dyDescent="0.25">
      <c r="A76" s="111" t="s">
        <v>1027</v>
      </c>
      <c r="B76" s="112" t="s">
        <v>1028</v>
      </c>
      <c r="C76" s="112" t="s">
        <v>1033</v>
      </c>
      <c r="D76" s="112" t="s">
        <v>3892</v>
      </c>
      <c r="E76" s="111" t="s">
        <v>3882</v>
      </c>
      <c r="F76" s="113">
        <v>4646.1780187499999</v>
      </c>
      <c r="G76" s="113"/>
      <c r="H76" s="113"/>
      <c r="I76" s="113"/>
      <c r="J76" s="113"/>
      <c r="K76" s="113"/>
      <c r="L76" s="113"/>
      <c r="M76" s="113"/>
      <c r="N76" s="114"/>
    </row>
    <row r="77" spans="1:16" ht="12.5" hidden="1" outlineLevel="2" x14ac:dyDescent="0.25">
      <c r="A77" s="111" t="s">
        <v>1027</v>
      </c>
      <c r="B77" s="112" t="s">
        <v>1028</v>
      </c>
      <c r="C77" s="112" t="s">
        <v>1035</v>
      </c>
      <c r="D77" s="112" t="s">
        <v>3893</v>
      </c>
      <c r="E77" s="111" t="s">
        <v>3882</v>
      </c>
      <c r="F77" s="113">
        <v>260.52607541666703</v>
      </c>
      <c r="G77" s="113"/>
      <c r="H77" s="113"/>
      <c r="I77" s="113"/>
      <c r="J77" s="113"/>
      <c r="K77" s="113"/>
      <c r="L77" s="113"/>
      <c r="M77" s="113"/>
      <c r="N77" s="114"/>
    </row>
    <row r="78" spans="1:16" ht="12.5" hidden="1" outlineLevel="2" x14ac:dyDescent="0.25">
      <c r="A78" s="111" t="s">
        <v>1027</v>
      </c>
      <c r="B78" s="112" t="s">
        <v>1028</v>
      </c>
      <c r="C78" s="112" t="s">
        <v>1037</v>
      </c>
      <c r="D78" s="112" t="s">
        <v>3894</v>
      </c>
      <c r="E78" s="111" t="s">
        <v>3882</v>
      </c>
      <c r="F78" s="113">
        <v>3244.5962137500001</v>
      </c>
      <c r="G78" s="113"/>
      <c r="H78" s="113"/>
      <c r="I78" s="113"/>
      <c r="J78" s="113"/>
      <c r="K78" s="113"/>
      <c r="L78" s="113"/>
      <c r="M78" s="113"/>
      <c r="N78" s="114"/>
    </row>
    <row r="79" spans="1:16" ht="12.5" hidden="1" outlineLevel="2" x14ac:dyDescent="0.25">
      <c r="A79" s="111" t="s">
        <v>1027</v>
      </c>
      <c r="B79" s="112" t="s">
        <v>1028</v>
      </c>
      <c r="C79" s="112" t="s">
        <v>1039</v>
      </c>
      <c r="D79" s="112" t="s">
        <v>1040</v>
      </c>
      <c r="E79" s="111" t="s">
        <v>3882</v>
      </c>
      <c r="F79" s="113">
        <v>1622.13413666667</v>
      </c>
      <c r="G79" s="113"/>
      <c r="H79" s="113"/>
      <c r="I79" s="113"/>
      <c r="J79" s="113"/>
      <c r="K79" s="113"/>
      <c r="L79" s="113"/>
      <c r="M79" s="113"/>
      <c r="N79" s="114"/>
    </row>
    <row r="80" spans="1:16" ht="12.5" hidden="1" outlineLevel="2" x14ac:dyDescent="0.25">
      <c r="A80" s="111" t="s">
        <v>1027</v>
      </c>
      <c r="B80" s="112" t="s">
        <v>1028</v>
      </c>
      <c r="C80" s="112" t="s">
        <v>1041</v>
      </c>
      <c r="D80" s="112" t="s">
        <v>3895</v>
      </c>
      <c r="E80" s="111" t="s">
        <v>3882</v>
      </c>
      <c r="F80" s="113">
        <v>3238.2303470833299</v>
      </c>
      <c r="G80" s="113"/>
      <c r="H80" s="113"/>
      <c r="I80" s="113"/>
      <c r="J80" s="113"/>
      <c r="K80" s="113"/>
      <c r="L80" s="113"/>
      <c r="M80" s="113"/>
      <c r="N80" s="114"/>
    </row>
    <row r="81" spans="1:14" ht="12.5" hidden="1" outlineLevel="2" x14ac:dyDescent="0.25">
      <c r="A81" s="111" t="s">
        <v>1027</v>
      </c>
      <c r="B81" s="112" t="s">
        <v>1028</v>
      </c>
      <c r="C81" s="112" t="s">
        <v>1043</v>
      </c>
      <c r="D81" s="112" t="s">
        <v>3896</v>
      </c>
      <c r="E81" s="111" t="s">
        <v>3882</v>
      </c>
      <c r="F81" s="113">
        <v>633.32180000000005</v>
      </c>
      <c r="G81" s="113"/>
      <c r="H81" s="113"/>
      <c r="I81" s="113"/>
      <c r="J81" s="113"/>
      <c r="K81" s="113"/>
      <c r="L81" s="113"/>
      <c r="M81" s="113"/>
      <c r="N81" s="114"/>
    </row>
    <row r="82" spans="1:14" ht="12.5" hidden="1" outlineLevel="2" x14ac:dyDescent="0.25">
      <c r="A82" s="111" t="s">
        <v>1027</v>
      </c>
      <c r="B82" s="112" t="s">
        <v>1028</v>
      </c>
      <c r="C82" s="112" t="s">
        <v>1045</v>
      </c>
      <c r="D82" s="112" t="s">
        <v>3897</v>
      </c>
      <c r="E82" s="111" t="s">
        <v>3882</v>
      </c>
      <c r="F82" s="113">
        <v>16641.2506225</v>
      </c>
      <c r="G82" s="113"/>
      <c r="H82" s="113"/>
      <c r="I82" s="113"/>
      <c r="J82" s="113"/>
      <c r="K82" s="113"/>
      <c r="L82" s="113"/>
      <c r="M82" s="113"/>
      <c r="N82" s="114"/>
    </row>
    <row r="83" spans="1:14" ht="12.5" hidden="1" outlineLevel="2" x14ac:dyDescent="0.25">
      <c r="A83" s="111" t="s">
        <v>1027</v>
      </c>
      <c r="B83" s="112" t="s">
        <v>1028</v>
      </c>
      <c r="C83" s="112" t="s">
        <v>1047</v>
      </c>
      <c r="D83" s="112" t="s">
        <v>1048</v>
      </c>
      <c r="E83" s="111" t="s">
        <v>3882</v>
      </c>
      <c r="F83" s="113">
        <v>9457.5687516666694</v>
      </c>
      <c r="G83" s="113"/>
      <c r="H83" s="113"/>
      <c r="I83" s="113"/>
      <c r="J83" s="113"/>
      <c r="K83" s="113"/>
      <c r="L83" s="113"/>
      <c r="M83" s="113"/>
      <c r="N83" s="114"/>
    </row>
    <row r="84" spans="1:14" ht="12.5" hidden="1" outlineLevel="2" x14ac:dyDescent="0.25">
      <c r="A84" s="111" t="s">
        <v>1027</v>
      </c>
      <c r="B84" s="112" t="s">
        <v>1028</v>
      </c>
      <c r="C84" s="112" t="s">
        <v>1049</v>
      </c>
      <c r="D84" s="112" t="s">
        <v>3898</v>
      </c>
      <c r="E84" s="111" t="s">
        <v>3882</v>
      </c>
      <c r="F84" s="113">
        <v>14.8834704166667</v>
      </c>
      <c r="G84" s="113"/>
      <c r="H84" s="113"/>
      <c r="I84" s="113"/>
      <c r="J84" s="113"/>
      <c r="K84" s="113"/>
      <c r="L84" s="113"/>
      <c r="M84" s="113"/>
      <c r="N84" s="114"/>
    </row>
    <row r="85" spans="1:14" ht="12.5" hidden="1" outlineLevel="2" x14ac:dyDescent="0.25">
      <c r="A85" s="111" t="s">
        <v>1027</v>
      </c>
      <c r="B85" s="112" t="s">
        <v>1028</v>
      </c>
      <c r="C85" s="112" t="s">
        <v>1051</v>
      </c>
      <c r="D85" s="112" t="s">
        <v>1052</v>
      </c>
      <c r="E85" s="111" t="s">
        <v>3882</v>
      </c>
      <c r="F85" s="113">
        <v>145.72684916666699</v>
      </c>
      <c r="G85" s="113"/>
      <c r="H85" s="113"/>
      <c r="I85" s="113"/>
      <c r="J85" s="113"/>
      <c r="K85" s="113"/>
      <c r="L85" s="113"/>
      <c r="M85" s="113"/>
      <c r="N85" s="114"/>
    </row>
    <row r="86" spans="1:14" ht="12.5" hidden="1" outlineLevel="2" x14ac:dyDescent="0.25">
      <c r="A86" s="111" t="s">
        <v>1027</v>
      </c>
      <c r="B86" s="112" t="s">
        <v>1028</v>
      </c>
      <c r="C86" s="112" t="s">
        <v>1053</v>
      </c>
      <c r="D86" s="112" t="s">
        <v>3899</v>
      </c>
      <c r="E86" s="111" t="s">
        <v>3882</v>
      </c>
      <c r="F86" s="113">
        <v>6265.7299504166704</v>
      </c>
      <c r="G86" s="113"/>
      <c r="H86" s="113"/>
      <c r="I86" s="113"/>
      <c r="J86" s="113"/>
      <c r="K86" s="113"/>
      <c r="L86" s="113"/>
      <c r="M86" s="113"/>
      <c r="N86" s="114"/>
    </row>
    <row r="87" spans="1:14" ht="12.5" hidden="1" outlineLevel="2" x14ac:dyDescent="0.25">
      <c r="A87" s="111" t="s">
        <v>1027</v>
      </c>
      <c r="B87" s="112" t="s">
        <v>1028</v>
      </c>
      <c r="C87" s="112" t="s">
        <v>1055</v>
      </c>
      <c r="D87" s="112" t="s">
        <v>3900</v>
      </c>
      <c r="E87" s="111" t="s">
        <v>3882</v>
      </c>
      <c r="F87" s="113">
        <v>9553.9923520833308</v>
      </c>
      <c r="G87" s="113"/>
      <c r="H87" s="113"/>
      <c r="I87" s="113"/>
      <c r="J87" s="113"/>
      <c r="K87" s="113"/>
      <c r="L87" s="113"/>
      <c r="M87" s="113"/>
      <c r="N87" s="114"/>
    </row>
    <row r="88" spans="1:14" ht="12.5" hidden="1" outlineLevel="2" x14ac:dyDescent="0.25">
      <c r="A88" s="111" t="s">
        <v>1027</v>
      </c>
      <c r="B88" s="112" t="s">
        <v>1028</v>
      </c>
      <c r="C88" s="112" t="s">
        <v>1057</v>
      </c>
      <c r="D88" s="112" t="s">
        <v>1058</v>
      </c>
      <c r="E88" s="111" t="s">
        <v>3882</v>
      </c>
      <c r="F88" s="113">
        <v>7424.4457750000001</v>
      </c>
      <c r="G88" s="113"/>
      <c r="H88" s="113"/>
      <c r="I88" s="113"/>
      <c r="J88" s="113"/>
      <c r="K88" s="113"/>
      <c r="L88" s="113"/>
      <c r="M88" s="113"/>
      <c r="N88" s="114"/>
    </row>
    <row r="89" spans="1:14" ht="12.5" hidden="1" outlineLevel="2" x14ac:dyDescent="0.25">
      <c r="A89" s="111" t="s">
        <v>1027</v>
      </c>
      <c r="B89" s="112" t="s">
        <v>1028</v>
      </c>
      <c r="C89" s="112" t="s">
        <v>1059</v>
      </c>
      <c r="D89" s="112" t="s">
        <v>3901</v>
      </c>
      <c r="E89" s="111" t="s">
        <v>3882</v>
      </c>
      <c r="F89" s="113">
        <v>13786.1614679167</v>
      </c>
      <c r="G89" s="113"/>
      <c r="H89" s="113"/>
      <c r="I89" s="113"/>
      <c r="J89" s="113"/>
      <c r="K89" s="113"/>
      <c r="L89" s="113"/>
      <c r="M89" s="113"/>
      <c r="N89" s="114"/>
    </row>
    <row r="90" spans="1:14" ht="12.5" hidden="1" outlineLevel="2" x14ac:dyDescent="0.25">
      <c r="A90" s="111" t="s">
        <v>1027</v>
      </c>
      <c r="B90" s="112" t="s">
        <v>1028</v>
      </c>
      <c r="C90" s="112" t="s">
        <v>1060</v>
      </c>
      <c r="D90" s="112" t="s">
        <v>3902</v>
      </c>
      <c r="E90" s="111" t="s">
        <v>3882</v>
      </c>
      <c r="F90" s="113">
        <v>600.93247333333295</v>
      </c>
      <c r="G90" s="113"/>
      <c r="H90" s="113"/>
      <c r="I90" s="113"/>
      <c r="J90" s="113"/>
      <c r="K90" s="113"/>
      <c r="L90" s="113"/>
      <c r="M90" s="113"/>
      <c r="N90" s="114"/>
    </row>
    <row r="91" spans="1:14" ht="12.5" hidden="1" outlineLevel="2" x14ac:dyDescent="0.25">
      <c r="A91" s="111" t="s">
        <v>1027</v>
      </c>
      <c r="B91" s="112" t="s">
        <v>1028</v>
      </c>
      <c r="C91" s="112" t="s">
        <v>1062</v>
      </c>
      <c r="D91" s="112" t="s">
        <v>3903</v>
      </c>
      <c r="E91" s="111" t="s">
        <v>3882</v>
      </c>
      <c r="F91" s="113">
        <v>528.41148124999995</v>
      </c>
      <c r="G91" s="113"/>
      <c r="H91" s="113"/>
      <c r="I91" s="113"/>
      <c r="J91" s="113"/>
      <c r="K91" s="113"/>
      <c r="L91" s="113"/>
      <c r="M91" s="113"/>
      <c r="N91" s="114"/>
    </row>
    <row r="92" spans="1:14" ht="12.5" hidden="1" outlineLevel="2" x14ac:dyDescent="0.25">
      <c r="A92" s="111" t="s">
        <v>1027</v>
      </c>
      <c r="B92" s="112" t="s">
        <v>1028</v>
      </c>
      <c r="C92" s="112" t="s">
        <v>1064</v>
      </c>
      <c r="D92" s="112" t="s">
        <v>3904</v>
      </c>
      <c r="E92" s="111" t="s">
        <v>3882</v>
      </c>
      <c r="F92" s="113">
        <v>36.991</v>
      </c>
      <c r="G92" s="113"/>
      <c r="H92" s="113"/>
      <c r="I92" s="113"/>
      <c r="J92" s="113"/>
      <c r="K92" s="113"/>
      <c r="L92" s="113"/>
      <c r="M92" s="113"/>
      <c r="N92" s="114"/>
    </row>
    <row r="93" spans="1:14" ht="12.5" hidden="1" outlineLevel="2" x14ac:dyDescent="0.25">
      <c r="A93" s="111" t="s">
        <v>1027</v>
      </c>
      <c r="B93" s="112" t="s">
        <v>1028</v>
      </c>
      <c r="C93" s="112" t="s">
        <v>1066</v>
      </c>
      <c r="D93" s="112" t="s">
        <v>1067</v>
      </c>
      <c r="E93" s="111" t="s">
        <v>3882</v>
      </c>
      <c r="F93" s="113">
        <v>114.33701208333299</v>
      </c>
      <c r="G93" s="113"/>
      <c r="H93" s="113"/>
      <c r="I93" s="113"/>
      <c r="J93" s="113"/>
      <c r="K93" s="113"/>
      <c r="L93" s="113"/>
      <c r="M93" s="113"/>
      <c r="N93" s="114"/>
    </row>
    <row r="94" spans="1:14" ht="12.5" hidden="1" outlineLevel="2" x14ac:dyDescent="0.25">
      <c r="A94" s="111" t="s">
        <v>1027</v>
      </c>
      <c r="B94" s="112" t="s">
        <v>1028</v>
      </c>
      <c r="C94" s="112" t="s">
        <v>1068</v>
      </c>
      <c r="D94" s="112" t="s">
        <v>1069</v>
      </c>
      <c r="E94" s="111" t="s">
        <v>3882</v>
      </c>
      <c r="F94" s="113">
        <v>18280.675967499999</v>
      </c>
      <c r="G94" s="113"/>
      <c r="H94" s="113"/>
      <c r="I94" s="113"/>
      <c r="J94" s="113"/>
      <c r="K94" s="113"/>
      <c r="L94" s="113"/>
      <c r="M94" s="113"/>
      <c r="N94" s="114"/>
    </row>
    <row r="95" spans="1:14" ht="12.5" hidden="1" outlineLevel="2" x14ac:dyDescent="0.25">
      <c r="A95" s="111" t="s">
        <v>1027</v>
      </c>
      <c r="B95" s="112" t="s">
        <v>1028</v>
      </c>
      <c r="C95" s="112" t="s">
        <v>1070</v>
      </c>
      <c r="D95" s="112" t="s">
        <v>3905</v>
      </c>
      <c r="E95" s="111" t="s">
        <v>3882</v>
      </c>
      <c r="F95" s="113">
        <v>818.96295833333295</v>
      </c>
      <c r="G95" s="113"/>
      <c r="H95" s="113"/>
      <c r="I95" s="113"/>
      <c r="J95" s="113"/>
      <c r="K95" s="113"/>
      <c r="L95" s="113"/>
      <c r="M95" s="113"/>
      <c r="N95" s="114"/>
    </row>
    <row r="96" spans="1:14" ht="12.5" hidden="1" outlineLevel="2" x14ac:dyDescent="0.25">
      <c r="A96" s="111" t="s">
        <v>1027</v>
      </c>
      <c r="B96" s="112" t="s">
        <v>1028</v>
      </c>
      <c r="C96" s="112" t="s">
        <v>1072</v>
      </c>
      <c r="D96" s="112" t="s">
        <v>3906</v>
      </c>
      <c r="E96" s="111" t="s">
        <v>3882</v>
      </c>
      <c r="F96" s="113">
        <v>982.22991416666696</v>
      </c>
      <c r="G96" s="113"/>
      <c r="H96" s="113"/>
      <c r="I96" s="113"/>
      <c r="J96" s="113"/>
      <c r="K96" s="113"/>
      <c r="L96" s="113"/>
      <c r="M96" s="113"/>
      <c r="N96" s="114"/>
    </row>
    <row r="97" spans="1:14" ht="12.5" hidden="1" outlineLevel="2" x14ac:dyDescent="0.25">
      <c r="A97" s="111" t="s">
        <v>1027</v>
      </c>
      <c r="B97" s="112" t="s">
        <v>1028</v>
      </c>
      <c r="C97" s="112" t="s">
        <v>1074</v>
      </c>
      <c r="D97" s="112" t="s">
        <v>3907</v>
      </c>
      <c r="E97" s="111" t="s">
        <v>3882</v>
      </c>
      <c r="F97" s="113">
        <v>412.17327208333302</v>
      </c>
      <c r="G97" s="113"/>
      <c r="H97" s="113"/>
      <c r="I97" s="113"/>
      <c r="J97" s="113"/>
      <c r="K97" s="113"/>
      <c r="L97" s="113"/>
      <c r="M97" s="113"/>
      <c r="N97" s="114"/>
    </row>
    <row r="98" spans="1:14" ht="12.5" hidden="1" outlineLevel="2" x14ac:dyDescent="0.25">
      <c r="A98" s="111" t="s">
        <v>1027</v>
      </c>
      <c r="B98" s="112" t="s">
        <v>1028</v>
      </c>
      <c r="C98" s="112" t="s">
        <v>1076</v>
      </c>
      <c r="D98" s="112" t="s">
        <v>3908</v>
      </c>
      <c r="E98" s="111" t="s">
        <v>3882</v>
      </c>
      <c r="F98" s="113">
        <v>588.52281374999995</v>
      </c>
      <c r="G98" s="113"/>
      <c r="H98" s="113"/>
      <c r="I98" s="113"/>
      <c r="J98" s="113"/>
      <c r="K98" s="113"/>
      <c r="L98" s="113"/>
      <c r="M98" s="113"/>
      <c r="N98" s="114"/>
    </row>
    <row r="99" spans="1:14" ht="12.5" hidden="1" outlineLevel="2" x14ac:dyDescent="0.25">
      <c r="A99" s="111" t="s">
        <v>1027</v>
      </c>
      <c r="B99" s="112" t="s">
        <v>1028</v>
      </c>
      <c r="C99" s="112" t="s">
        <v>1078</v>
      </c>
      <c r="D99" s="112" t="s">
        <v>3909</v>
      </c>
      <c r="E99" s="111" t="s">
        <v>3882</v>
      </c>
      <c r="F99" s="113">
        <v>663.31050416666699</v>
      </c>
      <c r="G99" s="113"/>
      <c r="H99" s="113"/>
      <c r="I99" s="113"/>
      <c r="J99" s="113"/>
      <c r="K99" s="113"/>
      <c r="L99" s="113"/>
      <c r="M99" s="113"/>
      <c r="N99" s="114"/>
    </row>
    <row r="100" spans="1:14" ht="12.5" hidden="1" outlineLevel="2" x14ac:dyDescent="0.25">
      <c r="A100" s="111" t="s">
        <v>1027</v>
      </c>
      <c r="B100" s="112" t="s">
        <v>1028</v>
      </c>
      <c r="C100" s="112" t="s">
        <v>1080</v>
      </c>
      <c r="D100" s="112" t="s">
        <v>3910</v>
      </c>
      <c r="E100" s="111" t="s">
        <v>3882</v>
      </c>
      <c r="F100" s="113">
        <v>195.88220625</v>
      </c>
      <c r="G100" s="113"/>
      <c r="H100" s="113"/>
      <c r="I100" s="113"/>
      <c r="J100" s="113"/>
      <c r="K100" s="113"/>
      <c r="L100" s="113"/>
      <c r="M100" s="113"/>
      <c r="N100" s="114"/>
    </row>
    <row r="101" spans="1:14" ht="12.5" hidden="1" outlineLevel="2" x14ac:dyDescent="0.25">
      <c r="A101" s="111" t="s">
        <v>1027</v>
      </c>
      <c r="B101" s="112" t="s">
        <v>1028</v>
      </c>
      <c r="C101" s="112" t="s">
        <v>1082</v>
      </c>
      <c r="D101" s="112" t="s">
        <v>3911</v>
      </c>
      <c r="E101" s="111" t="s">
        <v>3882</v>
      </c>
      <c r="F101" s="113">
        <v>689.60293416666696</v>
      </c>
      <c r="G101" s="113"/>
      <c r="H101" s="113"/>
      <c r="I101" s="113"/>
      <c r="J101" s="113"/>
      <c r="K101" s="113"/>
      <c r="L101" s="113"/>
      <c r="M101" s="113"/>
      <c r="N101" s="114"/>
    </row>
    <row r="102" spans="1:14" ht="12.5" hidden="1" outlineLevel="2" x14ac:dyDescent="0.25">
      <c r="A102" s="111" t="s">
        <v>1027</v>
      </c>
      <c r="B102" s="112" t="s">
        <v>1028</v>
      </c>
      <c r="C102" s="112" t="s">
        <v>1084</v>
      </c>
      <c r="D102" s="112" t="s">
        <v>3912</v>
      </c>
      <c r="E102" s="111" t="s">
        <v>3882</v>
      </c>
      <c r="F102" s="113">
        <v>129.94150250000001</v>
      </c>
      <c r="G102" s="113"/>
      <c r="H102" s="113"/>
      <c r="I102" s="113"/>
      <c r="J102" s="113"/>
      <c r="K102" s="113"/>
      <c r="L102" s="113"/>
      <c r="M102" s="113"/>
      <c r="N102" s="114"/>
    </row>
    <row r="103" spans="1:14" ht="12.5" hidden="1" outlineLevel="2" x14ac:dyDescent="0.25">
      <c r="A103" s="111" t="s">
        <v>1027</v>
      </c>
      <c r="B103" s="112" t="s">
        <v>1028</v>
      </c>
      <c r="C103" s="112" t="s">
        <v>1086</v>
      </c>
      <c r="D103" s="112" t="s">
        <v>3913</v>
      </c>
      <c r="E103" s="111" t="s">
        <v>3882</v>
      </c>
      <c r="F103" s="113">
        <v>335.27152749999999</v>
      </c>
      <c r="G103" s="113"/>
      <c r="H103" s="113"/>
      <c r="I103" s="113"/>
      <c r="J103" s="113"/>
      <c r="K103" s="113"/>
      <c r="L103" s="113"/>
      <c r="M103" s="113"/>
      <c r="N103" s="114"/>
    </row>
    <row r="104" spans="1:14" ht="12.5" hidden="1" outlineLevel="2" x14ac:dyDescent="0.25">
      <c r="A104" s="111" t="s">
        <v>1027</v>
      </c>
      <c r="B104" s="112" t="s">
        <v>1028</v>
      </c>
      <c r="C104" s="112" t="s">
        <v>1088</v>
      </c>
      <c r="D104" s="112" t="s">
        <v>3914</v>
      </c>
      <c r="E104" s="111" t="s">
        <v>3882</v>
      </c>
      <c r="F104" s="113">
        <v>3959.9998500000002</v>
      </c>
      <c r="G104" s="113"/>
      <c r="H104" s="113"/>
      <c r="I104" s="113"/>
      <c r="J104" s="113"/>
      <c r="K104" s="113"/>
      <c r="L104" s="113"/>
      <c r="M104" s="113"/>
      <c r="N104" s="114"/>
    </row>
    <row r="105" spans="1:14" ht="12.5" hidden="1" outlineLevel="2" x14ac:dyDescent="0.25">
      <c r="A105" s="111" t="s">
        <v>1027</v>
      </c>
      <c r="B105" s="112" t="s">
        <v>1028</v>
      </c>
      <c r="C105" s="112" t="s">
        <v>1090</v>
      </c>
      <c r="D105" s="112" t="s">
        <v>3915</v>
      </c>
      <c r="E105" s="111" t="s">
        <v>3882</v>
      </c>
      <c r="F105" s="113">
        <v>7542.7029474999999</v>
      </c>
      <c r="G105" s="113"/>
      <c r="H105" s="113"/>
      <c r="I105" s="113"/>
      <c r="J105" s="113"/>
      <c r="K105" s="113"/>
      <c r="L105" s="113"/>
      <c r="M105" s="113"/>
      <c r="N105" s="114"/>
    </row>
    <row r="106" spans="1:14" ht="12.5" hidden="1" outlineLevel="2" x14ac:dyDescent="0.25">
      <c r="A106" s="111" t="s">
        <v>1027</v>
      </c>
      <c r="B106" s="112" t="s">
        <v>1028</v>
      </c>
      <c r="C106" s="112" t="s">
        <v>1092</v>
      </c>
      <c r="D106" s="112" t="s">
        <v>3916</v>
      </c>
      <c r="E106" s="111" t="s">
        <v>3882</v>
      </c>
      <c r="F106" s="113">
        <v>511.71871499999997</v>
      </c>
      <c r="G106" s="113"/>
      <c r="H106" s="113"/>
      <c r="I106" s="113"/>
      <c r="J106" s="113"/>
      <c r="K106" s="113"/>
      <c r="L106" s="113"/>
      <c r="M106" s="113"/>
      <c r="N106" s="114"/>
    </row>
    <row r="107" spans="1:14" ht="13" outlineLevel="1" collapsed="1" thickBot="1" x14ac:dyDescent="0.3">
      <c r="A107" s="115" t="s">
        <v>3917</v>
      </c>
      <c r="B107" s="115"/>
      <c r="C107" s="115"/>
      <c r="D107" s="115"/>
      <c r="E107" s="115"/>
      <c r="F107" s="116">
        <f t="shared" ref="F107:N107" si="13">SUBTOTAL(9,F74:F106)</f>
        <v>118258.19769041672</v>
      </c>
      <c r="G107" s="116">
        <f t="shared" si="13"/>
        <v>0</v>
      </c>
      <c r="H107" s="116">
        <f t="shared" si="13"/>
        <v>0</v>
      </c>
      <c r="I107" s="116">
        <f t="shared" si="13"/>
        <v>0</v>
      </c>
      <c r="J107" s="116">
        <f t="shared" si="13"/>
        <v>0</v>
      </c>
      <c r="K107" s="116">
        <f t="shared" si="13"/>
        <v>0</v>
      </c>
      <c r="L107" s="116">
        <f t="shared" si="13"/>
        <v>0</v>
      </c>
      <c r="M107" s="116">
        <f t="shared" si="13"/>
        <v>0</v>
      </c>
      <c r="N107" s="117">
        <f t="shared" si="13"/>
        <v>0</v>
      </c>
    </row>
    <row r="108" spans="1:14" ht="12.5" outlineLevel="2" x14ac:dyDescent="0.25">
      <c r="A108" s="118" t="s">
        <v>1094</v>
      </c>
      <c r="B108" s="118" t="s">
        <v>1095</v>
      </c>
      <c r="C108" s="118" t="s">
        <v>1096</v>
      </c>
      <c r="D108" s="118" t="s">
        <v>3918</v>
      </c>
      <c r="E108" s="118" t="s">
        <v>3919</v>
      </c>
      <c r="F108" s="119">
        <v>69504.045168333294</v>
      </c>
      <c r="G108" s="119"/>
      <c r="H108" s="119"/>
      <c r="I108" s="119"/>
      <c r="J108" s="119"/>
      <c r="K108" s="119"/>
      <c r="L108" s="119"/>
      <c r="M108" s="119"/>
      <c r="N108" s="120"/>
    </row>
    <row r="109" spans="1:14" ht="12.5" outlineLevel="2" x14ac:dyDescent="0.25">
      <c r="A109" s="111" t="s">
        <v>1094</v>
      </c>
      <c r="B109" s="112" t="s">
        <v>1095</v>
      </c>
      <c r="C109" s="112" t="s">
        <v>1098</v>
      </c>
      <c r="D109" s="112" t="s">
        <v>3920</v>
      </c>
      <c r="E109" s="111" t="s">
        <v>3919</v>
      </c>
      <c r="F109" s="113">
        <v>1077.694</v>
      </c>
      <c r="G109" s="113"/>
      <c r="H109" s="113"/>
      <c r="I109" s="113"/>
      <c r="J109" s="113"/>
      <c r="K109" s="113"/>
      <c r="L109" s="113"/>
      <c r="M109" s="113"/>
      <c r="N109" s="114"/>
    </row>
    <row r="110" spans="1:14" ht="12.5" outlineLevel="2" x14ac:dyDescent="0.25">
      <c r="A110" s="111" t="s">
        <v>1094</v>
      </c>
      <c r="B110" s="112" t="s">
        <v>1095</v>
      </c>
      <c r="C110" s="112" t="s">
        <v>1100</v>
      </c>
      <c r="D110" s="112" t="s">
        <v>3921</v>
      </c>
      <c r="E110" s="111" t="s">
        <v>3919</v>
      </c>
      <c r="F110" s="113">
        <v>3959.7890000000002</v>
      </c>
      <c r="G110" s="113"/>
      <c r="H110" s="113"/>
      <c r="I110" s="113"/>
      <c r="J110" s="113"/>
      <c r="K110" s="113"/>
      <c r="L110" s="113"/>
      <c r="M110" s="113"/>
      <c r="N110" s="114"/>
    </row>
    <row r="111" spans="1:14" ht="12.5" outlineLevel="2" x14ac:dyDescent="0.25">
      <c r="A111" s="111" t="s">
        <v>1094</v>
      </c>
      <c r="B111" s="112" t="s">
        <v>1095</v>
      </c>
      <c r="C111" s="112" t="s">
        <v>1102</v>
      </c>
      <c r="D111" s="112" t="s">
        <v>3922</v>
      </c>
      <c r="E111" s="111" t="s">
        <v>3919</v>
      </c>
      <c r="F111" s="113">
        <v>1614.21</v>
      </c>
      <c r="G111" s="113"/>
      <c r="H111" s="113"/>
      <c r="I111" s="113"/>
      <c r="J111" s="113"/>
      <c r="K111" s="113"/>
      <c r="L111" s="113"/>
      <c r="M111" s="113"/>
      <c r="N111" s="114"/>
    </row>
    <row r="112" spans="1:14" ht="12.5" outlineLevel="2" x14ac:dyDescent="0.25">
      <c r="A112" s="111" t="s">
        <v>1094</v>
      </c>
      <c r="B112" s="112" t="s">
        <v>1095</v>
      </c>
      <c r="C112" s="112" t="s">
        <v>1104</v>
      </c>
      <c r="D112" s="112" t="s">
        <v>3923</v>
      </c>
      <c r="E112" s="111" t="s">
        <v>3919</v>
      </c>
      <c r="F112" s="113">
        <v>9902.2838800000009</v>
      </c>
      <c r="G112" s="113"/>
      <c r="H112" s="113"/>
      <c r="I112" s="113"/>
      <c r="J112" s="113"/>
      <c r="K112" s="113"/>
      <c r="L112" s="113"/>
      <c r="M112" s="113"/>
      <c r="N112" s="114"/>
    </row>
    <row r="113" spans="1:14" ht="12.5" outlineLevel="2" x14ac:dyDescent="0.25">
      <c r="A113" s="111" t="s">
        <v>1094</v>
      </c>
      <c r="B113" s="112" t="s">
        <v>1095</v>
      </c>
      <c r="C113" s="112" t="s">
        <v>1106</v>
      </c>
      <c r="D113" s="112" t="s">
        <v>3924</v>
      </c>
      <c r="E113" s="111" t="s">
        <v>3854</v>
      </c>
      <c r="F113" s="113">
        <v>263.64396208333301</v>
      </c>
      <c r="G113" s="113"/>
      <c r="H113" s="113"/>
      <c r="I113" s="113"/>
      <c r="J113" s="113"/>
      <c r="K113" s="113"/>
      <c r="L113" s="113"/>
      <c r="M113" s="113"/>
      <c r="N113" s="114"/>
    </row>
    <row r="114" spans="1:14" ht="12.5" outlineLevel="2" x14ac:dyDescent="0.25">
      <c r="A114" s="111" t="s">
        <v>1094</v>
      </c>
      <c r="B114" s="112" t="s">
        <v>1095</v>
      </c>
      <c r="C114" s="112" t="s">
        <v>1108</v>
      </c>
      <c r="D114" s="112" t="s">
        <v>3925</v>
      </c>
      <c r="E114" s="111" t="s">
        <v>3919</v>
      </c>
      <c r="F114" s="113">
        <v>93.57911</v>
      </c>
      <c r="G114" s="113"/>
      <c r="H114" s="113"/>
      <c r="I114" s="113"/>
      <c r="J114" s="113"/>
      <c r="K114" s="113"/>
      <c r="L114" s="113"/>
      <c r="M114" s="113"/>
      <c r="N114" s="114"/>
    </row>
    <row r="115" spans="1:14" ht="12.5" outlineLevel="2" x14ac:dyDescent="0.25">
      <c r="A115" s="111" t="s">
        <v>1094</v>
      </c>
      <c r="B115" s="112" t="s">
        <v>1095</v>
      </c>
      <c r="C115" s="112" t="s">
        <v>1110</v>
      </c>
      <c r="D115" s="112" t="s">
        <v>3926</v>
      </c>
      <c r="E115" s="111" t="s">
        <v>3919</v>
      </c>
      <c r="F115" s="113">
        <v>-4636.8328283333303</v>
      </c>
      <c r="G115" s="113"/>
      <c r="H115" s="113"/>
      <c r="I115" s="113"/>
      <c r="J115" s="113"/>
      <c r="K115" s="113"/>
      <c r="L115" s="113"/>
      <c r="M115" s="113"/>
      <c r="N115" s="114"/>
    </row>
    <row r="116" spans="1:14" ht="12.5" outlineLevel="2" x14ac:dyDescent="0.25">
      <c r="A116" s="111" t="s">
        <v>1094</v>
      </c>
      <c r="B116" s="112" t="s">
        <v>1095</v>
      </c>
      <c r="C116" s="112" t="s">
        <v>1112</v>
      </c>
      <c r="D116" s="112" t="s">
        <v>3927</v>
      </c>
      <c r="E116" s="111" t="s">
        <v>3861</v>
      </c>
      <c r="F116" s="113">
        <v>1188.52562458333</v>
      </c>
      <c r="G116" s="113"/>
      <c r="H116" s="113"/>
      <c r="I116" s="113"/>
      <c r="J116" s="113"/>
      <c r="K116" s="113"/>
      <c r="L116" s="113"/>
      <c r="M116" s="113"/>
      <c r="N116" s="114"/>
    </row>
    <row r="117" spans="1:14" ht="12.5" outlineLevel="2" x14ac:dyDescent="0.25">
      <c r="A117" s="111" t="s">
        <v>1094</v>
      </c>
      <c r="B117" s="112" t="s">
        <v>1095</v>
      </c>
      <c r="C117" s="112" t="s">
        <v>1112</v>
      </c>
      <c r="D117" s="112" t="s">
        <v>3927</v>
      </c>
      <c r="E117" s="111" t="s">
        <v>3919</v>
      </c>
      <c r="F117" s="113">
        <v>-77439.345520833303</v>
      </c>
      <c r="G117" s="113"/>
      <c r="H117" s="113"/>
      <c r="I117" s="113"/>
      <c r="J117" s="113"/>
      <c r="K117" s="113"/>
      <c r="L117" s="113"/>
      <c r="M117" s="113"/>
      <c r="N117" s="114"/>
    </row>
    <row r="118" spans="1:14" ht="12.5" outlineLevel="2" x14ac:dyDescent="0.25">
      <c r="A118" s="164" t="s">
        <v>1094</v>
      </c>
      <c r="B118" s="165" t="s">
        <v>1095</v>
      </c>
      <c r="C118" s="165" t="s">
        <v>1112</v>
      </c>
      <c r="D118" s="165" t="s">
        <v>3927</v>
      </c>
      <c r="E118" s="164" t="s">
        <v>3882</v>
      </c>
      <c r="F118" s="166">
        <v>5330.9254708333301</v>
      </c>
      <c r="G118" s="166"/>
      <c r="H118" s="166"/>
      <c r="I118" s="166"/>
      <c r="J118" s="166"/>
      <c r="K118" s="166"/>
      <c r="L118" s="166"/>
      <c r="M118" s="166"/>
      <c r="N118" s="167"/>
    </row>
    <row r="119" spans="1:14" ht="12.5" outlineLevel="2" x14ac:dyDescent="0.25">
      <c r="A119" s="111" t="s">
        <v>1094</v>
      </c>
      <c r="B119" s="112" t="s">
        <v>1095</v>
      </c>
      <c r="C119" s="112" t="s">
        <v>1112</v>
      </c>
      <c r="D119" s="112" t="s">
        <v>3927</v>
      </c>
      <c r="E119" s="111" t="s">
        <v>3854</v>
      </c>
      <c r="F119" s="113">
        <v>-1212.3106862499999</v>
      </c>
      <c r="G119" s="113"/>
      <c r="H119" s="113"/>
      <c r="I119" s="113"/>
      <c r="J119" s="113"/>
      <c r="K119" s="113"/>
      <c r="L119" s="113"/>
      <c r="M119" s="113"/>
      <c r="N119" s="114"/>
    </row>
    <row r="120" spans="1:14" ht="12.5" outlineLevel="2" x14ac:dyDescent="0.25">
      <c r="A120" s="111" t="s">
        <v>1094</v>
      </c>
      <c r="B120" s="112" t="s">
        <v>1095</v>
      </c>
      <c r="C120" s="112" t="s">
        <v>1112</v>
      </c>
      <c r="D120" s="112" t="s">
        <v>3927</v>
      </c>
      <c r="E120" s="111" t="s">
        <v>3857</v>
      </c>
      <c r="F120" s="113">
        <v>277.12374583333298</v>
      </c>
      <c r="G120" s="113"/>
      <c r="H120" s="113"/>
      <c r="I120" s="113"/>
      <c r="J120" s="113"/>
      <c r="K120" s="113"/>
      <c r="L120" s="113"/>
      <c r="M120" s="113"/>
      <c r="N120" s="114"/>
    </row>
    <row r="121" spans="1:14" ht="12.5" outlineLevel="2" x14ac:dyDescent="0.25">
      <c r="A121" s="111" t="s">
        <v>1094</v>
      </c>
      <c r="B121" s="112" t="s">
        <v>1095</v>
      </c>
      <c r="C121" s="112" t="s">
        <v>1112</v>
      </c>
      <c r="D121" s="112" t="s">
        <v>3927</v>
      </c>
      <c r="E121" s="111" t="s">
        <v>3928</v>
      </c>
      <c r="F121" s="113">
        <v>3184.2518399999999</v>
      </c>
      <c r="G121" s="113"/>
      <c r="H121" s="113"/>
      <c r="I121" s="113"/>
      <c r="J121" s="113"/>
      <c r="K121" s="113"/>
      <c r="L121" s="113"/>
      <c r="M121" s="113"/>
      <c r="N121" s="114"/>
    </row>
    <row r="122" spans="1:14" ht="12.5" outlineLevel="2" x14ac:dyDescent="0.25">
      <c r="A122" s="111" t="s">
        <v>1094</v>
      </c>
      <c r="B122" s="112" t="s">
        <v>1095</v>
      </c>
      <c r="C122" s="112" t="s">
        <v>1114</v>
      </c>
      <c r="D122" s="112" t="s">
        <v>3929</v>
      </c>
      <c r="E122" s="111" t="s">
        <v>3919</v>
      </c>
      <c r="F122" s="113">
        <v>7702.196465</v>
      </c>
      <c r="G122" s="113"/>
      <c r="H122" s="113"/>
      <c r="I122" s="113"/>
      <c r="J122" s="113"/>
      <c r="K122" s="113"/>
      <c r="L122" s="113"/>
      <c r="M122" s="113"/>
      <c r="N122" s="114"/>
    </row>
    <row r="123" spans="1:14" ht="12.5" outlineLevel="2" x14ac:dyDescent="0.25">
      <c r="A123" s="111" t="s">
        <v>1094</v>
      </c>
      <c r="B123" s="112" t="s">
        <v>1095</v>
      </c>
      <c r="C123" s="112" t="s">
        <v>1116</v>
      </c>
      <c r="D123" s="112" t="s">
        <v>3930</v>
      </c>
      <c r="E123" s="111" t="s">
        <v>3919</v>
      </c>
      <c r="F123" s="113">
        <v>4492.1922400000003</v>
      </c>
      <c r="G123" s="113"/>
      <c r="H123" s="113"/>
      <c r="I123" s="113"/>
      <c r="J123" s="113"/>
      <c r="K123" s="113"/>
      <c r="L123" s="113"/>
      <c r="M123" s="113"/>
      <c r="N123" s="114"/>
    </row>
    <row r="124" spans="1:14" ht="12.5" outlineLevel="2" x14ac:dyDescent="0.25">
      <c r="A124" s="111" t="s">
        <v>1094</v>
      </c>
      <c r="B124" s="112" t="s">
        <v>1095</v>
      </c>
      <c r="C124" s="112" t="s">
        <v>1118</v>
      </c>
      <c r="D124" s="112" t="s">
        <v>3931</v>
      </c>
      <c r="E124" s="111" t="s">
        <v>3919</v>
      </c>
      <c r="F124" s="113">
        <v>842.95719999999994</v>
      </c>
      <c r="G124" s="113"/>
      <c r="H124" s="113"/>
      <c r="I124" s="113"/>
      <c r="J124" s="113"/>
      <c r="K124" s="113"/>
      <c r="L124" s="113"/>
      <c r="M124" s="113"/>
      <c r="N124" s="114"/>
    </row>
    <row r="125" spans="1:14" ht="12.5" outlineLevel="2" x14ac:dyDescent="0.25">
      <c r="A125" s="111" t="s">
        <v>1094</v>
      </c>
      <c r="B125" s="112" t="s">
        <v>1095</v>
      </c>
      <c r="C125" s="112" t="s">
        <v>1120</v>
      </c>
      <c r="D125" s="112" t="s">
        <v>3932</v>
      </c>
      <c r="E125" s="111" t="s">
        <v>3919</v>
      </c>
      <c r="F125" s="113">
        <v>7130.2927554166699</v>
      </c>
      <c r="G125" s="113"/>
      <c r="H125" s="113"/>
      <c r="I125" s="113"/>
      <c r="J125" s="113"/>
      <c r="K125" s="113"/>
      <c r="L125" s="113"/>
      <c r="M125" s="113"/>
      <c r="N125" s="114"/>
    </row>
    <row r="126" spans="1:14" ht="12.5" outlineLevel="2" x14ac:dyDescent="0.25">
      <c r="A126" s="111" t="s">
        <v>1094</v>
      </c>
      <c r="B126" s="112" t="s">
        <v>1095</v>
      </c>
      <c r="C126" s="112" t="s">
        <v>1122</v>
      </c>
      <c r="D126" s="112" t="s">
        <v>3933</v>
      </c>
      <c r="E126" s="111" t="s">
        <v>3928</v>
      </c>
      <c r="F126" s="113">
        <v>-38.446739999999998</v>
      </c>
      <c r="G126" s="113"/>
      <c r="H126" s="113"/>
      <c r="I126" s="113"/>
      <c r="J126" s="113"/>
      <c r="K126" s="113"/>
      <c r="L126" s="113"/>
      <c r="M126" s="113"/>
      <c r="N126" s="114"/>
    </row>
    <row r="127" spans="1:14" ht="12.5" outlineLevel="2" x14ac:dyDescent="0.25">
      <c r="A127" s="111" t="s">
        <v>1094</v>
      </c>
      <c r="B127" s="112" t="s">
        <v>1095</v>
      </c>
      <c r="C127" s="112" t="s">
        <v>1124</v>
      </c>
      <c r="D127" s="112" t="s">
        <v>3934</v>
      </c>
      <c r="E127" s="111" t="s">
        <v>3919</v>
      </c>
      <c r="F127" s="113">
        <v>1611.8124700000001</v>
      </c>
      <c r="G127" s="113"/>
      <c r="H127" s="113"/>
      <c r="I127" s="113"/>
      <c r="J127" s="113"/>
      <c r="K127" s="113"/>
      <c r="L127" s="113"/>
      <c r="M127" s="113"/>
      <c r="N127" s="114"/>
    </row>
    <row r="128" spans="1:14" ht="12.5" outlineLevel="2" x14ac:dyDescent="0.25">
      <c r="A128" s="111" t="s">
        <v>1094</v>
      </c>
      <c r="B128" s="112" t="s">
        <v>1095</v>
      </c>
      <c r="C128" s="112" t="s">
        <v>1126</v>
      </c>
      <c r="D128" s="112" t="s">
        <v>3935</v>
      </c>
      <c r="E128" s="111" t="s">
        <v>3919</v>
      </c>
      <c r="F128" s="113">
        <v>2500.0010200000002</v>
      </c>
      <c r="G128" s="113"/>
      <c r="H128" s="113"/>
      <c r="I128" s="113"/>
      <c r="J128" s="113"/>
      <c r="K128" s="113"/>
      <c r="L128" s="113"/>
      <c r="M128" s="113"/>
      <c r="N128" s="114"/>
    </row>
    <row r="129" spans="1:14" ht="12.5" outlineLevel="2" x14ac:dyDescent="0.25">
      <c r="A129" s="111" t="s">
        <v>1094</v>
      </c>
      <c r="B129" s="112" t="s">
        <v>1095</v>
      </c>
      <c r="C129" s="112" t="s">
        <v>1128</v>
      </c>
      <c r="D129" s="112" t="s">
        <v>3936</v>
      </c>
      <c r="E129" s="111" t="s">
        <v>3919</v>
      </c>
      <c r="F129" s="113">
        <v>44694.733467916703</v>
      </c>
      <c r="G129" s="113"/>
      <c r="H129" s="113"/>
      <c r="I129" s="113"/>
      <c r="J129" s="113"/>
      <c r="K129" s="113"/>
      <c r="L129" s="113"/>
      <c r="M129" s="113"/>
      <c r="N129" s="114"/>
    </row>
    <row r="130" spans="1:14" ht="12.5" outlineLevel="2" x14ac:dyDescent="0.25">
      <c r="A130" s="111" t="s">
        <v>1094</v>
      </c>
      <c r="B130" s="112" t="s">
        <v>1095</v>
      </c>
      <c r="C130" s="112" t="s">
        <v>1130</v>
      </c>
      <c r="D130" s="112" t="s">
        <v>3937</v>
      </c>
      <c r="E130" s="111" t="s">
        <v>3919</v>
      </c>
      <c r="F130" s="113">
        <v>-2834.5984941666702</v>
      </c>
      <c r="G130" s="113"/>
      <c r="H130" s="113"/>
      <c r="I130" s="113"/>
      <c r="J130" s="113"/>
      <c r="K130" s="113"/>
      <c r="L130" s="113"/>
      <c r="M130" s="113"/>
      <c r="N130" s="114"/>
    </row>
    <row r="131" spans="1:14" ht="12.5" outlineLevel="2" x14ac:dyDescent="0.25">
      <c r="A131" s="111" t="s">
        <v>1094</v>
      </c>
      <c r="B131" s="112" t="s">
        <v>1095</v>
      </c>
      <c r="C131" s="112" t="s">
        <v>1132</v>
      </c>
      <c r="D131" s="112" t="s">
        <v>3938</v>
      </c>
      <c r="E131" s="111" t="s">
        <v>3857</v>
      </c>
      <c r="F131" s="113">
        <v>4290.6079004166704</v>
      </c>
      <c r="G131" s="113"/>
      <c r="H131" s="113"/>
      <c r="I131" s="113"/>
      <c r="J131" s="113"/>
      <c r="K131" s="113"/>
      <c r="L131" s="113"/>
      <c r="M131" s="113"/>
      <c r="N131" s="114"/>
    </row>
    <row r="132" spans="1:14" ht="12.5" outlineLevel="2" x14ac:dyDescent="0.25">
      <c r="A132" s="111" t="s">
        <v>1094</v>
      </c>
      <c r="B132" s="112" t="s">
        <v>1095</v>
      </c>
      <c r="C132" s="112" t="s">
        <v>1132</v>
      </c>
      <c r="D132" s="112" t="s">
        <v>3938</v>
      </c>
      <c r="E132" s="111" t="s">
        <v>3928</v>
      </c>
      <c r="F132" s="113">
        <v>-9342.7825799999991</v>
      </c>
      <c r="G132" s="113"/>
      <c r="H132" s="113"/>
      <c r="I132" s="113"/>
      <c r="J132" s="113"/>
      <c r="K132" s="113"/>
      <c r="L132" s="113"/>
      <c r="M132" s="113"/>
      <c r="N132" s="114"/>
    </row>
    <row r="133" spans="1:14" ht="12.5" outlineLevel="2" x14ac:dyDescent="0.25">
      <c r="A133" s="111" t="s">
        <v>1094</v>
      </c>
      <c r="B133" s="112" t="s">
        <v>1095</v>
      </c>
      <c r="C133" s="112" t="s">
        <v>1134</v>
      </c>
      <c r="D133" s="112" t="s">
        <v>3939</v>
      </c>
      <c r="E133" s="111" t="s">
        <v>3919</v>
      </c>
      <c r="F133" s="113">
        <v>2978.683</v>
      </c>
      <c r="G133" s="113"/>
      <c r="H133" s="113"/>
      <c r="I133" s="113"/>
      <c r="J133" s="113"/>
      <c r="K133" s="113"/>
      <c r="L133" s="113"/>
      <c r="M133" s="113"/>
      <c r="N133" s="114"/>
    </row>
    <row r="134" spans="1:14" ht="12.5" outlineLevel="2" x14ac:dyDescent="0.25">
      <c r="A134" s="111" t="s">
        <v>1094</v>
      </c>
      <c r="B134" s="112" t="s">
        <v>1095</v>
      </c>
      <c r="C134" s="112" t="s">
        <v>1136</v>
      </c>
      <c r="D134" s="112" t="s">
        <v>3940</v>
      </c>
      <c r="E134" s="111" t="s">
        <v>3861</v>
      </c>
      <c r="F134" s="113">
        <v>-1331.50383375</v>
      </c>
      <c r="G134" s="113"/>
      <c r="H134" s="113"/>
      <c r="I134" s="113"/>
      <c r="J134" s="113"/>
      <c r="K134" s="113"/>
      <c r="L134" s="113"/>
      <c r="M134" s="113"/>
      <c r="N134" s="114"/>
    </row>
    <row r="135" spans="1:14" ht="12.5" outlineLevel="2" x14ac:dyDescent="0.25">
      <c r="A135" s="111" t="s">
        <v>1094</v>
      </c>
      <c r="B135" s="112" t="s">
        <v>1095</v>
      </c>
      <c r="C135" s="112" t="s">
        <v>1138</v>
      </c>
      <c r="D135" s="112" t="s">
        <v>3941</v>
      </c>
      <c r="E135" s="111" t="s">
        <v>3857</v>
      </c>
      <c r="F135" s="113">
        <v>-923.61699999999996</v>
      </c>
      <c r="G135" s="113"/>
      <c r="H135" s="113"/>
      <c r="I135" s="113"/>
      <c r="J135" s="113"/>
      <c r="K135" s="113"/>
      <c r="L135" s="113"/>
      <c r="M135" s="113"/>
      <c r="N135" s="114"/>
    </row>
    <row r="136" spans="1:14" ht="12.5" outlineLevel="2" x14ac:dyDescent="0.25">
      <c r="A136" s="111" t="s">
        <v>1094</v>
      </c>
      <c r="B136" s="112" t="s">
        <v>1095</v>
      </c>
      <c r="C136" s="112" t="s">
        <v>1140</v>
      </c>
      <c r="D136" s="112" t="s">
        <v>3942</v>
      </c>
      <c r="E136" s="111" t="s">
        <v>3882</v>
      </c>
      <c r="F136" s="113">
        <v>-5972.2296729166701</v>
      </c>
      <c r="G136" s="113"/>
      <c r="H136" s="113"/>
      <c r="I136" s="113"/>
      <c r="J136" s="113"/>
      <c r="K136" s="113"/>
      <c r="L136" s="113"/>
      <c r="M136" s="113"/>
      <c r="N136" s="114"/>
    </row>
    <row r="137" spans="1:14" ht="12.5" outlineLevel="2" x14ac:dyDescent="0.25">
      <c r="A137" s="111" t="s">
        <v>1094</v>
      </c>
      <c r="B137" s="112" t="s">
        <v>1095</v>
      </c>
      <c r="C137" s="112" t="s">
        <v>1142</v>
      </c>
      <c r="D137" s="112" t="s">
        <v>3943</v>
      </c>
      <c r="E137" s="111" t="s">
        <v>3928</v>
      </c>
      <c r="F137" s="113">
        <v>-375.68099999999998</v>
      </c>
      <c r="G137" s="113"/>
      <c r="H137" s="113"/>
      <c r="I137" s="113"/>
      <c r="J137" s="113"/>
      <c r="K137" s="113"/>
      <c r="L137" s="113"/>
      <c r="M137" s="113"/>
      <c r="N137" s="114"/>
    </row>
    <row r="138" spans="1:14" ht="12.5" outlineLevel="2" x14ac:dyDescent="0.25">
      <c r="A138" s="111" t="s">
        <v>1094</v>
      </c>
      <c r="B138" s="112" t="s">
        <v>1095</v>
      </c>
      <c r="C138" s="112" t="s">
        <v>1144</v>
      </c>
      <c r="D138" s="112" t="s">
        <v>3944</v>
      </c>
      <c r="E138" s="111" t="s">
        <v>3861</v>
      </c>
      <c r="F138" s="113">
        <v>-1130.53097875</v>
      </c>
      <c r="G138" s="113"/>
      <c r="H138" s="113"/>
      <c r="I138" s="113"/>
      <c r="J138" s="113"/>
      <c r="K138" s="113"/>
      <c r="L138" s="113"/>
      <c r="M138" s="113"/>
      <c r="N138" s="114"/>
    </row>
    <row r="139" spans="1:14" ht="12.5" outlineLevel="2" x14ac:dyDescent="0.25">
      <c r="A139" s="111" t="s">
        <v>1094</v>
      </c>
      <c r="B139" s="112" t="s">
        <v>1095</v>
      </c>
      <c r="C139" s="112" t="s">
        <v>1146</v>
      </c>
      <c r="D139" s="112" t="s">
        <v>3945</v>
      </c>
      <c r="E139" s="111" t="s">
        <v>3885</v>
      </c>
      <c r="F139" s="113">
        <v>-1527.3557000000001</v>
      </c>
      <c r="G139" s="113"/>
      <c r="H139" s="113"/>
      <c r="I139" s="113"/>
      <c r="J139" s="113"/>
      <c r="K139" s="113"/>
      <c r="L139" s="113"/>
      <c r="M139" s="113"/>
      <c r="N139" s="114"/>
    </row>
    <row r="140" spans="1:14" ht="12.5" outlineLevel="2" x14ac:dyDescent="0.25">
      <c r="A140" s="111" t="s">
        <v>1094</v>
      </c>
      <c r="B140" s="112" t="s">
        <v>1095</v>
      </c>
      <c r="C140" s="112" t="s">
        <v>1148</v>
      </c>
      <c r="D140" s="112" t="s">
        <v>3946</v>
      </c>
      <c r="E140" s="111" t="s">
        <v>3854</v>
      </c>
      <c r="F140" s="113">
        <v>-7363.2926399999997</v>
      </c>
      <c r="G140" s="113"/>
      <c r="H140" s="113"/>
      <c r="I140" s="113"/>
      <c r="J140" s="113"/>
      <c r="K140" s="113"/>
      <c r="L140" s="113"/>
      <c r="M140" s="113"/>
      <c r="N140" s="114"/>
    </row>
    <row r="141" spans="1:14" ht="12.5" outlineLevel="2" x14ac:dyDescent="0.25">
      <c r="A141" s="111" t="s">
        <v>1094</v>
      </c>
      <c r="B141" s="112" t="s">
        <v>1095</v>
      </c>
      <c r="C141" s="112" t="s">
        <v>1150</v>
      </c>
      <c r="D141" s="112" t="s">
        <v>3947</v>
      </c>
      <c r="E141" s="111" t="s">
        <v>3857</v>
      </c>
      <c r="F141" s="113">
        <v>-2621.1977854166698</v>
      </c>
      <c r="G141" s="113"/>
      <c r="H141" s="113"/>
      <c r="I141" s="113"/>
      <c r="J141" s="113"/>
      <c r="K141" s="113"/>
      <c r="L141" s="113"/>
      <c r="M141" s="113"/>
      <c r="N141" s="114"/>
    </row>
    <row r="142" spans="1:14" ht="12.5" outlineLevel="2" x14ac:dyDescent="0.25">
      <c r="A142" s="111" t="s">
        <v>1094</v>
      </c>
      <c r="B142" s="112" t="s">
        <v>1095</v>
      </c>
      <c r="C142" s="112" t="s">
        <v>1152</v>
      </c>
      <c r="D142" s="112" t="s">
        <v>3948</v>
      </c>
      <c r="E142" s="111" t="s">
        <v>3882</v>
      </c>
      <c r="F142" s="113">
        <v>-5070.8006245833303</v>
      </c>
      <c r="G142" s="113"/>
      <c r="H142" s="113"/>
      <c r="I142" s="113"/>
      <c r="J142" s="113"/>
      <c r="K142" s="113"/>
      <c r="L142" s="113"/>
      <c r="M142" s="113"/>
      <c r="N142" s="114"/>
    </row>
    <row r="143" spans="1:14" ht="12.5" outlineLevel="2" x14ac:dyDescent="0.25">
      <c r="A143" s="111" t="s">
        <v>1094</v>
      </c>
      <c r="B143" s="112" t="s">
        <v>1095</v>
      </c>
      <c r="C143" s="112" t="s">
        <v>1154</v>
      </c>
      <c r="D143" s="112" t="s">
        <v>3949</v>
      </c>
      <c r="E143" s="111" t="s">
        <v>3857</v>
      </c>
      <c r="F143" s="113">
        <v>-1541.213</v>
      </c>
      <c r="G143" s="113"/>
      <c r="H143" s="113"/>
      <c r="I143" s="113"/>
      <c r="J143" s="113"/>
      <c r="K143" s="113"/>
      <c r="L143" s="113"/>
      <c r="M143" s="113"/>
      <c r="N143" s="114"/>
    </row>
    <row r="144" spans="1:14" ht="12.5" outlineLevel="2" x14ac:dyDescent="0.25">
      <c r="A144" s="111" t="s">
        <v>1094</v>
      </c>
      <c r="B144" s="112" t="s">
        <v>1095</v>
      </c>
      <c r="C144" s="112" t="s">
        <v>1154</v>
      </c>
      <c r="D144" s="112" t="s">
        <v>3949</v>
      </c>
      <c r="E144" s="111" t="s">
        <v>3928</v>
      </c>
      <c r="F144" s="113">
        <v>-106.904</v>
      </c>
      <c r="G144" s="113"/>
      <c r="H144" s="113"/>
      <c r="I144" s="113"/>
      <c r="J144" s="113"/>
      <c r="K144" s="113"/>
      <c r="L144" s="113"/>
      <c r="M144" s="113"/>
      <c r="N144" s="114"/>
    </row>
    <row r="145" spans="1:14" ht="12.5" outlineLevel="2" x14ac:dyDescent="0.25">
      <c r="A145" s="111" t="s">
        <v>1094</v>
      </c>
      <c r="B145" s="112" t="s">
        <v>1095</v>
      </c>
      <c r="C145" s="112" t="s">
        <v>1156</v>
      </c>
      <c r="D145" s="112" t="s">
        <v>3950</v>
      </c>
      <c r="E145" s="111" t="s">
        <v>3885</v>
      </c>
      <c r="F145" s="113">
        <v>-805.53783333333297</v>
      </c>
      <c r="G145" s="113"/>
      <c r="H145" s="113"/>
      <c r="I145" s="113"/>
      <c r="J145" s="113"/>
      <c r="K145" s="113"/>
      <c r="L145" s="113"/>
      <c r="M145" s="113"/>
      <c r="N145" s="114"/>
    </row>
    <row r="146" spans="1:14" ht="12.5" outlineLevel="2" x14ac:dyDescent="0.25">
      <c r="A146" s="111" t="s">
        <v>1094</v>
      </c>
      <c r="B146" s="112" t="s">
        <v>1095</v>
      </c>
      <c r="C146" s="112" t="s">
        <v>1156</v>
      </c>
      <c r="D146" s="112" t="s">
        <v>3950</v>
      </c>
      <c r="E146" s="111" t="s">
        <v>3857</v>
      </c>
      <c r="F146" s="113">
        <v>-5219.4231666666701</v>
      </c>
      <c r="G146" s="113"/>
      <c r="H146" s="113"/>
      <c r="I146" s="113"/>
      <c r="J146" s="113"/>
      <c r="K146" s="113"/>
      <c r="L146" s="113"/>
      <c r="M146" s="113"/>
      <c r="N146" s="114"/>
    </row>
    <row r="147" spans="1:14" ht="12.5" outlineLevel="2" x14ac:dyDescent="0.25">
      <c r="A147" s="111" t="s">
        <v>1094</v>
      </c>
      <c r="B147" s="112" t="s">
        <v>1095</v>
      </c>
      <c r="C147" s="112" t="s">
        <v>1156</v>
      </c>
      <c r="D147" s="112" t="s">
        <v>3950</v>
      </c>
      <c r="E147" s="111" t="s">
        <v>3928</v>
      </c>
      <c r="F147" s="113">
        <v>-418.68299999999999</v>
      </c>
      <c r="G147" s="113"/>
      <c r="H147" s="113"/>
      <c r="I147" s="113"/>
      <c r="J147" s="113"/>
      <c r="K147" s="113"/>
      <c r="L147" s="113"/>
      <c r="M147" s="113"/>
      <c r="N147" s="114"/>
    </row>
    <row r="148" spans="1:14" ht="12.5" outlineLevel="2" x14ac:dyDescent="0.25">
      <c r="A148" s="111" t="s">
        <v>1094</v>
      </c>
      <c r="B148" s="112" t="s">
        <v>1095</v>
      </c>
      <c r="C148" s="112" t="s">
        <v>1158</v>
      </c>
      <c r="D148" s="112" t="s">
        <v>3951</v>
      </c>
      <c r="E148" s="111" t="s">
        <v>3857</v>
      </c>
      <c r="F148" s="113">
        <v>-4932.87</v>
      </c>
      <c r="G148" s="113"/>
      <c r="H148" s="113"/>
      <c r="I148" s="113"/>
      <c r="J148" s="113"/>
      <c r="K148" s="113"/>
      <c r="L148" s="113"/>
      <c r="M148" s="113"/>
      <c r="N148" s="114"/>
    </row>
    <row r="149" spans="1:14" ht="12.5" outlineLevel="2" x14ac:dyDescent="0.25">
      <c r="A149" s="111" t="s">
        <v>1094</v>
      </c>
      <c r="B149" s="112" t="s">
        <v>1095</v>
      </c>
      <c r="C149" s="112" t="s">
        <v>1158</v>
      </c>
      <c r="D149" s="112" t="s">
        <v>3951</v>
      </c>
      <c r="E149" s="111" t="s">
        <v>3928</v>
      </c>
      <c r="F149" s="113">
        <v>-342.93</v>
      </c>
      <c r="G149" s="113"/>
      <c r="H149" s="113"/>
      <c r="I149" s="113"/>
      <c r="J149" s="113"/>
      <c r="K149" s="113"/>
      <c r="L149" s="113"/>
      <c r="M149" s="113"/>
      <c r="N149" s="114"/>
    </row>
    <row r="150" spans="1:14" ht="12.5" outlineLevel="2" x14ac:dyDescent="0.25">
      <c r="A150" s="111" t="s">
        <v>1094</v>
      </c>
      <c r="B150" s="112" t="s">
        <v>1095</v>
      </c>
      <c r="C150" s="112" t="s">
        <v>1160</v>
      </c>
      <c r="D150" s="112" t="s">
        <v>3952</v>
      </c>
      <c r="E150" s="111" t="s">
        <v>3885</v>
      </c>
      <c r="F150" s="113">
        <v>-164.4082975</v>
      </c>
      <c r="G150" s="113"/>
      <c r="H150" s="113"/>
      <c r="I150" s="113"/>
      <c r="J150" s="113"/>
      <c r="K150" s="113"/>
      <c r="L150" s="113"/>
      <c r="M150" s="113"/>
      <c r="N150" s="114"/>
    </row>
    <row r="151" spans="1:14" ht="12.5" outlineLevel="2" x14ac:dyDescent="0.25">
      <c r="A151" s="111" t="s">
        <v>1094</v>
      </c>
      <c r="B151" s="112" t="s">
        <v>1095</v>
      </c>
      <c r="C151" s="112" t="s">
        <v>1162</v>
      </c>
      <c r="D151" s="112" t="s">
        <v>3953</v>
      </c>
      <c r="E151" s="111" t="s">
        <v>3886</v>
      </c>
      <c r="F151" s="113">
        <v>103.58643333333301</v>
      </c>
      <c r="G151" s="113"/>
      <c r="H151" s="113"/>
      <c r="I151" s="113"/>
      <c r="J151" s="113"/>
      <c r="K151" s="113"/>
      <c r="L151" s="113"/>
      <c r="M151" s="113"/>
      <c r="N151" s="114"/>
    </row>
    <row r="152" spans="1:14" ht="12.5" outlineLevel="2" x14ac:dyDescent="0.25">
      <c r="A152" s="111" t="s">
        <v>1094</v>
      </c>
      <c r="B152" s="112" t="s">
        <v>1095</v>
      </c>
      <c r="C152" s="112" t="s">
        <v>1164</v>
      </c>
      <c r="D152" s="112" t="s">
        <v>3954</v>
      </c>
      <c r="E152" s="111" t="s">
        <v>3886</v>
      </c>
      <c r="F152" s="113">
        <v>311.74356</v>
      </c>
      <c r="G152" s="113"/>
      <c r="H152" s="113"/>
      <c r="I152" s="113"/>
      <c r="J152" s="113"/>
      <c r="K152" s="113"/>
      <c r="L152" s="113"/>
      <c r="M152" s="113"/>
      <c r="N152" s="114"/>
    </row>
    <row r="153" spans="1:14" ht="12.5" outlineLevel="2" x14ac:dyDescent="0.25">
      <c r="A153" s="111" t="s">
        <v>1094</v>
      </c>
      <c r="B153" s="112" t="s">
        <v>1095</v>
      </c>
      <c r="C153" s="112" t="s">
        <v>1166</v>
      </c>
      <c r="D153" s="112" t="s">
        <v>3955</v>
      </c>
      <c r="E153" s="111" t="s">
        <v>3886</v>
      </c>
      <c r="F153" s="113">
        <v>256.78008</v>
      </c>
      <c r="G153" s="113"/>
      <c r="H153" s="113"/>
      <c r="I153" s="113"/>
      <c r="J153" s="113"/>
      <c r="K153" s="113"/>
      <c r="L153" s="113"/>
      <c r="M153" s="113"/>
      <c r="N153" s="114"/>
    </row>
    <row r="154" spans="1:14" ht="12.5" outlineLevel="2" x14ac:dyDescent="0.25">
      <c r="A154" s="111" t="s">
        <v>1094</v>
      </c>
      <c r="B154" s="112" t="s">
        <v>1095</v>
      </c>
      <c r="C154" s="112" t="s">
        <v>1168</v>
      </c>
      <c r="D154" s="112" t="s">
        <v>3956</v>
      </c>
      <c r="E154" s="111" t="s">
        <v>3919</v>
      </c>
      <c r="F154" s="113">
        <v>115119.09934</v>
      </c>
      <c r="G154" s="113"/>
      <c r="H154" s="113"/>
      <c r="I154" s="113"/>
      <c r="J154" s="113"/>
      <c r="K154" s="113"/>
      <c r="L154" s="113"/>
      <c r="M154" s="113"/>
      <c r="N154" s="114"/>
    </row>
    <row r="155" spans="1:14" ht="12.5" outlineLevel="2" x14ac:dyDescent="0.25">
      <c r="A155" s="111" t="s">
        <v>1094</v>
      </c>
      <c r="B155" s="112" t="s">
        <v>1095</v>
      </c>
      <c r="C155" s="112" t="s">
        <v>1170</v>
      </c>
      <c r="D155" s="112" t="s">
        <v>3957</v>
      </c>
      <c r="E155" s="111" t="s">
        <v>3848</v>
      </c>
      <c r="F155" s="113">
        <v>-4658.0626249999996</v>
      </c>
      <c r="G155" s="113"/>
      <c r="H155" s="113"/>
      <c r="I155" s="113"/>
      <c r="J155" s="113"/>
      <c r="K155" s="113"/>
      <c r="L155" s="113"/>
      <c r="M155" s="113"/>
      <c r="N155" s="114"/>
    </row>
    <row r="156" spans="1:14" ht="12.5" outlineLevel="2" x14ac:dyDescent="0.25">
      <c r="A156" s="111" t="s">
        <v>1094</v>
      </c>
      <c r="B156" s="112" t="s">
        <v>1095</v>
      </c>
      <c r="C156" s="112" t="s">
        <v>1172</v>
      </c>
      <c r="D156" s="112" t="s">
        <v>3958</v>
      </c>
      <c r="E156" s="111" t="s">
        <v>3848</v>
      </c>
      <c r="F156" s="113">
        <v>-1806.7008070833299</v>
      </c>
      <c r="G156" s="113"/>
      <c r="H156" s="113"/>
      <c r="I156" s="113"/>
      <c r="J156" s="113"/>
      <c r="K156" s="113"/>
      <c r="L156" s="113"/>
      <c r="M156" s="113"/>
      <c r="N156" s="114"/>
    </row>
    <row r="157" spans="1:14" ht="12.5" outlineLevel="2" x14ac:dyDescent="0.25">
      <c r="A157" s="111" t="s">
        <v>1094</v>
      </c>
      <c r="B157" s="112" t="s">
        <v>1095</v>
      </c>
      <c r="C157" s="112" t="s">
        <v>1174</v>
      </c>
      <c r="D157" s="112" t="s">
        <v>3959</v>
      </c>
      <c r="E157" s="111" t="s">
        <v>3882</v>
      </c>
      <c r="F157" s="113">
        <v>-8103.6428166666701</v>
      </c>
      <c r="G157" s="113"/>
      <c r="H157" s="113"/>
      <c r="I157" s="113"/>
      <c r="J157" s="113"/>
      <c r="K157" s="113"/>
      <c r="L157" s="113"/>
      <c r="M157" s="113"/>
      <c r="N157" s="114"/>
    </row>
    <row r="158" spans="1:14" ht="13" outlineLevel="1" thickBot="1" x14ac:dyDescent="0.3">
      <c r="A158" s="115" t="s">
        <v>3960</v>
      </c>
      <c r="B158" s="115"/>
      <c r="C158" s="115"/>
      <c r="D158" s="115"/>
      <c r="E158" s="115"/>
      <c r="F158" s="116">
        <f t="shared" ref="F158:N158" si="14">SUBTOTAL(9,F108:F157)</f>
        <v>138509.85610250005</v>
      </c>
      <c r="G158" s="116">
        <f t="shared" si="14"/>
        <v>0</v>
      </c>
      <c r="H158" s="116">
        <f t="shared" si="14"/>
        <v>0</v>
      </c>
      <c r="I158" s="116">
        <f t="shared" si="14"/>
        <v>0</v>
      </c>
      <c r="J158" s="116">
        <f t="shared" si="14"/>
        <v>0</v>
      </c>
      <c r="K158" s="116">
        <f t="shared" si="14"/>
        <v>0</v>
      </c>
      <c r="L158" s="116">
        <f t="shared" si="14"/>
        <v>0</v>
      </c>
      <c r="M158" s="116">
        <f t="shared" si="14"/>
        <v>0</v>
      </c>
      <c r="N158" s="117">
        <f t="shared" si="14"/>
        <v>0</v>
      </c>
    </row>
    <row r="159" spans="1:14" ht="12.5" outlineLevel="2" x14ac:dyDescent="0.25">
      <c r="A159" s="118" t="s">
        <v>1176</v>
      </c>
      <c r="B159" s="118" t="s">
        <v>1177</v>
      </c>
      <c r="C159" s="118" t="s">
        <v>1178</v>
      </c>
      <c r="D159" s="118" t="s">
        <v>1179</v>
      </c>
      <c r="E159" s="118" t="s">
        <v>3882</v>
      </c>
      <c r="F159" s="119">
        <v>439261.88907999999</v>
      </c>
      <c r="G159" s="119"/>
      <c r="H159" s="119"/>
      <c r="I159" s="119"/>
      <c r="J159" s="119"/>
      <c r="K159" s="119"/>
      <c r="L159" s="119"/>
      <c r="M159" s="119"/>
      <c r="N159" s="120"/>
    </row>
    <row r="160" spans="1:14" ht="12.5" outlineLevel="2" x14ac:dyDescent="0.25">
      <c r="A160" s="111" t="s">
        <v>1176</v>
      </c>
      <c r="B160" s="112" t="s">
        <v>1177</v>
      </c>
      <c r="C160" s="112" t="s">
        <v>1180</v>
      </c>
      <c r="D160" s="112" t="s">
        <v>3961</v>
      </c>
      <c r="E160" s="111" t="s">
        <v>3882</v>
      </c>
      <c r="F160" s="113">
        <v>-11963.9880416667</v>
      </c>
      <c r="G160" s="113"/>
      <c r="H160" s="113"/>
      <c r="I160" s="113"/>
      <c r="J160" s="113"/>
      <c r="K160" s="113"/>
      <c r="L160" s="113"/>
      <c r="M160" s="113"/>
      <c r="N160" s="114"/>
    </row>
    <row r="161" spans="1:14" ht="12.5" outlineLevel="2" x14ac:dyDescent="0.25">
      <c r="A161" s="111" t="s">
        <v>1176</v>
      </c>
      <c r="B161" s="112" t="s">
        <v>1177</v>
      </c>
      <c r="C161" s="112" t="s">
        <v>1182</v>
      </c>
      <c r="D161" s="112" t="s">
        <v>3962</v>
      </c>
      <c r="E161" s="111" t="s">
        <v>3882</v>
      </c>
      <c r="F161" s="113">
        <v>-125.93824499999999</v>
      </c>
      <c r="G161" s="113"/>
      <c r="H161" s="113"/>
      <c r="I161" s="113"/>
      <c r="J161" s="113"/>
      <c r="K161" s="113"/>
      <c r="L161" s="113"/>
      <c r="M161" s="113"/>
      <c r="N161" s="114"/>
    </row>
    <row r="162" spans="1:14" ht="12.5" outlineLevel="2" x14ac:dyDescent="0.25">
      <c r="A162" s="111" t="s">
        <v>1176</v>
      </c>
      <c r="B162" s="112" t="s">
        <v>1177</v>
      </c>
      <c r="C162" s="112" t="s">
        <v>1184</v>
      </c>
      <c r="D162" s="112" t="s">
        <v>3963</v>
      </c>
      <c r="E162" s="111" t="s">
        <v>3882</v>
      </c>
      <c r="F162" s="113">
        <v>-11.2541204166667</v>
      </c>
      <c r="G162" s="113"/>
      <c r="H162" s="113"/>
      <c r="I162" s="113"/>
      <c r="J162" s="113"/>
      <c r="K162" s="113"/>
      <c r="L162" s="113"/>
      <c r="M162" s="113"/>
      <c r="N162" s="114"/>
    </row>
    <row r="163" spans="1:14" ht="12.5" outlineLevel="2" x14ac:dyDescent="0.25">
      <c r="A163" s="111" t="s">
        <v>1176</v>
      </c>
      <c r="B163" s="112" t="s">
        <v>1177</v>
      </c>
      <c r="C163" s="112" t="s">
        <v>1186</v>
      </c>
      <c r="D163" s="112" t="s">
        <v>3964</v>
      </c>
      <c r="E163" s="111" t="s">
        <v>3882</v>
      </c>
      <c r="F163" s="113">
        <v>304.76977875</v>
      </c>
      <c r="G163" s="113"/>
      <c r="H163" s="113"/>
      <c r="I163" s="113"/>
      <c r="J163" s="113"/>
      <c r="K163" s="113"/>
      <c r="L163" s="113"/>
      <c r="M163" s="113"/>
      <c r="N163" s="114"/>
    </row>
    <row r="164" spans="1:14" ht="12.5" outlineLevel="2" x14ac:dyDescent="0.25">
      <c r="A164" s="111" t="s">
        <v>1176</v>
      </c>
      <c r="B164" s="112" t="s">
        <v>1177</v>
      </c>
      <c r="C164" s="112" t="s">
        <v>1188</v>
      </c>
      <c r="D164" s="112" t="s">
        <v>3965</v>
      </c>
      <c r="E164" s="111" t="s">
        <v>3882</v>
      </c>
      <c r="F164" s="113">
        <v>-1640.9833000000001</v>
      </c>
      <c r="G164" s="113"/>
      <c r="H164" s="113"/>
      <c r="I164" s="113"/>
      <c r="J164" s="113"/>
      <c r="K164" s="113"/>
      <c r="L164" s="113"/>
      <c r="M164" s="113"/>
      <c r="N164" s="114"/>
    </row>
    <row r="165" spans="1:14" ht="12.5" outlineLevel="2" x14ac:dyDescent="0.25">
      <c r="A165" s="111" t="s">
        <v>1176</v>
      </c>
      <c r="B165" s="112" t="s">
        <v>1177</v>
      </c>
      <c r="C165" s="112" t="s">
        <v>1190</v>
      </c>
      <c r="D165" s="112" t="s">
        <v>3966</v>
      </c>
      <c r="E165" s="111" t="s">
        <v>3882</v>
      </c>
      <c r="F165" s="113">
        <v>-7502.7596125</v>
      </c>
      <c r="G165" s="113"/>
      <c r="H165" s="113"/>
      <c r="I165" s="113"/>
      <c r="J165" s="113"/>
      <c r="K165" s="113"/>
      <c r="L165" s="113"/>
      <c r="M165" s="113"/>
      <c r="N165" s="114"/>
    </row>
    <row r="166" spans="1:14" ht="12.5" outlineLevel="2" x14ac:dyDescent="0.25">
      <c r="A166" s="111" t="s">
        <v>1176</v>
      </c>
      <c r="B166" s="112" t="s">
        <v>1177</v>
      </c>
      <c r="C166" s="112" t="s">
        <v>1192</v>
      </c>
      <c r="D166" s="112" t="s">
        <v>3967</v>
      </c>
      <c r="E166" s="111" t="s">
        <v>3882</v>
      </c>
      <c r="F166" s="113">
        <v>24.1293404166667</v>
      </c>
      <c r="G166" s="113"/>
      <c r="H166" s="113"/>
      <c r="I166" s="113"/>
      <c r="J166" s="113"/>
      <c r="K166" s="113"/>
      <c r="L166" s="113"/>
      <c r="M166" s="113"/>
      <c r="N166" s="114"/>
    </row>
    <row r="167" spans="1:14" ht="12.5" outlineLevel="2" x14ac:dyDescent="0.25">
      <c r="A167" s="111" t="s">
        <v>1176</v>
      </c>
      <c r="B167" s="112" t="s">
        <v>1177</v>
      </c>
      <c r="C167" s="112" t="s">
        <v>1194</v>
      </c>
      <c r="D167" s="112" t="s">
        <v>3968</v>
      </c>
      <c r="E167" s="111" t="s">
        <v>3882</v>
      </c>
      <c r="F167" s="113">
        <v>2.1858987499999998</v>
      </c>
      <c r="G167" s="113"/>
      <c r="H167" s="113"/>
      <c r="I167" s="113"/>
      <c r="J167" s="113"/>
      <c r="K167" s="113"/>
      <c r="L167" s="113"/>
      <c r="M167" s="113"/>
      <c r="N167" s="114"/>
    </row>
    <row r="168" spans="1:14" ht="12.5" outlineLevel="2" x14ac:dyDescent="0.25">
      <c r="A168" s="111" t="s">
        <v>1176</v>
      </c>
      <c r="B168" s="112" t="s">
        <v>1177</v>
      </c>
      <c r="C168" s="112" t="s">
        <v>1196</v>
      </c>
      <c r="D168" s="112" t="s">
        <v>3969</v>
      </c>
      <c r="E168" s="111" t="s">
        <v>3882</v>
      </c>
      <c r="F168" s="113">
        <v>6476.6328400000002</v>
      </c>
      <c r="G168" s="113"/>
      <c r="H168" s="113"/>
      <c r="I168" s="113"/>
      <c r="J168" s="113"/>
      <c r="K168" s="113"/>
      <c r="L168" s="113"/>
      <c r="M168" s="113"/>
      <c r="N168" s="114"/>
    </row>
    <row r="169" spans="1:14" ht="12.5" outlineLevel="2" x14ac:dyDescent="0.25">
      <c r="A169" s="111" t="s">
        <v>1176</v>
      </c>
      <c r="B169" s="112" t="s">
        <v>1177</v>
      </c>
      <c r="C169" s="112" t="s">
        <v>1198</v>
      </c>
      <c r="D169" s="112" t="s">
        <v>3970</v>
      </c>
      <c r="E169" s="111" t="s">
        <v>3857</v>
      </c>
      <c r="F169" s="113">
        <v>1252.3309999999999</v>
      </c>
      <c r="G169" s="113"/>
      <c r="H169" s="113"/>
      <c r="I169" s="113"/>
      <c r="J169" s="113"/>
      <c r="K169" s="113"/>
      <c r="L169" s="113"/>
      <c r="M169" s="113"/>
      <c r="N169" s="114"/>
    </row>
    <row r="170" spans="1:14" ht="12.5" outlineLevel="2" x14ac:dyDescent="0.25">
      <c r="A170" s="111" t="s">
        <v>1176</v>
      </c>
      <c r="B170" s="112" t="s">
        <v>1177</v>
      </c>
      <c r="C170" s="112" t="s">
        <v>1199</v>
      </c>
      <c r="D170" s="112" t="s">
        <v>3971</v>
      </c>
      <c r="E170" s="111" t="s">
        <v>3928</v>
      </c>
      <c r="F170" s="113">
        <v>22.244160000000001</v>
      </c>
      <c r="G170" s="113"/>
      <c r="H170" s="113"/>
      <c r="I170" s="113"/>
      <c r="J170" s="113"/>
      <c r="K170" s="113"/>
      <c r="L170" s="113"/>
      <c r="M170" s="113"/>
      <c r="N170" s="114"/>
    </row>
    <row r="171" spans="1:14" ht="12.5" outlineLevel="2" x14ac:dyDescent="0.25">
      <c r="A171" s="111" t="s">
        <v>1176</v>
      </c>
      <c r="B171" s="112" t="s">
        <v>1177</v>
      </c>
      <c r="C171" s="112" t="s">
        <v>1200</v>
      </c>
      <c r="D171" s="112" t="s">
        <v>3972</v>
      </c>
      <c r="E171" s="111" t="s">
        <v>3882</v>
      </c>
      <c r="F171" s="113">
        <v>2809.4389225</v>
      </c>
      <c r="G171" s="113"/>
      <c r="H171" s="113"/>
      <c r="I171" s="113"/>
      <c r="J171" s="113"/>
      <c r="K171" s="113"/>
      <c r="L171" s="113"/>
      <c r="M171" s="113"/>
      <c r="N171" s="114"/>
    </row>
    <row r="172" spans="1:14" ht="13" outlineLevel="1" thickBot="1" x14ac:dyDescent="0.3">
      <c r="A172" s="115" t="s">
        <v>3973</v>
      </c>
      <c r="B172" s="115"/>
      <c r="C172" s="115"/>
      <c r="D172" s="115"/>
      <c r="E172" s="115"/>
      <c r="F172" s="116">
        <f t="shared" ref="F172:N172" si="15">SUBTOTAL(9,F159:F171)</f>
        <v>428908.69770083326</v>
      </c>
      <c r="G172" s="116">
        <f t="shared" si="15"/>
        <v>0</v>
      </c>
      <c r="H172" s="116">
        <f t="shared" si="15"/>
        <v>0</v>
      </c>
      <c r="I172" s="116">
        <f t="shared" si="15"/>
        <v>0</v>
      </c>
      <c r="J172" s="116">
        <f t="shared" si="15"/>
        <v>0</v>
      </c>
      <c r="K172" s="116">
        <f t="shared" si="15"/>
        <v>0</v>
      </c>
      <c r="L172" s="116">
        <f t="shared" si="15"/>
        <v>0</v>
      </c>
      <c r="M172" s="116">
        <f t="shared" si="15"/>
        <v>0</v>
      </c>
      <c r="N172" s="117">
        <f t="shared" si="15"/>
        <v>0</v>
      </c>
    </row>
    <row r="173" spans="1:14" ht="12.5" outlineLevel="2" x14ac:dyDescent="0.25">
      <c r="A173" s="118" t="s">
        <v>1202</v>
      </c>
      <c r="B173" s="118" t="s">
        <v>1203</v>
      </c>
      <c r="C173" s="118" t="s">
        <v>3974</v>
      </c>
      <c r="D173" s="118" t="s">
        <v>3975</v>
      </c>
      <c r="E173" s="118" t="s">
        <v>3882</v>
      </c>
      <c r="F173" s="119">
        <v>342.34538791666699</v>
      </c>
      <c r="G173" s="119"/>
      <c r="H173" s="119"/>
      <c r="I173" s="119"/>
      <c r="J173" s="119"/>
      <c r="K173" s="119"/>
      <c r="L173" s="119"/>
      <c r="M173" s="119"/>
      <c r="N173" s="120"/>
    </row>
    <row r="174" spans="1:14" ht="12.5" outlineLevel="2" x14ac:dyDescent="0.25">
      <c r="A174" s="111" t="s">
        <v>1202</v>
      </c>
      <c r="B174" s="112" t="s">
        <v>1203</v>
      </c>
      <c r="C174" s="112" t="s">
        <v>3976</v>
      </c>
      <c r="D174" s="112" t="s">
        <v>3977</v>
      </c>
      <c r="E174" s="111" t="s">
        <v>3882</v>
      </c>
      <c r="F174" s="113">
        <v>4.1668095833333298</v>
      </c>
      <c r="G174" s="113"/>
      <c r="H174" s="113"/>
      <c r="I174" s="113"/>
      <c r="J174" s="113"/>
      <c r="K174" s="113"/>
      <c r="L174" s="113"/>
      <c r="M174" s="113"/>
      <c r="N174" s="114"/>
    </row>
    <row r="175" spans="1:14" ht="12.5" outlineLevel="2" x14ac:dyDescent="0.25">
      <c r="A175" s="111" t="s">
        <v>1202</v>
      </c>
      <c r="B175" s="112" t="s">
        <v>1203</v>
      </c>
      <c r="C175" s="112" t="s">
        <v>3978</v>
      </c>
      <c r="D175" s="112" t="s">
        <v>3977</v>
      </c>
      <c r="E175" s="111" t="s">
        <v>3882</v>
      </c>
      <c r="F175" s="113">
        <v>3298.5411170833299</v>
      </c>
      <c r="G175" s="113"/>
      <c r="H175" s="113"/>
      <c r="I175" s="113"/>
      <c r="J175" s="113"/>
      <c r="K175" s="113"/>
      <c r="L175" s="113"/>
      <c r="M175" s="113"/>
      <c r="N175" s="114"/>
    </row>
    <row r="176" spans="1:14" ht="12.5" outlineLevel="2" x14ac:dyDescent="0.25">
      <c r="A176" s="111" t="s">
        <v>1202</v>
      </c>
      <c r="B176" s="112" t="s">
        <v>1203</v>
      </c>
      <c r="C176" s="112" t="s">
        <v>3979</v>
      </c>
      <c r="D176" s="112" t="s">
        <v>3977</v>
      </c>
      <c r="E176" s="111" t="s">
        <v>3882</v>
      </c>
      <c r="F176" s="113">
        <v>12.62521125</v>
      </c>
      <c r="G176" s="113"/>
      <c r="H176" s="113"/>
      <c r="I176" s="113"/>
      <c r="J176" s="113"/>
      <c r="K176" s="113"/>
      <c r="L176" s="113"/>
      <c r="M176" s="113"/>
      <c r="N176" s="114"/>
    </row>
    <row r="177" spans="1:14" ht="12.5" outlineLevel="2" x14ac:dyDescent="0.25">
      <c r="A177" s="111" t="s">
        <v>1202</v>
      </c>
      <c r="B177" s="112" t="s">
        <v>1203</v>
      </c>
      <c r="C177" s="112" t="s">
        <v>3980</v>
      </c>
      <c r="D177" s="112" t="s">
        <v>3977</v>
      </c>
      <c r="E177" s="111" t="s">
        <v>3882</v>
      </c>
      <c r="F177" s="113">
        <v>93.768242499999999</v>
      </c>
      <c r="G177" s="113"/>
      <c r="H177" s="113"/>
      <c r="I177" s="113"/>
      <c r="J177" s="113"/>
      <c r="K177" s="113"/>
      <c r="L177" s="113"/>
      <c r="M177" s="113"/>
      <c r="N177" s="114"/>
    </row>
    <row r="178" spans="1:14" ht="12.5" outlineLevel="2" x14ac:dyDescent="0.25">
      <c r="A178" s="111" t="s">
        <v>1202</v>
      </c>
      <c r="B178" s="112" t="s">
        <v>1203</v>
      </c>
      <c r="C178" s="112" t="s">
        <v>3981</v>
      </c>
      <c r="D178" s="112" t="s">
        <v>3977</v>
      </c>
      <c r="E178" s="111" t="s">
        <v>3882</v>
      </c>
      <c r="F178" s="113">
        <v>235.63827208333299</v>
      </c>
      <c r="G178" s="113"/>
      <c r="H178" s="113"/>
      <c r="I178" s="113"/>
      <c r="J178" s="113"/>
      <c r="K178" s="113"/>
      <c r="L178" s="113"/>
      <c r="M178" s="113"/>
      <c r="N178" s="114"/>
    </row>
    <row r="179" spans="1:14" ht="12.5" outlineLevel="2" x14ac:dyDescent="0.25">
      <c r="A179" s="111" t="s">
        <v>1202</v>
      </c>
      <c r="B179" s="112" t="s">
        <v>1203</v>
      </c>
      <c r="C179" s="112" t="s">
        <v>3982</v>
      </c>
      <c r="D179" s="112" t="s">
        <v>3983</v>
      </c>
      <c r="E179" s="111" t="s">
        <v>3882</v>
      </c>
      <c r="F179" s="113">
        <v>-2.5839045833333301</v>
      </c>
      <c r="G179" s="113"/>
      <c r="H179" s="113"/>
      <c r="I179" s="113"/>
      <c r="J179" s="113"/>
      <c r="K179" s="113"/>
      <c r="L179" s="113"/>
      <c r="M179" s="113"/>
      <c r="N179" s="114"/>
    </row>
    <row r="180" spans="1:14" ht="12.5" outlineLevel="2" x14ac:dyDescent="0.25">
      <c r="A180" s="111" t="s">
        <v>1202</v>
      </c>
      <c r="B180" s="112" t="s">
        <v>1203</v>
      </c>
      <c r="C180" s="112" t="s">
        <v>3984</v>
      </c>
      <c r="D180" s="112" t="s">
        <v>3983</v>
      </c>
      <c r="E180" s="111" t="s">
        <v>3882</v>
      </c>
      <c r="F180" s="113">
        <v>20.785078333333299</v>
      </c>
      <c r="G180" s="113"/>
      <c r="H180" s="113"/>
      <c r="I180" s="113"/>
      <c r="J180" s="113"/>
      <c r="K180" s="113"/>
      <c r="L180" s="113"/>
      <c r="M180" s="113"/>
      <c r="N180" s="114"/>
    </row>
    <row r="181" spans="1:14" ht="12.5" outlineLevel="2" x14ac:dyDescent="0.25">
      <c r="A181" s="111" t="s">
        <v>1202</v>
      </c>
      <c r="B181" s="112" t="s">
        <v>1203</v>
      </c>
      <c r="C181" s="112" t="s">
        <v>3985</v>
      </c>
      <c r="D181" s="112" t="s">
        <v>3983</v>
      </c>
      <c r="E181" s="111" t="s">
        <v>3882</v>
      </c>
      <c r="F181" s="113">
        <v>175.76706874999999</v>
      </c>
      <c r="G181" s="113"/>
      <c r="H181" s="113"/>
      <c r="I181" s="113"/>
      <c r="J181" s="113"/>
      <c r="K181" s="113"/>
      <c r="L181" s="113"/>
      <c r="M181" s="113"/>
      <c r="N181" s="114"/>
    </row>
    <row r="182" spans="1:14" ht="12.5" outlineLevel="2" x14ac:dyDescent="0.25">
      <c r="A182" s="111" t="s">
        <v>1202</v>
      </c>
      <c r="B182" s="112" t="s">
        <v>1203</v>
      </c>
      <c r="C182" s="112" t="s">
        <v>3986</v>
      </c>
      <c r="D182" s="112" t="s">
        <v>3983</v>
      </c>
      <c r="E182" s="111" t="s">
        <v>3882</v>
      </c>
      <c r="F182" s="113">
        <v>290.02130791666701</v>
      </c>
      <c r="G182" s="113"/>
      <c r="H182" s="113"/>
      <c r="I182" s="113"/>
      <c r="J182" s="113"/>
      <c r="K182" s="113"/>
      <c r="L182" s="113"/>
      <c r="M182" s="113"/>
      <c r="N182" s="114"/>
    </row>
    <row r="183" spans="1:14" ht="12.5" outlineLevel="2" x14ac:dyDescent="0.25">
      <c r="A183" s="111" t="s">
        <v>1202</v>
      </c>
      <c r="B183" s="112" t="s">
        <v>1203</v>
      </c>
      <c r="C183" s="112" t="s">
        <v>3987</v>
      </c>
      <c r="D183" s="112" t="s">
        <v>3988</v>
      </c>
      <c r="E183" s="111" t="s">
        <v>3882</v>
      </c>
      <c r="F183" s="113">
        <v>3.2095050000000001</v>
      </c>
      <c r="G183" s="113"/>
      <c r="H183" s="113"/>
      <c r="I183" s="113"/>
      <c r="J183" s="113"/>
      <c r="K183" s="113"/>
      <c r="L183" s="113"/>
      <c r="M183" s="113"/>
      <c r="N183" s="114"/>
    </row>
    <row r="184" spans="1:14" ht="12.5" outlineLevel="2" x14ac:dyDescent="0.25">
      <c r="A184" s="111" t="s">
        <v>1202</v>
      </c>
      <c r="B184" s="112" t="s">
        <v>1203</v>
      </c>
      <c r="C184" s="112" t="s">
        <v>3989</v>
      </c>
      <c r="D184" s="112" t="s">
        <v>3988</v>
      </c>
      <c r="E184" s="111" t="s">
        <v>3882</v>
      </c>
      <c r="F184" s="113">
        <v>15.291641666666701</v>
      </c>
      <c r="G184" s="113"/>
      <c r="H184" s="113"/>
      <c r="I184" s="113"/>
      <c r="J184" s="113"/>
      <c r="K184" s="113"/>
      <c r="L184" s="113"/>
      <c r="M184" s="113"/>
      <c r="N184" s="114"/>
    </row>
    <row r="185" spans="1:14" ht="12.5" outlineLevel="2" x14ac:dyDescent="0.25">
      <c r="A185" s="111" t="s">
        <v>1202</v>
      </c>
      <c r="B185" s="112" t="s">
        <v>1203</v>
      </c>
      <c r="C185" s="112" t="s">
        <v>3990</v>
      </c>
      <c r="D185" s="112" t="s">
        <v>3988</v>
      </c>
      <c r="E185" s="111" t="s">
        <v>3882</v>
      </c>
      <c r="F185" s="113">
        <v>37.205890416666698</v>
      </c>
      <c r="G185" s="113"/>
      <c r="H185" s="113"/>
      <c r="I185" s="113"/>
      <c r="J185" s="113"/>
      <c r="K185" s="113"/>
      <c r="L185" s="113"/>
      <c r="M185" s="113"/>
      <c r="N185" s="114"/>
    </row>
    <row r="186" spans="1:14" ht="12.5" outlineLevel="2" x14ac:dyDescent="0.25">
      <c r="A186" s="111" t="s">
        <v>1202</v>
      </c>
      <c r="B186" s="112" t="s">
        <v>1203</v>
      </c>
      <c r="C186" s="112" t="s">
        <v>3991</v>
      </c>
      <c r="D186" s="112" t="s">
        <v>3988</v>
      </c>
      <c r="E186" s="111" t="s">
        <v>3882</v>
      </c>
      <c r="F186" s="113">
        <v>5659.9422366666704</v>
      </c>
      <c r="G186" s="113"/>
      <c r="H186" s="113"/>
      <c r="I186" s="113"/>
      <c r="J186" s="113"/>
      <c r="K186" s="113"/>
      <c r="L186" s="113"/>
      <c r="M186" s="113"/>
      <c r="N186" s="114"/>
    </row>
    <row r="187" spans="1:14" ht="12.5" outlineLevel="2" x14ac:dyDescent="0.25">
      <c r="A187" s="111" t="s">
        <v>1202</v>
      </c>
      <c r="B187" s="112" t="s">
        <v>1203</v>
      </c>
      <c r="C187" s="112" t="s">
        <v>3992</v>
      </c>
      <c r="D187" s="112" t="s">
        <v>3993</v>
      </c>
      <c r="E187" s="111" t="s">
        <v>3882</v>
      </c>
      <c r="F187" s="113">
        <v>-1.6561270833333299</v>
      </c>
      <c r="G187" s="113"/>
      <c r="H187" s="113"/>
      <c r="I187" s="113"/>
      <c r="J187" s="113"/>
      <c r="K187" s="113"/>
      <c r="L187" s="113"/>
      <c r="M187" s="113"/>
      <c r="N187" s="114"/>
    </row>
    <row r="188" spans="1:14" ht="12.5" outlineLevel="2" x14ac:dyDescent="0.25">
      <c r="A188" s="111" t="s">
        <v>1202</v>
      </c>
      <c r="B188" s="112" t="s">
        <v>1203</v>
      </c>
      <c r="C188" s="112" t="s">
        <v>3994</v>
      </c>
      <c r="D188" s="112" t="s">
        <v>3993</v>
      </c>
      <c r="E188" s="111" t="s">
        <v>3882</v>
      </c>
      <c r="F188" s="113">
        <v>-16.33560125</v>
      </c>
      <c r="G188" s="113"/>
      <c r="H188" s="113"/>
      <c r="I188" s="113"/>
      <c r="J188" s="113"/>
      <c r="K188" s="113"/>
      <c r="L188" s="113"/>
      <c r="M188" s="113"/>
      <c r="N188" s="114"/>
    </row>
    <row r="189" spans="1:14" ht="12.5" outlineLevel="2" x14ac:dyDescent="0.25">
      <c r="A189" s="111" t="s">
        <v>1202</v>
      </c>
      <c r="B189" s="112" t="s">
        <v>1203</v>
      </c>
      <c r="C189" s="112" t="s">
        <v>3995</v>
      </c>
      <c r="D189" s="112" t="s">
        <v>3993</v>
      </c>
      <c r="E189" s="111" t="s">
        <v>3882</v>
      </c>
      <c r="F189" s="113">
        <v>-45.611592083333299</v>
      </c>
      <c r="G189" s="113"/>
      <c r="H189" s="113"/>
      <c r="I189" s="113"/>
      <c r="J189" s="113"/>
      <c r="K189" s="113"/>
      <c r="L189" s="113"/>
      <c r="M189" s="113"/>
      <c r="N189" s="114"/>
    </row>
    <row r="190" spans="1:14" ht="12.5" outlineLevel="2" x14ac:dyDescent="0.25">
      <c r="A190" s="111" t="s">
        <v>1202</v>
      </c>
      <c r="B190" s="112" t="s">
        <v>1203</v>
      </c>
      <c r="C190" s="112" t="s">
        <v>3996</v>
      </c>
      <c r="D190" s="112" t="s">
        <v>3993</v>
      </c>
      <c r="E190" s="111" t="s">
        <v>3882</v>
      </c>
      <c r="F190" s="113">
        <v>-92.854439583333303</v>
      </c>
      <c r="G190" s="113"/>
      <c r="H190" s="113"/>
      <c r="I190" s="113"/>
      <c r="J190" s="113"/>
      <c r="K190" s="113"/>
      <c r="L190" s="113"/>
      <c r="M190" s="113"/>
      <c r="N190" s="114"/>
    </row>
    <row r="191" spans="1:14" ht="12.5" outlineLevel="2" x14ac:dyDescent="0.25">
      <c r="A191" s="111" t="s">
        <v>1202</v>
      </c>
      <c r="B191" s="112" t="s">
        <v>1203</v>
      </c>
      <c r="C191" s="112" t="s">
        <v>3997</v>
      </c>
      <c r="D191" s="112" t="s">
        <v>3998</v>
      </c>
      <c r="E191" s="111" t="s">
        <v>3882</v>
      </c>
      <c r="F191" s="113">
        <v>355.26751958333301</v>
      </c>
      <c r="G191" s="113"/>
      <c r="H191" s="113"/>
      <c r="I191" s="113"/>
      <c r="J191" s="113"/>
      <c r="K191" s="113"/>
      <c r="L191" s="113"/>
      <c r="M191" s="113"/>
      <c r="N191" s="114"/>
    </row>
    <row r="192" spans="1:14" ht="12.5" outlineLevel="2" x14ac:dyDescent="0.25">
      <c r="A192" s="111" t="s">
        <v>1202</v>
      </c>
      <c r="B192" s="112" t="s">
        <v>1203</v>
      </c>
      <c r="C192" s="112" t="s">
        <v>3999</v>
      </c>
      <c r="D192" s="112" t="s">
        <v>4000</v>
      </c>
      <c r="E192" s="111" t="s">
        <v>3882</v>
      </c>
      <c r="F192" s="113">
        <v>717.91340583333294</v>
      </c>
      <c r="G192" s="113"/>
      <c r="H192" s="113"/>
      <c r="I192" s="113"/>
      <c r="J192" s="113"/>
      <c r="K192" s="113"/>
      <c r="L192" s="113"/>
      <c r="M192" s="113"/>
      <c r="N192" s="114"/>
    </row>
    <row r="193" spans="1:14" ht="12.5" outlineLevel="2" x14ac:dyDescent="0.25">
      <c r="A193" s="111" t="s">
        <v>1202</v>
      </c>
      <c r="B193" s="112" t="s">
        <v>1203</v>
      </c>
      <c r="C193" s="112" t="s">
        <v>4001</v>
      </c>
      <c r="D193" s="112" t="s">
        <v>4002</v>
      </c>
      <c r="E193" s="111" t="s">
        <v>3882</v>
      </c>
      <c r="F193" s="113">
        <v>325.49682166666702</v>
      </c>
      <c r="G193" s="113"/>
      <c r="H193" s="113"/>
      <c r="I193" s="113"/>
      <c r="J193" s="113"/>
      <c r="K193" s="113"/>
      <c r="L193" s="113"/>
      <c r="M193" s="113"/>
      <c r="N193" s="114"/>
    </row>
    <row r="194" spans="1:14" ht="12.5" outlineLevel="2" x14ac:dyDescent="0.25">
      <c r="A194" s="111" t="s">
        <v>1202</v>
      </c>
      <c r="B194" s="112" t="s">
        <v>1203</v>
      </c>
      <c r="C194" s="112" t="s">
        <v>4003</v>
      </c>
      <c r="D194" s="112" t="s">
        <v>4004</v>
      </c>
      <c r="E194" s="111" t="s">
        <v>3882</v>
      </c>
      <c r="F194" s="113">
        <v>365.79715541666701</v>
      </c>
      <c r="G194" s="113"/>
      <c r="H194" s="113"/>
      <c r="I194" s="113"/>
      <c r="J194" s="113"/>
      <c r="K194" s="113"/>
      <c r="L194" s="113"/>
      <c r="M194" s="113"/>
      <c r="N194" s="114"/>
    </row>
    <row r="195" spans="1:14" ht="12.5" outlineLevel="2" x14ac:dyDescent="0.25">
      <c r="A195" s="111" t="s">
        <v>1202</v>
      </c>
      <c r="B195" s="112" t="s">
        <v>1203</v>
      </c>
      <c r="C195" s="112" t="s">
        <v>4005</v>
      </c>
      <c r="D195" s="112" t="s">
        <v>4006</v>
      </c>
      <c r="E195" s="111" t="s">
        <v>3882</v>
      </c>
      <c r="F195" s="113">
        <v>588.09490000000005</v>
      </c>
      <c r="G195" s="113"/>
      <c r="H195" s="113"/>
      <c r="I195" s="113"/>
      <c r="J195" s="113"/>
      <c r="K195" s="113"/>
      <c r="L195" s="113"/>
      <c r="M195" s="113"/>
      <c r="N195" s="114"/>
    </row>
    <row r="196" spans="1:14" ht="12.5" outlineLevel="2" x14ac:dyDescent="0.25">
      <c r="A196" s="111" t="s">
        <v>1202</v>
      </c>
      <c r="B196" s="112" t="s">
        <v>1203</v>
      </c>
      <c r="C196" s="112" t="s">
        <v>4007</v>
      </c>
      <c r="D196" s="112" t="s">
        <v>4008</v>
      </c>
      <c r="E196" s="111" t="s">
        <v>3882</v>
      </c>
      <c r="F196" s="113">
        <v>361.905792916667</v>
      </c>
      <c r="G196" s="113"/>
      <c r="H196" s="113"/>
      <c r="I196" s="113"/>
      <c r="J196" s="113"/>
      <c r="K196" s="113"/>
      <c r="L196" s="113"/>
      <c r="M196" s="113"/>
      <c r="N196" s="114"/>
    </row>
    <row r="197" spans="1:14" ht="12.5" outlineLevel="2" x14ac:dyDescent="0.25">
      <c r="A197" s="111" t="s">
        <v>1202</v>
      </c>
      <c r="B197" s="112" t="s">
        <v>1203</v>
      </c>
      <c r="C197" s="112" t="s">
        <v>4009</v>
      </c>
      <c r="D197" s="112" t="s">
        <v>4010</v>
      </c>
      <c r="E197" s="111" t="s">
        <v>3882</v>
      </c>
      <c r="F197" s="113">
        <v>30.6943725</v>
      </c>
      <c r="G197" s="113"/>
      <c r="H197" s="113"/>
      <c r="I197" s="113"/>
      <c r="J197" s="113"/>
      <c r="K197" s="113"/>
      <c r="L197" s="113"/>
      <c r="M197" s="113"/>
      <c r="N197" s="114"/>
    </row>
    <row r="198" spans="1:14" ht="12.5" outlineLevel="2" x14ac:dyDescent="0.25">
      <c r="A198" s="111" t="s">
        <v>1202</v>
      </c>
      <c r="B198" s="112" t="s">
        <v>1203</v>
      </c>
      <c r="C198" s="112" t="s">
        <v>4011</v>
      </c>
      <c r="D198" s="112" t="s">
        <v>4012</v>
      </c>
      <c r="E198" s="111" t="s">
        <v>3882</v>
      </c>
      <c r="F198" s="113">
        <v>935.66975333333301</v>
      </c>
      <c r="G198" s="113"/>
      <c r="H198" s="113"/>
      <c r="I198" s="113"/>
      <c r="J198" s="113"/>
      <c r="K198" s="113"/>
      <c r="L198" s="113"/>
      <c r="M198" s="113"/>
      <c r="N198" s="114"/>
    </row>
    <row r="199" spans="1:14" ht="12.5" outlineLevel="2" x14ac:dyDescent="0.25">
      <c r="A199" s="111" t="s">
        <v>1202</v>
      </c>
      <c r="B199" s="112" t="s">
        <v>1203</v>
      </c>
      <c r="C199" s="112" t="s">
        <v>4013</v>
      </c>
      <c r="D199" s="112" t="s">
        <v>4014</v>
      </c>
      <c r="E199" s="111" t="s">
        <v>3882</v>
      </c>
      <c r="F199" s="113">
        <v>100.00655166666699</v>
      </c>
      <c r="G199" s="113"/>
      <c r="H199" s="113"/>
      <c r="I199" s="113"/>
      <c r="J199" s="113"/>
      <c r="K199" s="113"/>
      <c r="L199" s="113"/>
      <c r="M199" s="113"/>
      <c r="N199" s="114"/>
    </row>
    <row r="200" spans="1:14" ht="12.5" outlineLevel="2" x14ac:dyDescent="0.25">
      <c r="A200" s="111" t="s">
        <v>1202</v>
      </c>
      <c r="B200" s="112" t="s">
        <v>1203</v>
      </c>
      <c r="C200" s="112" t="s">
        <v>4015</v>
      </c>
      <c r="D200" s="112" t="s">
        <v>4016</v>
      </c>
      <c r="E200" s="111" t="s">
        <v>3882</v>
      </c>
      <c r="F200" s="113">
        <v>8.1065237499999991</v>
      </c>
      <c r="G200" s="113"/>
      <c r="H200" s="113"/>
      <c r="I200" s="113"/>
      <c r="J200" s="113"/>
      <c r="K200" s="113"/>
      <c r="L200" s="113"/>
      <c r="M200" s="113"/>
      <c r="N200" s="114"/>
    </row>
    <row r="201" spans="1:14" ht="12.5" outlineLevel="2" x14ac:dyDescent="0.25">
      <c r="A201" s="111" t="s">
        <v>1202</v>
      </c>
      <c r="B201" s="112" t="s">
        <v>1203</v>
      </c>
      <c r="C201" s="112" t="s">
        <v>4017</v>
      </c>
      <c r="D201" s="112" t="s">
        <v>4018</v>
      </c>
      <c r="E201" s="111" t="s">
        <v>3882</v>
      </c>
      <c r="F201" s="113">
        <v>105.535256666667</v>
      </c>
      <c r="G201" s="113"/>
      <c r="H201" s="113"/>
      <c r="I201" s="113"/>
      <c r="J201" s="113"/>
      <c r="K201" s="113"/>
      <c r="L201" s="113"/>
      <c r="M201" s="113"/>
      <c r="N201" s="114"/>
    </row>
    <row r="202" spans="1:14" ht="12.5" outlineLevel="2" x14ac:dyDescent="0.25">
      <c r="A202" s="111" t="s">
        <v>1202</v>
      </c>
      <c r="B202" s="112" t="s">
        <v>1203</v>
      </c>
      <c r="C202" s="112" t="s">
        <v>4019</v>
      </c>
      <c r="D202" s="112" t="s">
        <v>4020</v>
      </c>
      <c r="E202" s="111" t="s">
        <v>3882</v>
      </c>
      <c r="F202" s="113">
        <v>248.906015416667</v>
      </c>
      <c r="G202" s="113"/>
      <c r="H202" s="113"/>
      <c r="I202" s="113"/>
      <c r="J202" s="113"/>
      <c r="K202" s="113"/>
      <c r="L202" s="113"/>
      <c r="M202" s="113"/>
      <c r="N202" s="114"/>
    </row>
    <row r="203" spans="1:14" ht="12.5" outlineLevel="2" x14ac:dyDescent="0.25">
      <c r="A203" s="111" t="s">
        <v>1202</v>
      </c>
      <c r="B203" s="112" t="s">
        <v>1203</v>
      </c>
      <c r="C203" s="112" t="s">
        <v>4021</v>
      </c>
      <c r="D203" s="112" t="s">
        <v>4022</v>
      </c>
      <c r="E203" s="111" t="s">
        <v>3882</v>
      </c>
      <c r="F203" s="113">
        <v>1043.8873900000001</v>
      </c>
      <c r="G203" s="113"/>
      <c r="H203" s="113"/>
      <c r="I203" s="113"/>
      <c r="J203" s="113"/>
      <c r="K203" s="113"/>
      <c r="L203" s="113"/>
      <c r="M203" s="113"/>
      <c r="N203" s="114"/>
    </row>
    <row r="204" spans="1:14" ht="12.5" outlineLevel="2" x14ac:dyDescent="0.25">
      <c r="A204" s="111" t="s">
        <v>1202</v>
      </c>
      <c r="B204" s="112" t="s">
        <v>1203</v>
      </c>
      <c r="C204" s="112" t="s">
        <v>4023</v>
      </c>
      <c r="D204" s="112" t="s">
        <v>4024</v>
      </c>
      <c r="E204" s="111" t="s">
        <v>3882</v>
      </c>
      <c r="F204" s="113">
        <v>93.161012083333304</v>
      </c>
      <c r="G204" s="113"/>
      <c r="H204" s="113"/>
      <c r="I204" s="113"/>
      <c r="J204" s="113"/>
      <c r="K204" s="113"/>
      <c r="L204" s="113"/>
      <c r="M204" s="113"/>
      <c r="N204" s="114"/>
    </row>
    <row r="205" spans="1:14" ht="12.5" outlineLevel="2" x14ac:dyDescent="0.25">
      <c r="A205" s="111" t="s">
        <v>1202</v>
      </c>
      <c r="B205" s="112" t="s">
        <v>1203</v>
      </c>
      <c r="C205" s="112" t="s">
        <v>4025</v>
      </c>
      <c r="D205" s="112" t="s">
        <v>4026</v>
      </c>
      <c r="E205" s="111" t="s">
        <v>3882</v>
      </c>
      <c r="F205" s="113">
        <v>647.14717666666695</v>
      </c>
      <c r="G205" s="113"/>
      <c r="H205" s="113"/>
      <c r="I205" s="113"/>
      <c r="J205" s="113"/>
      <c r="K205" s="113"/>
      <c r="L205" s="113"/>
      <c r="M205" s="113"/>
      <c r="N205" s="114"/>
    </row>
    <row r="206" spans="1:14" ht="12.5" outlineLevel="2" x14ac:dyDescent="0.25">
      <c r="A206" s="111" t="s">
        <v>1202</v>
      </c>
      <c r="B206" s="112" t="s">
        <v>1203</v>
      </c>
      <c r="C206" s="112" t="s">
        <v>4027</v>
      </c>
      <c r="D206" s="112" t="s">
        <v>4028</v>
      </c>
      <c r="E206" s="111" t="s">
        <v>3882</v>
      </c>
      <c r="F206" s="113">
        <v>83.602167083333299</v>
      </c>
      <c r="G206" s="113"/>
      <c r="H206" s="113"/>
      <c r="I206" s="113"/>
      <c r="J206" s="113"/>
      <c r="K206" s="113"/>
      <c r="L206" s="113"/>
      <c r="M206" s="113"/>
      <c r="N206" s="114"/>
    </row>
    <row r="207" spans="1:14" ht="12.5" outlineLevel="2" x14ac:dyDescent="0.25">
      <c r="A207" s="111" t="s">
        <v>1202</v>
      </c>
      <c r="B207" s="112" t="s">
        <v>1203</v>
      </c>
      <c r="C207" s="112" t="s">
        <v>4029</v>
      </c>
      <c r="D207" s="112" t="s">
        <v>4030</v>
      </c>
      <c r="E207" s="111" t="s">
        <v>3882</v>
      </c>
      <c r="F207" s="113">
        <v>165.771269166667</v>
      </c>
      <c r="G207" s="113"/>
      <c r="H207" s="113"/>
      <c r="I207" s="113"/>
      <c r="J207" s="113"/>
      <c r="K207" s="113"/>
      <c r="L207" s="113"/>
      <c r="M207" s="113"/>
      <c r="N207" s="114"/>
    </row>
    <row r="208" spans="1:14" ht="12.5" outlineLevel="2" x14ac:dyDescent="0.25">
      <c r="A208" s="111" t="s">
        <v>1202</v>
      </c>
      <c r="B208" s="112" t="s">
        <v>1203</v>
      </c>
      <c r="C208" s="112" t="s">
        <v>4031</v>
      </c>
      <c r="D208" s="112" t="s">
        <v>4032</v>
      </c>
      <c r="E208" s="111" t="s">
        <v>3882</v>
      </c>
      <c r="F208" s="113">
        <v>2670.70967583333</v>
      </c>
      <c r="G208" s="113"/>
      <c r="H208" s="113"/>
      <c r="I208" s="113"/>
      <c r="J208" s="113"/>
      <c r="K208" s="113"/>
      <c r="L208" s="113"/>
      <c r="M208" s="113"/>
      <c r="N208" s="114"/>
    </row>
    <row r="209" spans="1:14" ht="12.5" outlineLevel="2" x14ac:dyDescent="0.25">
      <c r="A209" s="111" t="s">
        <v>1202</v>
      </c>
      <c r="B209" s="112" t="s">
        <v>1203</v>
      </c>
      <c r="C209" s="112" t="s">
        <v>4033</v>
      </c>
      <c r="D209" s="112" t="s">
        <v>4034</v>
      </c>
      <c r="E209" s="111" t="s">
        <v>3882</v>
      </c>
      <c r="F209" s="113">
        <v>6.7412645833333302</v>
      </c>
      <c r="G209" s="113"/>
      <c r="H209" s="113"/>
      <c r="I209" s="113"/>
      <c r="J209" s="113"/>
      <c r="K209" s="113"/>
      <c r="L209" s="113"/>
      <c r="M209" s="113"/>
      <c r="N209" s="114"/>
    </row>
    <row r="210" spans="1:14" ht="12.5" outlineLevel="2" x14ac:dyDescent="0.25">
      <c r="A210" s="111" t="s">
        <v>1202</v>
      </c>
      <c r="B210" s="112" t="s">
        <v>1203</v>
      </c>
      <c r="C210" s="112" t="s">
        <v>4035</v>
      </c>
      <c r="D210" s="112" t="s">
        <v>4036</v>
      </c>
      <c r="E210" s="111" t="s">
        <v>3882</v>
      </c>
      <c r="F210" s="113">
        <v>4.8996249999999998E-2</v>
      </c>
      <c r="G210" s="113"/>
      <c r="H210" s="113"/>
      <c r="I210" s="113"/>
      <c r="J210" s="113"/>
      <c r="K210" s="113"/>
      <c r="L210" s="113"/>
      <c r="M210" s="113"/>
      <c r="N210" s="114"/>
    </row>
    <row r="211" spans="1:14" ht="12.5" outlineLevel="2" x14ac:dyDescent="0.25">
      <c r="A211" s="111" t="s">
        <v>1202</v>
      </c>
      <c r="B211" s="112" t="s">
        <v>1203</v>
      </c>
      <c r="C211" s="112" t="s">
        <v>4037</v>
      </c>
      <c r="D211" s="112" t="s">
        <v>4038</v>
      </c>
      <c r="E211" s="111" t="s">
        <v>3882</v>
      </c>
      <c r="F211" s="113">
        <v>23.31013875</v>
      </c>
      <c r="G211" s="113"/>
      <c r="H211" s="113"/>
      <c r="I211" s="113"/>
      <c r="J211" s="113"/>
      <c r="K211" s="113"/>
      <c r="L211" s="113"/>
      <c r="M211" s="113"/>
      <c r="N211" s="114"/>
    </row>
    <row r="212" spans="1:14" ht="12.5" outlineLevel="2" x14ac:dyDescent="0.25">
      <c r="A212" s="111" t="s">
        <v>1202</v>
      </c>
      <c r="B212" s="112" t="s">
        <v>1203</v>
      </c>
      <c r="C212" s="112" t="s">
        <v>4039</v>
      </c>
      <c r="D212" s="112" t="s">
        <v>4040</v>
      </c>
      <c r="E212" s="111" t="s">
        <v>3882</v>
      </c>
      <c r="F212" s="113">
        <v>2545.45109</v>
      </c>
      <c r="G212" s="113"/>
      <c r="H212" s="113"/>
      <c r="I212" s="113"/>
      <c r="J212" s="113"/>
      <c r="K212" s="113"/>
      <c r="L212" s="113"/>
      <c r="M212" s="113"/>
      <c r="N212" s="114"/>
    </row>
    <row r="213" spans="1:14" ht="12.5" outlineLevel="2" x14ac:dyDescent="0.25">
      <c r="A213" s="111" t="s">
        <v>1202</v>
      </c>
      <c r="B213" s="112" t="s">
        <v>1203</v>
      </c>
      <c r="C213" s="112" t="s">
        <v>4041</v>
      </c>
      <c r="D213" s="112" t="s">
        <v>4042</v>
      </c>
      <c r="E213" s="111" t="s">
        <v>3882</v>
      </c>
      <c r="F213" s="113">
        <v>68.000293333333303</v>
      </c>
      <c r="G213" s="113"/>
      <c r="H213" s="113"/>
      <c r="I213" s="113"/>
      <c r="J213" s="113"/>
      <c r="K213" s="113"/>
      <c r="L213" s="113"/>
      <c r="M213" s="113"/>
      <c r="N213" s="114"/>
    </row>
    <row r="214" spans="1:14" ht="12.5" outlineLevel="2" x14ac:dyDescent="0.25">
      <c r="A214" s="111" t="s">
        <v>1202</v>
      </c>
      <c r="B214" s="112" t="s">
        <v>1203</v>
      </c>
      <c r="C214" s="112" t="s">
        <v>4043</v>
      </c>
      <c r="D214" s="112" t="s">
        <v>4044</v>
      </c>
      <c r="E214" s="111" t="s">
        <v>3882</v>
      </c>
      <c r="F214" s="113">
        <v>74.103731666666704</v>
      </c>
      <c r="G214" s="113"/>
      <c r="H214" s="113"/>
      <c r="I214" s="113"/>
      <c r="J214" s="113"/>
      <c r="K214" s="113"/>
      <c r="L214" s="113"/>
      <c r="M214" s="113"/>
      <c r="N214" s="114"/>
    </row>
    <row r="215" spans="1:14" ht="12.5" outlineLevel="2" x14ac:dyDescent="0.25">
      <c r="A215" s="111" t="s">
        <v>1202</v>
      </c>
      <c r="B215" s="112" t="s">
        <v>1203</v>
      </c>
      <c r="C215" s="112" t="s">
        <v>4045</v>
      </c>
      <c r="D215" s="112" t="s">
        <v>4046</v>
      </c>
      <c r="E215" s="111" t="s">
        <v>3882</v>
      </c>
      <c r="F215" s="113">
        <v>23.131080000000001</v>
      </c>
      <c r="G215" s="113"/>
      <c r="H215" s="113"/>
      <c r="I215" s="113"/>
      <c r="J215" s="113"/>
      <c r="K215" s="113"/>
      <c r="L215" s="113"/>
      <c r="M215" s="113"/>
      <c r="N215" s="114"/>
    </row>
    <row r="216" spans="1:14" ht="12.5" outlineLevel="2" x14ac:dyDescent="0.25">
      <c r="A216" s="111" t="s">
        <v>1202</v>
      </c>
      <c r="B216" s="112" t="s">
        <v>1203</v>
      </c>
      <c r="C216" s="112" t="s">
        <v>4047</v>
      </c>
      <c r="D216" s="112" t="s">
        <v>4048</v>
      </c>
      <c r="E216" s="111" t="s">
        <v>3882</v>
      </c>
      <c r="F216" s="113">
        <v>5.7214279166666699</v>
      </c>
      <c r="G216" s="113"/>
      <c r="H216" s="113"/>
      <c r="I216" s="113"/>
      <c r="J216" s="113"/>
      <c r="K216" s="113"/>
      <c r="L216" s="113"/>
      <c r="M216" s="113"/>
      <c r="N216" s="114"/>
    </row>
    <row r="217" spans="1:14" ht="12.5" outlineLevel="2" x14ac:dyDescent="0.25">
      <c r="A217" s="111" t="s">
        <v>1202</v>
      </c>
      <c r="B217" s="112" t="s">
        <v>1203</v>
      </c>
      <c r="C217" s="112" t="s">
        <v>4049</v>
      </c>
      <c r="D217" s="112" t="s">
        <v>4050</v>
      </c>
      <c r="E217" s="111" t="s">
        <v>3882</v>
      </c>
      <c r="F217" s="113">
        <v>3.57629375</v>
      </c>
      <c r="G217" s="113"/>
      <c r="H217" s="113"/>
      <c r="I217" s="113"/>
      <c r="J217" s="113"/>
      <c r="K217" s="113"/>
      <c r="L217" s="113"/>
      <c r="M217" s="113"/>
      <c r="N217" s="114"/>
    </row>
    <row r="218" spans="1:14" ht="12.5" outlineLevel="2" x14ac:dyDescent="0.25">
      <c r="A218" s="111" t="s">
        <v>1202</v>
      </c>
      <c r="B218" s="112" t="s">
        <v>1203</v>
      </c>
      <c r="C218" s="112" t="s">
        <v>4051</v>
      </c>
      <c r="D218" s="112" t="s">
        <v>4052</v>
      </c>
      <c r="E218" s="111" t="s">
        <v>3882</v>
      </c>
      <c r="F218" s="113">
        <v>0.40428958333333298</v>
      </c>
      <c r="G218" s="113"/>
      <c r="H218" s="113"/>
      <c r="I218" s="113"/>
      <c r="J218" s="113"/>
      <c r="K218" s="113"/>
      <c r="L218" s="113"/>
      <c r="M218" s="113"/>
      <c r="N218" s="114"/>
    </row>
    <row r="219" spans="1:14" ht="12.5" outlineLevel="2" x14ac:dyDescent="0.25">
      <c r="A219" s="111" t="s">
        <v>1202</v>
      </c>
      <c r="B219" s="112" t="s">
        <v>1203</v>
      </c>
      <c r="C219" s="112" t="s">
        <v>4053</v>
      </c>
      <c r="D219" s="112" t="s">
        <v>4054</v>
      </c>
      <c r="E219" s="111" t="s">
        <v>3882</v>
      </c>
      <c r="F219" s="113">
        <v>217.356792083333</v>
      </c>
      <c r="G219" s="113"/>
      <c r="H219" s="113"/>
      <c r="I219" s="113"/>
      <c r="J219" s="113"/>
      <c r="K219" s="113"/>
      <c r="L219" s="113"/>
      <c r="M219" s="113"/>
      <c r="N219" s="114"/>
    </row>
    <row r="220" spans="1:14" ht="12.5" outlineLevel="2" x14ac:dyDescent="0.25">
      <c r="A220" s="111" t="s">
        <v>1202</v>
      </c>
      <c r="B220" s="112" t="s">
        <v>1203</v>
      </c>
      <c r="C220" s="112" t="s">
        <v>4055</v>
      </c>
      <c r="D220" s="112" t="s">
        <v>4056</v>
      </c>
      <c r="E220" s="111" t="s">
        <v>3882</v>
      </c>
      <c r="F220" s="113">
        <v>327.47098208333301</v>
      </c>
      <c r="G220" s="113"/>
      <c r="H220" s="113"/>
      <c r="I220" s="113"/>
      <c r="J220" s="113"/>
      <c r="K220" s="113"/>
      <c r="L220" s="113"/>
      <c r="M220" s="113"/>
      <c r="N220" s="114"/>
    </row>
    <row r="221" spans="1:14" ht="12.5" outlineLevel="2" x14ac:dyDescent="0.25">
      <c r="A221" s="111" t="s">
        <v>1202</v>
      </c>
      <c r="B221" s="112" t="s">
        <v>1203</v>
      </c>
      <c r="C221" s="112" t="s">
        <v>4057</v>
      </c>
      <c r="D221" s="112" t="s">
        <v>4058</v>
      </c>
      <c r="E221" s="111" t="s">
        <v>3882</v>
      </c>
      <c r="F221" s="113">
        <v>619.48398999999995</v>
      </c>
      <c r="G221" s="113"/>
      <c r="H221" s="113"/>
      <c r="I221" s="113"/>
      <c r="J221" s="113"/>
      <c r="K221" s="113"/>
      <c r="L221" s="113"/>
      <c r="M221" s="113"/>
      <c r="N221" s="114"/>
    </row>
    <row r="222" spans="1:14" ht="12.5" outlineLevel="2" x14ac:dyDescent="0.25">
      <c r="A222" s="111" t="s">
        <v>1202</v>
      </c>
      <c r="B222" s="112" t="s">
        <v>1203</v>
      </c>
      <c r="C222" s="112" t="s">
        <v>4059</v>
      </c>
      <c r="D222" s="112" t="s">
        <v>4060</v>
      </c>
      <c r="E222" s="111" t="s">
        <v>3882</v>
      </c>
      <c r="F222" s="113">
        <v>9.2479941666666701</v>
      </c>
      <c r="G222" s="113"/>
      <c r="H222" s="113"/>
      <c r="I222" s="113"/>
      <c r="J222" s="113"/>
      <c r="K222" s="113"/>
      <c r="L222" s="113"/>
      <c r="M222" s="113"/>
      <c r="N222" s="114"/>
    </row>
    <row r="223" spans="1:14" ht="12.5" outlineLevel="2" x14ac:dyDescent="0.25">
      <c r="A223" s="111" t="s">
        <v>1202</v>
      </c>
      <c r="B223" s="112" t="s">
        <v>1203</v>
      </c>
      <c r="C223" s="112" t="s">
        <v>4061</v>
      </c>
      <c r="D223" s="112" t="s">
        <v>4062</v>
      </c>
      <c r="E223" s="111" t="s">
        <v>3882</v>
      </c>
      <c r="F223" s="113">
        <v>94.370300833333303</v>
      </c>
      <c r="G223" s="113"/>
      <c r="H223" s="113"/>
      <c r="I223" s="113"/>
      <c r="J223" s="113"/>
      <c r="K223" s="113"/>
      <c r="L223" s="113"/>
      <c r="M223" s="113"/>
      <c r="N223" s="114"/>
    </row>
    <row r="224" spans="1:14" ht="12.5" outlineLevel="2" x14ac:dyDescent="0.25">
      <c r="A224" s="111" t="s">
        <v>1202</v>
      </c>
      <c r="B224" s="112" t="s">
        <v>1203</v>
      </c>
      <c r="C224" s="112" t="s">
        <v>4063</v>
      </c>
      <c r="D224" s="112" t="s">
        <v>4064</v>
      </c>
      <c r="E224" s="111" t="s">
        <v>3882</v>
      </c>
      <c r="F224" s="113">
        <v>141.866169583333</v>
      </c>
      <c r="G224" s="113"/>
      <c r="H224" s="113"/>
      <c r="I224" s="113"/>
      <c r="J224" s="113"/>
      <c r="K224" s="113"/>
      <c r="L224" s="113"/>
      <c r="M224" s="113"/>
      <c r="N224" s="114"/>
    </row>
    <row r="225" spans="1:14" ht="12.5" outlineLevel="2" x14ac:dyDescent="0.25">
      <c r="A225" s="111" t="s">
        <v>1202</v>
      </c>
      <c r="B225" s="112" t="s">
        <v>1203</v>
      </c>
      <c r="C225" s="112" t="s">
        <v>4065</v>
      </c>
      <c r="D225" s="112" t="s">
        <v>4066</v>
      </c>
      <c r="E225" s="111" t="s">
        <v>3882</v>
      </c>
      <c r="F225" s="113">
        <v>-131.22243166666701</v>
      </c>
      <c r="G225" s="113"/>
      <c r="H225" s="113"/>
      <c r="I225" s="113"/>
      <c r="J225" s="113"/>
      <c r="K225" s="113"/>
      <c r="L225" s="113"/>
      <c r="M225" s="113"/>
      <c r="N225" s="114"/>
    </row>
    <row r="226" spans="1:14" ht="12.5" outlineLevel="2" x14ac:dyDescent="0.25">
      <c r="A226" s="111" t="s">
        <v>1202</v>
      </c>
      <c r="B226" s="112" t="s">
        <v>1203</v>
      </c>
      <c r="C226" s="112" t="s">
        <v>4067</v>
      </c>
      <c r="D226" s="112" t="s">
        <v>4068</v>
      </c>
      <c r="E226" s="111" t="s">
        <v>3882</v>
      </c>
      <c r="F226" s="113">
        <v>-107.06077000000001</v>
      </c>
      <c r="G226" s="113"/>
      <c r="H226" s="113"/>
      <c r="I226" s="113"/>
      <c r="J226" s="113"/>
      <c r="K226" s="113"/>
      <c r="L226" s="113"/>
      <c r="M226" s="113"/>
      <c r="N226" s="114"/>
    </row>
    <row r="227" spans="1:14" ht="12.5" outlineLevel="2" x14ac:dyDescent="0.25">
      <c r="A227" s="111" t="s">
        <v>1202</v>
      </c>
      <c r="B227" s="112" t="s">
        <v>1203</v>
      </c>
      <c r="C227" s="112" t="s">
        <v>4069</v>
      </c>
      <c r="D227" s="112" t="s">
        <v>4070</v>
      </c>
      <c r="E227" s="111" t="s">
        <v>3882</v>
      </c>
      <c r="F227" s="113">
        <v>-136.15400916666701</v>
      </c>
      <c r="G227" s="113"/>
      <c r="H227" s="113"/>
      <c r="I227" s="113"/>
      <c r="J227" s="113"/>
      <c r="K227" s="113"/>
      <c r="L227" s="113"/>
      <c r="M227" s="113"/>
      <c r="N227" s="114"/>
    </row>
    <row r="228" spans="1:14" ht="12.5" outlineLevel="2" x14ac:dyDescent="0.25">
      <c r="A228" s="111" t="s">
        <v>1202</v>
      </c>
      <c r="B228" s="112" t="s">
        <v>1203</v>
      </c>
      <c r="C228" s="112" t="s">
        <v>4071</v>
      </c>
      <c r="D228" s="112" t="s">
        <v>4070</v>
      </c>
      <c r="E228" s="111" t="s">
        <v>3882</v>
      </c>
      <c r="F228" s="113">
        <v>-526.17373124999995</v>
      </c>
      <c r="G228" s="113"/>
      <c r="H228" s="113"/>
      <c r="I228" s="113"/>
      <c r="J228" s="113"/>
      <c r="K228" s="113"/>
      <c r="L228" s="113"/>
      <c r="M228" s="113"/>
      <c r="N228" s="114"/>
    </row>
    <row r="229" spans="1:14" ht="12.5" outlineLevel="2" x14ac:dyDescent="0.25">
      <c r="A229" s="111" t="s">
        <v>1202</v>
      </c>
      <c r="B229" s="112" t="s">
        <v>1203</v>
      </c>
      <c r="C229" s="112" t="s">
        <v>4072</v>
      </c>
      <c r="D229" s="112" t="s">
        <v>4070</v>
      </c>
      <c r="E229" s="111" t="s">
        <v>3882</v>
      </c>
      <c r="F229" s="113">
        <v>-145.07969041666701</v>
      </c>
      <c r="G229" s="113"/>
      <c r="H229" s="113"/>
      <c r="I229" s="113"/>
      <c r="J229" s="113"/>
      <c r="K229" s="113"/>
      <c r="L229" s="113"/>
      <c r="M229" s="113"/>
      <c r="N229" s="114"/>
    </row>
    <row r="230" spans="1:14" ht="12.5" outlineLevel="2" x14ac:dyDescent="0.25">
      <c r="A230" s="111" t="s">
        <v>1202</v>
      </c>
      <c r="B230" s="112" t="s">
        <v>1203</v>
      </c>
      <c r="C230" s="112" t="s">
        <v>4073</v>
      </c>
      <c r="D230" s="112" t="s">
        <v>4074</v>
      </c>
      <c r="E230" s="111" t="s">
        <v>3882</v>
      </c>
      <c r="F230" s="113">
        <v>-76.496940833333298</v>
      </c>
      <c r="G230" s="113"/>
      <c r="H230" s="113"/>
      <c r="I230" s="113"/>
      <c r="J230" s="113"/>
      <c r="K230" s="113"/>
      <c r="L230" s="113"/>
      <c r="M230" s="113"/>
      <c r="N230" s="114"/>
    </row>
    <row r="231" spans="1:14" ht="12.5" outlineLevel="2" x14ac:dyDescent="0.25">
      <c r="A231" s="111" t="s">
        <v>1202</v>
      </c>
      <c r="B231" s="112" t="s">
        <v>1203</v>
      </c>
      <c r="C231" s="112" t="s">
        <v>4075</v>
      </c>
      <c r="D231" s="112" t="s">
        <v>4076</v>
      </c>
      <c r="E231" s="111" t="s">
        <v>3882</v>
      </c>
      <c r="F231" s="113">
        <v>-129.43862541666701</v>
      </c>
      <c r="G231" s="113"/>
      <c r="H231" s="113"/>
      <c r="I231" s="113"/>
      <c r="J231" s="113"/>
      <c r="K231" s="113"/>
      <c r="L231" s="113"/>
      <c r="M231" s="113"/>
      <c r="N231" s="114"/>
    </row>
    <row r="232" spans="1:14" ht="12.5" outlineLevel="2" x14ac:dyDescent="0.25">
      <c r="A232" s="111" t="s">
        <v>1202</v>
      </c>
      <c r="B232" s="112" t="s">
        <v>1203</v>
      </c>
      <c r="C232" s="112" t="s">
        <v>4077</v>
      </c>
      <c r="D232" s="112" t="s">
        <v>4078</v>
      </c>
      <c r="E232" s="111" t="s">
        <v>3882</v>
      </c>
      <c r="F232" s="113">
        <v>-275.16151166666702</v>
      </c>
      <c r="G232" s="113"/>
      <c r="H232" s="113"/>
      <c r="I232" s="113"/>
      <c r="J232" s="113"/>
      <c r="K232" s="113"/>
      <c r="L232" s="113"/>
      <c r="M232" s="113"/>
      <c r="N232" s="114"/>
    </row>
    <row r="233" spans="1:14" ht="12.5" outlineLevel="2" x14ac:dyDescent="0.25">
      <c r="A233" s="111" t="s">
        <v>1202</v>
      </c>
      <c r="B233" s="112" t="s">
        <v>1203</v>
      </c>
      <c r="C233" s="112" t="s">
        <v>4079</v>
      </c>
      <c r="D233" s="112" t="s">
        <v>4080</v>
      </c>
      <c r="E233" s="111" t="s">
        <v>3882</v>
      </c>
      <c r="F233" s="113">
        <v>2099.47190083333</v>
      </c>
      <c r="G233" s="113"/>
      <c r="H233" s="113"/>
      <c r="I233" s="113"/>
      <c r="J233" s="113"/>
      <c r="K233" s="113"/>
      <c r="L233" s="113"/>
      <c r="M233" s="113"/>
      <c r="N233" s="114"/>
    </row>
    <row r="234" spans="1:14" ht="12.5" outlineLevel="2" x14ac:dyDescent="0.25">
      <c r="A234" s="111" t="s">
        <v>1202</v>
      </c>
      <c r="B234" s="112" t="s">
        <v>1203</v>
      </c>
      <c r="C234" s="112" t="s">
        <v>4081</v>
      </c>
      <c r="D234" s="112" t="s">
        <v>4082</v>
      </c>
      <c r="E234" s="111" t="s">
        <v>3882</v>
      </c>
      <c r="F234" s="113">
        <v>79.343836249999995</v>
      </c>
      <c r="G234" s="113"/>
      <c r="H234" s="113"/>
      <c r="I234" s="113"/>
      <c r="J234" s="113"/>
      <c r="K234" s="113"/>
      <c r="L234" s="113"/>
      <c r="M234" s="113"/>
      <c r="N234" s="114"/>
    </row>
    <row r="235" spans="1:14" ht="12.5" outlineLevel="2" x14ac:dyDescent="0.25">
      <c r="A235" s="111" t="s">
        <v>1202</v>
      </c>
      <c r="B235" s="112" t="s">
        <v>1203</v>
      </c>
      <c r="C235" s="112" t="s">
        <v>4083</v>
      </c>
      <c r="D235" s="112" t="s">
        <v>4084</v>
      </c>
      <c r="E235" s="111" t="s">
        <v>3882</v>
      </c>
      <c r="F235" s="113">
        <v>16.3563683333333</v>
      </c>
      <c r="G235" s="113"/>
      <c r="H235" s="113"/>
      <c r="I235" s="113"/>
      <c r="J235" s="113"/>
      <c r="K235" s="113"/>
      <c r="L235" s="113"/>
      <c r="M235" s="113"/>
      <c r="N235" s="114"/>
    </row>
    <row r="236" spans="1:14" ht="12.5" outlineLevel="2" x14ac:dyDescent="0.25">
      <c r="A236" s="111" t="s">
        <v>1202</v>
      </c>
      <c r="B236" s="112" t="s">
        <v>1203</v>
      </c>
      <c r="C236" s="112" t="s">
        <v>4085</v>
      </c>
      <c r="D236" s="112" t="s">
        <v>4086</v>
      </c>
      <c r="E236" s="111" t="s">
        <v>3882</v>
      </c>
      <c r="F236" s="113">
        <v>3038.7971691666698</v>
      </c>
      <c r="G236" s="113"/>
      <c r="H236" s="113"/>
      <c r="I236" s="113"/>
      <c r="J236" s="113"/>
      <c r="K236" s="113"/>
      <c r="L236" s="113"/>
      <c r="M236" s="113"/>
      <c r="N236" s="114"/>
    </row>
    <row r="237" spans="1:14" ht="12.5" outlineLevel="2" x14ac:dyDescent="0.25">
      <c r="A237" s="111" t="s">
        <v>1202</v>
      </c>
      <c r="B237" s="112" t="s">
        <v>1203</v>
      </c>
      <c r="C237" s="112" t="s">
        <v>4087</v>
      </c>
      <c r="D237" s="112" t="s">
        <v>4088</v>
      </c>
      <c r="E237" s="111" t="s">
        <v>3882</v>
      </c>
      <c r="F237" s="113">
        <v>19.8691</v>
      </c>
      <c r="G237" s="113"/>
      <c r="H237" s="113"/>
      <c r="I237" s="113"/>
      <c r="J237" s="113"/>
      <c r="K237" s="113"/>
      <c r="L237" s="113"/>
      <c r="M237" s="113"/>
      <c r="N237" s="114"/>
    </row>
    <row r="238" spans="1:14" ht="12.5" outlineLevel="2" x14ac:dyDescent="0.25">
      <c r="A238" s="111" t="s">
        <v>1202</v>
      </c>
      <c r="B238" s="112" t="s">
        <v>1203</v>
      </c>
      <c r="C238" s="112" t="s">
        <v>4089</v>
      </c>
      <c r="D238" s="112" t="s">
        <v>4090</v>
      </c>
      <c r="E238" s="111" t="s">
        <v>3882</v>
      </c>
      <c r="F238" s="113">
        <v>11.1204983333333</v>
      </c>
      <c r="G238" s="113"/>
      <c r="H238" s="113"/>
      <c r="I238" s="113"/>
      <c r="J238" s="113"/>
      <c r="K238" s="113"/>
      <c r="L238" s="113"/>
      <c r="M238" s="113"/>
      <c r="N238" s="114"/>
    </row>
    <row r="239" spans="1:14" ht="12.5" outlineLevel="2" x14ac:dyDescent="0.25">
      <c r="A239" s="111" t="s">
        <v>1202</v>
      </c>
      <c r="B239" s="112" t="s">
        <v>1203</v>
      </c>
      <c r="C239" s="112" t="s">
        <v>4091</v>
      </c>
      <c r="D239" s="112" t="s">
        <v>4092</v>
      </c>
      <c r="E239" s="111" t="s">
        <v>3882</v>
      </c>
      <c r="F239" s="113">
        <v>8.2623433333333303</v>
      </c>
      <c r="G239" s="113"/>
      <c r="H239" s="113"/>
      <c r="I239" s="113"/>
      <c r="J239" s="113"/>
      <c r="K239" s="113"/>
      <c r="L239" s="113"/>
      <c r="M239" s="113"/>
      <c r="N239" s="114"/>
    </row>
    <row r="240" spans="1:14" ht="12.5" outlineLevel="2" x14ac:dyDescent="0.25">
      <c r="A240" s="111" t="s">
        <v>1202</v>
      </c>
      <c r="B240" s="112" t="s">
        <v>1203</v>
      </c>
      <c r="C240" s="112" t="s">
        <v>4093</v>
      </c>
      <c r="D240" s="112" t="s">
        <v>4094</v>
      </c>
      <c r="E240" s="111" t="s">
        <v>3882</v>
      </c>
      <c r="F240" s="113">
        <v>1.5827850000000001</v>
      </c>
      <c r="G240" s="113"/>
      <c r="H240" s="113"/>
      <c r="I240" s="113"/>
      <c r="J240" s="113"/>
      <c r="K240" s="113"/>
      <c r="L240" s="113"/>
      <c r="M240" s="113"/>
      <c r="N240" s="114"/>
    </row>
    <row r="241" spans="1:14" ht="12.5" outlineLevel="2" x14ac:dyDescent="0.25">
      <c r="A241" s="111" t="s">
        <v>1202</v>
      </c>
      <c r="B241" s="112" t="s">
        <v>1203</v>
      </c>
      <c r="C241" s="112" t="s">
        <v>4095</v>
      </c>
      <c r="D241" s="112" t="s">
        <v>4096</v>
      </c>
      <c r="E241" s="111" t="s">
        <v>3882</v>
      </c>
      <c r="F241" s="113">
        <v>16.755334999999999</v>
      </c>
      <c r="G241" s="113"/>
      <c r="H241" s="113"/>
      <c r="I241" s="113"/>
      <c r="J241" s="113"/>
      <c r="K241" s="113"/>
      <c r="L241" s="113"/>
      <c r="M241" s="113"/>
      <c r="N241" s="114"/>
    </row>
    <row r="242" spans="1:14" ht="12.5" outlineLevel="2" x14ac:dyDescent="0.25">
      <c r="A242" s="111" t="s">
        <v>1202</v>
      </c>
      <c r="B242" s="112" t="s">
        <v>1203</v>
      </c>
      <c r="C242" s="112" t="s">
        <v>4097</v>
      </c>
      <c r="D242" s="112" t="s">
        <v>4098</v>
      </c>
      <c r="E242" s="111" t="s">
        <v>3882</v>
      </c>
      <c r="F242" s="113">
        <v>31.535090416666701</v>
      </c>
      <c r="G242" s="113"/>
      <c r="H242" s="113"/>
      <c r="I242" s="113"/>
      <c r="J242" s="113"/>
      <c r="K242" s="113"/>
      <c r="L242" s="113"/>
      <c r="M242" s="113"/>
      <c r="N242" s="114"/>
    </row>
    <row r="243" spans="1:14" ht="12.5" outlineLevel="2" x14ac:dyDescent="0.25">
      <c r="A243" s="111" t="s">
        <v>1202</v>
      </c>
      <c r="B243" s="112" t="s">
        <v>1203</v>
      </c>
      <c r="C243" s="112" t="s">
        <v>4099</v>
      </c>
      <c r="D243" s="112" t="s">
        <v>4100</v>
      </c>
      <c r="E243" s="111" t="s">
        <v>3882</v>
      </c>
      <c r="F243" s="113">
        <v>18.207630000000002</v>
      </c>
      <c r="G243" s="113"/>
      <c r="H243" s="113"/>
      <c r="I243" s="113"/>
      <c r="J243" s="113"/>
      <c r="K243" s="113"/>
      <c r="L243" s="113"/>
      <c r="M243" s="113"/>
      <c r="N243" s="114"/>
    </row>
    <row r="244" spans="1:14" ht="12.5" outlineLevel="2" x14ac:dyDescent="0.25">
      <c r="A244" s="111" t="s">
        <v>1202</v>
      </c>
      <c r="B244" s="112" t="s">
        <v>1203</v>
      </c>
      <c r="C244" s="112" t="s">
        <v>4101</v>
      </c>
      <c r="D244" s="112" t="s">
        <v>4102</v>
      </c>
      <c r="E244" s="111" t="s">
        <v>3882</v>
      </c>
      <c r="F244" s="113">
        <v>24.6618766666667</v>
      </c>
      <c r="G244" s="113"/>
      <c r="H244" s="113"/>
      <c r="I244" s="113"/>
      <c r="J244" s="113"/>
      <c r="K244" s="113"/>
      <c r="L244" s="113"/>
      <c r="M244" s="113"/>
      <c r="N244" s="114"/>
    </row>
    <row r="245" spans="1:14" ht="12.5" outlineLevel="2" x14ac:dyDescent="0.25">
      <c r="A245" s="111" t="s">
        <v>1202</v>
      </c>
      <c r="B245" s="112" t="s">
        <v>1203</v>
      </c>
      <c r="C245" s="112" t="s">
        <v>4103</v>
      </c>
      <c r="D245" s="112" t="s">
        <v>4104</v>
      </c>
      <c r="E245" s="111" t="s">
        <v>3882</v>
      </c>
      <c r="F245" s="113">
        <v>4.6175249999999997</v>
      </c>
      <c r="G245" s="113"/>
      <c r="H245" s="113"/>
      <c r="I245" s="113"/>
      <c r="J245" s="113"/>
      <c r="K245" s="113"/>
      <c r="L245" s="113"/>
      <c r="M245" s="113"/>
      <c r="N245" s="114"/>
    </row>
    <row r="246" spans="1:14" ht="12.5" outlineLevel="2" x14ac:dyDescent="0.25">
      <c r="A246" s="111" t="s">
        <v>1202</v>
      </c>
      <c r="B246" s="112" t="s">
        <v>1203</v>
      </c>
      <c r="C246" s="112" t="s">
        <v>4105</v>
      </c>
      <c r="D246" s="112" t="s">
        <v>4106</v>
      </c>
      <c r="E246" s="111" t="s">
        <v>3882</v>
      </c>
      <c r="F246" s="113">
        <v>0.16004791666666701</v>
      </c>
      <c r="G246" s="113"/>
      <c r="H246" s="113"/>
      <c r="I246" s="113"/>
      <c r="J246" s="113"/>
      <c r="K246" s="113"/>
      <c r="L246" s="113"/>
      <c r="M246" s="113"/>
      <c r="N246" s="114"/>
    </row>
    <row r="247" spans="1:14" ht="12.5" outlineLevel="2" x14ac:dyDescent="0.25">
      <c r="A247" s="111" t="s">
        <v>1202</v>
      </c>
      <c r="B247" s="112" t="s">
        <v>1203</v>
      </c>
      <c r="C247" s="112" t="s">
        <v>4107</v>
      </c>
      <c r="D247" s="112" t="s">
        <v>4108</v>
      </c>
      <c r="E247" s="111" t="s">
        <v>3882</v>
      </c>
      <c r="F247" s="113">
        <v>7.65916666666667E-3</v>
      </c>
      <c r="G247" s="113"/>
      <c r="H247" s="113"/>
      <c r="I247" s="113"/>
      <c r="J247" s="113"/>
      <c r="K247" s="113"/>
      <c r="L247" s="113"/>
      <c r="M247" s="113"/>
      <c r="N247" s="114"/>
    </row>
    <row r="248" spans="1:14" ht="12.5" outlineLevel="2" x14ac:dyDescent="0.25">
      <c r="A248" s="111" t="s">
        <v>1202</v>
      </c>
      <c r="B248" s="112" t="s">
        <v>1203</v>
      </c>
      <c r="C248" s="112" t="s">
        <v>4109</v>
      </c>
      <c r="D248" s="112" t="s">
        <v>4110</v>
      </c>
      <c r="E248" s="111" t="s">
        <v>3882</v>
      </c>
      <c r="F248" s="113">
        <v>16.2507745833333</v>
      </c>
      <c r="G248" s="113"/>
      <c r="H248" s="113"/>
      <c r="I248" s="113"/>
      <c r="J248" s="113"/>
      <c r="K248" s="113"/>
      <c r="L248" s="113"/>
      <c r="M248" s="113"/>
      <c r="N248" s="114"/>
    </row>
    <row r="249" spans="1:14" ht="12.5" outlineLevel="2" x14ac:dyDescent="0.25">
      <c r="A249" s="111" t="s">
        <v>1202</v>
      </c>
      <c r="B249" s="112" t="s">
        <v>1203</v>
      </c>
      <c r="C249" s="112" t="s">
        <v>4111</v>
      </c>
      <c r="D249" s="112" t="s">
        <v>4112</v>
      </c>
      <c r="E249" s="111" t="s">
        <v>3882</v>
      </c>
      <c r="F249" s="113">
        <v>-6.8867704166666703</v>
      </c>
      <c r="G249" s="113"/>
      <c r="H249" s="113"/>
      <c r="I249" s="113"/>
      <c r="J249" s="113"/>
      <c r="K249" s="113"/>
      <c r="L249" s="113"/>
      <c r="M249" s="113"/>
      <c r="N249" s="114"/>
    </row>
    <row r="250" spans="1:14" ht="12.5" outlineLevel="2" x14ac:dyDescent="0.25">
      <c r="A250" s="111" t="s">
        <v>1202</v>
      </c>
      <c r="B250" s="112" t="s">
        <v>1203</v>
      </c>
      <c r="C250" s="112" t="s">
        <v>4113</v>
      </c>
      <c r="D250" s="112" t="s">
        <v>4114</v>
      </c>
      <c r="E250" s="111" t="s">
        <v>3882</v>
      </c>
      <c r="F250" s="113">
        <v>-13.0856370833333</v>
      </c>
      <c r="G250" s="113"/>
      <c r="H250" s="113"/>
      <c r="I250" s="113"/>
      <c r="J250" s="113"/>
      <c r="K250" s="113"/>
      <c r="L250" s="113"/>
      <c r="M250" s="113"/>
      <c r="N250" s="114"/>
    </row>
    <row r="251" spans="1:14" ht="12.5" outlineLevel="2" x14ac:dyDescent="0.25">
      <c r="A251" s="111" t="s">
        <v>1202</v>
      </c>
      <c r="B251" s="112" t="s">
        <v>1203</v>
      </c>
      <c r="C251" s="112" t="s">
        <v>4115</v>
      </c>
      <c r="D251" s="112" t="s">
        <v>4116</v>
      </c>
      <c r="E251" s="111" t="s">
        <v>3882</v>
      </c>
      <c r="F251" s="113">
        <v>-0.82793708333333305</v>
      </c>
      <c r="G251" s="113"/>
      <c r="H251" s="113"/>
      <c r="I251" s="113"/>
      <c r="J251" s="113"/>
      <c r="K251" s="113"/>
      <c r="L251" s="113"/>
      <c r="M251" s="113"/>
      <c r="N251" s="114"/>
    </row>
    <row r="252" spans="1:14" ht="12.5" outlineLevel="2" x14ac:dyDescent="0.25">
      <c r="A252" s="111" t="s">
        <v>1202</v>
      </c>
      <c r="B252" s="112" t="s">
        <v>1203</v>
      </c>
      <c r="C252" s="112" t="s">
        <v>4117</v>
      </c>
      <c r="D252" s="112" t="s">
        <v>4118</v>
      </c>
      <c r="E252" s="111" t="s">
        <v>3882</v>
      </c>
      <c r="F252" s="113">
        <v>-5.8316325000000004</v>
      </c>
      <c r="G252" s="113"/>
      <c r="H252" s="113"/>
      <c r="I252" s="113"/>
      <c r="J252" s="113"/>
      <c r="K252" s="113"/>
      <c r="L252" s="113"/>
      <c r="M252" s="113"/>
      <c r="N252" s="114"/>
    </row>
    <row r="253" spans="1:14" ht="12.5" outlineLevel="2" x14ac:dyDescent="0.25">
      <c r="A253" s="111" t="s">
        <v>1202</v>
      </c>
      <c r="B253" s="112" t="s">
        <v>1203</v>
      </c>
      <c r="C253" s="112" t="s">
        <v>4119</v>
      </c>
      <c r="D253" s="112" t="s">
        <v>4120</v>
      </c>
      <c r="E253" s="111" t="s">
        <v>3882</v>
      </c>
      <c r="F253" s="113">
        <v>-0.92604624999999996</v>
      </c>
      <c r="G253" s="113"/>
      <c r="H253" s="113"/>
      <c r="I253" s="113"/>
      <c r="J253" s="113"/>
      <c r="K253" s="113"/>
      <c r="L253" s="113"/>
      <c r="M253" s="113"/>
      <c r="N253" s="114"/>
    </row>
    <row r="254" spans="1:14" ht="12.5" outlineLevel="2" x14ac:dyDescent="0.25">
      <c r="A254" s="111" t="s">
        <v>1202</v>
      </c>
      <c r="B254" s="112" t="s">
        <v>1203</v>
      </c>
      <c r="C254" s="112" t="s">
        <v>4121</v>
      </c>
      <c r="D254" s="112" t="s">
        <v>4122</v>
      </c>
      <c r="E254" s="111" t="s">
        <v>3882</v>
      </c>
      <c r="F254" s="113">
        <v>-8.76526125</v>
      </c>
      <c r="G254" s="113"/>
      <c r="H254" s="113"/>
      <c r="I254" s="113"/>
      <c r="J254" s="113"/>
      <c r="K254" s="113"/>
      <c r="L254" s="113"/>
      <c r="M254" s="113"/>
      <c r="N254" s="114"/>
    </row>
    <row r="255" spans="1:14" ht="12.5" outlineLevel="2" x14ac:dyDescent="0.25">
      <c r="A255" s="111" t="s">
        <v>1202</v>
      </c>
      <c r="B255" s="112" t="s">
        <v>1203</v>
      </c>
      <c r="C255" s="112" t="s">
        <v>4123</v>
      </c>
      <c r="D255" s="112" t="s">
        <v>4124</v>
      </c>
      <c r="E255" s="111" t="s">
        <v>3882</v>
      </c>
      <c r="F255" s="113">
        <v>-7.9473000000000003</v>
      </c>
      <c r="G255" s="113"/>
      <c r="H255" s="113"/>
      <c r="I255" s="113"/>
      <c r="J255" s="113"/>
      <c r="K255" s="113"/>
      <c r="L255" s="113"/>
      <c r="M255" s="113"/>
      <c r="N255" s="114"/>
    </row>
    <row r="256" spans="1:14" ht="12.5" outlineLevel="2" x14ac:dyDescent="0.25">
      <c r="A256" s="111" t="s">
        <v>1202</v>
      </c>
      <c r="B256" s="112" t="s">
        <v>1203</v>
      </c>
      <c r="C256" s="112" t="s">
        <v>4125</v>
      </c>
      <c r="D256" s="112" t="s">
        <v>4126</v>
      </c>
      <c r="E256" s="111" t="s">
        <v>3882</v>
      </c>
      <c r="F256" s="113">
        <v>-3.0916379166666701</v>
      </c>
      <c r="G256" s="113"/>
      <c r="H256" s="113"/>
      <c r="I256" s="113"/>
      <c r="J256" s="113"/>
      <c r="K256" s="113"/>
      <c r="L256" s="113"/>
      <c r="M256" s="113"/>
      <c r="N256" s="114"/>
    </row>
    <row r="257" spans="1:14" ht="12.5" outlineLevel="2" x14ac:dyDescent="0.25">
      <c r="A257" s="111" t="s">
        <v>1202</v>
      </c>
      <c r="B257" s="112" t="s">
        <v>1203</v>
      </c>
      <c r="C257" s="112" t="s">
        <v>4127</v>
      </c>
      <c r="D257" s="112" t="s">
        <v>4128</v>
      </c>
      <c r="E257" s="111" t="s">
        <v>3882</v>
      </c>
      <c r="F257" s="113">
        <v>-0.10471791666666699</v>
      </c>
      <c r="G257" s="113"/>
      <c r="H257" s="113"/>
      <c r="I257" s="113"/>
      <c r="J257" s="113"/>
      <c r="K257" s="113"/>
      <c r="L257" s="113"/>
      <c r="M257" s="113"/>
      <c r="N257" s="114"/>
    </row>
    <row r="258" spans="1:14" ht="12.5" outlineLevel="2" x14ac:dyDescent="0.25">
      <c r="A258" s="111" t="s">
        <v>1202</v>
      </c>
      <c r="B258" s="112" t="s">
        <v>1203</v>
      </c>
      <c r="C258" s="112" t="s">
        <v>4129</v>
      </c>
      <c r="D258" s="112" t="s">
        <v>4130</v>
      </c>
      <c r="E258" s="111" t="s">
        <v>3882</v>
      </c>
      <c r="F258" s="113">
        <v>-4.8614162500000004</v>
      </c>
      <c r="G258" s="113"/>
      <c r="H258" s="113"/>
      <c r="I258" s="113"/>
      <c r="J258" s="113"/>
      <c r="K258" s="113"/>
      <c r="L258" s="113"/>
      <c r="M258" s="113"/>
      <c r="N258" s="114"/>
    </row>
    <row r="259" spans="1:14" ht="12.5" outlineLevel="2" x14ac:dyDescent="0.25">
      <c r="A259" s="111" t="s">
        <v>1202</v>
      </c>
      <c r="B259" s="112" t="s">
        <v>1203</v>
      </c>
      <c r="C259" s="112" t="s">
        <v>4131</v>
      </c>
      <c r="D259" s="112" t="s">
        <v>4132</v>
      </c>
      <c r="E259" s="111" t="s">
        <v>3882</v>
      </c>
      <c r="F259" s="113">
        <v>-13.2870670833333</v>
      </c>
      <c r="G259" s="113"/>
      <c r="H259" s="113"/>
      <c r="I259" s="113"/>
      <c r="J259" s="113"/>
      <c r="K259" s="113"/>
      <c r="L259" s="113"/>
      <c r="M259" s="113"/>
      <c r="N259" s="114"/>
    </row>
    <row r="260" spans="1:14" ht="12.5" outlineLevel="2" x14ac:dyDescent="0.25">
      <c r="A260" s="111" t="s">
        <v>1202</v>
      </c>
      <c r="B260" s="112" t="s">
        <v>1203</v>
      </c>
      <c r="C260" s="112" t="s">
        <v>4133</v>
      </c>
      <c r="D260" s="112" t="s">
        <v>4134</v>
      </c>
      <c r="E260" s="111" t="s">
        <v>3882</v>
      </c>
      <c r="F260" s="113">
        <v>-2.6222499999999999E-2</v>
      </c>
      <c r="G260" s="113"/>
      <c r="H260" s="113"/>
      <c r="I260" s="113"/>
      <c r="J260" s="113"/>
      <c r="K260" s="113"/>
      <c r="L260" s="113"/>
      <c r="M260" s="113"/>
      <c r="N260" s="114"/>
    </row>
    <row r="261" spans="1:14" ht="12.5" outlineLevel="2" x14ac:dyDescent="0.25">
      <c r="A261" s="111" t="s">
        <v>1202</v>
      </c>
      <c r="B261" s="112" t="s">
        <v>1203</v>
      </c>
      <c r="C261" s="112" t="s">
        <v>4135</v>
      </c>
      <c r="D261" s="112" t="s">
        <v>4136</v>
      </c>
      <c r="E261" s="111" t="s">
        <v>3882</v>
      </c>
      <c r="F261" s="113">
        <v>-0.31246374999999998</v>
      </c>
      <c r="G261" s="113"/>
      <c r="H261" s="113"/>
      <c r="I261" s="113"/>
      <c r="J261" s="113"/>
      <c r="K261" s="113"/>
      <c r="L261" s="113"/>
      <c r="M261" s="113"/>
      <c r="N261" s="114"/>
    </row>
    <row r="262" spans="1:14" ht="12.5" outlineLevel="2" x14ac:dyDescent="0.25">
      <c r="A262" s="111" t="s">
        <v>1202</v>
      </c>
      <c r="B262" s="112" t="s">
        <v>1203</v>
      </c>
      <c r="C262" s="112" t="s">
        <v>4137</v>
      </c>
      <c r="D262" s="112" t="s">
        <v>4138</v>
      </c>
      <c r="E262" s="111" t="s">
        <v>3882</v>
      </c>
      <c r="F262" s="113">
        <v>-1.0822500000000001E-2</v>
      </c>
      <c r="G262" s="113"/>
      <c r="H262" s="113"/>
      <c r="I262" s="113"/>
      <c r="J262" s="113"/>
      <c r="K262" s="113"/>
      <c r="L262" s="113"/>
      <c r="M262" s="113"/>
      <c r="N262" s="114"/>
    </row>
    <row r="263" spans="1:14" ht="12.5" outlineLevel="2" x14ac:dyDescent="0.25">
      <c r="A263" s="111" t="s">
        <v>1202</v>
      </c>
      <c r="B263" s="112" t="s">
        <v>1203</v>
      </c>
      <c r="C263" s="112" t="s">
        <v>4139</v>
      </c>
      <c r="D263" s="112" t="s">
        <v>4140</v>
      </c>
      <c r="E263" s="111" t="s">
        <v>3882</v>
      </c>
      <c r="F263" s="113">
        <v>-3.5778208333333299</v>
      </c>
      <c r="G263" s="113"/>
      <c r="H263" s="113"/>
      <c r="I263" s="113"/>
      <c r="J263" s="113"/>
      <c r="K263" s="113"/>
      <c r="L263" s="113"/>
      <c r="M263" s="113"/>
      <c r="N263" s="114"/>
    </row>
    <row r="264" spans="1:14" ht="12.5" outlineLevel="2" x14ac:dyDescent="0.25">
      <c r="A264" s="111" t="s">
        <v>1202</v>
      </c>
      <c r="B264" s="112" t="s">
        <v>1203</v>
      </c>
      <c r="C264" s="112" t="s">
        <v>4141</v>
      </c>
      <c r="D264" s="112" t="s">
        <v>4142</v>
      </c>
      <c r="E264" s="111" t="s">
        <v>3882</v>
      </c>
      <c r="F264" s="113">
        <v>-1.6832641666666699</v>
      </c>
      <c r="G264" s="113"/>
      <c r="H264" s="113"/>
      <c r="I264" s="113"/>
      <c r="J264" s="113"/>
      <c r="K264" s="113"/>
      <c r="L264" s="113"/>
      <c r="M264" s="113"/>
      <c r="N264" s="114"/>
    </row>
    <row r="265" spans="1:14" ht="12.5" outlineLevel="2" x14ac:dyDescent="0.25">
      <c r="A265" s="111" t="s">
        <v>1202</v>
      </c>
      <c r="B265" s="112" t="s">
        <v>1203</v>
      </c>
      <c r="C265" s="112" t="s">
        <v>4143</v>
      </c>
      <c r="D265" s="112" t="s">
        <v>4144</v>
      </c>
      <c r="E265" s="111" t="s">
        <v>3882</v>
      </c>
      <c r="F265" s="113">
        <v>-0.44511041666666701</v>
      </c>
      <c r="G265" s="113"/>
      <c r="H265" s="113"/>
      <c r="I265" s="113"/>
      <c r="J265" s="113"/>
      <c r="K265" s="113"/>
      <c r="L265" s="113"/>
      <c r="M265" s="113"/>
      <c r="N265" s="114"/>
    </row>
    <row r="266" spans="1:14" ht="12.5" outlineLevel="2" x14ac:dyDescent="0.25">
      <c r="A266" s="111" t="s">
        <v>1202</v>
      </c>
      <c r="B266" s="112" t="s">
        <v>1203</v>
      </c>
      <c r="C266" s="112" t="s">
        <v>4145</v>
      </c>
      <c r="D266" s="112" t="s">
        <v>4146</v>
      </c>
      <c r="E266" s="111" t="s">
        <v>3882</v>
      </c>
      <c r="F266" s="113">
        <v>-0.128351666666667</v>
      </c>
      <c r="G266" s="113"/>
      <c r="H266" s="113"/>
      <c r="I266" s="113"/>
      <c r="J266" s="113"/>
      <c r="K266" s="113"/>
      <c r="L266" s="113"/>
      <c r="M266" s="113"/>
      <c r="N266" s="114"/>
    </row>
    <row r="267" spans="1:14" ht="12.5" outlineLevel="2" x14ac:dyDescent="0.25">
      <c r="A267" s="111" t="s">
        <v>1202</v>
      </c>
      <c r="B267" s="112" t="s">
        <v>1203</v>
      </c>
      <c r="C267" s="112" t="s">
        <v>4147</v>
      </c>
      <c r="D267" s="112" t="s">
        <v>4148</v>
      </c>
      <c r="E267" s="111" t="s">
        <v>3882</v>
      </c>
      <c r="F267" s="113">
        <v>-6.6560937500000001</v>
      </c>
      <c r="G267" s="113"/>
      <c r="H267" s="113"/>
      <c r="I267" s="113"/>
      <c r="J267" s="113"/>
      <c r="K267" s="113"/>
      <c r="L267" s="113"/>
      <c r="M267" s="113"/>
      <c r="N267" s="114"/>
    </row>
    <row r="268" spans="1:14" ht="12.5" outlineLevel="2" x14ac:dyDescent="0.25">
      <c r="A268" s="111" t="s">
        <v>1202</v>
      </c>
      <c r="B268" s="112" t="s">
        <v>1203</v>
      </c>
      <c r="C268" s="112" t="s">
        <v>4149</v>
      </c>
      <c r="D268" s="112" t="s">
        <v>4150</v>
      </c>
      <c r="E268" s="111" t="s">
        <v>3882</v>
      </c>
      <c r="F268" s="113">
        <v>-4.1435441666666701</v>
      </c>
      <c r="G268" s="113"/>
      <c r="H268" s="113"/>
      <c r="I268" s="113"/>
      <c r="J268" s="113"/>
      <c r="K268" s="113"/>
      <c r="L268" s="113"/>
      <c r="M268" s="113"/>
      <c r="N268" s="114"/>
    </row>
    <row r="269" spans="1:14" ht="12.5" outlineLevel="2" x14ac:dyDescent="0.25">
      <c r="A269" s="111" t="s">
        <v>1202</v>
      </c>
      <c r="B269" s="112" t="s">
        <v>1203</v>
      </c>
      <c r="C269" s="112" t="s">
        <v>4151</v>
      </c>
      <c r="D269" s="112" t="s">
        <v>4152</v>
      </c>
      <c r="E269" s="111" t="s">
        <v>3882</v>
      </c>
      <c r="F269" s="113">
        <v>-13.361305416666699</v>
      </c>
      <c r="G269" s="113"/>
      <c r="H269" s="113"/>
      <c r="I269" s="113"/>
      <c r="J269" s="113"/>
      <c r="K269" s="113"/>
      <c r="L269" s="113"/>
      <c r="M269" s="113"/>
      <c r="N269" s="114"/>
    </row>
    <row r="270" spans="1:14" ht="12.5" outlineLevel="2" x14ac:dyDescent="0.25">
      <c r="A270" s="111" t="s">
        <v>1202</v>
      </c>
      <c r="B270" s="112" t="s">
        <v>1203</v>
      </c>
      <c r="C270" s="112" t="s">
        <v>4153</v>
      </c>
      <c r="D270" s="112" t="s">
        <v>4154</v>
      </c>
      <c r="E270" s="111" t="s">
        <v>3882</v>
      </c>
      <c r="F270" s="113">
        <v>-0.19675041666666701</v>
      </c>
      <c r="G270" s="113"/>
      <c r="H270" s="113"/>
      <c r="I270" s="113"/>
      <c r="J270" s="113"/>
      <c r="K270" s="113"/>
      <c r="L270" s="113"/>
      <c r="M270" s="113"/>
      <c r="N270" s="114"/>
    </row>
    <row r="271" spans="1:14" ht="12.5" outlineLevel="2" x14ac:dyDescent="0.25">
      <c r="A271" s="111" t="s">
        <v>1202</v>
      </c>
      <c r="B271" s="112" t="s">
        <v>1203</v>
      </c>
      <c r="C271" s="112" t="s">
        <v>4155</v>
      </c>
      <c r="D271" s="112" t="s">
        <v>4156</v>
      </c>
      <c r="E271" s="111" t="s">
        <v>3882</v>
      </c>
      <c r="F271" s="113">
        <v>-7.7079166666666699E-2</v>
      </c>
      <c r="G271" s="113"/>
      <c r="H271" s="113"/>
      <c r="I271" s="113"/>
      <c r="J271" s="113"/>
      <c r="K271" s="113"/>
      <c r="L271" s="113"/>
      <c r="M271" s="113"/>
      <c r="N271" s="114"/>
    </row>
    <row r="272" spans="1:14" ht="12.5" outlineLevel="2" x14ac:dyDescent="0.25">
      <c r="A272" s="111" t="s">
        <v>1202</v>
      </c>
      <c r="B272" s="112" t="s">
        <v>1203</v>
      </c>
      <c r="C272" s="112" t="s">
        <v>4157</v>
      </c>
      <c r="D272" s="112" t="s">
        <v>4158</v>
      </c>
      <c r="E272" s="111" t="s">
        <v>3882</v>
      </c>
      <c r="F272" s="113">
        <v>-1.3903587500000001</v>
      </c>
      <c r="G272" s="113"/>
      <c r="H272" s="113"/>
      <c r="I272" s="113"/>
      <c r="J272" s="113"/>
      <c r="K272" s="113"/>
      <c r="L272" s="113"/>
      <c r="M272" s="113"/>
      <c r="N272" s="114"/>
    </row>
    <row r="273" spans="1:14" ht="12.5" outlineLevel="2" x14ac:dyDescent="0.25">
      <c r="A273" s="111" t="s">
        <v>1202</v>
      </c>
      <c r="B273" s="112" t="s">
        <v>1203</v>
      </c>
      <c r="C273" s="112" t="s">
        <v>4159</v>
      </c>
      <c r="D273" s="112" t="s">
        <v>4160</v>
      </c>
      <c r="E273" s="111" t="s">
        <v>3882</v>
      </c>
      <c r="F273" s="113">
        <v>-2.1570675000000001</v>
      </c>
      <c r="G273" s="113"/>
      <c r="H273" s="113"/>
      <c r="I273" s="113"/>
      <c r="J273" s="113"/>
      <c r="K273" s="113"/>
      <c r="L273" s="113"/>
      <c r="M273" s="113"/>
      <c r="N273" s="114"/>
    </row>
    <row r="274" spans="1:14" ht="12.5" outlineLevel="2" x14ac:dyDescent="0.25">
      <c r="A274" s="111" t="s">
        <v>1202</v>
      </c>
      <c r="B274" s="112" t="s">
        <v>1203</v>
      </c>
      <c r="C274" s="112" t="s">
        <v>4161</v>
      </c>
      <c r="D274" s="112" t="s">
        <v>4162</v>
      </c>
      <c r="E274" s="111" t="s">
        <v>3882</v>
      </c>
      <c r="F274" s="113">
        <v>-2.0052516666666702</v>
      </c>
      <c r="G274" s="113"/>
      <c r="H274" s="113"/>
      <c r="I274" s="113"/>
      <c r="J274" s="113"/>
      <c r="K274" s="113"/>
      <c r="L274" s="113"/>
      <c r="M274" s="113"/>
      <c r="N274" s="114"/>
    </row>
    <row r="275" spans="1:14" ht="12.5" outlineLevel="2" x14ac:dyDescent="0.25">
      <c r="A275" s="111" t="s">
        <v>1202</v>
      </c>
      <c r="B275" s="112" t="s">
        <v>1203</v>
      </c>
      <c r="C275" s="112" t="s">
        <v>4163</v>
      </c>
      <c r="D275" s="112" t="s">
        <v>4164</v>
      </c>
      <c r="E275" s="111" t="s">
        <v>3882</v>
      </c>
      <c r="F275" s="113">
        <v>-1.11270333333333</v>
      </c>
      <c r="G275" s="113"/>
      <c r="H275" s="113"/>
      <c r="I275" s="113"/>
      <c r="J275" s="113"/>
      <c r="K275" s="113"/>
      <c r="L275" s="113"/>
      <c r="M275" s="113"/>
      <c r="N275" s="114"/>
    </row>
    <row r="276" spans="1:14" ht="12.5" outlineLevel="2" x14ac:dyDescent="0.25">
      <c r="A276" s="111" t="s">
        <v>1202</v>
      </c>
      <c r="B276" s="112" t="s">
        <v>1203</v>
      </c>
      <c r="C276" s="112" t="s">
        <v>4165</v>
      </c>
      <c r="D276" s="112" t="s">
        <v>4166</v>
      </c>
      <c r="E276" s="111" t="s">
        <v>3882</v>
      </c>
      <c r="F276" s="113">
        <v>-18.779718750000001</v>
      </c>
      <c r="G276" s="113"/>
      <c r="H276" s="113"/>
      <c r="I276" s="113"/>
      <c r="J276" s="113"/>
      <c r="K276" s="113"/>
      <c r="L276" s="113"/>
      <c r="M276" s="113"/>
      <c r="N276" s="114"/>
    </row>
    <row r="277" spans="1:14" ht="12.5" outlineLevel="2" x14ac:dyDescent="0.25">
      <c r="A277" s="111" t="s">
        <v>1202</v>
      </c>
      <c r="B277" s="112" t="s">
        <v>1203</v>
      </c>
      <c r="C277" s="112" t="s">
        <v>4167</v>
      </c>
      <c r="D277" s="112" t="s">
        <v>4168</v>
      </c>
      <c r="E277" s="111" t="s">
        <v>3882</v>
      </c>
      <c r="F277" s="113">
        <v>-0.120371666666667</v>
      </c>
      <c r="G277" s="113"/>
      <c r="H277" s="113"/>
      <c r="I277" s="113"/>
      <c r="J277" s="113"/>
      <c r="K277" s="113"/>
      <c r="L277" s="113"/>
      <c r="M277" s="113"/>
      <c r="N277" s="114"/>
    </row>
    <row r="278" spans="1:14" ht="12.5" outlineLevel="2" x14ac:dyDescent="0.25">
      <c r="A278" s="111" t="s">
        <v>1202</v>
      </c>
      <c r="B278" s="112" t="s">
        <v>1203</v>
      </c>
      <c r="C278" s="112" t="s">
        <v>4169</v>
      </c>
      <c r="D278" s="112" t="s">
        <v>4170</v>
      </c>
      <c r="E278" s="111" t="s">
        <v>3882</v>
      </c>
      <c r="F278" s="113">
        <v>-43.344064166666698</v>
      </c>
      <c r="G278" s="113"/>
      <c r="H278" s="113"/>
      <c r="I278" s="113"/>
      <c r="J278" s="113"/>
      <c r="K278" s="113"/>
      <c r="L278" s="113"/>
      <c r="M278" s="113"/>
      <c r="N278" s="114"/>
    </row>
    <row r="279" spans="1:14" ht="12.5" outlineLevel="2" x14ac:dyDescent="0.25">
      <c r="A279" s="111" t="s">
        <v>1202</v>
      </c>
      <c r="B279" s="112" t="s">
        <v>1203</v>
      </c>
      <c r="C279" s="112" t="s">
        <v>4171</v>
      </c>
      <c r="D279" s="112" t="s">
        <v>4172</v>
      </c>
      <c r="E279" s="111" t="s">
        <v>3882</v>
      </c>
      <c r="F279" s="113">
        <v>-71.868142500000005</v>
      </c>
      <c r="G279" s="113"/>
      <c r="H279" s="113"/>
      <c r="I279" s="113"/>
      <c r="J279" s="113"/>
      <c r="K279" s="113"/>
      <c r="L279" s="113"/>
      <c r="M279" s="113"/>
      <c r="N279" s="114"/>
    </row>
    <row r="280" spans="1:14" ht="12.5" outlineLevel="2" x14ac:dyDescent="0.25">
      <c r="A280" s="111" t="s">
        <v>1202</v>
      </c>
      <c r="B280" s="112" t="s">
        <v>1203</v>
      </c>
      <c r="C280" s="112" t="s">
        <v>4173</v>
      </c>
      <c r="D280" s="112" t="s">
        <v>4174</v>
      </c>
      <c r="E280" s="111" t="s">
        <v>3882</v>
      </c>
      <c r="F280" s="113">
        <v>-0.81760916666666705</v>
      </c>
      <c r="G280" s="113"/>
      <c r="H280" s="113"/>
      <c r="I280" s="113"/>
      <c r="J280" s="113"/>
      <c r="K280" s="113"/>
      <c r="L280" s="113"/>
      <c r="M280" s="113"/>
      <c r="N280" s="114"/>
    </row>
    <row r="281" spans="1:14" ht="12.5" outlineLevel="2" x14ac:dyDescent="0.25">
      <c r="A281" s="111" t="s">
        <v>1202</v>
      </c>
      <c r="B281" s="112" t="s">
        <v>1203</v>
      </c>
      <c r="C281" s="112" t="s">
        <v>4175</v>
      </c>
      <c r="D281" s="112" t="s">
        <v>4176</v>
      </c>
      <c r="E281" s="111" t="s">
        <v>3882</v>
      </c>
      <c r="F281" s="113">
        <v>-1.2699999999999999E-2</v>
      </c>
      <c r="G281" s="113"/>
      <c r="H281" s="113"/>
      <c r="I281" s="113"/>
      <c r="J281" s="113"/>
      <c r="K281" s="113"/>
      <c r="L281" s="113"/>
      <c r="M281" s="113"/>
      <c r="N281" s="114"/>
    </row>
    <row r="282" spans="1:14" ht="12.5" outlineLevel="2" x14ac:dyDescent="0.25">
      <c r="A282" s="111" t="s">
        <v>1202</v>
      </c>
      <c r="B282" s="112" t="s">
        <v>1203</v>
      </c>
      <c r="C282" s="112" t="s">
        <v>4177</v>
      </c>
      <c r="D282" s="112" t="s">
        <v>4178</v>
      </c>
      <c r="E282" s="111" t="s">
        <v>3882</v>
      </c>
      <c r="F282" s="113">
        <v>-0.97200208333333304</v>
      </c>
      <c r="G282" s="113"/>
      <c r="H282" s="113"/>
      <c r="I282" s="113"/>
      <c r="J282" s="113"/>
      <c r="K282" s="113"/>
      <c r="L282" s="113"/>
      <c r="M282" s="113"/>
      <c r="N282" s="114"/>
    </row>
    <row r="283" spans="1:14" ht="12.5" outlineLevel="2" x14ac:dyDescent="0.25">
      <c r="A283" s="111" t="s">
        <v>1202</v>
      </c>
      <c r="B283" s="112" t="s">
        <v>1203</v>
      </c>
      <c r="C283" s="112" t="s">
        <v>4179</v>
      </c>
      <c r="D283" s="112" t="s">
        <v>4180</v>
      </c>
      <c r="E283" s="111" t="s">
        <v>3882</v>
      </c>
      <c r="F283" s="113">
        <v>-32.305833333333297</v>
      </c>
      <c r="G283" s="113"/>
      <c r="H283" s="113"/>
      <c r="I283" s="113"/>
      <c r="J283" s="113"/>
      <c r="K283" s="113"/>
      <c r="L283" s="113"/>
      <c r="M283" s="113"/>
      <c r="N283" s="114"/>
    </row>
    <row r="284" spans="1:14" ht="12.5" outlineLevel="2" x14ac:dyDescent="0.25">
      <c r="A284" s="111" t="s">
        <v>1202</v>
      </c>
      <c r="B284" s="112" t="s">
        <v>1203</v>
      </c>
      <c r="C284" s="112" t="s">
        <v>4181</v>
      </c>
      <c r="D284" s="112" t="s">
        <v>4182</v>
      </c>
      <c r="E284" s="111" t="s">
        <v>3882</v>
      </c>
      <c r="F284" s="113">
        <v>-53.914753333333302</v>
      </c>
      <c r="G284" s="113"/>
      <c r="H284" s="113"/>
      <c r="I284" s="113"/>
      <c r="J284" s="113"/>
      <c r="K284" s="113"/>
      <c r="L284" s="113"/>
      <c r="M284" s="113"/>
      <c r="N284" s="114"/>
    </row>
    <row r="285" spans="1:14" ht="12.5" outlineLevel="2" x14ac:dyDescent="0.25">
      <c r="A285" s="111" t="s">
        <v>1202</v>
      </c>
      <c r="B285" s="112" t="s">
        <v>1203</v>
      </c>
      <c r="C285" s="112" t="s">
        <v>4183</v>
      </c>
      <c r="D285" s="112" t="s">
        <v>4184</v>
      </c>
      <c r="E285" s="111" t="s">
        <v>3882</v>
      </c>
      <c r="F285" s="113">
        <v>114.784255</v>
      </c>
      <c r="G285" s="113"/>
      <c r="H285" s="113"/>
      <c r="I285" s="113"/>
      <c r="J285" s="113"/>
      <c r="K285" s="113"/>
      <c r="L285" s="113"/>
      <c r="M285" s="113"/>
      <c r="N285" s="114"/>
    </row>
    <row r="286" spans="1:14" ht="12.5" outlineLevel="2" x14ac:dyDescent="0.25">
      <c r="A286" s="111" t="s">
        <v>1202</v>
      </c>
      <c r="B286" s="112" t="s">
        <v>1203</v>
      </c>
      <c r="C286" s="112" t="s">
        <v>4185</v>
      </c>
      <c r="D286" s="112" t="s">
        <v>4186</v>
      </c>
      <c r="E286" s="111" t="s">
        <v>3882</v>
      </c>
      <c r="F286" s="113">
        <v>-4.3027862499999996</v>
      </c>
      <c r="G286" s="113"/>
      <c r="H286" s="113"/>
      <c r="I286" s="113"/>
      <c r="J286" s="113"/>
      <c r="K286" s="113"/>
      <c r="L286" s="113"/>
      <c r="M286" s="113"/>
      <c r="N286" s="114"/>
    </row>
    <row r="287" spans="1:14" ht="13" outlineLevel="1" thickBot="1" x14ac:dyDescent="0.3">
      <c r="A287" s="115" t="s">
        <v>4187</v>
      </c>
      <c r="B287" s="115"/>
      <c r="C287" s="115"/>
      <c r="D287" s="115"/>
      <c r="E287" s="115"/>
      <c r="F287" s="116">
        <f t="shared" ref="F287:N287" si="16">SUBTOTAL(9,F173:F286)</f>
        <v>26683.882568333331</v>
      </c>
      <c r="G287" s="116">
        <f t="shared" si="16"/>
        <v>0</v>
      </c>
      <c r="H287" s="116">
        <f t="shared" si="16"/>
        <v>0</v>
      </c>
      <c r="I287" s="116">
        <f t="shared" si="16"/>
        <v>0</v>
      </c>
      <c r="J287" s="116">
        <f t="shared" si="16"/>
        <v>0</v>
      </c>
      <c r="K287" s="116">
        <f t="shared" si="16"/>
        <v>0</v>
      </c>
      <c r="L287" s="116">
        <f t="shared" si="16"/>
        <v>0</v>
      </c>
      <c r="M287" s="116">
        <f t="shared" si="16"/>
        <v>0</v>
      </c>
      <c r="N287" s="117">
        <f t="shared" si="16"/>
        <v>0</v>
      </c>
    </row>
    <row r="288" spans="1:14" ht="12.5" outlineLevel="2" x14ac:dyDescent="0.25">
      <c r="A288" s="118" t="s">
        <v>1208</v>
      </c>
      <c r="B288" s="118" t="s">
        <v>1209</v>
      </c>
      <c r="C288" s="118" t="s">
        <v>3846</v>
      </c>
      <c r="D288" s="118" t="s">
        <v>4188</v>
      </c>
      <c r="E288" s="118" t="s">
        <v>3885</v>
      </c>
      <c r="F288" s="119">
        <v>68.339789999999994</v>
      </c>
      <c r="G288" s="119"/>
      <c r="H288" s="119"/>
      <c r="I288" s="119"/>
      <c r="J288" s="119"/>
      <c r="K288" s="119"/>
      <c r="L288" s="119"/>
      <c r="M288" s="119"/>
      <c r="N288" s="120"/>
    </row>
    <row r="289" spans="1:14" ht="12.5" outlineLevel="2" x14ac:dyDescent="0.25">
      <c r="A289" s="111" t="s">
        <v>1208</v>
      </c>
      <c r="B289" s="112" t="s">
        <v>1209</v>
      </c>
      <c r="C289" s="112" t="s">
        <v>3846</v>
      </c>
      <c r="D289" s="112" t="s">
        <v>4188</v>
      </c>
      <c r="E289" s="111" t="s">
        <v>3848</v>
      </c>
      <c r="F289" s="113">
        <v>110687.38590791701</v>
      </c>
      <c r="G289" s="113"/>
      <c r="H289" s="113"/>
      <c r="I289" s="113"/>
      <c r="J289" s="113"/>
      <c r="K289" s="113"/>
      <c r="L289" s="113"/>
      <c r="M289" s="113"/>
      <c r="N289" s="114"/>
    </row>
    <row r="290" spans="1:14" ht="12.5" outlineLevel="2" x14ac:dyDescent="0.25">
      <c r="A290" s="111" t="s">
        <v>1208</v>
      </c>
      <c r="B290" s="112" t="s">
        <v>1209</v>
      </c>
      <c r="C290" s="112" t="s">
        <v>4189</v>
      </c>
      <c r="D290" s="112" t="s">
        <v>4190</v>
      </c>
      <c r="E290" s="111" t="s">
        <v>3848</v>
      </c>
      <c r="F290" s="113">
        <v>5064.9558999999999</v>
      </c>
      <c r="G290" s="113"/>
      <c r="H290" s="113"/>
      <c r="I290" s="113"/>
      <c r="J290" s="113"/>
      <c r="K290" s="113"/>
      <c r="L290" s="113"/>
      <c r="M290" s="113"/>
      <c r="N290" s="114"/>
    </row>
    <row r="291" spans="1:14" ht="12.5" outlineLevel="2" x14ac:dyDescent="0.25">
      <c r="A291" s="111" t="s">
        <v>1208</v>
      </c>
      <c r="B291" s="112" t="s">
        <v>1209</v>
      </c>
      <c r="C291" s="112" t="s">
        <v>4191</v>
      </c>
      <c r="D291" s="112" t="s">
        <v>4192</v>
      </c>
      <c r="E291" s="111" t="s">
        <v>3848</v>
      </c>
      <c r="F291" s="113">
        <v>26337.081480000001</v>
      </c>
      <c r="G291" s="113"/>
      <c r="H291" s="113"/>
      <c r="I291" s="113"/>
      <c r="J291" s="113"/>
      <c r="K291" s="113"/>
      <c r="L291" s="113"/>
      <c r="M291" s="113"/>
      <c r="N291" s="114"/>
    </row>
    <row r="292" spans="1:14" ht="12.5" outlineLevel="2" x14ac:dyDescent="0.25">
      <c r="A292" s="111" t="s">
        <v>1208</v>
      </c>
      <c r="B292" s="112" t="s">
        <v>1209</v>
      </c>
      <c r="C292" s="112" t="s">
        <v>4193</v>
      </c>
      <c r="D292" s="112" t="s">
        <v>4194</v>
      </c>
      <c r="E292" s="111" t="s">
        <v>3848</v>
      </c>
      <c r="F292" s="113">
        <v>10718.391890000001</v>
      </c>
      <c r="G292" s="113"/>
      <c r="H292" s="113"/>
      <c r="I292" s="113"/>
      <c r="J292" s="113"/>
      <c r="K292" s="113"/>
      <c r="L292" s="113"/>
      <c r="M292" s="113"/>
      <c r="N292" s="114"/>
    </row>
    <row r="293" spans="1:14" ht="12.5" outlineLevel="2" x14ac:dyDescent="0.25">
      <c r="A293" s="111" t="s">
        <v>1208</v>
      </c>
      <c r="B293" s="112" t="s">
        <v>1209</v>
      </c>
      <c r="C293" s="112" t="s">
        <v>4195</v>
      </c>
      <c r="D293" s="112" t="s">
        <v>4196</v>
      </c>
      <c r="E293" s="111" t="s">
        <v>3848</v>
      </c>
      <c r="F293" s="113">
        <v>14.36074</v>
      </c>
      <c r="G293" s="113"/>
      <c r="H293" s="113"/>
      <c r="I293" s="113"/>
      <c r="J293" s="113"/>
      <c r="K293" s="113"/>
      <c r="L293" s="113"/>
      <c r="M293" s="113"/>
      <c r="N293" s="114"/>
    </row>
    <row r="294" spans="1:14" ht="12.5" outlineLevel="2" x14ac:dyDescent="0.25">
      <c r="A294" s="111" t="s">
        <v>1208</v>
      </c>
      <c r="B294" s="112" t="s">
        <v>1209</v>
      </c>
      <c r="C294" s="112" t="s">
        <v>4197</v>
      </c>
      <c r="D294" s="112" t="s">
        <v>4198</v>
      </c>
      <c r="E294" s="111" t="s">
        <v>3848</v>
      </c>
      <c r="F294" s="113">
        <v>787.73970999999995</v>
      </c>
      <c r="G294" s="113"/>
      <c r="H294" s="113"/>
      <c r="I294" s="113"/>
      <c r="J294" s="113"/>
      <c r="K294" s="113"/>
      <c r="L294" s="113"/>
      <c r="M294" s="113"/>
      <c r="N294" s="114"/>
    </row>
    <row r="295" spans="1:14" ht="12.5" outlineLevel="2" x14ac:dyDescent="0.25">
      <c r="A295" s="111" t="s">
        <v>1208</v>
      </c>
      <c r="B295" s="112" t="s">
        <v>1209</v>
      </c>
      <c r="C295" s="112" t="s">
        <v>4199</v>
      </c>
      <c r="D295" s="112" t="s">
        <v>4200</v>
      </c>
      <c r="E295" s="111" t="s">
        <v>3848</v>
      </c>
      <c r="F295" s="113">
        <v>13.03795</v>
      </c>
      <c r="G295" s="113"/>
      <c r="H295" s="113"/>
      <c r="I295" s="113"/>
      <c r="J295" s="113"/>
      <c r="K295" s="113"/>
      <c r="L295" s="113"/>
      <c r="M295" s="113"/>
      <c r="N295" s="114"/>
    </row>
    <row r="296" spans="1:14" ht="12.5" outlineLevel="2" x14ac:dyDescent="0.25">
      <c r="A296" s="111" t="s">
        <v>1208</v>
      </c>
      <c r="B296" s="112" t="s">
        <v>1209</v>
      </c>
      <c r="C296" s="112" t="s">
        <v>4201</v>
      </c>
      <c r="D296" s="112" t="s">
        <v>4202</v>
      </c>
      <c r="E296" s="111" t="s">
        <v>3848</v>
      </c>
      <c r="F296" s="113">
        <v>624.37847999999997</v>
      </c>
      <c r="G296" s="113"/>
      <c r="H296" s="113"/>
      <c r="I296" s="113"/>
      <c r="J296" s="113"/>
      <c r="K296" s="113"/>
      <c r="L296" s="113"/>
      <c r="M296" s="113"/>
      <c r="N296" s="114"/>
    </row>
    <row r="297" spans="1:14" ht="12.5" outlineLevel="2" x14ac:dyDescent="0.25">
      <c r="A297" s="111" t="s">
        <v>1208</v>
      </c>
      <c r="B297" s="112" t="s">
        <v>1209</v>
      </c>
      <c r="C297" s="112" t="s">
        <v>4203</v>
      </c>
      <c r="D297" s="112" t="s">
        <v>4204</v>
      </c>
      <c r="E297" s="111" t="s">
        <v>3848</v>
      </c>
      <c r="F297" s="113">
        <v>88.266459999999995</v>
      </c>
      <c r="G297" s="113"/>
      <c r="H297" s="113"/>
      <c r="I297" s="113"/>
      <c r="J297" s="113"/>
      <c r="K297" s="113"/>
      <c r="L297" s="113"/>
      <c r="M297" s="113"/>
      <c r="N297" s="114"/>
    </row>
    <row r="298" spans="1:14" ht="12.5" outlineLevel="2" x14ac:dyDescent="0.25">
      <c r="A298" s="111" t="s">
        <v>1208</v>
      </c>
      <c r="B298" s="112" t="s">
        <v>1209</v>
      </c>
      <c r="C298" s="112" t="s">
        <v>4205</v>
      </c>
      <c r="D298" s="112" t="s">
        <v>4206</v>
      </c>
      <c r="E298" s="111" t="s">
        <v>3848</v>
      </c>
      <c r="F298" s="113">
        <v>11184.871999999999</v>
      </c>
      <c r="G298" s="113"/>
      <c r="H298" s="113"/>
      <c r="I298" s="113"/>
      <c r="J298" s="113"/>
      <c r="K298" s="113"/>
      <c r="L298" s="113"/>
      <c r="M298" s="113"/>
      <c r="N298" s="114"/>
    </row>
    <row r="299" spans="1:14" ht="12.5" outlineLevel="2" x14ac:dyDescent="0.25">
      <c r="A299" s="111" t="s">
        <v>1208</v>
      </c>
      <c r="B299" s="112" t="s">
        <v>1209</v>
      </c>
      <c r="C299" s="112" t="s">
        <v>4207</v>
      </c>
      <c r="D299" s="112" t="s">
        <v>4208</v>
      </c>
      <c r="E299" s="111" t="s">
        <v>3848</v>
      </c>
      <c r="F299" s="113">
        <v>1.5</v>
      </c>
      <c r="G299" s="113"/>
      <c r="H299" s="113"/>
      <c r="I299" s="113"/>
      <c r="J299" s="113"/>
      <c r="K299" s="113"/>
      <c r="L299" s="113"/>
      <c r="M299" s="113"/>
      <c r="N299" s="114"/>
    </row>
    <row r="300" spans="1:14" ht="12.5" outlineLevel="2" x14ac:dyDescent="0.25">
      <c r="A300" s="111" t="s">
        <v>1208</v>
      </c>
      <c r="B300" s="112" t="s">
        <v>1209</v>
      </c>
      <c r="C300" s="112" t="s">
        <v>4209</v>
      </c>
      <c r="D300" s="112" t="s">
        <v>4210</v>
      </c>
      <c r="E300" s="111" t="s">
        <v>3848</v>
      </c>
      <c r="F300" s="113">
        <v>161.90885</v>
      </c>
      <c r="G300" s="113"/>
      <c r="H300" s="113"/>
      <c r="I300" s="113"/>
      <c r="J300" s="113"/>
      <c r="K300" s="113"/>
      <c r="L300" s="113"/>
      <c r="M300" s="113"/>
      <c r="N300" s="114"/>
    </row>
    <row r="301" spans="1:14" ht="12.5" outlineLevel="2" x14ac:dyDescent="0.25">
      <c r="A301" s="111" t="s">
        <v>1208</v>
      </c>
      <c r="B301" s="112" t="s">
        <v>1209</v>
      </c>
      <c r="C301" s="112" t="s">
        <v>4211</v>
      </c>
      <c r="D301" s="112" t="s">
        <v>4212</v>
      </c>
      <c r="E301" s="111" t="s">
        <v>3848</v>
      </c>
      <c r="F301" s="113">
        <v>22.437750000000001</v>
      </c>
      <c r="G301" s="113"/>
      <c r="H301" s="113"/>
      <c r="I301" s="113"/>
      <c r="J301" s="113"/>
      <c r="K301" s="113"/>
      <c r="L301" s="113"/>
      <c r="M301" s="113"/>
      <c r="N301" s="114"/>
    </row>
    <row r="302" spans="1:14" ht="12.5" outlineLevel="2" x14ac:dyDescent="0.25">
      <c r="A302" s="111" t="s">
        <v>1208</v>
      </c>
      <c r="B302" s="112" t="s">
        <v>1209</v>
      </c>
      <c r="C302" s="112" t="s">
        <v>4213</v>
      </c>
      <c r="D302" s="112" t="s">
        <v>4214</v>
      </c>
      <c r="E302" s="111" t="s">
        <v>3848</v>
      </c>
      <c r="F302" s="113">
        <v>40.649470000000001</v>
      </c>
      <c r="G302" s="113"/>
      <c r="H302" s="113"/>
      <c r="I302" s="113"/>
      <c r="J302" s="113"/>
      <c r="K302" s="113"/>
      <c r="L302" s="113"/>
      <c r="M302" s="113"/>
      <c r="N302" s="114"/>
    </row>
    <row r="303" spans="1:14" ht="12.5" outlineLevel="2" x14ac:dyDescent="0.25">
      <c r="A303" s="111" t="s">
        <v>1208</v>
      </c>
      <c r="B303" s="112" t="s">
        <v>1209</v>
      </c>
      <c r="C303" s="112" t="s">
        <v>4215</v>
      </c>
      <c r="D303" s="112" t="s">
        <v>4216</v>
      </c>
      <c r="E303" s="111" t="s">
        <v>3848</v>
      </c>
      <c r="F303" s="113">
        <v>1182.8038899999999</v>
      </c>
      <c r="G303" s="113"/>
      <c r="H303" s="113"/>
      <c r="I303" s="113"/>
      <c r="J303" s="113"/>
      <c r="K303" s="113"/>
      <c r="L303" s="113"/>
      <c r="M303" s="113"/>
      <c r="N303" s="114"/>
    </row>
    <row r="304" spans="1:14" ht="12.5" outlineLevel="2" x14ac:dyDescent="0.25">
      <c r="A304" s="111" t="s">
        <v>1208</v>
      </c>
      <c r="B304" s="112" t="s">
        <v>1209</v>
      </c>
      <c r="C304" s="112" t="s">
        <v>4217</v>
      </c>
      <c r="D304" s="112" t="s">
        <v>4218</v>
      </c>
      <c r="E304" s="111" t="s">
        <v>3848</v>
      </c>
      <c r="F304" s="113">
        <v>24.17418</v>
      </c>
      <c r="G304" s="113"/>
      <c r="H304" s="113"/>
      <c r="I304" s="113"/>
      <c r="J304" s="113"/>
      <c r="K304" s="113"/>
      <c r="L304" s="113"/>
      <c r="M304" s="113"/>
      <c r="N304" s="114"/>
    </row>
    <row r="305" spans="1:14" ht="12.5" outlineLevel="2" x14ac:dyDescent="0.25">
      <c r="A305" s="111" t="s">
        <v>1208</v>
      </c>
      <c r="B305" s="112" t="s">
        <v>1209</v>
      </c>
      <c r="C305" s="112" t="s">
        <v>4219</v>
      </c>
      <c r="D305" s="112" t="s">
        <v>4220</v>
      </c>
      <c r="E305" s="111" t="s">
        <v>3848</v>
      </c>
      <c r="F305" s="113">
        <v>-114871.51897</v>
      </c>
      <c r="G305" s="113"/>
      <c r="H305" s="113"/>
      <c r="I305" s="113"/>
      <c r="J305" s="113"/>
      <c r="K305" s="113"/>
      <c r="L305" s="113"/>
      <c r="M305" s="113"/>
      <c r="N305" s="114"/>
    </row>
    <row r="306" spans="1:14" ht="12.5" outlineLevel="2" x14ac:dyDescent="0.25">
      <c r="A306" s="111" t="s">
        <v>1208</v>
      </c>
      <c r="B306" s="112" t="s">
        <v>1209</v>
      </c>
      <c r="C306" s="112" t="s">
        <v>4221</v>
      </c>
      <c r="D306" s="112" t="s">
        <v>4222</v>
      </c>
      <c r="E306" s="111" t="s">
        <v>3848</v>
      </c>
      <c r="F306" s="113">
        <v>1280.4835399999999</v>
      </c>
      <c r="G306" s="113"/>
      <c r="H306" s="113"/>
      <c r="I306" s="113"/>
      <c r="J306" s="113"/>
      <c r="K306" s="113"/>
      <c r="L306" s="113"/>
      <c r="M306" s="113"/>
      <c r="N306" s="114"/>
    </row>
    <row r="307" spans="1:14" ht="12.5" outlineLevel="2" x14ac:dyDescent="0.25">
      <c r="A307" s="111" t="s">
        <v>1208</v>
      </c>
      <c r="B307" s="112" t="s">
        <v>1209</v>
      </c>
      <c r="C307" s="112" t="s">
        <v>4223</v>
      </c>
      <c r="D307" s="112" t="s">
        <v>4224</v>
      </c>
      <c r="E307" s="111" t="s">
        <v>3848</v>
      </c>
      <c r="F307" s="113">
        <v>1353.1836699999999</v>
      </c>
      <c r="G307" s="113"/>
      <c r="H307" s="113"/>
      <c r="I307" s="113"/>
      <c r="J307" s="113"/>
      <c r="K307" s="113"/>
      <c r="L307" s="113"/>
      <c r="M307" s="113"/>
      <c r="N307" s="114"/>
    </row>
    <row r="308" spans="1:14" ht="12.5" outlineLevel="2" x14ac:dyDescent="0.25">
      <c r="A308" s="111" t="s">
        <v>1208</v>
      </c>
      <c r="B308" s="112" t="s">
        <v>1209</v>
      </c>
      <c r="C308" s="112" t="s">
        <v>4225</v>
      </c>
      <c r="D308" s="112" t="s">
        <v>4226</v>
      </c>
      <c r="E308" s="111" t="s">
        <v>3848</v>
      </c>
      <c r="F308" s="113">
        <v>4201.68523</v>
      </c>
      <c r="G308" s="113"/>
      <c r="H308" s="113"/>
      <c r="I308" s="113"/>
      <c r="J308" s="113"/>
      <c r="K308" s="113"/>
      <c r="L308" s="113"/>
      <c r="M308" s="113"/>
      <c r="N308" s="114"/>
    </row>
    <row r="309" spans="1:14" ht="12.5" outlineLevel="2" x14ac:dyDescent="0.25">
      <c r="A309" s="111" t="s">
        <v>1208</v>
      </c>
      <c r="B309" s="112" t="s">
        <v>1209</v>
      </c>
      <c r="C309" s="112" t="s">
        <v>4227</v>
      </c>
      <c r="D309" s="112" t="s">
        <v>4228</v>
      </c>
      <c r="E309" s="111" t="s">
        <v>3848</v>
      </c>
      <c r="F309" s="113">
        <v>847.94334000000003</v>
      </c>
      <c r="G309" s="113"/>
      <c r="H309" s="113"/>
      <c r="I309" s="113"/>
      <c r="J309" s="113"/>
      <c r="K309" s="113"/>
      <c r="L309" s="113"/>
      <c r="M309" s="113"/>
      <c r="N309" s="114"/>
    </row>
    <row r="310" spans="1:14" ht="12.5" outlineLevel="2" x14ac:dyDescent="0.25">
      <c r="A310" s="111" t="s">
        <v>1208</v>
      </c>
      <c r="B310" s="112" t="s">
        <v>1209</v>
      </c>
      <c r="C310" s="112" t="s">
        <v>4229</v>
      </c>
      <c r="D310" s="112" t="s">
        <v>4230</v>
      </c>
      <c r="E310" s="111" t="s">
        <v>3848</v>
      </c>
      <c r="F310" s="113">
        <v>2.3E-3</v>
      </c>
      <c r="G310" s="113"/>
      <c r="H310" s="113"/>
      <c r="I310" s="113"/>
      <c r="J310" s="113"/>
      <c r="K310" s="113"/>
      <c r="L310" s="113"/>
      <c r="M310" s="113"/>
      <c r="N310" s="114"/>
    </row>
    <row r="311" spans="1:14" ht="12.5" outlineLevel="2" x14ac:dyDescent="0.25">
      <c r="A311" s="111" t="s">
        <v>1208</v>
      </c>
      <c r="B311" s="112" t="s">
        <v>1209</v>
      </c>
      <c r="C311" s="112" t="s">
        <v>4231</v>
      </c>
      <c r="D311" s="112" t="s">
        <v>4232</v>
      </c>
      <c r="E311" s="111" t="s">
        <v>3848</v>
      </c>
      <c r="F311" s="113">
        <v>497.80975999999998</v>
      </c>
      <c r="G311" s="113"/>
      <c r="H311" s="113"/>
      <c r="I311" s="113"/>
      <c r="J311" s="113"/>
      <c r="K311" s="113"/>
      <c r="L311" s="113"/>
      <c r="M311" s="113"/>
      <c r="N311" s="114"/>
    </row>
    <row r="312" spans="1:14" ht="12.5" outlineLevel="2" x14ac:dyDescent="0.25">
      <c r="A312" s="111" t="s">
        <v>1208</v>
      </c>
      <c r="B312" s="112" t="s">
        <v>1209</v>
      </c>
      <c r="C312" s="112" t="s">
        <v>4233</v>
      </c>
      <c r="D312" s="112" t="s">
        <v>4234</v>
      </c>
      <c r="E312" s="111" t="s">
        <v>3848</v>
      </c>
      <c r="F312" s="113">
        <v>81.799130000000005</v>
      </c>
      <c r="G312" s="113"/>
      <c r="H312" s="113"/>
      <c r="I312" s="113"/>
      <c r="J312" s="113"/>
      <c r="K312" s="113"/>
      <c r="L312" s="113"/>
      <c r="M312" s="113"/>
      <c r="N312" s="114"/>
    </row>
    <row r="313" spans="1:14" ht="12.5" outlineLevel="2" x14ac:dyDescent="0.25">
      <c r="A313" s="111" t="s">
        <v>1208</v>
      </c>
      <c r="B313" s="112" t="s">
        <v>1209</v>
      </c>
      <c r="C313" s="112" t="s">
        <v>4235</v>
      </c>
      <c r="D313" s="112" t="s">
        <v>4236</v>
      </c>
      <c r="E313" s="111" t="s">
        <v>3848</v>
      </c>
      <c r="F313" s="113">
        <v>526.85176999999999</v>
      </c>
      <c r="G313" s="113"/>
      <c r="H313" s="113"/>
      <c r="I313" s="113"/>
      <c r="J313" s="113"/>
      <c r="K313" s="113"/>
      <c r="L313" s="113"/>
      <c r="M313" s="113"/>
      <c r="N313" s="114"/>
    </row>
    <row r="314" spans="1:14" ht="12.5" outlineLevel="2" x14ac:dyDescent="0.25">
      <c r="A314" s="111" t="s">
        <v>1208</v>
      </c>
      <c r="B314" s="112" t="s">
        <v>1209</v>
      </c>
      <c r="C314" s="112" t="s">
        <v>4237</v>
      </c>
      <c r="D314" s="112" t="s">
        <v>4238</v>
      </c>
      <c r="E314" s="111" t="s">
        <v>3848</v>
      </c>
      <c r="F314" s="113">
        <v>17.985720000000001</v>
      </c>
      <c r="G314" s="113"/>
      <c r="H314" s="113"/>
      <c r="I314" s="113"/>
      <c r="J314" s="113"/>
      <c r="K314" s="113"/>
      <c r="L314" s="113"/>
      <c r="M314" s="113"/>
      <c r="N314" s="114"/>
    </row>
    <row r="315" spans="1:14" ht="12.5" outlineLevel="2" x14ac:dyDescent="0.25">
      <c r="A315" s="111" t="s">
        <v>1208</v>
      </c>
      <c r="B315" s="112" t="s">
        <v>1209</v>
      </c>
      <c r="C315" s="112" t="s">
        <v>4239</v>
      </c>
      <c r="D315" s="112" t="s">
        <v>4240</v>
      </c>
      <c r="E315" s="111" t="s">
        <v>3848</v>
      </c>
      <c r="F315" s="113">
        <v>70.546120000000002</v>
      </c>
      <c r="G315" s="113"/>
      <c r="H315" s="113"/>
      <c r="I315" s="113"/>
      <c r="J315" s="113"/>
      <c r="K315" s="113"/>
      <c r="L315" s="113"/>
      <c r="M315" s="113"/>
      <c r="N315" s="114"/>
    </row>
    <row r="316" spans="1:14" ht="12.5" outlineLevel="2" x14ac:dyDescent="0.25">
      <c r="A316" s="111" t="s">
        <v>1208</v>
      </c>
      <c r="B316" s="112" t="s">
        <v>1209</v>
      </c>
      <c r="C316" s="112" t="s">
        <v>4241</v>
      </c>
      <c r="D316" s="112" t="s">
        <v>4242</v>
      </c>
      <c r="E316" s="111" t="s">
        <v>3848</v>
      </c>
      <c r="F316" s="113">
        <v>115.02204999999999</v>
      </c>
      <c r="G316" s="113"/>
      <c r="H316" s="113"/>
      <c r="I316" s="113"/>
      <c r="J316" s="113"/>
      <c r="K316" s="113"/>
      <c r="L316" s="113"/>
      <c r="M316" s="113"/>
      <c r="N316" s="114"/>
    </row>
    <row r="317" spans="1:14" ht="12.5" outlineLevel="2" x14ac:dyDescent="0.25">
      <c r="A317" s="111" t="s">
        <v>1208</v>
      </c>
      <c r="B317" s="112" t="s">
        <v>1209</v>
      </c>
      <c r="C317" s="112" t="s">
        <v>4243</v>
      </c>
      <c r="D317" s="112" t="s">
        <v>4244</v>
      </c>
      <c r="E317" s="111" t="s">
        <v>3848</v>
      </c>
      <c r="F317" s="113">
        <v>27.546109999999999</v>
      </c>
      <c r="G317" s="113"/>
      <c r="H317" s="113"/>
      <c r="I317" s="113"/>
      <c r="J317" s="113"/>
      <c r="K317" s="113"/>
      <c r="L317" s="113"/>
      <c r="M317" s="113"/>
      <c r="N317" s="114"/>
    </row>
    <row r="318" spans="1:14" ht="12.5" outlineLevel="2" x14ac:dyDescent="0.25">
      <c r="A318" s="111" t="s">
        <v>1208</v>
      </c>
      <c r="B318" s="112" t="s">
        <v>1209</v>
      </c>
      <c r="C318" s="112" t="s">
        <v>4245</v>
      </c>
      <c r="D318" s="112" t="s">
        <v>4246</v>
      </c>
      <c r="E318" s="111" t="s">
        <v>3848</v>
      </c>
      <c r="F318" s="113">
        <v>3807.4619600000001</v>
      </c>
      <c r="G318" s="113"/>
      <c r="H318" s="113"/>
      <c r="I318" s="113"/>
      <c r="J318" s="113"/>
      <c r="K318" s="113"/>
      <c r="L318" s="113"/>
      <c r="M318" s="113"/>
      <c r="N318" s="114"/>
    </row>
    <row r="319" spans="1:14" ht="12.5" outlineLevel="2" x14ac:dyDescent="0.25">
      <c r="A319" s="111" t="s">
        <v>1208</v>
      </c>
      <c r="B319" s="112" t="s">
        <v>1209</v>
      </c>
      <c r="C319" s="112" t="s">
        <v>4247</v>
      </c>
      <c r="D319" s="112" t="s">
        <v>4248</v>
      </c>
      <c r="E319" s="111" t="s">
        <v>3848</v>
      </c>
      <c r="F319" s="113">
        <v>23.667570000000001</v>
      </c>
      <c r="G319" s="113"/>
      <c r="H319" s="113"/>
      <c r="I319" s="113"/>
      <c r="J319" s="113"/>
      <c r="K319" s="113"/>
      <c r="L319" s="113"/>
      <c r="M319" s="113"/>
      <c r="N319" s="114"/>
    </row>
    <row r="320" spans="1:14" ht="12.5" outlineLevel="2" x14ac:dyDescent="0.25">
      <c r="A320" s="111" t="s">
        <v>1208</v>
      </c>
      <c r="B320" s="112" t="s">
        <v>1209</v>
      </c>
      <c r="C320" s="112" t="s">
        <v>4249</v>
      </c>
      <c r="D320" s="112" t="s">
        <v>4250</v>
      </c>
      <c r="E320" s="111" t="s">
        <v>3848</v>
      </c>
      <c r="F320" s="113">
        <v>1508.7507900000001</v>
      </c>
      <c r="G320" s="113"/>
      <c r="H320" s="113"/>
      <c r="I320" s="113"/>
      <c r="J320" s="113"/>
      <c r="K320" s="113"/>
      <c r="L320" s="113"/>
      <c r="M320" s="113"/>
      <c r="N320" s="114"/>
    </row>
    <row r="321" spans="1:14" ht="12.5" outlineLevel="2" x14ac:dyDescent="0.25">
      <c r="A321" s="111" t="s">
        <v>1208</v>
      </c>
      <c r="B321" s="112" t="s">
        <v>1209</v>
      </c>
      <c r="C321" s="112" t="s">
        <v>4251</v>
      </c>
      <c r="D321" s="112" t="s">
        <v>4252</v>
      </c>
      <c r="E321" s="111" t="s">
        <v>3848</v>
      </c>
      <c r="F321" s="113">
        <v>3674.5790000000002</v>
      </c>
      <c r="G321" s="113"/>
      <c r="H321" s="113"/>
      <c r="I321" s="113"/>
      <c r="J321" s="113"/>
      <c r="K321" s="113"/>
      <c r="L321" s="113"/>
      <c r="M321" s="113"/>
      <c r="N321" s="114"/>
    </row>
    <row r="322" spans="1:14" ht="12.5" outlineLevel="2" x14ac:dyDescent="0.25">
      <c r="A322" s="111" t="s">
        <v>1208</v>
      </c>
      <c r="B322" s="112" t="s">
        <v>1209</v>
      </c>
      <c r="C322" s="112" t="s">
        <v>4253</v>
      </c>
      <c r="D322" s="112" t="s">
        <v>4254</v>
      </c>
      <c r="E322" s="111" t="s">
        <v>3848</v>
      </c>
      <c r="F322" s="113">
        <v>460.33192000000003</v>
      </c>
      <c r="G322" s="113"/>
      <c r="H322" s="113"/>
      <c r="I322" s="113"/>
      <c r="J322" s="113"/>
      <c r="K322" s="113"/>
      <c r="L322" s="113"/>
      <c r="M322" s="113"/>
      <c r="N322" s="114"/>
    </row>
    <row r="323" spans="1:14" ht="12.5" outlineLevel="2" x14ac:dyDescent="0.25">
      <c r="A323" s="111" t="s">
        <v>1208</v>
      </c>
      <c r="B323" s="112" t="s">
        <v>1209</v>
      </c>
      <c r="C323" s="112" t="s">
        <v>4255</v>
      </c>
      <c r="D323" s="112" t="s">
        <v>4256</v>
      </c>
      <c r="E323" s="111" t="s">
        <v>3848</v>
      </c>
      <c r="F323" s="113">
        <v>2563.5679700000001</v>
      </c>
      <c r="G323" s="113"/>
      <c r="H323" s="113"/>
      <c r="I323" s="113"/>
      <c r="J323" s="113"/>
      <c r="K323" s="113"/>
      <c r="L323" s="113"/>
      <c r="M323" s="113"/>
      <c r="N323" s="114"/>
    </row>
    <row r="324" spans="1:14" ht="12.5" outlineLevel="2" x14ac:dyDescent="0.25">
      <c r="A324" s="111" t="s">
        <v>1208</v>
      </c>
      <c r="B324" s="112" t="s">
        <v>1209</v>
      </c>
      <c r="C324" s="112" t="s">
        <v>4257</v>
      </c>
      <c r="D324" s="112" t="s">
        <v>4258</v>
      </c>
      <c r="E324" s="111" t="s">
        <v>3848</v>
      </c>
      <c r="F324" s="113">
        <v>1186.5769499999999</v>
      </c>
      <c r="G324" s="113"/>
      <c r="H324" s="113"/>
      <c r="I324" s="113"/>
      <c r="J324" s="113"/>
      <c r="K324" s="113"/>
      <c r="L324" s="113"/>
      <c r="M324" s="113"/>
      <c r="N324" s="114"/>
    </row>
    <row r="325" spans="1:14" ht="12.5" outlineLevel="2" x14ac:dyDescent="0.25">
      <c r="A325" s="111" t="s">
        <v>1208</v>
      </c>
      <c r="B325" s="112" t="s">
        <v>1209</v>
      </c>
      <c r="C325" s="112" t="s">
        <v>4259</v>
      </c>
      <c r="D325" s="112" t="s">
        <v>4260</v>
      </c>
      <c r="E325" s="111" t="s">
        <v>3848</v>
      </c>
      <c r="F325" s="113">
        <v>894.60586999999998</v>
      </c>
      <c r="G325" s="113"/>
      <c r="H325" s="113"/>
      <c r="I325" s="113"/>
      <c r="J325" s="113"/>
      <c r="K325" s="113"/>
      <c r="L325" s="113"/>
      <c r="M325" s="113"/>
      <c r="N325" s="114"/>
    </row>
    <row r="326" spans="1:14" ht="12.5" outlineLevel="2" x14ac:dyDescent="0.25">
      <c r="A326" s="111" t="s">
        <v>1208</v>
      </c>
      <c r="B326" s="112" t="s">
        <v>1209</v>
      </c>
      <c r="C326" s="112" t="s">
        <v>4261</v>
      </c>
      <c r="D326" s="112" t="s">
        <v>4262</v>
      </c>
      <c r="E326" s="111" t="s">
        <v>3848</v>
      </c>
      <c r="F326" s="113">
        <v>13.223100000000001</v>
      </c>
      <c r="G326" s="113"/>
      <c r="H326" s="113"/>
      <c r="I326" s="113"/>
      <c r="J326" s="113"/>
      <c r="K326" s="113"/>
      <c r="L326" s="113"/>
      <c r="M326" s="113"/>
      <c r="N326" s="114"/>
    </row>
    <row r="327" spans="1:14" ht="12.5" outlineLevel="2" x14ac:dyDescent="0.25">
      <c r="A327" s="111" t="s">
        <v>1208</v>
      </c>
      <c r="B327" s="112" t="s">
        <v>1209</v>
      </c>
      <c r="C327" s="112" t="s">
        <v>4263</v>
      </c>
      <c r="D327" s="112" t="s">
        <v>4264</v>
      </c>
      <c r="E327" s="111" t="s">
        <v>3848</v>
      </c>
      <c r="F327" s="113">
        <v>1541.96381</v>
      </c>
      <c r="G327" s="113"/>
      <c r="H327" s="113"/>
      <c r="I327" s="113"/>
      <c r="J327" s="113"/>
      <c r="K327" s="113"/>
      <c r="L327" s="113"/>
      <c r="M327" s="113"/>
      <c r="N327" s="114"/>
    </row>
    <row r="328" spans="1:14" ht="12.5" outlineLevel="2" x14ac:dyDescent="0.25">
      <c r="A328" s="111" t="s">
        <v>1208</v>
      </c>
      <c r="B328" s="112" t="s">
        <v>1209</v>
      </c>
      <c r="C328" s="112" t="s">
        <v>4265</v>
      </c>
      <c r="D328" s="112" t="s">
        <v>4266</v>
      </c>
      <c r="E328" s="111" t="s">
        <v>3848</v>
      </c>
      <c r="F328" s="113">
        <v>1658.4727700000001</v>
      </c>
      <c r="G328" s="113"/>
      <c r="H328" s="113"/>
      <c r="I328" s="113"/>
      <c r="J328" s="113"/>
      <c r="K328" s="113"/>
      <c r="L328" s="113"/>
      <c r="M328" s="113"/>
      <c r="N328" s="114"/>
    </row>
    <row r="329" spans="1:14" ht="12.5" outlineLevel="2" x14ac:dyDescent="0.25">
      <c r="A329" s="111" t="s">
        <v>1208</v>
      </c>
      <c r="B329" s="112" t="s">
        <v>1209</v>
      </c>
      <c r="C329" s="112" t="s">
        <v>4267</v>
      </c>
      <c r="D329" s="112" t="s">
        <v>4268</v>
      </c>
      <c r="E329" s="111" t="s">
        <v>3848</v>
      </c>
      <c r="F329" s="113">
        <v>190.99912</v>
      </c>
      <c r="G329" s="113"/>
      <c r="H329" s="113"/>
      <c r="I329" s="113"/>
      <c r="J329" s="113"/>
      <c r="K329" s="113"/>
      <c r="L329" s="113"/>
      <c r="M329" s="113"/>
      <c r="N329" s="114"/>
    </row>
    <row r="330" spans="1:14" ht="12.5" outlineLevel="2" x14ac:dyDescent="0.25">
      <c r="A330" s="111" t="s">
        <v>1208</v>
      </c>
      <c r="B330" s="112" t="s">
        <v>1209</v>
      </c>
      <c r="C330" s="112" t="s">
        <v>4269</v>
      </c>
      <c r="D330" s="112" t="s">
        <v>4270</v>
      </c>
      <c r="E330" s="111" t="s">
        <v>3848</v>
      </c>
      <c r="F330" s="113">
        <v>14.031599999999999</v>
      </c>
      <c r="G330" s="113"/>
      <c r="H330" s="113"/>
      <c r="I330" s="113"/>
      <c r="J330" s="113"/>
      <c r="K330" s="113"/>
      <c r="L330" s="113"/>
      <c r="M330" s="113"/>
      <c r="N330" s="114"/>
    </row>
    <row r="331" spans="1:14" ht="12.5" outlineLevel="2" x14ac:dyDescent="0.25">
      <c r="A331" s="111" t="s">
        <v>1208</v>
      </c>
      <c r="B331" s="112" t="s">
        <v>1209</v>
      </c>
      <c r="C331" s="112" t="s">
        <v>4271</v>
      </c>
      <c r="D331" s="112" t="s">
        <v>4272</v>
      </c>
      <c r="E331" s="111" t="s">
        <v>3848</v>
      </c>
      <c r="F331" s="113">
        <v>-27.3827</v>
      </c>
      <c r="G331" s="113"/>
      <c r="H331" s="113"/>
      <c r="I331" s="113"/>
      <c r="J331" s="113"/>
      <c r="K331" s="113"/>
      <c r="L331" s="113"/>
      <c r="M331" s="113"/>
      <c r="N331" s="114"/>
    </row>
    <row r="332" spans="1:14" ht="12.5" outlineLevel="2" x14ac:dyDescent="0.25">
      <c r="A332" s="111" t="s">
        <v>1208</v>
      </c>
      <c r="B332" s="112" t="s">
        <v>1209</v>
      </c>
      <c r="C332" s="112" t="s">
        <v>4273</v>
      </c>
      <c r="D332" s="112" t="s">
        <v>4274</v>
      </c>
      <c r="E332" s="111" t="s">
        <v>3848</v>
      </c>
      <c r="F332" s="113">
        <v>-1.2999999999999999E-4</v>
      </c>
      <c r="G332" s="113"/>
      <c r="H332" s="113"/>
      <c r="I332" s="113"/>
      <c r="J332" s="113"/>
      <c r="K332" s="113"/>
      <c r="L332" s="113"/>
      <c r="M332" s="113"/>
      <c r="N332" s="114"/>
    </row>
    <row r="333" spans="1:14" ht="12.5" outlineLevel="2" x14ac:dyDescent="0.25">
      <c r="A333" s="111" t="s">
        <v>1208</v>
      </c>
      <c r="B333" s="112" t="s">
        <v>1209</v>
      </c>
      <c r="C333" s="112" t="s">
        <v>4275</v>
      </c>
      <c r="D333" s="112" t="s">
        <v>4276</v>
      </c>
      <c r="E333" s="111" t="s">
        <v>3848</v>
      </c>
      <c r="F333" s="113">
        <v>4.2194500000000001</v>
      </c>
      <c r="G333" s="113"/>
      <c r="H333" s="113"/>
      <c r="I333" s="113"/>
      <c r="J333" s="113"/>
      <c r="K333" s="113"/>
      <c r="L333" s="113"/>
      <c r="M333" s="113"/>
      <c r="N333" s="114"/>
    </row>
    <row r="334" spans="1:14" ht="12.5" outlineLevel="2" x14ac:dyDescent="0.25">
      <c r="A334" s="111" t="s">
        <v>1208</v>
      </c>
      <c r="B334" s="112" t="s">
        <v>1209</v>
      </c>
      <c r="C334" s="112" t="s">
        <v>4277</v>
      </c>
      <c r="D334" s="112" t="s">
        <v>4278</v>
      </c>
      <c r="E334" s="111" t="s">
        <v>3848</v>
      </c>
      <c r="F334" s="113">
        <v>7.3594999999999997</v>
      </c>
      <c r="G334" s="113"/>
      <c r="H334" s="113"/>
      <c r="I334" s="113"/>
      <c r="J334" s="113"/>
      <c r="K334" s="113"/>
      <c r="L334" s="113"/>
      <c r="M334" s="113"/>
      <c r="N334" s="114"/>
    </row>
    <row r="335" spans="1:14" ht="12.5" outlineLevel="2" x14ac:dyDescent="0.25">
      <c r="A335" s="111" t="s">
        <v>1208</v>
      </c>
      <c r="B335" s="112" t="s">
        <v>1209</v>
      </c>
      <c r="C335" s="112" t="s">
        <v>4279</v>
      </c>
      <c r="D335" s="112" t="s">
        <v>4280</v>
      </c>
      <c r="E335" s="111" t="s">
        <v>3848</v>
      </c>
      <c r="F335" s="113">
        <v>21.631540000000001</v>
      </c>
      <c r="G335" s="113"/>
      <c r="H335" s="113"/>
      <c r="I335" s="113"/>
      <c r="J335" s="113"/>
      <c r="K335" s="113"/>
      <c r="L335" s="113"/>
      <c r="M335" s="113"/>
      <c r="N335" s="114"/>
    </row>
    <row r="336" spans="1:14" ht="12.5" outlineLevel="2" x14ac:dyDescent="0.25">
      <c r="A336" s="111" t="s">
        <v>1208</v>
      </c>
      <c r="B336" s="112" t="s">
        <v>1209</v>
      </c>
      <c r="C336" s="112" t="s">
        <v>4281</v>
      </c>
      <c r="D336" s="112" t="s">
        <v>4282</v>
      </c>
      <c r="E336" s="111" t="s">
        <v>3848</v>
      </c>
      <c r="F336" s="113">
        <v>3581.3064399999998</v>
      </c>
      <c r="G336" s="113"/>
      <c r="H336" s="113"/>
      <c r="I336" s="113"/>
      <c r="J336" s="113"/>
      <c r="K336" s="113"/>
      <c r="L336" s="113"/>
      <c r="M336" s="113"/>
      <c r="N336" s="114"/>
    </row>
    <row r="337" spans="1:14" ht="12.5" outlineLevel="2" x14ac:dyDescent="0.25">
      <c r="A337" s="111" t="s">
        <v>1208</v>
      </c>
      <c r="B337" s="112" t="s">
        <v>1209</v>
      </c>
      <c r="C337" s="112" t="s">
        <v>4283</v>
      </c>
      <c r="D337" s="112" t="s">
        <v>4284</v>
      </c>
      <c r="E337" s="111" t="s">
        <v>3848</v>
      </c>
      <c r="F337" s="113">
        <v>2910.0947700000002</v>
      </c>
      <c r="G337" s="113"/>
      <c r="H337" s="113"/>
      <c r="I337" s="113"/>
      <c r="J337" s="113"/>
      <c r="K337" s="113"/>
      <c r="L337" s="113"/>
      <c r="M337" s="113"/>
      <c r="N337" s="114"/>
    </row>
    <row r="338" spans="1:14" ht="12.5" outlineLevel="2" x14ac:dyDescent="0.25">
      <c r="A338" s="111" t="s">
        <v>1208</v>
      </c>
      <c r="B338" s="112" t="s">
        <v>1209</v>
      </c>
      <c r="C338" s="112" t="s">
        <v>4285</v>
      </c>
      <c r="D338" s="112" t="s">
        <v>4286</v>
      </c>
      <c r="E338" s="111" t="s">
        <v>3848</v>
      </c>
      <c r="F338" s="113">
        <v>3026.0272500000001</v>
      </c>
      <c r="G338" s="113"/>
      <c r="H338" s="113"/>
      <c r="I338" s="113"/>
      <c r="J338" s="113"/>
      <c r="K338" s="113"/>
      <c r="L338" s="113"/>
      <c r="M338" s="113"/>
      <c r="N338" s="114"/>
    </row>
    <row r="339" spans="1:14" ht="12.5" outlineLevel="2" x14ac:dyDescent="0.25">
      <c r="A339" s="111" t="s">
        <v>1208</v>
      </c>
      <c r="B339" s="112" t="s">
        <v>1209</v>
      </c>
      <c r="C339" s="112" t="s">
        <v>4287</v>
      </c>
      <c r="D339" s="112" t="s">
        <v>4288</v>
      </c>
      <c r="E339" s="111" t="s">
        <v>3848</v>
      </c>
      <c r="F339" s="113">
        <v>1547.34629</v>
      </c>
      <c r="G339" s="113"/>
      <c r="H339" s="113"/>
      <c r="I339" s="113"/>
      <c r="J339" s="113"/>
      <c r="K339" s="113"/>
      <c r="L339" s="113"/>
      <c r="M339" s="113"/>
      <c r="N339" s="114"/>
    </row>
    <row r="340" spans="1:14" ht="12.5" outlineLevel="2" x14ac:dyDescent="0.25">
      <c r="A340" s="111" t="s">
        <v>1208</v>
      </c>
      <c r="B340" s="112" t="s">
        <v>1209</v>
      </c>
      <c r="C340" s="112" t="s">
        <v>4289</v>
      </c>
      <c r="D340" s="112" t="s">
        <v>4290</v>
      </c>
      <c r="E340" s="111" t="s">
        <v>3848</v>
      </c>
      <c r="F340" s="113">
        <v>284.66932000000003</v>
      </c>
      <c r="G340" s="113"/>
      <c r="H340" s="113"/>
      <c r="I340" s="113"/>
      <c r="J340" s="113"/>
      <c r="K340" s="113"/>
      <c r="L340" s="113"/>
      <c r="M340" s="113"/>
      <c r="N340" s="114"/>
    </row>
    <row r="341" spans="1:14" ht="12.5" outlineLevel="2" x14ac:dyDescent="0.25">
      <c r="A341" s="111" t="s">
        <v>1208</v>
      </c>
      <c r="B341" s="112" t="s">
        <v>1209</v>
      </c>
      <c r="C341" s="112" t="s">
        <v>4291</v>
      </c>
      <c r="D341" s="112" t="s">
        <v>4292</v>
      </c>
      <c r="E341" s="111" t="s">
        <v>3848</v>
      </c>
      <c r="F341" s="113">
        <v>-0.50904000000000005</v>
      </c>
      <c r="G341" s="113"/>
      <c r="H341" s="113"/>
      <c r="I341" s="113"/>
      <c r="J341" s="113"/>
      <c r="K341" s="113"/>
      <c r="L341" s="113"/>
      <c r="M341" s="113"/>
      <c r="N341" s="114"/>
    </row>
    <row r="342" spans="1:14" ht="12.5" outlineLevel="2" x14ac:dyDescent="0.25">
      <c r="A342" s="111" t="s">
        <v>1208</v>
      </c>
      <c r="B342" s="112" t="s">
        <v>1209</v>
      </c>
      <c r="C342" s="112" t="s">
        <v>4293</v>
      </c>
      <c r="D342" s="112" t="s">
        <v>4294</v>
      </c>
      <c r="E342" s="111" t="s">
        <v>3848</v>
      </c>
      <c r="F342" s="113">
        <v>1226.7338999999999</v>
      </c>
      <c r="G342" s="113"/>
      <c r="H342" s="113"/>
      <c r="I342" s="113"/>
      <c r="J342" s="113"/>
      <c r="K342" s="113"/>
      <c r="L342" s="113"/>
      <c r="M342" s="113"/>
      <c r="N342" s="114"/>
    </row>
    <row r="343" spans="1:14" ht="12.5" outlineLevel="2" x14ac:dyDescent="0.25">
      <c r="A343" s="111" t="s">
        <v>1208</v>
      </c>
      <c r="B343" s="112" t="s">
        <v>1209</v>
      </c>
      <c r="C343" s="112" t="s">
        <v>4295</v>
      </c>
      <c r="D343" s="112" t="s">
        <v>4296</v>
      </c>
      <c r="E343" s="111" t="s">
        <v>3848</v>
      </c>
      <c r="F343" s="113">
        <v>2561.6680200000001</v>
      </c>
      <c r="G343" s="113"/>
      <c r="H343" s="113"/>
      <c r="I343" s="113"/>
      <c r="J343" s="113"/>
      <c r="K343" s="113"/>
      <c r="L343" s="113"/>
      <c r="M343" s="113"/>
      <c r="N343" s="114"/>
    </row>
    <row r="344" spans="1:14" ht="12.5" outlineLevel="2" x14ac:dyDescent="0.25">
      <c r="A344" s="111" t="s">
        <v>1208</v>
      </c>
      <c r="B344" s="112" t="s">
        <v>1209</v>
      </c>
      <c r="C344" s="112" t="s">
        <v>4297</v>
      </c>
      <c r="D344" s="112" t="s">
        <v>4298</v>
      </c>
      <c r="E344" s="111" t="s">
        <v>3848</v>
      </c>
      <c r="F344" s="113">
        <v>230.1515</v>
      </c>
      <c r="G344" s="113"/>
      <c r="H344" s="113"/>
      <c r="I344" s="113"/>
      <c r="J344" s="113"/>
      <c r="K344" s="113"/>
      <c r="L344" s="113"/>
      <c r="M344" s="113"/>
      <c r="N344" s="114"/>
    </row>
    <row r="345" spans="1:14" ht="12.5" outlineLevel="2" x14ac:dyDescent="0.25">
      <c r="A345" s="111" t="s">
        <v>1208</v>
      </c>
      <c r="B345" s="112" t="s">
        <v>1209</v>
      </c>
      <c r="C345" s="112" t="s">
        <v>4299</v>
      </c>
      <c r="D345" s="112" t="s">
        <v>4300</v>
      </c>
      <c r="E345" s="111" t="s">
        <v>3848</v>
      </c>
      <c r="F345" s="113">
        <v>51.263379999999998</v>
      </c>
      <c r="G345" s="113"/>
      <c r="H345" s="113"/>
      <c r="I345" s="113"/>
      <c r="J345" s="113"/>
      <c r="K345" s="113"/>
      <c r="L345" s="113"/>
      <c r="M345" s="113"/>
      <c r="N345" s="114"/>
    </row>
    <row r="346" spans="1:14" ht="12.5" outlineLevel="2" x14ac:dyDescent="0.25">
      <c r="A346" s="111" t="s">
        <v>1208</v>
      </c>
      <c r="B346" s="112" t="s">
        <v>1209</v>
      </c>
      <c r="C346" s="112" t="s">
        <v>4301</v>
      </c>
      <c r="D346" s="112" t="s">
        <v>4302</v>
      </c>
      <c r="E346" s="111" t="s">
        <v>3848</v>
      </c>
      <c r="F346" s="113">
        <v>54</v>
      </c>
      <c r="G346" s="113"/>
      <c r="H346" s="113"/>
      <c r="I346" s="113"/>
      <c r="J346" s="113"/>
      <c r="K346" s="113"/>
      <c r="L346" s="113"/>
      <c r="M346" s="113"/>
      <c r="N346" s="114"/>
    </row>
    <row r="347" spans="1:14" ht="12.5" outlineLevel="2" x14ac:dyDescent="0.25">
      <c r="A347" s="111" t="s">
        <v>1208</v>
      </c>
      <c r="B347" s="112" t="s">
        <v>1209</v>
      </c>
      <c r="C347" s="112" t="s">
        <v>4303</v>
      </c>
      <c r="D347" s="112" t="s">
        <v>4304</v>
      </c>
      <c r="E347" s="111" t="s">
        <v>3848</v>
      </c>
      <c r="F347" s="113">
        <v>88.703429999999997</v>
      </c>
      <c r="G347" s="113"/>
      <c r="H347" s="113"/>
      <c r="I347" s="113"/>
      <c r="J347" s="113"/>
      <c r="K347" s="113"/>
      <c r="L347" s="113"/>
      <c r="M347" s="113"/>
      <c r="N347" s="114"/>
    </row>
    <row r="348" spans="1:14" ht="12.5" outlineLevel="2" x14ac:dyDescent="0.25">
      <c r="A348" s="111" t="s">
        <v>1208</v>
      </c>
      <c r="B348" s="112" t="s">
        <v>1209</v>
      </c>
      <c r="C348" s="112" t="s">
        <v>4305</v>
      </c>
      <c r="D348" s="112" t="s">
        <v>4306</v>
      </c>
      <c r="E348" s="111" t="s">
        <v>3848</v>
      </c>
      <c r="F348" s="113">
        <v>129.03778</v>
      </c>
      <c r="G348" s="113"/>
      <c r="H348" s="113"/>
      <c r="I348" s="113"/>
      <c r="J348" s="113"/>
      <c r="K348" s="113"/>
      <c r="L348" s="113"/>
      <c r="M348" s="113"/>
      <c r="N348" s="114"/>
    </row>
    <row r="349" spans="1:14" ht="12.5" outlineLevel="2" x14ac:dyDescent="0.25">
      <c r="A349" s="111" t="s">
        <v>1208</v>
      </c>
      <c r="B349" s="112" t="s">
        <v>1209</v>
      </c>
      <c r="C349" s="112" t="s">
        <v>4307</v>
      </c>
      <c r="D349" s="112" t="s">
        <v>4308</v>
      </c>
      <c r="E349" s="111" t="s">
        <v>3848</v>
      </c>
      <c r="F349" s="113">
        <v>560.81663000000003</v>
      </c>
      <c r="G349" s="113"/>
      <c r="H349" s="113"/>
      <c r="I349" s="113"/>
      <c r="J349" s="113"/>
      <c r="K349" s="113"/>
      <c r="L349" s="113"/>
      <c r="M349" s="113"/>
      <c r="N349" s="114"/>
    </row>
    <row r="350" spans="1:14" ht="12.5" outlineLevel="2" x14ac:dyDescent="0.25">
      <c r="A350" s="111" t="s">
        <v>1208</v>
      </c>
      <c r="B350" s="112" t="s">
        <v>1209</v>
      </c>
      <c r="C350" s="112" t="s">
        <v>4309</v>
      </c>
      <c r="D350" s="112" t="s">
        <v>4310</v>
      </c>
      <c r="E350" s="111" t="s">
        <v>3848</v>
      </c>
      <c r="F350" s="113">
        <v>76.331549999999993</v>
      </c>
      <c r="G350" s="113"/>
      <c r="H350" s="113"/>
      <c r="I350" s="113"/>
      <c r="J350" s="113"/>
      <c r="K350" s="113"/>
      <c r="L350" s="113"/>
      <c r="M350" s="113"/>
      <c r="N350" s="114"/>
    </row>
    <row r="351" spans="1:14" ht="12.5" outlineLevel="2" x14ac:dyDescent="0.25">
      <c r="A351" s="111" t="s">
        <v>1208</v>
      </c>
      <c r="B351" s="112" t="s">
        <v>1209</v>
      </c>
      <c r="C351" s="112" t="s">
        <v>4311</v>
      </c>
      <c r="D351" s="112" t="s">
        <v>4312</v>
      </c>
      <c r="E351" s="111" t="s">
        <v>3848</v>
      </c>
      <c r="F351" s="113">
        <v>9256.9511600000005</v>
      </c>
      <c r="G351" s="113"/>
      <c r="H351" s="113"/>
      <c r="I351" s="113"/>
      <c r="J351" s="113"/>
      <c r="K351" s="113"/>
      <c r="L351" s="113"/>
      <c r="M351" s="113"/>
      <c r="N351" s="114"/>
    </row>
    <row r="352" spans="1:14" ht="12.5" outlineLevel="2" x14ac:dyDescent="0.25">
      <c r="A352" s="111" t="s">
        <v>1208</v>
      </c>
      <c r="B352" s="112" t="s">
        <v>1209</v>
      </c>
      <c r="C352" s="112" t="s">
        <v>4313</v>
      </c>
      <c r="D352" s="112" t="s">
        <v>4314</v>
      </c>
      <c r="E352" s="111" t="s">
        <v>3848</v>
      </c>
      <c r="F352" s="113">
        <v>3275.2843800000001</v>
      </c>
      <c r="G352" s="113"/>
      <c r="H352" s="113"/>
      <c r="I352" s="113"/>
      <c r="J352" s="113"/>
      <c r="K352" s="113"/>
      <c r="L352" s="113"/>
      <c r="M352" s="113"/>
      <c r="N352" s="114"/>
    </row>
    <row r="353" spans="1:14" ht="12.5" outlineLevel="2" x14ac:dyDescent="0.25">
      <c r="A353" s="111" t="s">
        <v>1208</v>
      </c>
      <c r="B353" s="112" t="s">
        <v>1209</v>
      </c>
      <c r="C353" s="112" t="s">
        <v>4315</v>
      </c>
      <c r="D353" s="112" t="s">
        <v>4316</v>
      </c>
      <c r="E353" s="111" t="s">
        <v>3848</v>
      </c>
      <c r="F353" s="113">
        <v>445.94877000000002</v>
      </c>
      <c r="G353" s="113"/>
      <c r="H353" s="113"/>
      <c r="I353" s="113"/>
      <c r="J353" s="113"/>
      <c r="K353" s="113"/>
      <c r="L353" s="113"/>
      <c r="M353" s="113"/>
      <c r="N353" s="114"/>
    </row>
    <row r="354" spans="1:14" ht="12.5" outlineLevel="2" x14ac:dyDescent="0.25">
      <c r="A354" s="111" t="s">
        <v>1208</v>
      </c>
      <c r="B354" s="112" t="s">
        <v>1209</v>
      </c>
      <c r="C354" s="112" t="s">
        <v>4317</v>
      </c>
      <c r="D354" s="112" t="s">
        <v>4318</v>
      </c>
      <c r="E354" s="111" t="s">
        <v>3848</v>
      </c>
      <c r="F354" s="113">
        <v>146.02239</v>
      </c>
      <c r="G354" s="113"/>
      <c r="H354" s="113"/>
      <c r="I354" s="113"/>
      <c r="J354" s="113"/>
      <c r="K354" s="113"/>
      <c r="L354" s="113"/>
      <c r="M354" s="113"/>
      <c r="N354" s="114"/>
    </row>
    <row r="355" spans="1:14" ht="12.5" outlineLevel="2" x14ac:dyDescent="0.25">
      <c r="A355" s="111" t="s">
        <v>1208</v>
      </c>
      <c r="B355" s="112" t="s">
        <v>1209</v>
      </c>
      <c r="C355" s="112" t="s">
        <v>4319</v>
      </c>
      <c r="D355" s="112" t="s">
        <v>4320</v>
      </c>
      <c r="E355" s="111" t="s">
        <v>3848</v>
      </c>
      <c r="F355" s="113">
        <v>-587832.34629999998</v>
      </c>
      <c r="G355" s="113"/>
      <c r="H355" s="113"/>
      <c r="I355" s="113"/>
      <c r="J355" s="113"/>
      <c r="K355" s="113"/>
      <c r="L355" s="113"/>
      <c r="M355" s="113"/>
      <c r="N355" s="114"/>
    </row>
    <row r="356" spans="1:14" ht="12.5" outlineLevel="2" x14ac:dyDescent="0.25">
      <c r="A356" s="111" t="s">
        <v>1208</v>
      </c>
      <c r="B356" s="112" t="s">
        <v>1209</v>
      </c>
      <c r="C356" s="112" t="s">
        <v>4321</v>
      </c>
      <c r="D356" s="112" t="s">
        <v>4322</v>
      </c>
      <c r="E356" s="111" t="s">
        <v>3848</v>
      </c>
      <c r="F356" s="113">
        <v>1.8589</v>
      </c>
      <c r="G356" s="113"/>
      <c r="H356" s="113"/>
      <c r="I356" s="113"/>
      <c r="J356" s="113"/>
      <c r="K356" s="113"/>
      <c r="L356" s="113"/>
      <c r="M356" s="113"/>
      <c r="N356" s="114"/>
    </row>
    <row r="357" spans="1:14" ht="12.5" outlineLevel="2" x14ac:dyDescent="0.25">
      <c r="A357" s="111" t="s">
        <v>1208</v>
      </c>
      <c r="B357" s="112" t="s">
        <v>1209</v>
      </c>
      <c r="C357" s="112" t="s">
        <v>4323</v>
      </c>
      <c r="D357" s="112" t="s">
        <v>4324</v>
      </c>
      <c r="E357" s="111" t="s">
        <v>3848</v>
      </c>
      <c r="F357" s="113">
        <v>22.846060000000001</v>
      </c>
      <c r="G357" s="113"/>
      <c r="H357" s="113"/>
      <c r="I357" s="113"/>
      <c r="J357" s="113"/>
      <c r="K357" s="113"/>
      <c r="L357" s="113"/>
      <c r="M357" s="113"/>
      <c r="N357" s="114"/>
    </row>
    <row r="358" spans="1:14" ht="12.5" outlineLevel="2" x14ac:dyDescent="0.25">
      <c r="A358" s="111" t="s">
        <v>1208</v>
      </c>
      <c r="B358" s="112" t="s">
        <v>1209</v>
      </c>
      <c r="C358" s="112" t="s">
        <v>4325</v>
      </c>
      <c r="D358" s="112" t="s">
        <v>4326</v>
      </c>
      <c r="E358" s="111" t="s">
        <v>3848</v>
      </c>
      <c r="F358" s="113">
        <v>48.278149999999997</v>
      </c>
      <c r="G358" s="113"/>
      <c r="H358" s="113"/>
      <c r="I358" s="113"/>
      <c r="J358" s="113"/>
      <c r="K358" s="113"/>
      <c r="L358" s="113"/>
      <c r="M358" s="113"/>
      <c r="N358" s="114"/>
    </row>
    <row r="359" spans="1:14" ht="12.5" outlineLevel="2" x14ac:dyDescent="0.25">
      <c r="A359" s="111" t="s">
        <v>1208</v>
      </c>
      <c r="B359" s="112" t="s">
        <v>1209</v>
      </c>
      <c r="C359" s="112" t="s">
        <v>4327</v>
      </c>
      <c r="D359" s="112" t="s">
        <v>4328</v>
      </c>
      <c r="E359" s="111" t="s">
        <v>3848</v>
      </c>
      <c r="F359" s="113">
        <v>3306.2718399999999</v>
      </c>
      <c r="G359" s="113"/>
      <c r="H359" s="113"/>
      <c r="I359" s="113"/>
      <c r="J359" s="113"/>
      <c r="K359" s="113"/>
      <c r="L359" s="113"/>
      <c r="M359" s="113"/>
      <c r="N359" s="114"/>
    </row>
    <row r="360" spans="1:14" ht="12.5" outlineLevel="2" x14ac:dyDescent="0.25">
      <c r="A360" s="111" t="s">
        <v>1208</v>
      </c>
      <c r="B360" s="112" t="s">
        <v>1209</v>
      </c>
      <c r="C360" s="112" t="s">
        <v>4329</v>
      </c>
      <c r="D360" s="112" t="s">
        <v>4330</v>
      </c>
      <c r="E360" s="111" t="s">
        <v>3848</v>
      </c>
      <c r="F360" s="113">
        <v>3059.7789899999998</v>
      </c>
      <c r="G360" s="113"/>
      <c r="H360" s="113"/>
      <c r="I360" s="113"/>
      <c r="J360" s="113"/>
      <c r="K360" s="113"/>
      <c r="L360" s="113"/>
      <c r="M360" s="113"/>
      <c r="N360" s="114"/>
    </row>
    <row r="361" spans="1:14" ht="12.5" outlineLevel="2" x14ac:dyDescent="0.25">
      <c r="A361" s="111" t="s">
        <v>1208</v>
      </c>
      <c r="B361" s="112" t="s">
        <v>1209</v>
      </c>
      <c r="C361" s="112" t="s">
        <v>4331</v>
      </c>
      <c r="D361" s="112" t="s">
        <v>4332</v>
      </c>
      <c r="E361" s="111" t="s">
        <v>3848</v>
      </c>
      <c r="F361" s="113">
        <v>2347.3112900000001</v>
      </c>
      <c r="G361" s="113"/>
      <c r="H361" s="113"/>
      <c r="I361" s="113"/>
      <c r="J361" s="113"/>
      <c r="K361" s="113"/>
      <c r="L361" s="113"/>
      <c r="M361" s="113"/>
      <c r="N361" s="114"/>
    </row>
    <row r="362" spans="1:14" ht="12.5" outlineLevel="2" x14ac:dyDescent="0.25">
      <c r="A362" s="111" t="s">
        <v>1208</v>
      </c>
      <c r="B362" s="112" t="s">
        <v>1209</v>
      </c>
      <c r="C362" s="112" t="s">
        <v>4333</v>
      </c>
      <c r="D362" s="112" t="s">
        <v>4334</v>
      </c>
      <c r="E362" s="111" t="s">
        <v>3848</v>
      </c>
      <c r="F362" s="113">
        <v>65.005750000000006</v>
      </c>
      <c r="G362" s="113"/>
      <c r="H362" s="113"/>
      <c r="I362" s="113"/>
      <c r="J362" s="113"/>
      <c r="K362" s="113"/>
      <c r="L362" s="113"/>
      <c r="M362" s="113"/>
      <c r="N362" s="114"/>
    </row>
    <row r="363" spans="1:14" ht="12.5" outlineLevel="2" x14ac:dyDescent="0.25">
      <c r="A363" s="111" t="s">
        <v>1208</v>
      </c>
      <c r="B363" s="112" t="s">
        <v>1209</v>
      </c>
      <c r="C363" s="112" t="s">
        <v>4335</v>
      </c>
      <c r="D363" s="112" t="s">
        <v>4336</v>
      </c>
      <c r="E363" s="111" t="s">
        <v>3848</v>
      </c>
      <c r="F363" s="113">
        <v>222.54929000000001</v>
      </c>
      <c r="G363" s="113"/>
      <c r="H363" s="113"/>
      <c r="I363" s="113"/>
      <c r="J363" s="113"/>
      <c r="K363" s="113"/>
      <c r="L363" s="113"/>
      <c r="M363" s="113"/>
      <c r="N363" s="114"/>
    </row>
    <row r="364" spans="1:14" ht="12.5" outlineLevel="2" x14ac:dyDescent="0.25">
      <c r="A364" s="111" t="s">
        <v>1208</v>
      </c>
      <c r="B364" s="112" t="s">
        <v>1209</v>
      </c>
      <c r="C364" s="112" t="s">
        <v>4337</v>
      </c>
      <c r="D364" s="112" t="s">
        <v>4338</v>
      </c>
      <c r="E364" s="111" t="s">
        <v>3848</v>
      </c>
      <c r="F364" s="113">
        <v>1475.7383600000001</v>
      </c>
      <c r="G364" s="113"/>
      <c r="H364" s="113"/>
      <c r="I364" s="113"/>
      <c r="J364" s="113"/>
      <c r="K364" s="113"/>
      <c r="L364" s="113"/>
      <c r="M364" s="113"/>
      <c r="N364" s="114"/>
    </row>
    <row r="365" spans="1:14" ht="12.5" outlineLevel="2" x14ac:dyDescent="0.25">
      <c r="A365" s="111" t="s">
        <v>1208</v>
      </c>
      <c r="B365" s="112" t="s">
        <v>1209</v>
      </c>
      <c r="C365" s="112" t="s">
        <v>4339</v>
      </c>
      <c r="D365" s="112" t="s">
        <v>4340</v>
      </c>
      <c r="E365" s="111" t="s">
        <v>3848</v>
      </c>
      <c r="F365" s="113">
        <v>3484.5932400000002</v>
      </c>
      <c r="G365" s="113"/>
      <c r="H365" s="113"/>
      <c r="I365" s="113"/>
      <c r="J365" s="113"/>
      <c r="K365" s="113"/>
      <c r="L365" s="113"/>
      <c r="M365" s="113"/>
      <c r="N365" s="114"/>
    </row>
    <row r="366" spans="1:14" ht="12.5" outlineLevel="2" x14ac:dyDescent="0.25">
      <c r="A366" s="111" t="s">
        <v>1208</v>
      </c>
      <c r="B366" s="112" t="s">
        <v>1209</v>
      </c>
      <c r="C366" s="112" t="s">
        <v>4341</v>
      </c>
      <c r="D366" s="112" t="s">
        <v>4342</v>
      </c>
      <c r="E366" s="111" t="s">
        <v>3848</v>
      </c>
      <c r="F366" s="113">
        <v>59.976289999999999</v>
      </c>
      <c r="G366" s="113"/>
      <c r="H366" s="113"/>
      <c r="I366" s="113"/>
      <c r="J366" s="113"/>
      <c r="K366" s="113"/>
      <c r="L366" s="113"/>
      <c r="M366" s="113"/>
      <c r="N366" s="114"/>
    </row>
    <row r="367" spans="1:14" ht="12.5" outlineLevel="2" x14ac:dyDescent="0.25">
      <c r="A367" s="111" t="s">
        <v>1208</v>
      </c>
      <c r="B367" s="112" t="s">
        <v>1209</v>
      </c>
      <c r="C367" s="112" t="s">
        <v>4343</v>
      </c>
      <c r="D367" s="112" t="s">
        <v>4344</v>
      </c>
      <c r="E367" s="111" t="s">
        <v>3848</v>
      </c>
      <c r="F367" s="113">
        <v>50</v>
      </c>
      <c r="G367" s="113"/>
      <c r="H367" s="113"/>
      <c r="I367" s="113"/>
      <c r="J367" s="113"/>
      <c r="K367" s="113"/>
      <c r="L367" s="113"/>
      <c r="M367" s="113"/>
      <c r="N367" s="114"/>
    </row>
    <row r="368" spans="1:14" ht="12.5" outlineLevel="2" x14ac:dyDescent="0.25">
      <c r="A368" s="111" t="s">
        <v>1208</v>
      </c>
      <c r="B368" s="112" t="s">
        <v>1209</v>
      </c>
      <c r="C368" s="112" t="s">
        <v>4345</v>
      </c>
      <c r="D368" s="112" t="s">
        <v>4346</v>
      </c>
      <c r="E368" s="111" t="s">
        <v>3848</v>
      </c>
      <c r="F368" s="113">
        <v>67.378190000000004</v>
      </c>
      <c r="G368" s="113"/>
      <c r="H368" s="113"/>
      <c r="I368" s="113"/>
      <c r="J368" s="113"/>
      <c r="K368" s="113"/>
      <c r="L368" s="113"/>
      <c r="M368" s="113"/>
      <c r="N368" s="114"/>
    </row>
    <row r="369" spans="1:14" ht="12.5" outlineLevel="2" x14ac:dyDescent="0.25">
      <c r="A369" s="111" t="s">
        <v>1208</v>
      </c>
      <c r="B369" s="112" t="s">
        <v>1209</v>
      </c>
      <c r="C369" s="112" t="s">
        <v>4347</v>
      </c>
      <c r="D369" s="112" t="s">
        <v>4348</v>
      </c>
      <c r="E369" s="111" t="s">
        <v>3848</v>
      </c>
      <c r="F369" s="113">
        <v>102.7296</v>
      </c>
      <c r="G369" s="113"/>
      <c r="H369" s="113"/>
      <c r="I369" s="113"/>
      <c r="J369" s="113"/>
      <c r="K369" s="113"/>
      <c r="L369" s="113"/>
      <c r="M369" s="113"/>
      <c r="N369" s="114"/>
    </row>
    <row r="370" spans="1:14" ht="12.5" outlineLevel="2" x14ac:dyDescent="0.25">
      <c r="A370" s="111" t="s">
        <v>1208</v>
      </c>
      <c r="B370" s="112" t="s">
        <v>1209</v>
      </c>
      <c r="C370" s="112" t="s">
        <v>4349</v>
      </c>
      <c r="D370" s="112" t="s">
        <v>4310</v>
      </c>
      <c r="E370" s="111" t="s">
        <v>3848</v>
      </c>
      <c r="F370" s="113">
        <v>943.91087000000005</v>
      </c>
      <c r="G370" s="113"/>
      <c r="H370" s="113"/>
      <c r="I370" s="113"/>
      <c r="J370" s="113"/>
      <c r="K370" s="113"/>
      <c r="L370" s="113"/>
      <c r="M370" s="113"/>
      <c r="N370" s="114"/>
    </row>
    <row r="371" spans="1:14" ht="12.5" outlineLevel="2" x14ac:dyDescent="0.25">
      <c r="A371" s="111" t="s">
        <v>1208</v>
      </c>
      <c r="B371" s="112" t="s">
        <v>1209</v>
      </c>
      <c r="C371" s="112" t="s">
        <v>4350</v>
      </c>
      <c r="D371" s="112" t="s">
        <v>4316</v>
      </c>
      <c r="E371" s="111" t="s">
        <v>3848</v>
      </c>
      <c r="F371" s="113">
        <v>1967.19092</v>
      </c>
      <c r="G371" s="113"/>
      <c r="H371" s="113"/>
      <c r="I371" s="113"/>
      <c r="J371" s="113"/>
      <c r="K371" s="113"/>
      <c r="L371" s="113"/>
      <c r="M371" s="113"/>
      <c r="N371" s="114"/>
    </row>
    <row r="372" spans="1:14" ht="12.5" outlineLevel="2" x14ac:dyDescent="0.25">
      <c r="A372" s="111" t="s">
        <v>1208</v>
      </c>
      <c r="B372" s="112" t="s">
        <v>1209</v>
      </c>
      <c r="C372" s="112" t="s">
        <v>4351</v>
      </c>
      <c r="D372" s="112" t="s">
        <v>4318</v>
      </c>
      <c r="E372" s="111" t="s">
        <v>3848</v>
      </c>
      <c r="F372" s="113">
        <v>420.56610000000001</v>
      </c>
      <c r="G372" s="113"/>
      <c r="H372" s="113"/>
      <c r="I372" s="113"/>
      <c r="J372" s="113"/>
      <c r="K372" s="113"/>
      <c r="L372" s="113"/>
      <c r="M372" s="113"/>
      <c r="N372" s="114"/>
    </row>
    <row r="373" spans="1:14" ht="12.5" outlineLevel="2" x14ac:dyDescent="0.25">
      <c r="A373" s="111" t="s">
        <v>1208</v>
      </c>
      <c r="B373" s="112" t="s">
        <v>1209</v>
      </c>
      <c r="C373" s="112" t="s">
        <v>4352</v>
      </c>
      <c r="D373" s="112" t="s">
        <v>4353</v>
      </c>
      <c r="E373" s="111" t="s">
        <v>3848</v>
      </c>
      <c r="F373" s="113">
        <v>104.62752</v>
      </c>
      <c r="G373" s="113"/>
      <c r="H373" s="113"/>
      <c r="I373" s="113"/>
      <c r="J373" s="113"/>
      <c r="K373" s="113"/>
      <c r="L373" s="113"/>
      <c r="M373" s="113"/>
      <c r="N373" s="114"/>
    </row>
    <row r="374" spans="1:14" ht="12.5" outlineLevel="2" x14ac:dyDescent="0.25">
      <c r="A374" s="111" t="s">
        <v>1208</v>
      </c>
      <c r="B374" s="112" t="s">
        <v>1209</v>
      </c>
      <c r="C374" s="112" t="s">
        <v>4354</v>
      </c>
      <c r="D374" s="112" t="s">
        <v>4355</v>
      </c>
      <c r="E374" s="111" t="s">
        <v>3848</v>
      </c>
      <c r="F374" s="113">
        <v>35.638219999999997</v>
      </c>
      <c r="G374" s="113"/>
      <c r="H374" s="113"/>
      <c r="I374" s="113"/>
      <c r="J374" s="113"/>
      <c r="K374" s="113"/>
      <c r="L374" s="113"/>
      <c r="M374" s="113"/>
      <c r="N374" s="114"/>
    </row>
    <row r="375" spans="1:14" ht="12.5" outlineLevel="2" x14ac:dyDescent="0.25">
      <c r="A375" s="111" t="s">
        <v>1208</v>
      </c>
      <c r="B375" s="112" t="s">
        <v>1209</v>
      </c>
      <c r="C375" s="112" t="s">
        <v>4356</v>
      </c>
      <c r="D375" s="112" t="s">
        <v>4357</v>
      </c>
      <c r="E375" s="111" t="s">
        <v>3848</v>
      </c>
      <c r="F375" s="113">
        <v>1.0000000000000001E-5</v>
      </c>
      <c r="G375" s="113"/>
      <c r="H375" s="113"/>
      <c r="I375" s="113"/>
      <c r="J375" s="113"/>
      <c r="K375" s="113"/>
      <c r="L375" s="113"/>
      <c r="M375" s="113"/>
      <c r="N375" s="114"/>
    </row>
    <row r="376" spans="1:14" ht="12.5" outlineLevel="2" x14ac:dyDescent="0.25">
      <c r="A376" s="111" t="s">
        <v>1208</v>
      </c>
      <c r="B376" s="112" t="s">
        <v>1209</v>
      </c>
      <c r="C376" s="112" t="s">
        <v>4358</v>
      </c>
      <c r="D376" s="112" t="s">
        <v>4359</v>
      </c>
      <c r="E376" s="111" t="s">
        <v>3848</v>
      </c>
      <c r="F376" s="113">
        <v>52.954230000000003</v>
      </c>
      <c r="G376" s="113"/>
      <c r="H376" s="113"/>
      <c r="I376" s="113"/>
      <c r="J376" s="113"/>
      <c r="K376" s="113"/>
      <c r="L376" s="113"/>
      <c r="M376" s="113"/>
      <c r="N376" s="114"/>
    </row>
    <row r="377" spans="1:14" ht="12.5" outlineLevel="2" x14ac:dyDescent="0.25">
      <c r="A377" s="111" t="s">
        <v>1208</v>
      </c>
      <c r="B377" s="112" t="s">
        <v>1209</v>
      </c>
      <c r="C377" s="112" t="s">
        <v>4360</v>
      </c>
      <c r="D377" s="112" t="s">
        <v>4361</v>
      </c>
      <c r="E377" s="111" t="s">
        <v>3848</v>
      </c>
      <c r="F377" s="113">
        <v>2.8250000000000002</v>
      </c>
      <c r="G377" s="113"/>
      <c r="H377" s="113"/>
      <c r="I377" s="113"/>
      <c r="J377" s="113"/>
      <c r="K377" s="113"/>
      <c r="L377" s="113"/>
      <c r="M377" s="113"/>
      <c r="N377" s="114"/>
    </row>
    <row r="378" spans="1:14" ht="12.5" outlineLevel="2" x14ac:dyDescent="0.25">
      <c r="A378" s="111" t="s">
        <v>1208</v>
      </c>
      <c r="B378" s="112" t="s">
        <v>1209</v>
      </c>
      <c r="C378" s="112" t="s">
        <v>4362</v>
      </c>
      <c r="D378" s="112" t="s">
        <v>4363</v>
      </c>
      <c r="E378" s="111" t="s">
        <v>3848</v>
      </c>
      <c r="F378" s="113">
        <v>118.51381000000001</v>
      </c>
      <c r="G378" s="113"/>
      <c r="H378" s="113"/>
      <c r="I378" s="113"/>
      <c r="J378" s="113"/>
      <c r="K378" s="113"/>
      <c r="L378" s="113"/>
      <c r="M378" s="113"/>
      <c r="N378" s="114"/>
    </row>
    <row r="379" spans="1:14" ht="12.5" outlineLevel="2" x14ac:dyDescent="0.25">
      <c r="A379" s="111" t="s">
        <v>1208</v>
      </c>
      <c r="B379" s="112" t="s">
        <v>1209</v>
      </c>
      <c r="C379" s="112" t="s">
        <v>4364</v>
      </c>
      <c r="D379" s="112" t="s">
        <v>4365</v>
      </c>
      <c r="E379" s="111" t="s">
        <v>3848</v>
      </c>
      <c r="F379" s="113">
        <v>3751.5009100000002</v>
      </c>
      <c r="G379" s="113"/>
      <c r="H379" s="113"/>
      <c r="I379" s="113"/>
      <c r="J379" s="113"/>
      <c r="K379" s="113"/>
      <c r="L379" s="113"/>
      <c r="M379" s="113"/>
      <c r="N379" s="114"/>
    </row>
    <row r="380" spans="1:14" ht="12.5" outlineLevel="2" x14ac:dyDescent="0.25">
      <c r="A380" s="111" t="s">
        <v>1208</v>
      </c>
      <c r="B380" s="112" t="s">
        <v>1209</v>
      </c>
      <c r="C380" s="112" t="s">
        <v>4366</v>
      </c>
      <c r="D380" s="112" t="s">
        <v>4367</v>
      </c>
      <c r="E380" s="111" t="s">
        <v>3848</v>
      </c>
      <c r="F380" s="113">
        <v>8623.8516299999992</v>
      </c>
      <c r="G380" s="113"/>
      <c r="H380" s="113"/>
      <c r="I380" s="113"/>
      <c r="J380" s="113"/>
      <c r="K380" s="113"/>
      <c r="L380" s="113"/>
      <c r="M380" s="113"/>
      <c r="N380" s="114"/>
    </row>
    <row r="381" spans="1:14" ht="12.5" outlineLevel="2" x14ac:dyDescent="0.25">
      <c r="A381" s="111" t="s">
        <v>1208</v>
      </c>
      <c r="B381" s="112" t="s">
        <v>1209</v>
      </c>
      <c r="C381" s="112" t="s">
        <v>4368</v>
      </c>
      <c r="D381" s="112" t="s">
        <v>4369</v>
      </c>
      <c r="E381" s="111" t="s">
        <v>3848</v>
      </c>
      <c r="F381" s="113">
        <v>1499.1451300000001</v>
      </c>
      <c r="G381" s="113"/>
      <c r="H381" s="113"/>
      <c r="I381" s="113"/>
      <c r="J381" s="113"/>
      <c r="K381" s="113"/>
      <c r="L381" s="113"/>
      <c r="M381" s="113"/>
      <c r="N381" s="114"/>
    </row>
    <row r="382" spans="1:14" ht="12.5" outlineLevel="2" x14ac:dyDescent="0.25">
      <c r="A382" s="111" t="s">
        <v>1208</v>
      </c>
      <c r="B382" s="112" t="s">
        <v>1209</v>
      </c>
      <c r="C382" s="112" t="s">
        <v>4370</v>
      </c>
      <c r="D382" s="112" t="s">
        <v>4371</v>
      </c>
      <c r="E382" s="111" t="s">
        <v>3848</v>
      </c>
      <c r="F382" s="113">
        <v>2187.1782499999999</v>
      </c>
      <c r="G382" s="113"/>
      <c r="H382" s="113"/>
      <c r="I382" s="113"/>
      <c r="J382" s="113"/>
      <c r="K382" s="113"/>
      <c r="L382" s="113"/>
      <c r="M382" s="113"/>
      <c r="N382" s="114"/>
    </row>
    <row r="383" spans="1:14" ht="12.5" outlineLevel="2" x14ac:dyDescent="0.25">
      <c r="A383" s="111" t="s">
        <v>1208</v>
      </c>
      <c r="B383" s="112" t="s">
        <v>1209</v>
      </c>
      <c r="C383" s="112" t="s">
        <v>4372</v>
      </c>
      <c r="D383" s="112" t="s">
        <v>4373</v>
      </c>
      <c r="E383" s="111" t="s">
        <v>3848</v>
      </c>
      <c r="F383" s="113">
        <v>2747.6797799999999</v>
      </c>
      <c r="G383" s="113"/>
      <c r="H383" s="113"/>
      <c r="I383" s="113"/>
      <c r="J383" s="113"/>
      <c r="K383" s="113"/>
      <c r="L383" s="113"/>
      <c r="M383" s="113"/>
      <c r="N383" s="114"/>
    </row>
    <row r="384" spans="1:14" ht="12.5" outlineLevel="2" x14ac:dyDescent="0.25">
      <c r="A384" s="111" t="s">
        <v>1208</v>
      </c>
      <c r="B384" s="112" t="s">
        <v>1209</v>
      </c>
      <c r="C384" s="112" t="s">
        <v>4374</v>
      </c>
      <c r="D384" s="112" t="s">
        <v>4375</v>
      </c>
      <c r="E384" s="111" t="s">
        <v>3848</v>
      </c>
      <c r="F384" s="113">
        <v>64.919430000000006</v>
      </c>
      <c r="G384" s="113"/>
      <c r="H384" s="113"/>
      <c r="I384" s="113"/>
      <c r="J384" s="113"/>
      <c r="K384" s="113"/>
      <c r="L384" s="113"/>
      <c r="M384" s="113"/>
      <c r="N384" s="114"/>
    </row>
    <row r="385" spans="1:14" ht="12.5" outlineLevel="2" x14ac:dyDescent="0.25">
      <c r="A385" s="111" t="s">
        <v>1208</v>
      </c>
      <c r="B385" s="112" t="s">
        <v>1209</v>
      </c>
      <c r="C385" s="112" t="s">
        <v>4376</v>
      </c>
      <c r="D385" s="112" t="s">
        <v>4377</v>
      </c>
      <c r="E385" s="111" t="s">
        <v>3848</v>
      </c>
      <c r="F385" s="113">
        <v>121.81515</v>
      </c>
      <c r="G385" s="113"/>
      <c r="H385" s="113"/>
      <c r="I385" s="113"/>
      <c r="J385" s="113"/>
      <c r="K385" s="113"/>
      <c r="L385" s="113"/>
      <c r="M385" s="113"/>
      <c r="N385" s="114"/>
    </row>
    <row r="386" spans="1:14" ht="12.5" outlineLevel="2" x14ac:dyDescent="0.25">
      <c r="A386" s="111" t="s">
        <v>1208</v>
      </c>
      <c r="B386" s="112" t="s">
        <v>1209</v>
      </c>
      <c r="C386" s="112" t="s">
        <v>4378</v>
      </c>
      <c r="D386" s="112" t="s">
        <v>4379</v>
      </c>
      <c r="E386" s="111" t="s">
        <v>3848</v>
      </c>
      <c r="F386" s="113">
        <v>1848.1562899999999</v>
      </c>
      <c r="G386" s="113"/>
      <c r="H386" s="113"/>
      <c r="I386" s="113"/>
      <c r="J386" s="113"/>
      <c r="K386" s="113"/>
      <c r="L386" s="113"/>
      <c r="M386" s="113"/>
      <c r="N386" s="114"/>
    </row>
    <row r="387" spans="1:14" ht="12.5" outlineLevel="2" x14ac:dyDescent="0.25">
      <c r="A387" s="111" t="s">
        <v>1208</v>
      </c>
      <c r="B387" s="112" t="s">
        <v>1209</v>
      </c>
      <c r="C387" s="112" t="s">
        <v>4380</v>
      </c>
      <c r="D387" s="112" t="s">
        <v>4381</v>
      </c>
      <c r="E387" s="111" t="s">
        <v>3848</v>
      </c>
      <c r="F387" s="113">
        <v>2468.75695</v>
      </c>
      <c r="G387" s="113"/>
      <c r="H387" s="113"/>
      <c r="I387" s="113"/>
      <c r="J387" s="113"/>
      <c r="K387" s="113"/>
      <c r="L387" s="113"/>
      <c r="M387" s="113"/>
      <c r="N387" s="114"/>
    </row>
    <row r="388" spans="1:14" ht="12.5" outlineLevel="2" x14ac:dyDescent="0.25">
      <c r="A388" s="111" t="s">
        <v>1208</v>
      </c>
      <c r="B388" s="112" t="s">
        <v>1209</v>
      </c>
      <c r="C388" s="112" t="s">
        <v>4382</v>
      </c>
      <c r="D388" s="112" t="s">
        <v>4383</v>
      </c>
      <c r="E388" s="111" t="s">
        <v>3848</v>
      </c>
      <c r="F388" s="113">
        <v>535.93276000000003</v>
      </c>
      <c r="G388" s="113"/>
      <c r="H388" s="113"/>
      <c r="I388" s="113"/>
      <c r="J388" s="113"/>
      <c r="K388" s="113"/>
      <c r="L388" s="113"/>
      <c r="M388" s="113"/>
      <c r="N388" s="114"/>
    </row>
    <row r="389" spans="1:14" ht="12.5" outlineLevel="2" x14ac:dyDescent="0.25">
      <c r="A389" s="111" t="s">
        <v>1208</v>
      </c>
      <c r="B389" s="112" t="s">
        <v>1209</v>
      </c>
      <c r="C389" s="112" t="s">
        <v>4384</v>
      </c>
      <c r="D389" s="112" t="s">
        <v>4385</v>
      </c>
      <c r="E389" s="111" t="s">
        <v>3848</v>
      </c>
      <c r="F389" s="113">
        <v>210.95123000000001</v>
      </c>
      <c r="G389" s="113"/>
      <c r="H389" s="113"/>
      <c r="I389" s="113"/>
      <c r="J389" s="113"/>
      <c r="K389" s="113"/>
      <c r="L389" s="113"/>
      <c r="M389" s="113"/>
      <c r="N389" s="114"/>
    </row>
    <row r="390" spans="1:14" ht="12.5" outlineLevel="2" x14ac:dyDescent="0.25">
      <c r="A390" s="111" t="s">
        <v>1208</v>
      </c>
      <c r="B390" s="112" t="s">
        <v>1209</v>
      </c>
      <c r="C390" s="112" t="s">
        <v>4386</v>
      </c>
      <c r="D390" s="112" t="s">
        <v>4387</v>
      </c>
      <c r="E390" s="111" t="s">
        <v>3848</v>
      </c>
      <c r="F390" s="113">
        <v>7.7117699999999996</v>
      </c>
      <c r="G390" s="113"/>
      <c r="H390" s="113"/>
      <c r="I390" s="113"/>
      <c r="J390" s="113"/>
      <c r="K390" s="113"/>
      <c r="L390" s="113"/>
      <c r="M390" s="113"/>
      <c r="N390" s="114"/>
    </row>
    <row r="391" spans="1:14" ht="12.5" outlineLevel="2" x14ac:dyDescent="0.25">
      <c r="A391" s="111" t="s">
        <v>1208</v>
      </c>
      <c r="B391" s="112" t="s">
        <v>1209</v>
      </c>
      <c r="C391" s="112" t="s">
        <v>4388</v>
      </c>
      <c r="D391" s="112" t="s">
        <v>4389</v>
      </c>
      <c r="E391" s="111" t="s">
        <v>3848</v>
      </c>
      <c r="F391" s="113">
        <v>1.0000000000000001E-5</v>
      </c>
      <c r="G391" s="113"/>
      <c r="H391" s="113"/>
      <c r="I391" s="113"/>
      <c r="J391" s="113"/>
      <c r="K391" s="113"/>
      <c r="L391" s="113"/>
      <c r="M391" s="113"/>
      <c r="N391" s="114"/>
    </row>
    <row r="392" spans="1:14" ht="12.5" outlineLevel="2" x14ac:dyDescent="0.25">
      <c r="A392" s="111" t="s">
        <v>1208</v>
      </c>
      <c r="B392" s="112" t="s">
        <v>1209</v>
      </c>
      <c r="C392" s="112" t="s">
        <v>4390</v>
      </c>
      <c r="D392" s="112" t="s">
        <v>4391</v>
      </c>
      <c r="E392" s="111" t="s">
        <v>3848</v>
      </c>
      <c r="F392" s="113">
        <v>240.63041999999999</v>
      </c>
      <c r="G392" s="113"/>
      <c r="H392" s="113"/>
      <c r="I392" s="113"/>
      <c r="J392" s="113"/>
      <c r="K392" s="113"/>
      <c r="L392" s="113"/>
      <c r="M392" s="113"/>
      <c r="N392" s="114"/>
    </row>
    <row r="393" spans="1:14" ht="12.5" outlineLevel="2" x14ac:dyDescent="0.25">
      <c r="A393" s="111" t="s">
        <v>1208</v>
      </c>
      <c r="B393" s="112" t="s">
        <v>1209</v>
      </c>
      <c r="C393" s="112" t="s">
        <v>4392</v>
      </c>
      <c r="D393" s="112" t="s">
        <v>4393</v>
      </c>
      <c r="E393" s="111" t="s">
        <v>3848</v>
      </c>
      <c r="F393" s="113">
        <v>15240.2979</v>
      </c>
      <c r="G393" s="113"/>
      <c r="H393" s="113"/>
      <c r="I393" s="113"/>
      <c r="J393" s="113"/>
      <c r="K393" s="113"/>
      <c r="L393" s="113"/>
      <c r="M393" s="113"/>
      <c r="N393" s="114"/>
    </row>
    <row r="394" spans="1:14" ht="12.5" outlineLevel="2" x14ac:dyDescent="0.25">
      <c r="A394" s="111" t="s">
        <v>1208</v>
      </c>
      <c r="B394" s="112" t="s">
        <v>1209</v>
      </c>
      <c r="C394" s="112" t="s">
        <v>4394</v>
      </c>
      <c r="D394" s="112" t="s">
        <v>4395</v>
      </c>
      <c r="E394" s="111" t="s">
        <v>3848</v>
      </c>
      <c r="F394" s="113">
        <v>-44183.016029999999</v>
      </c>
      <c r="G394" s="113"/>
      <c r="H394" s="113"/>
      <c r="I394" s="113"/>
      <c r="J394" s="113"/>
      <c r="K394" s="113"/>
      <c r="L394" s="113"/>
      <c r="M394" s="113"/>
      <c r="N394" s="114"/>
    </row>
    <row r="395" spans="1:14" ht="12.5" outlineLevel="2" x14ac:dyDescent="0.25">
      <c r="A395" s="111" t="s">
        <v>1208</v>
      </c>
      <c r="B395" s="112" t="s">
        <v>1209</v>
      </c>
      <c r="C395" s="112" t="s">
        <v>4396</v>
      </c>
      <c r="D395" s="112" t="s">
        <v>4395</v>
      </c>
      <c r="E395" s="111" t="s">
        <v>3848</v>
      </c>
      <c r="F395" s="113">
        <v>1.0000000000000001E-5</v>
      </c>
      <c r="G395" s="113"/>
      <c r="H395" s="113"/>
      <c r="I395" s="113"/>
      <c r="J395" s="113"/>
      <c r="K395" s="113"/>
      <c r="L395" s="113"/>
      <c r="M395" s="113"/>
      <c r="N395" s="114"/>
    </row>
    <row r="396" spans="1:14" ht="12.5" outlineLevel="2" x14ac:dyDescent="0.25">
      <c r="A396" s="111" t="s">
        <v>1208</v>
      </c>
      <c r="B396" s="112" t="s">
        <v>1209</v>
      </c>
      <c r="C396" s="112" t="s">
        <v>4397</v>
      </c>
      <c r="D396" s="112" t="s">
        <v>4330</v>
      </c>
      <c r="E396" s="111" t="s">
        <v>3848</v>
      </c>
      <c r="F396" s="113">
        <v>5982.4867400000003</v>
      </c>
      <c r="G396" s="113"/>
      <c r="H396" s="113"/>
      <c r="I396" s="113"/>
      <c r="J396" s="113"/>
      <c r="K396" s="113"/>
      <c r="L396" s="113"/>
      <c r="M396" s="113"/>
      <c r="N396" s="114"/>
    </row>
    <row r="397" spans="1:14" ht="12.5" outlineLevel="2" x14ac:dyDescent="0.25">
      <c r="A397" s="111" t="s">
        <v>1208</v>
      </c>
      <c r="B397" s="112" t="s">
        <v>1209</v>
      </c>
      <c r="C397" s="112" t="s">
        <v>4398</v>
      </c>
      <c r="D397" s="112" t="s">
        <v>4399</v>
      </c>
      <c r="E397" s="111" t="s">
        <v>3848</v>
      </c>
      <c r="F397" s="113">
        <v>882.56244000000004</v>
      </c>
      <c r="G397" s="113"/>
      <c r="H397" s="113"/>
      <c r="I397" s="113"/>
      <c r="J397" s="113"/>
      <c r="K397" s="113"/>
      <c r="L397" s="113"/>
      <c r="M397" s="113"/>
      <c r="N397" s="114"/>
    </row>
    <row r="398" spans="1:14" ht="12.5" outlineLevel="2" x14ac:dyDescent="0.25">
      <c r="A398" s="111" t="s">
        <v>1208</v>
      </c>
      <c r="B398" s="112" t="s">
        <v>1209</v>
      </c>
      <c r="C398" s="112" t="s">
        <v>4400</v>
      </c>
      <c r="D398" s="112" t="s">
        <v>4401</v>
      </c>
      <c r="E398" s="111" t="s">
        <v>3848</v>
      </c>
      <c r="F398" s="113">
        <v>1952.2843399999999</v>
      </c>
      <c r="G398" s="113"/>
      <c r="H398" s="113"/>
      <c r="I398" s="113"/>
      <c r="J398" s="113"/>
      <c r="K398" s="113"/>
      <c r="L398" s="113"/>
      <c r="M398" s="113"/>
      <c r="N398" s="114"/>
    </row>
    <row r="399" spans="1:14" ht="12.5" outlineLevel="2" x14ac:dyDescent="0.25">
      <c r="A399" s="111" t="s">
        <v>1208</v>
      </c>
      <c r="B399" s="112" t="s">
        <v>1209</v>
      </c>
      <c r="C399" s="112" t="s">
        <v>4402</v>
      </c>
      <c r="D399" s="112" t="s">
        <v>4403</v>
      </c>
      <c r="E399" s="111" t="s">
        <v>3848</v>
      </c>
      <c r="F399" s="113">
        <v>3369.3951299999999</v>
      </c>
      <c r="G399" s="113"/>
      <c r="H399" s="113"/>
      <c r="I399" s="113"/>
      <c r="J399" s="113"/>
      <c r="K399" s="113"/>
      <c r="L399" s="113"/>
      <c r="M399" s="113"/>
      <c r="N399" s="114"/>
    </row>
    <row r="400" spans="1:14" ht="12.5" outlineLevel="2" x14ac:dyDescent="0.25">
      <c r="A400" s="111" t="s">
        <v>1208</v>
      </c>
      <c r="B400" s="112" t="s">
        <v>1209</v>
      </c>
      <c r="C400" s="112" t="s">
        <v>4404</v>
      </c>
      <c r="D400" s="112" t="s">
        <v>4405</v>
      </c>
      <c r="E400" s="111" t="s">
        <v>3848</v>
      </c>
      <c r="F400" s="113">
        <v>117.12991</v>
      </c>
      <c r="G400" s="113"/>
      <c r="H400" s="113"/>
      <c r="I400" s="113"/>
      <c r="J400" s="113"/>
      <c r="K400" s="113"/>
      <c r="L400" s="113"/>
      <c r="M400" s="113"/>
      <c r="N400" s="114"/>
    </row>
    <row r="401" spans="1:14" ht="12.5" outlineLevel="2" x14ac:dyDescent="0.25">
      <c r="A401" s="111" t="s">
        <v>1208</v>
      </c>
      <c r="B401" s="112" t="s">
        <v>1209</v>
      </c>
      <c r="C401" s="112" t="s">
        <v>4406</v>
      </c>
      <c r="D401" s="112" t="s">
        <v>4407</v>
      </c>
      <c r="E401" s="111" t="s">
        <v>3848</v>
      </c>
      <c r="F401" s="113">
        <v>50</v>
      </c>
      <c r="G401" s="113"/>
      <c r="H401" s="113"/>
      <c r="I401" s="113"/>
      <c r="J401" s="113"/>
      <c r="K401" s="113"/>
      <c r="L401" s="113"/>
      <c r="M401" s="113"/>
      <c r="N401" s="114"/>
    </row>
    <row r="402" spans="1:14" ht="12.5" outlineLevel="2" x14ac:dyDescent="0.25">
      <c r="A402" s="111" t="s">
        <v>1208</v>
      </c>
      <c r="B402" s="112" t="s">
        <v>1209</v>
      </c>
      <c r="C402" s="112" t="s">
        <v>4408</v>
      </c>
      <c r="D402" s="112" t="s">
        <v>4409</v>
      </c>
      <c r="E402" s="111" t="s">
        <v>3848</v>
      </c>
      <c r="F402" s="113">
        <v>3398.6216399999998</v>
      </c>
      <c r="G402" s="113"/>
      <c r="H402" s="113"/>
      <c r="I402" s="113"/>
      <c r="J402" s="113"/>
      <c r="K402" s="113"/>
      <c r="L402" s="113"/>
      <c r="M402" s="113"/>
      <c r="N402" s="114"/>
    </row>
    <row r="403" spans="1:14" ht="12.5" outlineLevel="2" x14ac:dyDescent="0.25">
      <c r="A403" s="111" t="s">
        <v>1208</v>
      </c>
      <c r="B403" s="112" t="s">
        <v>1209</v>
      </c>
      <c r="C403" s="112" t="s">
        <v>4410</v>
      </c>
      <c r="D403" s="112" t="s">
        <v>4411</v>
      </c>
      <c r="E403" s="111" t="s">
        <v>3848</v>
      </c>
      <c r="F403" s="113">
        <v>61.213540000000002</v>
      </c>
      <c r="G403" s="113"/>
      <c r="H403" s="113"/>
      <c r="I403" s="113"/>
      <c r="J403" s="113"/>
      <c r="K403" s="113"/>
      <c r="L403" s="113"/>
      <c r="M403" s="113"/>
      <c r="N403" s="114"/>
    </row>
    <row r="404" spans="1:14" ht="12.5" outlineLevel="2" x14ac:dyDescent="0.25">
      <c r="A404" s="111" t="s">
        <v>1208</v>
      </c>
      <c r="B404" s="112" t="s">
        <v>1209</v>
      </c>
      <c r="C404" s="112" t="s">
        <v>4412</v>
      </c>
      <c r="D404" s="112" t="s">
        <v>4413</v>
      </c>
      <c r="E404" s="111" t="s">
        <v>3848</v>
      </c>
      <c r="F404" s="113">
        <v>107.61076</v>
      </c>
      <c r="G404" s="113"/>
      <c r="H404" s="113"/>
      <c r="I404" s="113"/>
      <c r="J404" s="113"/>
      <c r="K404" s="113"/>
      <c r="L404" s="113"/>
      <c r="M404" s="113"/>
      <c r="N404" s="114"/>
    </row>
    <row r="405" spans="1:14" ht="12.5" outlineLevel="2" x14ac:dyDescent="0.25">
      <c r="A405" s="111" t="s">
        <v>1208</v>
      </c>
      <c r="B405" s="112" t="s">
        <v>1209</v>
      </c>
      <c r="C405" s="112" t="s">
        <v>4414</v>
      </c>
      <c r="D405" s="112" t="s">
        <v>4310</v>
      </c>
      <c r="E405" s="111" t="s">
        <v>3848</v>
      </c>
      <c r="F405" s="113">
        <v>1936.3963799999999</v>
      </c>
      <c r="G405" s="113"/>
      <c r="H405" s="113"/>
      <c r="I405" s="113"/>
      <c r="J405" s="113"/>
      <c r="K405" s="113"/>
      <c r="L405" s="113"/>
      <c r="M405" s="113"/>
      <c r="N405" s="114"/>
    </row>
    <row r="406" spans="1:14" ht="12.5" outlineLevel="2" x14ac:dyDescent="0.25">
      <c r="A406" s="111" t="s">
        <v>1208</v>
      </c>
      <c r="B406" s="112" t="s">
        <v>1209</v>
      </c>
      <c r="C406" s="112" t="s">
        <v>4415</v>
      </c>
      <c r="D406" s="112" t="s">
        <v>4316</v>
      </c>
      <c r="E406" s="111" t="s">
        <v>3848</v>
      </c>
      <c r="F406" s="113">
        <v>3276.6373699999999</v>
      </c>
      <c r="G406" s="113"/>
      <c r="H406" s="113"/>
      <c r="I406" s="113"/>
      <c r="J406" s="113"/>
      <c r="K406" s="113"/>
      <c r="L406" s="113"/>
      <c r="M406" s="113"/>
      <c r="N406" s="114"/>
    </row>
    <row r="407" spans="1:14" ht="12.5" outlineLevel="2" x14ac:dyDescent="0.25">
      <c r="A407" s="111" t="s">
        <v>1208</v>
      </c>
      <c r="B407" s="112" t="s">
        <v>1209</v>
      </c>
      <c r="C407" s="112" t="s">
        <v>4416</v>
      </c>
      <c r="D407" s="112" t="s">
        <v>4318</v>
      </c>
      <c r="E407" s="111" t="s">
        <v>3848</v>
      </c>
      <c r="F407" s="113">
        <v>967.89549999999997</v>
      </c>
      <c r="G407" s="113"/>
      <c r="H407" s="113"/>
      <c r="I407" s="113"/>
      <c r="J407" s="113"/>
      <c r="K407" s="113"/>
      <c r="L407" s="113"/>
      <c r="M407" s="113"/>
      <c r="N407" s="114"/>
    </row>
    <row r="408" spans="1:14" ht="12.5" outlineLevel="2" x14ac:dyDescent="0.25">
      <c r="A408" s="111" t="s">
        <v>1208</v>
      </c>
      <c r="B408" s="112" t="s">
        <v>1209</v>
      </c>
      <c r="C408" s="112" t="s">
        <v>4417</v>
      </c>
      <c r="D408" s="112" t="s">
        <v>4418</v>
      </c>
      <c r="E408" s="111" t="s">
        <v>3848</v>
      </c>
      <c r="F408" s="113">
        <v>187.28456</v>
      </c>
      <c r="G408" s="113"/>
      <c r="H408" s="113"/>
      <c r="I408" s="113"/>
      <c r="J408" s="113"/>
      <c r="K408" s="113"/>
      <c r="L408" s="113"/>
      <c r="M408" s="113"/>
      <c r="N408" s="114"/>
    </row>
    <row r="409" spans="1:14" ht="12.5" outlineLevel="2" x14ac:dyDescent="0.25">
      <c r="A409" s="111" t="s">
        <v>1208</v>
      </c>
      <c r="B409" s="112" t="s">
        <v>1209</v>
      </c>
      <c r="C409" s="112" t="s">
        <v>4419</v>
      </c>
      <c r="D409" s="112" t="s">
        <v>4420</v>
      </c>
      <c r="E409" s="111" t="s">
        <v>3848</v>
      </c>
      <c r="F409" s="113">
        <v>276.50463999999999</v>
      </c>
      <c r="G409" s="113"/>
      <c r="H409" s="113"/>
      <c r="I409" s="113"/>
      <c r="J409" s="113"/>
      <c r="K409" s="113"/>
      <c r="L409" s="113"/>
      <c r="M409" s="113"/>
      <c r="N409" s="114"/>
    </row>
    <row r="410" spans="1:14" ht="12.5" outlineLevel="2" x14ac:dyDescent="0.25">
      <c r="A410" s="111" t="s">
        <v>1208</v>
      </c>
      <c r="B410" s="112" t="s">
        <v>1209</v>
      </c>
      <c r="C410" s="112" t="s">
        <v>4421</v>
      </c>
      <c r="D410" s="112" t="s">
        <v>4422</v>
      </c>
      <c r="E410" s="111" t="s">
        <v>3848</v>
      </c>
      <c r="F410" s="113">
        <v>3033.9213100000002</v>
      </c>
      <c r="G410" s="113"/>
      <c r="H410" s="113"/>
      <c r="I410" s="113"/>
      <c r="J410" s="113"/>
      <c r="K410" s="113"/>
      <c r="L410" s="113"/>
      <c r="M410" s="113"/>
      <c r="N410" s="114"/>
    </row>
    <row r="411" spans="1:14" ht="12.5" outlineLevel="2" x14ac:dyDescent="0.25">
      <c r="A411" s="111" t="s">
        <v>1208</v>
      </c>
      <c r="B411" s="112" t="s">
        <v>1209</v>
      </c>
      <c r="C411" s="112" t="s">
        <v>4423</v>
      </c>
      <c r="D411" s="112" t="s">
        <v>4424</v>
      </c>
      <c r="E411" s="111" t="s">
        <v>3861</v>
      </c>
      <c r="F411" s="113">
        <v>1.0000000000000001E-5</v>
      </c>
      <c r="G411" s="113"/>
      <c r="H411" s="113"/>
      <c r="I411" s="113"/>
      <c r="J411" s="113"/>
      <c r="K411" s="113"/>
      <c r="L411" s="113"/>
      <c r="M411" s="113"/>
      <c r="N411" s="114"/>
    </row>
    <row r="412" spans="1:14" ht="12.5" outlineLevel="2" x14ac:dyDescent="0.25">
      <c r="A412" s="111" t="s">
        <v>1208</v>
      </c>
      <c r="B412" s="112" t="s">
        <v>1209</v>
      </c>
      <c r="C412" s="112" t="s">
        <v>4425</v>
      </c>
      <c r="D412" s="112" t="s">
        <v>4426</v>
      </c>
      <c r="E412" s="111" t="s">
        <v>3848</v>
      </c>
      <c r="F412" s="113">
        <v>7175.2080900000001</v>
      </c>
      <c r="G412" s="113"/>
      <c r="H412" s="113"/>
      <c r="I412" s="113"/>
      <c r="J412" s="113"/>
      <c r="K412" s="113"/>
      <c r="L412" s="113"/>
      <c r="M412" s="113"/>
      <c r="N412" s="114"/>
    </row>
    <row r="413" spans="1:14" ht="12.5" outlineLevel="2" x14ac:dyDescent="0.25">
      <c r="A413" s="111" t="s">
        <v>1208</v>
      </c>
      <c r="B413" s="112" t="s">
        <v>1209</v>
      </c>
      <c r="C413" s="112" t="s">
        <v>4427</v>
      </c>
      <c r="D413" s="112" t="s">
        <v>4428</v>
      </c>
      <c r="E413" s="111" t="s">
        <v>3848</v>
      </c>
      <c r="F413" s="113">
        <v>526.31577000000004</v>
      </c>
      <c r="G413" s="113"/>
      <c r="H413" s="113"/>
      <c r="I413" s="113"/>
      <c r="J413" s="113"/>
      <c r="K413" s="113"/>
      <c r="L413" s="113"/>
      <c r="M413" s="113"/>
      <c r="N413" s="114"/>
    </row>
    <row r="414" spans="1:14" ht="12.5" outlineLevel="2" x14ac:dyDescent="0.25">
      <c r="A414" s="111" t="s">
        <v>1208</v>
      </c>
      <c r="B414" s="112" t="s">
        <v>1209</v>
      </c>
      <c r="C414" s="112" t="s">
        <v>4429</v>
      </c>
      <c r="D414" s="112" t="s">
        <v>4430</v>
      </c>
      <c r="E414" s="111" t="s">
        <v>3848</v>
      </c>
      <c r="F414" s="113">
        <v>3466.0316800000001</v>
      </c>
      <c r="G414" s="113"/>
      <c r="H414" s="113"/>
      <c r="I414" s="113"/>
      <c r="J414" s="113"/>
      <c r="K414" s="113"/>
      <c r="L414" s="113"/>
      <c r="M414" s="113"/>
      <c r="N414" s="114"/>
    </row>
    <row r="415" spans="1:14" ht="12.5" outlineLevel="2" x14ac:dyDescent="0.25">
      <c r="A415" s="111" t="s">
        <v>1208</v>
      </c>
      <c r="B415" s="112" t="s">
        <v>1209</v>
      </c>
      <c r="C415" s="112" t="s">
        <v>4431</v>
      </c>
      <c r="D415" s="112" t="s">
        <v>4432</v>
      </c>
      <c r="E415" s="111" t="s">
        <v>3848</v>
      </c>
      <c r="F415" s="113">
        <v>4288.9031299999997</v>
      </c>
      <c r="G415" s="113"/>
      <c r="H415" s="113"/>
      <c r="I415" s="113"/>
      <c r="J415" s="113"/>
      <c r="K415" s="113"/>
      <c r="L415" s="113"/>
      <c r="M415" s="113"/>
      <c r="N415" s="114"/>
    </row>
    <row r="416" spans="1:14" ht="12.5" outlineLevel="2" x14ac:dyDescent="0.25">
      <c r="A416" s="111" t="s">
        <v>1208</v>
      </c>
      <c r="B416" s="112" t="s">
        <v>1209</v>
      </c>
      <c r="C416" s="112" t="s">
        <v>4433</v>
      </c>
      <c r="D416" s="112" t="s">
        <v>4434</v>
      </c>
      <c r="E416" s="111" t="s">
        <v>3848</v>
      </c>
      <c r="F416" s="113">
        <v>127.42278</v>
      </c>
      <c r="G416" s="113"/>
      <c r="H416" s="113"/>
      <c r="I416" s="113"/>
      <c r="J416" s="113"/>
      <c r="K416" s="113"/>
      <c r="L416" s="113"/>
      <c r="M416" s="113"/>
      <c r="N416" s="114"/>
    </row>
    <row r="417" spans="1:14" ht="12.5" outlineLevel="2" x14ac:dyDescent="0.25">
      <c r="A417" s="111" t="s">
        <v>1208</v>
      </c>
      <c r="B417" s="112" t="s">
        <v>1209</v>
      </c>
      <c r="C417" s="112" t="s">
        <v>4435</v>
      </c>
      <c r="D417" s="112" t="s">
        <v>4436</v>
      </c>
      <c r="E417" s="111" t="s">
        <v>3848</v>
      </c>
      <c r="F417" s="113">
        <v>50.073210000000003</v>
      </c>
      <c r="G417" s="113"/>
      <c r="H417" s="113"/>
      <c r="I417" s="113"/>
      <c r="J417" s="113"/>
      <c r="K417" s="113"/>
      <c r="L417" s="113"/>
      <c r="M417" s="113"/>
      <c r="N417" s="114"/>
    </row>
    <row r="418" spans="1:14" ht="12.5" outlineLevel="2" x14ac:dyDescent="0.25">
      <c r="A418" s="111" t="s">
        <v>1208</v>
      </c>
      <c r="B418" s="112" t="s">
        <v>1209</v>
      </c>
      <c r="C418" s="112" t="s">
        <v>4437</v>
      </c>
      <c r="D418" s="112" t="s">
        <v>4438</v>
      </c>
      <c r="E418" s="111" t="s">
        <v>3848</v>
      </c>
      <c r="F418" s="113">
        <v>2570.3730799999998</v>
      </c>
      <c r="G418" s="113"/>
      <c r="H418" s="113"/>
      <c r="I418" s="113"/>
      <c r="J418" s="113"/>
      <c r="K418" s="113"/>
      <c r="L418" s="113"/>
      <c r="M418" s="113"/>
      <c r="N418" s="114"/>
    </row>
    <row r="419" spans="1:14" ht="12.5" outlineLevel="2" x14ac:dyDescent="0.25">
      <c r="A419" s="111" t="s">
        <v>1208</v>
      </c>
      <c r="B419" s="112" t="s">
        <v>1209</v>
      </c>
      <c r="C419" s="112" t="s">
        <v>4439</v>
      </c>
      <c r="D419" s="112" t="s">
        <v>4440</v>
      </c>
      <c r="E419" s="111" t="s">
        <v>3848</v>
      </c>
      <c r="F419" s="113">
        <v>83.079470000000001</v>
      </c>
      <c r="G419" s="113"/>
      <c r="H419" s="113"/>
      <c r="I419" s="113"/>
      <c r="J419" s="113"/>
      <c r="K419" s="113"/>
      <c r="L419" s="113"/>
      <c r="M419" s="113"/>
      <c r="N419" s="114"/>
    </row>
    <row r="420" spans="1:14" ht="12.5" outlineLevel="2" x14ac:dyDescent="0.25">
      <c r="A420" s="111" t="s">
        <v>1208</v>
      </c>
      <c r="B420" s="112" t="s">
        <v>1209</v>
      </c>
      <c r="C420" s="112" t="s">
        <v>4441</v>
      </c>
      <c r="D420" s="112" t="s">
        <v>4442</v>
      </c>
      <c r="E420" s="111" t="s">
        <v>3848</v>
      </c>
      <c r="F420" s="113">
        <v>126.04481</v>
      </c>
      <c r="G420" s="113"/>
      <c r="H420" s="113"/>
      <c r="I420" s="113"/>
      <c r="J420" s="113"/>
      <c r="K420" s="113"/>
      <c r="L420" s="113"/>
      <c r="M420" s="113"/>
      <c r="N420" s="114"/>
    </row>
    <row r="421" spans="1:14" ht="12.5" outlineLevel="2" x14ac:dyDescent="0.25">
      <c r="A421" s="111" t="s">
        <v>1208</v>
      </c>
      <c r="B421" s="112" t="s">
        <v>1209</v>
      </c>
      <c r="C421" s="112" t="s">
        <v>4443</v>
      </c>
      <c r="D421" s="112" t="s">
        <v>4444</v>
      </c>
      <c r="E421" s="111" t="s">
        <v>3848</v>
      </c>
      <c r="F421" s="113">
        <v>1663.64887</v>
      </c>
      <c r="G421" s="113"/>
      <c r="H421" s="113"/>
      <c r="I421" s="113"/>
      <c r="J421" s="113"/>
      <c r="K421" s="113"/>
      <c r="L421" s="113"/>
      <c r="M421" s="113"/>
      <c r="N421" s="114"/>
    </row>
    <row r="422" spans="1:14" ht="12.5" outlineLevel="2" x14ac:dyDescent="0.25">
      <c r="A422" s="111" t="s">
        <v>1208</v>
      </c>
      <c r="B422" s="112" t="s">
        <v>1209</v>
      </c>
      <c r="C422" s="112" t="s">
        <v>4445</v>
      </c>
      <c r="D422" s="112" t="s">
        <v>4446</v>
      </c>
      <c r="E422" s="111" t="s">
        <v>3848</v>
      </c>
      <c r="F422" s="113">
        <v>3790.9827599999999</v>
      </c>
      <c r="G422" s="113"/>
      <c r="H422" s="113"/>
      <c r="I422" s="113"/>
      <c r="J422" s="113"/>
      <c r="K422" s="113"/>
      <c r="L422" s="113"/>
      <c r="M422" s="113"/>
      <c r="N422" s="114"/>
    </row>
    <row r="423" spans="1:14" ht="12.5" outlineLevel="2" x14ac:dyDescent="0.25">
      <c r="A423" s="111" t="s">
        <v>1208</v>
      </c>
      <c r="B423" s="112" t="s">
        <v>1209</v>
      </c>
      <c r="C423" s="112" t="s">
        <v>4447</v>
      </c>
      <c r="D423" s="112" t="s">
        <v>4448</v>
      </c>
      <c r="E423" s="111" t="s">
        <v>3848</v>
      </c>
      <c r="F423" s="113">
        <v>1133.1433500000001</v>
      </c>
      <c r="G423" s="113"/>
      <c r="H423" s="113"/>
      <c r="I423" s="113"/>
      <c r="J423" s="113"/>
      <c r="K423" s="113"/>
      <c r="L423" s="113"/>
      <c r="M423" s="113"/>
      <c r="N423" s="114"/>
    </row>
    <row r="424" spans="1:14" ht="12.5" outlineLevel="2" x14ac:dyDescent="0.25">
      <c r="A424" s="111" t="s">
        <v>1208</v>
      </c>
      <c r="B424" s="112" t="s">
        <v>1209</v>
      </c>
      <c r="C424" s="112" t="s">
        <v>4449</v>
      </c>
      <c r="D424" s="112" t="s">
        <v>4418</v>
      </c>
      <c r="E424" s="111" t="s">
        <v>3848</v>
      </c>
      <c r="F424" s="113">
        <v>1053.38078</v>
      </c>
      <c r="G424" s="113"/>
      <c r="H424" s="113"/>
      <c r="I424" s="113"/>
      <c r="J424" s="113"/>
      <c r="K424" s="113"/>
      <c r="L424" s="113"/>
      <c r="M424" s="113"/>
      <c r="N424" s="114"/>
    </row>
    <row r="425" spans="1:14" ht="12.5" outlineLevel="2" x14ac:dyDescent="0.25">
      <c r="A425" s="111" t="s">
        <v>1208</v>
      </c>
      <c r="B425" s="112" t="s">
        <v>1209</v>
      </c>
      <c r="C425" s="112" t="s">
        <v>4450</v>
      </c>
      <c r="D425" s="112" t="s">
        <v>4451</v>
      </c>
      <c r="E425" s="111" t="s">
        <v>3848</v>
      </c>
      <c r="F425" s="113">
        <v>3.64</v>
      </c>
      <c r="G425" s="113"/>
      <c r="H425" s="113"/>
      <c r="I425" s="113"/>
      <c r="J425" s="113"/>
      <c r="K425" s="113"/>
      <c r="L425" s="113"/>
      <c r="M425" s="113"/>
      <c r="N425" s="114"/>
    </row>
    <row r="426" spans="1:14" ht="12.5" outlineLevel="2" x14ac:dyDescent="0.25">
      <c r="A426" s="111" t="s">
        <v>1208</v>
      </c>
      <c r="B426" s="112" t="s">
        <v>1209</v>
      </c>
      <c r="C426" s="112" t="s">
        <v>4452</v>
      </c>
      <c r="D426" s="112" t="s">
        <v>4453</v>
      </c>
      <c r="E426" s="111" t="s">
        <v>3848</v>
      </c>
      <c r="F426" s="113">
        <v>761.93082000000004</v>
      </c>
      <c r="G426" s="113"/>
      <c r="H426" s="113"/>
      <c r="I426" s="113"/>
      <c r="J426" s="113"/>
      <c r="K426" s="113"/>
      <c r="L426" s="113"/>
      <c r="M426" s="113"/>
      <c r="N426" s="114"/>
    </row>
    <row r="427" spans="1:14" ht="12.5" outlineLevel="2" x14ac:dyDescent="0.25">
      <c r="A427" s="111" t="s">
        <v>1208</v>
      </c>
      <c r="B427" s="112" t="s">
        <v>1209</v>
      </c>
      <c r="C427" s="112" t="s">
        <v>4454</v>
      </c>
      <c r="D427" s="112" t="s">
        <v>4455</v>
      </c>
      <c r="E427" s="111" t="s">
        <v>3848</v>
      </c>
      <c r="F427" s="113">
        <v>7816.55476</v>
      </c>
      <c r="G427" s="113"/>
      <c r="H427" s="113"/>
      <c r="I427" s="113"/>
      <c r="J427" s="113"/>
      <c r="K427" s="113"/>
      <c r="L427" s="113"/>
      <c r="M427" s="113"/>
      <c r="N427" s="114"/>
    </row>
    <row r="428" spans="1:14" ht="12.5" outlineLevel="2" x14ac:dyDescent="0.25">
      <c r="A428" s="111" t="s">
        <v>1208</v>
      </c>
      <c r="B428" s="112" t="s">
        <v>1209</v>
      </c>
      <c r="C428" s="112" t="s">
        <v>4456</v>
      </c>
      <c r="D428" s="112" t="s">
        <v>4457</v>
      </c>
      <c r="E428" s="111" t="s">
        <v>3848</v>
      </c>
      <c r="F428" s="113">
        <v>1.0000000000000001E-5</v>
      </c>
      <c r="G428" s="113"/>
      <c r="H428" s="113"/>
      <c r="I428" s="113"/>
      <c r="J428" s="113"/>
      <c r="K428" s="113"/>
      <c r="L428" s="113"/>
      <c r="M428" s="113"/>
      <c r="N428" s="114"/>
    </row>
    <row r="429" spans="1:14" ht="12.5" outlineLevel="2" x14ac:dyDescent="0.25">
      <c r="A429" s="111" t="s">
        <v>1208</v>
      </c>
      <c r="B429" s="112" t="s">
        <v>1209</v>
      </c>
      <c r="C429" s="112" t="s">
        <v>4458</v>
      </c>
      <c r="D429" s="112" t="s">
        <v>4330</v>
      </c>
      <c r="E429" s="111" t="s">
        <v>3848</v>
      </c>
      <c r="F429" s="113">
        <v>9816.5333300000002</v>
      </c>
      <c r="G429" s="113"/>
      <c r="H429" s="113"/>
      <c r="I429" s="113"/>
      <c r="J429" s="113"/>
      <c r="K429" s="113"/>
      <c r="L429" s="113"/>
      <c r="M429" s="113"/>
      <c r="N429" s="114"/>
    </row>
    <row r="430" spans="1:14" ht="12.5" outlineLevel="2" x14ac:dyDescent="0.25">
      <c r="A430" s="111" t="s">
        <v>1208</v>
      </c>
      <c r="B430" s="112" t="s">
        <v>1209</v>
      </c>
      <c r="C430" s="112" t="s">
        <v>4459</v>
      </c>
      <c r="D430" s="112" t="s">
        <v>4460</v>
      </c>
      <c r="E430" s="111" t="s">
        <v>3848</v>
      </c>
      <c r="F430" s="113">
        <v>499.54298</v>
      </c>
      <c r="G430" s="113"/>
      <c r="H430" s="113"/>
      <c r="I430" s="113"/>
      <c r="J430" s="113"/>
      <c r="K430" s="113"/>
      <c r="L430" s="113"/>
      <c r="M430" s="113"/>
      <c r="N430" s="114"/>
    </row>
    <row r="431" spans="1:14" ht="12.5" outlineLevel="2" x14ac:dyDescent="0.25">
      <c r="A431" s="111" t="s">
        <v>1208</v>
      </c>
      <c r="B431" s="112" t="s">
        <v>1209</v>
      </c>
      <c r="C431" s="112" t="s">
        <v>4461</v>
      </c>
      <c r="D431" s="112" t="s">
        <v>4462</v>
      </c>
      <c r="E431" s="111" t="s">
        <v>3848</v>
      </c>
      <c r="F431" s="113">
        <v>2531.72993</v>
      </c>
      <c r="G431" s="113"/>
      <c r="H431" s="113"/>
      <c r="I431" s="113"/>
      <c r="J431" s="113"/>
      <c r="K431" s="113"/>
      <c r="L431" s="113"/>
      <c r="M431" s="113"/>
      <c r="N431" s="114"/>
    </row>
    <row r="432" spans="1:14" ht="12.5" outlineLevel="2" x14ac:dyDescent="0.25">
      <c r="A432" s="111" t="s">
        <v>1208</v>
      </c>
      <c r="B432" s="112" t="s">
        <v>1209</v>
      </c>
      <c r="C432" s="112" t="s">
        <v>4463</v>
      </c>
      <c r="D432" s="112" t="s">
        <v>4464</v>
      </c>
      <c r="E432" s="111" t="s">
        <v>3848</v>
      </c>
      <c r="F432" s="113">
        <v>5215.3013000000001</v>
      </c>
      <c r="G432" s="113"/>
      <c r="H432" s="113"/>
      <c r="I432" s="113"/>
      <c r="J432" s="113"/>
      <c r="K432" s="113"/>
      <c r="L432" s="113"/>
      <c r="M432" s="113"/>
      <c r="N432" s="114"/>
    </row>
    <row r="433" spans="1:14" ht="12.5" outlineLevel="2" x14ac:dyDescent="0.25">
      <c r="A433" s="111" t="s">
        <v>1208</v>
      </c>
      <c r="B433" s="112" t="s">
        <v>1209</v>
      </c>
      <c r="C433" s="112" t="s">
        <v>4465</v>
      </c>
      <c r="D433" s="112" t="s">
        <v>4466</v>
      </c>
      <c r="E433" s="111" t="s">
        <v>3848</v>
      </c>
      <c r="F433" s="113">
        <v>162.35163</v>
      </c>
      <c r="G433" s="113"/>
      <c r="H433" s="113"/>
      <c r="I433" s="113"/>
      <c r="J433" s="113"/>
      <c r="K433" s="113"/>
      <c r="L433" s="113"/>
      <c r="M433" s="113"/>
      <c r="N433" s="114"/>
    </row>
    <row r="434" spans="1:14" ht="12.5" outlineLevel="2" x14ac:dyDescent="0.25">
      <c r="A434" s="111" t="s">
        <v>1208</v>
      </c>
      <c r="B434" s="112" t="s">
        <v>1209</v>
      </c>
      <c r="C434" s="112" t="s">
        <v>4467</v>
      </c>
      <c r="D434" s="112" t="s">
        <v>4468</v>
      </c>
      <c r="E434" s="111" t="s">
        <v>3848</v>
      </c>
      <c r="F434" s="113">
        <v>50.171720000000001</v>
      </c>
      <c r="G434" s="113"/>
      <c r="H434" s="113"/>
      <c r="I434" s="113"/>
      <c r="J434" s="113"/>
      <c r="K434" s="113"/>
      <c r="L434" s="113"/>
      <c r="M434" s="113"/>
      <c r="N434" s="114"/>
    </row>
    <row r="435" spans="1:14" ht="12.5" outlineLevel="2" x14ac:dyDescent="0.25">
      <c r="A435" s="111" t="s">
        <v>1208</v>
      </c>
      <c r="B435" s="112" t="s">
        <v>1209</v>
      </c>
      <c r="C435" s="112" t="s">
        <v>4469</v>
      </c>
      <c r="D435" s="112" t="s">
        <v>4470</v>
      </c>
      <c r="E435" s="111" t="s">
        <v>3848</v>
      </c>
      <c r="F435" s="113">
        <v>2339.0797200000002</v>
      </c>
      <c r="G435" s="113"/>
      <c r="H435" s="113"/>
      <c r="I435" s="113"/>
      <c r="J435" s="113"/>
      <c r="K435" s="113"/>
      <c r="L435" s="113"/>
      <c r="M435" s="113"/>
      <c r="N435" s="114"/>
    </row>
    <row r="436" spans="1:14" ht="12.5" outlineLevel="2" x14ac:dyDescent="0.25">
      <c r="A436" s="111" t="s">
        <v>1208</v>
      </c>
      <c r="B436" s="112" t="s">
        <v>1209</v>
      </c>
      <c r="C436" s="112" t="s">
        <v>4471</v>
      </c>
      <c r="D436" s="112" t="s">
        <v>4472</v>
      </c>
      <c r="E436" s="111" t="s">
        <v>3848</v>
      </c>
      <c r="F436" s="113">
        <v>52.810299999999998</v>
      </c>
      <c r="G436" s="113"/>
      <c r="H436" s="113"/>
      <c r="I436" s="113"/>
      <c r="J436" s="113"/>
      <c r="K436" s="113"/>
      <c r="L436" s="113"/>
      <c r="M436" s="113"/>
      <c r="N436" s="114"/>
    </row>
    <row r="437" spans="1:14" ht="12.5" outlineLevel="2" x14ac:dyDescent="0.25">
      <c r="A437" s="111" t="s">
        <v>1208</v>
      </c>
      <c r="B437" s="112" t="s">
        <v>1209</v>
      </c>
      <c r="C437" s="112" t="s">
        <v>4473</v>
      </c>
      <c r="D437" s="112" t="s">
        <v>4474</v>
      </c>
      <c r="E437" s="111" t="s">
        <v>3848</v>
      </c>
      <c r="F437" s="113">
        <v>71.720429999999993</v>
      </c>
      <c r="G437" s="113"/>
      <c r="H437" s="113"/>
      <c r="I437" s="113"/>
      <c r="J437" s="113"/>
      <c r="K437" s="113"/>
      <c r="L437" s="113"/>
      <c r="M437" s="113"/>
      <c r="N437" s="114"/>
    </row>
    <row r="438" spans="1:14" ht="12.5" outlineLevel="2" x14ac:dyDescent="0.25">
      <c r="A438" s="111" t="s">
        <v>1208</v>
      </c>
      <c r="B438" s="112" t="s">
        <v>1209</v>
      </c>
      <c r="C438" s="112" t="s">
        <v>4475</v>
      </c>
      <c r="D438" s="112" t="s">
        <v>4310</v>
      </c>
      <c r="E438" s="111" t="s">
        <v>3848</v>
      </c>
      <c r="F438" s="113">
        <v>1446.3907099999999</v>
      </c>
      <c r="G438" s="113"/>
      <c r="H438" s="113"/>
      <c r="I438" s="113"/>
      <c r="J438" s="113"/>
      <c r="K438" s="113"/>
      <c r="L438" s="113"/>
      <c r="M438" s="113"/>
      <c r="N438" s="114"/>
    </row>
    <row r="439" spans="1:14" ht="12.5" outlineLevel="2" x14ac:dyDescent="0.25">
      <c r="A439" s="111" t="s">
        <v>1208</v>
      </c>
      <c r="B439" s="112" t="s">
        <v>1209</v>
      </c>
      <c r="C439" s="112" t="s">
        <v>4476</v>
      </c>
      <c r="D439" s="112" t="s">
        <v>4316</v>
      </c>
      <c r="E439" s="111" t="s">
        <v>3848</v>
      </c>
      <c r="F439" s="113">
        <v>3258.2743999999998</v>
      </c>
      <c r="G439" s="113"/>
      <c r="H439" s="113"/>
      <c r="I439" s="113"/>
      <c r="J439" s="113"/>
      <c r="K439" s="113"/>
      <c r="L439" s="113"/>
      <c r="M439" s="113"/>
      <c r="N439" s="114"/>
    </row>
    <row r="440" spans="1:14" ht="12.5" outlineLevel="2" x14ac:dyDescent="0.25">
      <c r="A440" s="111" t="s">
        <v>1208</v>
      </c>
      <c r="B440" s="112" t="s">
        <v>1209</v>
      </c>
      <c r="C440" s="112" t="s">
        <v>4477</v>
      </c>
      <c r="D440" s="112" t="s">
        <v>4318</v>
      </c>
      <c r="E440" s="111" t="s">
        <v>3848</v>
      </c>
      <c r="F440" s="113">
        <v>775.53372000000002</v>
      </c>
      <c r="G440" s="113"/>
      <c r="H440" s="113"/>
      <c r="I440" s="113"/>
      <c r="J440" s="113"/>
      <c r="K440" s="113"/>
      <c r="L440" s="113"/>
      <c r="M440" s="113"/>
      <c r="N440" s="114"/>
    </row>
    <row r="441" spans="1:14" ht="12.5" outlineLevel="2" x14ac:dyDescent="0.25">
      <c r="A441" s="111" t="s">
        <v>1208</v>
      </c>
      <c r="B441" s="112" t="s">
        <v>1209</v>
      </c>
      <c r="C441" s="112" t="s">
        <v>4478</v>
      </c>
      <c r="D441" s="112" t="s">
        <v>4353</v>
      </c>
      <c r="E441" s="111" t="s">
        <v>3848</v>
      </c>
      <c r="F441" s="113">
        <v>947.45029999999997</v>
      </c>
      <c r="G441" s="113"/>
      <c r="H441" s="113"/>
      <c r="I441" s="113"/>
      <c r="J441" s="113"/>
      <c r="K441" s="113"/>
      <c r="L441" s="113"/>
      <c r="M441" s="113"/>
      <c r="N441" s="114"/>
    </row>
    <row r="442" spans="1:14" ht="12.5" outlineLevel="2" x14ac:dyDescent="0.25">
      <c r="A442" s="111" t="s">
        <v>1208</v>
      </c>
      <c r="B442" s="112" t="s">
        <v>1209</v>
      </c>
      <c r="C442" s="112" t="s">
        <v>4479</v>
      </c>
      <c r="D442" s="112" t="s">
        <v>4480</v>
      </c>
      <c r="E442" s="111" t="s">
        <v>3848</v>
      </c>
      <c r="F442" s="113">
        <v>2731.80899</v>
      </c>
      <c r="G442" s="113"/>
      <c r="H442" s="113"/>
      <c r="I442" s="113"/>
      <c r="J442" s="113"/>
      <c r="K442" s="113"/>
      <c r="L442" s="113"/>
      <c r="M442" s="113"/>
      <c r="N442" s="114"/>
    </row>
    <row r="443" spans="1:14" ht="12.5" outlineLevel="2" x14ac:dyDescent="0.25">
      <c r="A443" s="111" t="s">
        <v>1208</v>
      </c>
      <c r="B443" s="112" t="s">
        <v>1209</v>
      </c>
      <c r="C443" s="112" t="s">
        <v>4481</v>
      </c>
      <c r="D443" s="112" t="s">
        <v>4482</v>
      </c>
      <c r="E443" s="111" t="s">
        <v>3848</v>
      </c>
      <c r="F443" s="113">
        <v>25439.422709999999</v>
      </c>
      <c r="G443" s="113"/>
      <c r="H443" s="113"/>
      <c r="I443" s="113"/>
      <c r="J443" s="113"/>
      <c r="K443" s="113"/>
      <c r="L443" s="113"/>
      <c r="M443" s="113"/>
      <c r="N443" s="114"/>
    </row>
    <row r="444" spans="1:14" ht="12.5" outlineLevel="2" x14ac:dyDescent="0.25">
      <c r="A444" s="111" t="s">
        <v>1208</v>
      </c>
      <c r="B444" s="112" t="s">
        <v>1209</v>
      </c>
      <c r="C444" s="112" t="s">
        <v>4483</v>
      </c>
      <c r="D444" s="112" t="s">
        <v>4484</v>
      </c>
      <c r="E444" s="111" t="s">
        <v>3848</v>
      </c>
      <c r="F444" s="113">
        <v>21.01595</v>
      </c>
      <c r="G444" s="113"/>
      <c r="H444" s="113"/>
      <c r="I444" s="113"/>
      <c r="J444" s="113"/>
      <c r="K444" s="113"/>
      <c r="L444" s="113"/>
      <c r="M444" s="113"/>
      <c r="N444" s="114"/>
    </row>
    <row r="445" spans="1:14" ht="12.5" outlineLevel="2" x14ac:dyDescent="0.25">
      <c r="A445" s="111" t="s">
        <v>1208</v>
      </c>
      <c r="B445" s="112" t="s">
        <v>1209</v>
      </c>
      <c r="C445" s="112" t="s">
        <v>4485</v>
      </c>
      <c r="D445" s="112" t="s">
        <v>4486</v>
      </c>
      <c r="E445" s="111" t="s">
        <v>3848</v>
      </c>
      <c r="F445" s="113">
        <v>95.673599999999993</v>
      </c>
      <c r="G445" s="113"/>
      <c r="H445" s="113"/>
      <c r="I445" s="113"/>
      <c r="J445" s="113"/>
      <c r="K445" s="113"/>
      <c r="L445" s="113"/>
      <c r="M445" s="113"/>
      <c r="N445" s="114"/>
    </row>
    <row r="446" spans="1:14" ht="12.5" outlineLevel="2" x14ac:dyDescent="0.25">
      <c r="A446" s="111" t="s">
        <v>1208</v>
      </c>
      <c r="B446" s="112" t="s">
        <v>1209</v>
      </c>
      <c r="C446" s="112" t="s">
        <v>4487</v>
      </c>
      <c r="D446" s="112" t="s">
        <v>4488</v>
      </c>
      <c r="E446" s="111" t="s">
        <v>3848</v>
      </c>
      <c r="F446" s="113">
        <v>140.11482000000001</v>
      </c>
      <c r="G446" s="113"/>
      <c r="H446" s="113"/>
      <c r="I446" s="113"/>
      <c r="J446" s="113"/>
      <c r="K446" s="113"/>
      <c r="L446" s="113"/>
      <c r="M446" s="113"/>
      <c r="N446" s="114"/>
    </row>
    <row r="447" spans="1:14" ht="12.5" outlineLevel="2" x14ac:dyDescent="0.25">
      <c r="A447" s="111" t="s">
        <v>1208</v>
      </c>
      <c r="B447" s="112" t="s">
        <v>1209</v>
      </c>
      <c r="C447" s="112" t="s">
        <v>4489</v>
      </c>
      <c r="D447" s="112" t="s">
        <v>4490</v>
      </c>
      <c r="E447" s="111" t="s">
        <v>3848</v>
      </c>
      <c r="F447" s="113">
        <v>439.24164000000002</v>
      </c>
      <c r="G447" s="113"/>
      <c r="H447" s="113"/>
      <c r="I447" s="113"/>
      <c r="J447" s="113"/>
      <c r="K447" s="113"/>
      <c r="L447" s="113"/>
      <c r="M447" s="113"/>
      <c r="N447" s="114"/>
    </row>
    <row r="448" spans="1:14" ht="12.5" outlineLevel="2" x14ac:dyDescent="0.25">
      <c r="A448" s="111" t="s">
        <v>1208</v>
      </c>
      <c r="B448" s="112" t="s">
        <v>1209</v>
      </c>
      <c r="C448" s="112" t="s">
        <v>4491</v>
      </c>
      <c r="D448" s="112" t="s">
        <v>4492</v>
      </c>
      <c r="E448" s="111" t="s">
        <v>3848</v>
      </c>
      <c r="F448" s="113">
        <v>85.836780000000005</v>
      </c>
      <c r="G448" s="113"/>
      <c r="H448" s="113"/>
      <c r="I448" s="113"/>
      <c r="J448" s="113"/>
      <c r="K448" s="113"/>
      <c r="L448" s="113"/>
      <c r="M448" s="113"/>
      <c r="N448" s="114"/>
    </row>
    <row r="449" spans="1:14" ht="12.5" outlineLevel="2" x14ac:dyDescent="0.25">
      <c r="A449" s="111" t="s">
        <v>1208</v>
      </c>
      <c r="B449" s="112" t="s">
        <v>1209</v>
      </c>
      <c r="C449" s="112" t="s">
        <v>4493</v>
      </c>
      <c r="D449" s="112" t="s">
        <v>4494</v>
      </c>
      <c r="E449" s="111" t="s">
        <v>3848</v>
      </c>
      <c r="F449" s="113">
        <v>139.49113</v>
      </c>
      <c r="G449" s="113"/>
      <c r="H449" s="113"/>
      <c r="I449" s="113"/>
      <c r="J449" s="113"/>
      <c r="K449" s="113"/>
      <c r="L449" s="113"/>
      <c r="M449" s="113"/>
      <c r="N449" s="114"/>
    </row>
    <row r="450" spans="1:14" ht="12.5" outlineLevel="2" x14ac:dyDescent="0.25">
      <c r="A450" s="111" t="s">
        <v>1208</v>
      </c>
      <c r="B450" s="112" t="s">
        <v>1209</v>
      </c>
      <c r="C450" s="112" t="s">
        <v>4495</v>
      </c>
      <c r="D450" s="112" t="s">
        <v>4496</v>
      </c>
      <c r="E450" s="111" t="s">
        <v>3848</v>
      </c>
      <c r="F450" s="113">
        <v>58.969430000000003</v>
      </c>
      <c r="G450" s="113"/>
      <c r="H450" s="113"/>
      <c r="I450" s="113"/>
      <c r="J450" s="113"/>
      <c r="K450" s="113"/>
      <c r="L450" s="113"/>
      <c r="M450" s="113"/>
      <c r="N450" s="114"/>
    </row>
    <row r="451" spans="1:14" ht="12.5" outlineLevel="2" x14ac:dyDescent="0.25">
      <c r="A451" s="111" t="s">
        <v>1208</v>
      </c>
      <c r="B451" s="112" t="s">
        <v>1209</v>
      </c>
      <c r="C451" s="112" t="s">
        <v>470</v>
      </c>
      <c r="D451" s="112" t="s">
        <v>4497</v>
      </c>
      <c r="E451" s="111" t="s">
        <v>3848</v>
      </c>
      <c r="F451" s="113">
        <v>4.7113899999999997</v>
      </c>
      <c r="G451" s="113"/>
      <c r="H451" s="113"/>
      <c r="I451" s="113"/>
      <c r="J451" s="113"/>
      <c r="K451" s="113"/>
      <c r="L451" s="113"/>
      <c r="M451" s="113"/>
      <c r="N451" s="114"/>
    </row>
    <row r="452" spans="1:14" ht="12.5" outlineLevel="2" x14ac:dyDescent="0.25">
      <c r="A452" s="111" t="s">
        <v>1208</v>
      </c>
      <c r="B452" s="112" t="s">
        <v>1209</v>
      </c>
      <c r="C452" s="112" t="s">
        <v>471</v>
      </c>
      <c r="D452" s="112" t="s">
        <v>4498</v>
      </c>
      <c r="E452" s="111" t="s">
        <v>3848</v>
      </c>
      <c r="F452" s="113">
        <v>11.546659999999999</v>
      </c>
      <c r="G452" s="113"/>
      <c r="H452" s="113"/>
      <c r="I452" s="113"/>
      <c r="J452" s="113"/>
      <c r="K452" s="113"/>
      <c r="L452" s="113"/>
      <c r="M452" s="113"/>
      <c r="N452" s="114"/>
    </row>
    <row r="453" spans="1:14" ht="12.5" outlineLevel="2" x14ac:dyDescent="0.25">
      <c r="A453" s="111" t="s">
        <v>1208</v>
      </c>
      <c r="B453" s="112" t="s">
        <v>1209</v>
      </c>
      <c r="C453" s="112" t="s">
        <v>473</v>
      </c>
      <c r="D453" s="112" t="s">
        <v>4499</v>
      </c>
      <c r="E453" s="111" t="s">
        <v>3848</v>
      </c>
      <c r="F453" s="113">
        <v>1.79514</v>
      </c>
      <c r="G453" s="113"/>
      <c r="H453" s="113"/>
      <c r="I453" s="113"/>
      <c r="J453" s="113"/>
      <c r="K453" s="113"/>
      <c r="L453" s="113"/>
      <c r="M453" s="113"/>
      <c r="N453" s="114"/>
    </row>
    <row r="454" spans="1:14" ht="12.5" outlineLevel="2" x14ac:dyDescent="0.25">
      <c r="A454" s="111" t="s">
        <v>1208</v>
      </c>
      <c r="B454" s="112" t="s">
        <v>1209</v>
      </c>
      <c r="C454" s="112" t="s">
        <v>475</v>
      </c>
      <c r="D454" s="112" t="s">
        <v>4500</v>
      </c>
      <c r="E454" s="111" t="s">
        <v>3848</v>
      </c>
      <c r="F454" s="113">
        <v>1.7908200000000001</v>
      </c>
      <c r="G454" s="113"/>
      <c r="H454" s="113"/>
      <c r="I454" s="113"/>
      <c r="J454" s="113"/>
      <c r="K454" s="113"/>
      <c r="L454" s="113"/>
      <c r="M454" s="113"/>
      <c r="N454" s="114"/>
    </row>
    <row r="455" spans="1:14" ht="12.5" outlineLevel="2" x14ac:dyDescent="0.25">
      <c r="A455" s="111" t="s">
        <v>1208</v>
      </c>
      <c r="B455" s="112" t="s">
        <v>1209</v>
      </c>
      <c r="C455" s="112" t="s">
        <v>4501</v>
      </c>
      <c r="D455" s="112" t="s">
        <v>4502</v>
      </c>
      <c r="E455" s="111" t="s">
        <v>3848</v>
      </c>
      <c r="F455" s="113">
        <v>236.04952</v>
      </c>
      <c r="G455" s="113"/>
      <c r="H455" s="113"/>
      <c r="I455" s="113"/>
      <c r="J455" s="113"/>
      <c r="K455" s="113"/>
      <c r="L455" s="113"/>
      <c r="M455" s="113"/>
      <c r="N455" s="114"/>
    </row>
    <row r="456" spans="1:14" ht="12.5" outlineLevel="2" x14ac:dyDescent="0.25">
      <c r="A456" s="111" t="s">
        <v>1208</v>
      </c>
      <c r="B456" s="112" t="s">
        <v>1209</v>
      </c>
      <c r="C456" s="112" t="s">
        <v>4503</v>
      </c>
      <c r="D456" s="112" t="s">
        <v>4504</v>
      </c>
      <c r="E456" s="111" t="s">
        <v>3848</v>
      </c>
      <c r="F456" s="113">
        <v>33.684919999999998</v>
      </c>
      <c r="G456" s="113"/>
      <c r="H456" s="113"/>
      <c r="I456" s="113"/>
      <c r="J456" s="113"/>
      <c r="K456" s="113"/>
      <c r="L456" s="113"/>
      <c r="M456" s="113"/>
      <c r="N456" s="114"/>
    </row>
    <row r="457" spans="1:14" ht="12.5" outlineLevel="2" x14ac:dyDescent="0.25">
      <c r="A457" s="111" t="s">
        <v>1208</v>
      </c>
      <c r="B457" s="112" t="s">
        <v>1209</v>
      </c>
      <c r="C457" s="112" t="s">
        <v>4505</v>
      </c>
      <c r="D457" s="112" t="s">
        <v>4506</v>
      </c>
      <c r="E457" s="111" t="s">
        <v>3848</v>
      </c>
      <c r="F457" s="113">
        <v>39.66245</v>
      </c>
      <c r="G457" s="113"/>
      <c r="H457" s="113"/>
      <c r="I457" s="113"/>
      <c r="J457" s="113"/>
      <c r="K457" s="113"/>
      <c r="L457" s="113"/>
      <c r="M457" s="113"/>
      <c r="N457" s="114"/>
    </row>
    <row r="458" spans="1:14" ht="12.5" outlineLevel="2" x14ac:dyDescent="0.25">
      <c r="A458" s="111" t="s">
        <v>1208</v>
      </c>
      <c r="B458" s="112" t="s">
        <v>1209</v>
      </c>
      <c r="C458" s="112" t="s">
        <v>4507</v>
      </c>
      <c r="D458" s="112" t="s">
        <v>4508</v>
      </c>
      <c r="E458" s="111" t="s">
        <v>3848</v>
      </c>
      <c r="F458" s="113">
        <v>34.008110000000002</v>
      </c>
      <c r="G458" s="113"/>
      <c r="H458" s="113"/>
      <c r="I458" s="113"/>
      <c r="J458" s="113"/>
      <c r="K458" s="113"/>
      <c r="L458" s="113"/>
      <c r="M458" s="113"/>
      <c r="N458" s="114"/>
    </row>
    <row r="459" spans="1:14" ht="12.5" outlineLevel="2" x14ac:dyDescent="0.25">
      <c r="A459" s="111" t="s">
        <v>1208</v>
      </c>
      <c r="B459" s="112" t="s">
        <v>1209</v>
      </c>
      <c r="C459" s="112" t="s">
        <v>4509</v>
      </c>
      <c r="D459" s="112" t="s">
        <v>4510</v>
      </c>
      <c r="E459" s="111" t="s">
        <v>3848</v>
      </c>
      <c r="F459" s="113">
        <v>-10759.266820000001</v>
      </c>
      <c r="G459" s="113"/>
      <c r="H459" s="113"/>
      <c r="I459" s="113"/>
      <c r="J459" s="113"/>
      <c r="K459" s="113"/>
      <c r="L459" s="113"/>
      <c r="M459" s="113"/>
      <c r="N459" s="114"/>
    </row>
    <row r="460" spans="1:14" ht="12.5" outlineLevel="2" x14ac:dyDescent="0.25">
      <c r="A460" s="111" t="s">
        <v>1208</v>
      </c>
      <c r="B460" s="112" t="s">
        <v>1209</v>
      </c>
      <c r="C460" s="112" t="s">
        <v>4511</v>
      </c>
      <c r="D460" s="112" t="s">
        <v>4512</v>
      </c>
      <c r="E460" s="111" t="s">
        <v>3848</v>
      </c>
      <c r="F460" s="113">
        <v>-10608.9004</v>
      </c>
      <c r="G460" s="113"/>
      <c r="H460" s="113"/>
      <c r="I460" s="113"/>
      <c r="J460" s="113"/>
      <c r="K460" s="113"/>
      <c r="L460" s="113"/>
      <c r="M460" s="113"/>
      <c r="N460" s="114"/>
    </row>
    <row r="461" spans="1:14" ht="12.5" outlineLevel="2" x14ac:dyDescent="0.25">
      <c r="A461" s="111" t="s">
        <v>1208</v>
      </c>
      <c r="B461" s="112" t="s">
        <v>1209</v>
      </c>
      <c r="C461" s="112" t="s">
        <v>4513</v>
      </c>
      <c r="D461" s="112" t="s">
        <v>4514</v>
      </c>
      <c r="E461" s="111" t="s">
        <v>3848</v>
      </c>
      <c r="F461" s="113">
        <v>-10191.93166</v>
      </c>
      <c r="G461" s="113"/>
      <c r="H461" s="113"/>
      <c r="I461" s="113"/>
      <c r="J461" s="113"/>
      <c r="K461" s="113"/>
      <c r="L461" s="113"/>
      <c r="M461" s="113"/>
      <c r="N461" s="114"/>
    </row>
    <row r="462" spans="1:14" ht="12.5" outlineLevel="2" x14ac:dyDescent="0.25">
      <c r="A462" s="111" t="s">
        <v>1208</v>
      </c>
      <c r="B462" s="112" t="s">
        <v>1209</v>
      </c>
      <c r="C462" s="112" t="s">
        <v>4515</v>
      </c>
      <c r="D462" s="112" t="s">
        <v>4516</v>
      </c>
      <c r="E462" s="111" t="s">
        <v>3848</v>
      </c>
      <c r="F462" s="113">
        <v>571.49108000000001</v>
      </c>
      <c r="G462" s="113"/>
      <c r="H462" s="113"/>
      <c r="I462" s="113"/>
      <c r="J462" s="113"/>
      <c r="K462" s="113"/>
      <c r="L462" s="113"/>
      <c r="M462" s="113"/>
      <c r="N462" s="114"/>
    </row>
    <row r="463" spans="1:14" ht="12.5" outlineLevel="2" x14ac:dyDescent="0.25">
      <c r="A463" s="111" t="s">
        <v>1208</v>
      </c>
      <c r="B463" s="112" t="s">
        <v>1209</v>
      </c>
      <c r="C463" s="112" t="s">
        <v>4517</v>
      </c>
      <c r="D463" s="112" t="s">
        <v>4518</v>
      </c>
      <c r="E463" s="111" t="s">
        <v>3848</v>
      </c>
      <c r="F463" s="113">
        <v>1.0000000000000001E-5</v>
      </c>
      <c r="G463" s="113"/>
      <c r="H463" s="113"/>
      <c r="I463" s="113"/>
      <c r="J463" s="113"/>
      <c r="K463" s="113"/>
      <c r="L463" s="113"/>
      <c r="M463" s="113"/>
      <c r="N463" s="114"/>
    </row>
    <row r="464" spans="1:14" ht="12.5" outlineLevel="2" x14ac:dyDescent="0.25">
      <c r="A464" s="111" t="s">
        <v>1208</v>
      </c>
      <c r="B464" s="112" t="s">
        <v>1209</v>
      </c>
      <c r="C464" s="112" t="s">
        <v>4519</v>
      </c>
      <c r="D464" s="112" t="s">
        <v>4330</v>
      </c>
      <c r="E464" s="111" t="s">
        <v>3848</v>
      </c>
      <c r="F464" s="113">
        <v>4836.2692500000003</v>
      </c>
      <c r="G464" s="113"/>
      <c r="H464" s="113"/>
      <c r="I464" s="113"/>
      <c r="J464" s="113"/>
      <c r="K464" s="113"/>
      <c r="L464" s="113"/>
      <c r="M464" s="113"/>
      <c r="N464" s="114"/>
    </row>
    <row r="465" spans="1:14" ht="12.5" outlineLevel="2" x14ac:dyDescent="0.25">
      <c r="A465" s="111" t="s">
        <v>1208</v>
      </c>
      <c r="B465" s="112" t="s">
        <v>1209</v>
      </c>
      <c r="C465" s="112" t="s">
        <v>4520</v>
      </c>
      <c r="D465" s="112" t="s">
        <v>4521</v>
      </c>
      <c r="E465" s="111" t="s">
        <v>3848</v>
      </c>
      <c r="F465" s="113">
        <v>1490.28963</v>
      </c>
      <c r="G465" s="113"/>
      <c r="H465" s="113"/>
      <c r="I465" s="113"/>
      <c r="J465" s="113"/>
      <c r="K465" s="113"/>
      <c r="L465" s="113"/>
      <c r="M465" s="113"/>
      <c r="N465" s="114"/>
    </row>
    <row r="466" spans="1:14" ht="12.5" outlineLevel="2" x14ac:dyDescent="0.25">
      <c r="A466" s="111" t="s">
        <v>1208</v>
      </c>
      <c r="B466" s="112" t="s">
        <v>1209</v>
      </c>
      <c r="C466" s="112" t="s">
        <v>4522</v>
      </c>
      <c r="D466" s="112" t="s">
        <v>4523</v>
      </c>
      <c r="E466" s="111" t="s">
        <v>3848</v>
      </c>
      <c r="F466" s="113">
        <v>3246.0749799999999</v>
      </c>
      <c r="G466" s="113"/>
      <c r="H466" s="113"/>
      <c r="I466" s="113"/>
      <c r="J466" s="113"/>
      <c r="K466" s="113"/>
      <c r="L466" s="113"/>
      <c r="M466" s="113"/>
      <c r="N466" s="114"/>
    </row>
    <row r="467" spans="1:14" ht="12.5" outlineLevel="2" x14ac:dyDescent="0.25">
      <c r="A467" s="111" t="s">
        <v>1208</v>
      </c>
      <c r="B467" s="112" t="s">
        <v>1209</v>
      </c>
      <c r="C467" s="112" t="s">
        <v>4524</v>
      </c>
      <c r="D467" s="112" t="s">
        <v>4525</v>
      </c>
      <c r="E467" s="111" t="s">
        <v>3848</v>
      </c>
      <c r="F467" s="113">
        <v>4523.5925900000002</v>
      </c>
      <c r="G467" s="113"/>
      <c r="H467" s="113"/>
      <c r="I467" s="113"/>
      <c r="J467" s="113"/>
      <c r="K467" s="113"/>
      <c r="L467" s="113"/>
      <c r="M467" s="113"/>
      <c r="N467" s="114"/>
    </row>
    <row r="468" spans="1:14" ht="12.5" outlineLevel="2" x14ac:dyDescent="0.25">
      <c r="A468" s="111" t="s">
        <v>1208</v>
      </c>
      <c r="B468" s="112" t="s">
        <v>1209</v>
      </c>
      <c r="C468" s="112" t="s">
        <v>4526</v>
      </c>
      <c r="D468" s="112" t="s">
        <v>4527</v>
      </c>
      <c r="E468" s="111" t="s">
        <v>3848</v>
      </c>
      <c r="F468" s="113">
        <v>258.42205999999999</v>
      </c>
      <c r="G468" s="113"/>
      <c r="H468" s="113"/>
      <c r="I468" s="113"/>
      <c r="J468" s="113"/>
      <c r="K468" s="113"/>
      <c r="L468" s="113"/>
      <c r="M468" s="113"/>
      <c r="N468" s="114"/>
    </row>
    <row r="469" spans="1:14" ht="12.5" outlineLevel="2" x14ac:dyDescent="0.25">
      <c r="A469" s="111" t="s">
        <v>1208</v>
      </c>
      <c r="B469" s="112" t="s">
        <v>1209</v>
      </c>
      <c r="C469" s="112" t="s">
        <v>4528</v>
      </c>
      <c r="D469" s="112" t="s">
        <v>4529</v>
      </c>
      <c r="E469" s="111" t="s">
        <v>3848</v>
      </c>
      <c r="F469" s="113">
        <v>50.091999999999999</v>
      </c>
      <c r="G469" s="113"/>
      <c r="H469" s="113"/>
      <c r="I469" s="113"/>
      <c r="J469" s="113"/>
      <c r="K469" s="113"/>
      <c r="L469" s="113"/>
      <c r="M469" s="113"/>
      <c r="N469" s="114"/>
    </row>
    <row r="470" spans="1:14" ht="12.5" outlineLevel="2" x14ac:dyDescent="0.25">
      <c r="A470" s="111" t="s">
        <v>1208</v>
      </c>
      <c r="B470" s="112" t="s">
        <v>1209</v>
      </c>
      <c r="C470" s="112" t="s">
        <v>4530</v>
      </c>
      <c r="D470" s="112" t="s">
        <v>4531</v>
      </c>
      <c r="E470" s="111" t="s">
        <v>3848</v>
      </c>
      <c r="F470" s="113">
        <v>2369.8033500000001</v>
      </c>
      <c r="G470" s="113"/>
      <c r="H470" s="113"/>
      <c r="I470" s="113"/>
      <c r="J470" s="113"/>
      <c r="K470" s="113"/>
      <c r="L470" s="113"/>
      <c r="M470" s="113"/>
      <c r="N470" s="114"/>
    </row>
    <row r="471" spans="1:14" ht="12.5" outlineLevel="2" x14ac:dyDescent="0.25">
      <c r="A471" s="111" t="s">
        <v>1208</v>
      </c>
      <c r="B471" s="112" t="s">
        <v>1209</v>
      </c>
      <c r="C471" s="112" t="s">
        <v>4532</v>
      </c>
      <c r="D471" s="112" t="s">
        <v>4533</v>
      </c>
      <c r="E471" s="111" t="s">
        <v>3848</v>
      </c>
      <c r="F471" s="113">
        <v>186.83529999999999</v>
      </c>
      <c r="G471" s="113"/>
      <c r="H471" s="113"/>
      <c r="I471" s="113"/>
      <c r="J471" s="113"/>
      <c r="K471" s="113"/>
      <c r="L471" s="113"/>
      <c r="M471" s="113"/>
      <c r="N471" s="114"/>
    </row>
    <row r="472" spans="1:14" ht="12.5" outlineLevel="2" x14ac:dyDescent="0.25">
      <c r="A472" s="111" t="s">
        <v>1208</v>
      </c>
      <c r="B472" s="112" t="s">
        <v>1209</v>
      </c>
      <c r="C472" s="112" t="s">
        <v>4534</v>
      </c>
      <c r="D472" s="112" t="s">
        <v>4535</v>
      </c>
      <c r="E472" s="111" t="s">
        <v>3848</v>
      </c>
      <c r="F472" s="113">
        <v>330.07195000000002</v>
      </c>
      <c r="G472" s="113"/>
      <c r="H472" s="113"/>
      <c r="I472" s="113"/>
      <c r="J472" s="113"/>
      <c r="K472" s="113"/>
      <c r="L472" s="113"/>
      <c r="M472" s="113"/>
      <c r="N472" s="114"/>
    </row>
    <row r="473" spans="1:14" ht="12.5" outlineLevel="2" x14ac:dyDescent="0.25">
      <c r="A473" s="111" t="s">
        <v>1208</v>
      </c>
      <c r="B473" s="112" t="s">
        <v>1209</v>
      </c>
      <c r="C473" s="112" t="s">
        <v>4536</v>
      </c>
      <c r="D473" s="112" t="s">
        <v>4310</v>
      </c>
      <c r="E473" s="111" t="s">
        <v>3848</v>
      </c>
      <c r="F473" s="113">
        <v>2604.5521699999999</v>
      </c>
      <c r="G473" s="113"/>
      <c r="H473" s="113"/>
      <c r="I473" s="113"/>
      <c r="J473" s="113"/>
      <c r="K473" s="113"/>
      <c r="L473" s="113"/>
      <c r="M473" s="113"/>
      <c r="N473" s="114"/>
    </row>
    <row r="474" spans="1:14" ht="12.5" outlineLevel="2" x14ac:dyDescent="0.25">
      <c r="A474" s="111" t="s">
        <v>1208</v>
      </c>
      <c r="B474" s="112" t="s">
        <v>1209</v>
      </c>
      <c r="C474" s="112" t="s">
        <v>4537</v>
      </c>
      <c r="D474" s="112" t="s">
        <v>4316</v>
      </c>
      <c r="E474" s="111" t="s">
        <v>3848</v>
      </c>
      <c r="F474" s="113">
        <v>4107.1484</v>
      </c>
      <c r="G474" s="113"/>
      <c r="H474" s="113"/>
      <c r="I474" s="113"/>
      <c r="J474" s="113"/>
      <c r="K474" s="113"/>
      <c r="L474" s="113"/>
      <c r="M474" s="113"/>
      <c r="N474" s="114"/>
    </row>
    <row r="475" spans="1:14" ht="12.5" outlineLevel="2" x14ac:dyDescent="0.25">
      <c r="A475" s="111" t="s">
        <v>1208</v>
      </c>
      <c r="B475" s="112" t="s">
        <v>1209</v>
      </c>
      <c r="C475" s="112" t="s">
        <v>4538</v>
      </c>
      <c r="D475" s="112" t="s">
        <v>4318</v>
      </c>
      <c r="E475" s="111" t="s">
        <v>3848</v>
      </c>
      <c r="F475" s="113">
        <v>1019.0800400000001</v>
      </c>
      <c r="G475" s="113"/>
      <c r="H475" s="113"/>
      <c r="I475" s="113"/>
      <c r="J475" s="113"/>
      <c r="K475" s="113"/>
      <c r="L475" s="113"/>
      <c r="M475" s="113"/>
      <c r="N475" s="114"/>
    </row>
    <row r="476" spans="1:14" ht="12.5" outlineLevel="2" x14ac:dyDescent="0.25">
      <c r="A476" s="111" t="s">
        <v>1208</v>
      </c>
      <c r="B476" s="112" t="s">
        <v>1209</v>
      </c>
      <c r="C476" s="112" t="s">
        <v>4539</v>
      </c>
      <c r="D476" s="112" t="s">
        <v>4353</v>
      </c>
      <c r="E476" s="111" t="s">
        <v>3848</v>
      </c>
      <c r="F476" s="113">
        <v>986.41423999999995</v>
      </c>
      <c r="G476" s="113"/>
      <c r="H476" s="113"/>
      <c r="I476" s="113"/>
      <c r="J476" s="113"/>
      <c r="K476" s="113"/>
      <c r="L476" s="113"/>
      <c r="M476" s="113"/>
      <c r="N476" s="114"/>
    </row>
    <row r="477" spans="1:14" ht="12.5" outlineLevel="2" x14ac:dyDescent="0.25">
      <c r="A477" s="111" t="s">
        <v>1208</v>
      </c>
      <c r="B477" s="112" t="s">
        <v>1209</v>
      </c>
      <c r="C477" s="112" t="s">
        <v>4540</v>
      </c>
      <c r="D477" s="112" t="s">
        <v>4541</v>
      </c>
      <c r="E477" s="111" t="s">
        <v>3848</v>
      </c>
      <c r="F477" s="113">
        <v>2512.7119600000001</v>
      </c>
      <c r="G477" s="113"/>
      <c r="H477" s="113"/>
      <c r="I477" s="113"/>
      <c r="J477" s="113"/>
      <c r="K477" s="113"/>
      <c r="L477" s="113"/>
      <c r="M477" s="113"/>
      <c r="N477" s="114"/>
    </row>
    <row r="478" spans="1:14" ht="12.5" outlineLevel="2" x14ac:dyDescent="0.25">
      <c r="A478" s="111" t="s">
        <v>1208</v>
      </c>
      <c r="B478" s="112" t="s">
        <v>1209</v>
      </c>
      <c r="C478" s="112" t="s">
        <v>4542</v>
      </c>
      <c r="D478" s="112" t="s">
        <v>4543</v>
      </c>
      <c r="E478" s="111" t="s">
        <v>3848</v>
      </c>
      <c r="F478" s="113">
        <v>16875.685020000001</v>
      </c>
      <c r="G478" s="113"/>
      <c r="H478" s="113"/>
      <c r="I478" s="113"/>
      <c r="J478" s="113"/>
      <c r="K478" s="113"/>
      <c r="L478" s="113"/>
      <c r="M478" s="113"/>
      <c r="N478" s="114"/>
    </row>
    <row r="479" spans="1:14" ht="12.5" outlineLevel="2" x14ac:dyDescent="0.25">
      <c r="A479" s="111" t="s">
        <v>1208</v>
      </c>
      <c r="B479" s="112" t="s">
        <v>1209</v>
      </c>
      <c r="C479" s="112" t="s">
        <v>4544</v>
      </c>
      <c r="D479" s="112" t="s">
        <v>4545</v>
      </c>
      <c r="E479" s="111" t="s">
        <v>3848</v>
      </c>
      <c r="F479" s="113">
        <v>1485.4817700000001</v>
      </c>
      <c r="G479" s="113"/>
      <c r="H479" s="113"/>
      <c r="I479" s="113"/>
      <c r="J479" s="113"/>
      <c r="K479" s="113"/>
      <c r="L479" s="113"/>
      <c r="M479" s="113"/>
      <c r="N479" s="114"/>
    </row>
    <row r="480" spans="1:14" ht="12.5" outlineLevel="2" x14ac:dyDescent="0.25">
      <c r="A480" s="111" t="s">
        <v>1208</v>
      </c>
      <c r="B480" s="112" t="s">
        <v>1209</v>
      </c>
      <c r="C480" s="112" t="s">
        <v>4546</v>
      </c>
      <c r="D480" s="112" t="s">
        <v>4547</v>
      </c>
      <c r="E480" s="111" t="s">
        <v>3848</v>
      </c>
      <c r="F480" s="113">
        <v>11.26351</v>
      </c>
      <c r="G480" s="113"/>
      <c r="H480" s="113"/>
      <c r="I480" s="113"/>
      <c r="J480" s="113"/>
      <c r="K480" s="113"/>
      <c r="L480" s="113"/>
      <c r="M480" s="113"/>
      <c r="N480" s="114"/>
    </row>
    <row r="481" spans="1:14" ht="12.5" outlineLevel="2" x14ac:dyDescent="0.25">
      <c r="A481" s="111" t="s">
        <v>1208</v>
      </c>
      <c r="B481" s="112" t="s">
        <v>1209</v>
      </c>
      <c r="C481" s="112" t="s">
        <v>4548</v>
      </c>
      <c r="D481" s="112" t="s">
        <v>4549</v>
      </c>
      <c r="E481" s="111" t="s">
        <v>3848</v>
      </c>
      <c r="F481" s="113">
        <v>668.87369000000001</v>
      </c>
      <c r="G481" s="113"/>
      <c r="H481" s="113"/>
      <c r="I481" s="113"/>
      <c r="J481" s="113"/>
      <c r="K481" s="113"/>
      <c r="L481" s="113"/>
      <c r="M481" s="113"/>
      <c r="N481" s="114"/>
    </row>
    <row r="482" spans="1:14" ht="12.5" outlineLevel="2" x14ac:dyDescent="0.25">
      <c r="A482" s="111" t="s">
        <v>1208</v>
      </c>
      <c r="B482" s="112" t="s">
        <v>1209</v>
      </c>
      <c r="C482" s="112" t="s">
        <v>4550</v>
      </c>
      <c r="D482" s="112" t="s">
        <v>4551</v>
      </c>
      <c r="E482" s="111" t="s">
        <v>3848</v>
      </c>
      <c r="F482" s="113">
        <v>175.62272999999999</v>
      </c>
      <c r="G482" s="113"/>
      <c r="H482" s="113"/>
      <c r="I482" s="113"/>
      <c r="J482" s="113"/>
      <c r="K482" s="113"/>
      <c r="L482" s="113"/>
      <c r="M482" s="113"/>
      <c r="N482" s="114"/>
    </row>
    <row r="483" spans="1:14" ht="12.5" outlineLevel="2" x14ac:dyDescent="0.25">
      <c r="A483" s="111" t="s">
        <v>1208</v>
      </c>
      <c r="B483" s="112" t="s">
        <v>1209</v>
      </c>
      <c r="C483" s="112" t="s">
        <v>4552</v>
      </c>
      <c r="D483" s="112" t="s">
        <v>4553</v>
      </c>
      <c r="E483" s="111" t="s">
        <v>3848</v>
      </c>
      <c r="F483" s="113">
        <v>739.81547</v>
      </c>
      <c r="G483" s="113"/>
      <c r="H483" s="113"/>
      <c r="I483" s="113"/>
      <c r="J483" s="113"/>
      <c r="K483" s="113"/>
      <c r="L483" s="113"/>
      <c r="M483" s="113"/>
      <c r="N483" s="114"/>
    </row>
    <row r="484" spans="1:14" ht="12.5" outlineLevel="2" x14ac:dyDescent="0.25">
      <c r="A484" s="111" t="s">
        <v>1208</v>
      </c>
      <c r="B484" s="112" t="s">
        <v>1209</v>
      </c>
      <c r="C484" s="112" t="s">
        <v>4554</v>
      </c>
      <c r="D484" s="112" t="s">
        <v>4555</v>
      </c>
      <c r="E484" s="111" t="s">
        <v>3848</v>
      </c>
      <c r="F484" s="113">
        <v>49.151409999999998</v>
      </c>
      <c r="G484" s="113"/>
      <c r="H484" s="113"/>
      <c r="I484" s="113"/>
      <c r="J484" s="113"/>
      <c r="K484" s="113"/>
      <c r="L484" s="113"/>
      <c r="M484" s="113"/>
      <c r="N484" s="114"/>
    </row>
    <row r="485" spans="1:14" ht="12.5" outlineLevel="2" x14ac:dyDescent="0.25">
      <c r="A485" s="111" t="s">
        <v>1208</v>
      </c>
      <c r="B485" s="112" t="s">
        <v>1209</v>
      </c>
      <c r="C485" s="112" t="s">
        <v>4556</v>
      </c>
      <c r="D485" s="112" t="s">
        <v>4557</v>
      </c>
      <c r="E485" s="111" t="s">
        <v>3848</v>
      </c>
      <c r="F485" s="113">
        <v>64.702100000000002</v>
      </c>
      <c r="G485" s="113"/>
      <c r="H485" s="113"/>
      <c r="I485" s="113"/>
      <c r="J485" s="113"/>
      <c r="K485" s="113"/>
      <c r="L485" s="113"/>
      <c r="M485" s="113"/>
      <c r="N485" s="114"/>
    </row>
    <row r="486" spans="1:14" ht="12.5" outlineLevel="2" x14ac:dyDescent="0.25">
      <c r="A486" s="111" t="s">
        <v>1208</v>
      </c>
      <c r="B486" s="112" t="s">
        <v>1209</v>
      </c>
      <c r="C486" s="112" t="s">
        <v>4558</v>
      </c>
      <c r="D486" s="112" t="s">
        <v>4559</v>
      </c>
      <c r="E486" s="111" t="s">
        <v>3848</v>
      </c>
      <c r="F486" s="113">
        <v>127.25987000000001</v>
      </c>
      <c r="G486" s="113"/>
      <c r="H486" s="113"/>
      <c r="I486" s="113"/>
      <c r="J486" s="113"/>
      <c r="K486" s="113"/>
      <c r="L486" s="113"/>
      <c r="M486" s="113"/>
      <c r="N486" s="114"/>
    </row>
    <row r="487" spans="1:14" ht="12.5" outlineLevel="2" x14ac:dyDescent="0.25">
      <c r="A487" s="111" t="s">
        <v>1208</v>
      </c>
      <c r="B487" s="112" t="s">
        <v>1209</v>
      </c>
      <c r="C487" s="112" t="s">
        <v>4560</v>
      </c>
      <c r="D487" s="112" t="s">
        <v>4561</v>
      </c>
      <c r="E487" s="111" t="s">
        <v>3848</v>
      </c>
      <c r="F487" s="113">
        <v>3.2514400000000001</v>
      </c>
      <c r="G487" s="113"/>
      <c r="H487" s="113"/>
      <c r="I487" s="113"/>
      <c r="J487" s="113"/>
      <c r="K487" s="113"/>
      <c r="L487" s="113"/>
      <c r="M487" s="113"/>
      <c r="N487" s="114"/>
    </row>
    <row r="488" spans="1:14" ht="12.5" outlineLevel="2" x14ac:dyDescent="0.25">
      <c r="A488" s="111" t="s">
        <v>1208</v>
      </c>
      <c r="B488" s="112" t="s">
        <v>1209</v>
      </c>
      <c r="C488" s="112" t="s">
        <v>4562</v>
      </c>
      <c r="D488" s="112" t="s">
        <v>4563</v>
      </c>
      <c r="E488" s="111" t="s">
        <v>3848</v>
      </c>
      <c r="F488" s="113">
        <v>11.94477</v>
      </c>
      <c r="G488" s="113"/>
      <c r="H488" s="113"/>
      <c r="I488" s="113"/>
      <c r="J488" s="113"/>
      <c r="K488" s="113"/>
      <c r="L488" s="113"/>
      <c r="M488" s="113"/>
      <c r="N488" s="114"/>
    </row>
    <row r="489" spans="1:14" ht="12.5" outlineLevel="2" x14ac:dyDescent="0.25">
      <c r="A489" s="111" t="s">
        <v>1208</v>
      </c>
      <c r="B489" s="112" t="s">
        <v>1209</v>
      </c>
      <c r="C489" s="112" t="s">
        <v>4564</v>
      </c>
      <c r="D489" s="112" t="s">
        <v>4565</v>
      </c>
      <c r="E489" s="111" t="s">
        <v>3848</v>
      </c>
      <c r="F489" s="113">
        <v>586.97055999999998</v>
      </c>
      <c r="G489" s="113"/>
      <c r="H489" s="113"/>
      <c r="I489" s="113"/>
      <c r="J489" s="113"/>
      <c r="K489" s="113"/>
      <c r="L489" s="113"/>
      <c r="M489" s="113"/>
      <c r="N489" s="114"/>
    </row>
    <row r="490" spans="1:14" ht="12.5" outlineLevel="2" x14ac:dyDescent="0.25">
      <c r="A490" s="111" t="s">
        <v>1208</v>
      </c>
      <c r="B490" s="112" t="s">
        <v>1209</v>
      </c>
      <c r="C490" s="112" t="s">
        <v>4566</v>
      </c>
      <c r="D490" s="112" t="s">
        <v>4567</v>
      </c>
      <c r="E490" s="111" t="s">
        <v>3848</v>
      </c>
      <c r="F490" s="113">
        <v>54.880290000000002</v>
      </c>
      <c r="G490" s="113"/>
      <c r="H490" s="113"/>
      <c r="I490" s="113"/>
      <c r="J490" s="113"/>
      <c r="K490" s="113"/>
      <c r="L490" s="113"/>
      <c r="M490" s="113"/>
      <c r="N490" s="114"/>
    </row>
    <row r="491" spans="1:14" ht="12.5" outlineLevel="2" x14ac:dyDescent="0.25">
      <c r="A491" s="111" t="s">
        <v>1208</v>
      </c>
      <c r="B491" s="112" t="s">
        <v>1209</v>
      </c>
      <c r="C491" s="112" t="s">
        <v>4568</v>
      </c>
      <c r="D491" s="112" t="s">
        <v>4569</v>
      </c>
      <c r="E491" s="111" t="s">
        <v>3848</v>
      </c>
      <c r="F491" s="113">
        <v>186.01231000000001</v>
      </c>
      <c r="G491" s="113"/>
      <c r="H491" s="113"/>
      <c r="I491" s="113"/>
      <c r="J491" s="113"/>
      <c r="K491" s="113"/>
      <c r="L491" s="113"/>
      <c r="M491" s="113"/>
      <c r="N491" s="114"/>
    </row>
    <row r="492" spans="1:14" ht="12.5" outlineLevel="2" x14ac:dyDescent="0.25">
      <c r="A492" s="111" t="s">
        <v>1208</v>
      </c>
      <c r="B492" s="112" t="s">
        <v>1209</v>
      </c>
      <c r="C492" s="112" t="s">
        <v>4570</v>
      </c>
      <c r="D492" s="112" t="s">
        <v>4571</v>
      </c>
      <c r="E492" s="111" t="s">
        <v>3848</v>
      </c>
      <c r="F492" s="113">
        <v>125.45623000000001</v>
      </c>
      <c r="G492" s="113"/>
      <c r="H492" s="113"/>
      <c r="I492" s="113"/>
      <c r="J492" s="113"/>
      <c r="K492" s="113"/>
      <c r="L492" s="113"/>
      <c r="M492" s="113"/>
      <c r="N492" s="114"/>
    </row>
    <row r="493" spans="1:14" ht="12.5" outlineLevel="2" x14ac:dyDescent="0.25">
      <c r="A493" s="111" t="s">
        <v>1208</v>
      </c>
      <c r="B493" s="112" t="s">
        <v>1209</v>
      </c>
      <c r="C493" s="112" t="s">
        <v>4572</v>
      </c>
      <c r="D493" s="112" t="s">
        <v>4573</v>
      </c>
      <c r="E493" s="111" t="s">
        <v>3848</v>
      </c>
      <c r="F493" s="113">
        <v>0.86268</v>
      </c>
      <c r="G493" s="113"/>
      <c r="H493" s="113"/>
      <c r="I493" s="113"/>
      <c r="J493" s="113"/>
      <c r="K493" s="113"/>
      <c r="L493" s="113"/>
      <c r="M493" s="113"/>
      <c r="N493" s="114"/>
    </row>
    <row r="494" spans="1:14" ht="12.5" outlineLevel="2" x14ac:dyDescent="0.25">
      <c r="A494" s="111" t="s">
        <v>1208</v>
      </c>
      <c r="B494" s="112" t="s">
        <v>1209</v>
      </c>
      <c r="C494" s="112" t="s">
        <v>4574</v>
      </c>
      <c r="D494" s="112" t="s">
        <v>4575</v>
      </c>
      <c r="E494" s="111" t="s">
        <v>3848</v>
      </c>
      <c r="F494" s="113">
        <v>3.0861700000000001</v>
      </c>
      <c r="G494" s="113"/>
      <c r="H494" s="113"/>
      <c r="I494" s="113"/>
      <c r="J494" s="113"/>
      <c r="K494" s="113"/>
      <c r="L494" s="113"/>
      <c r="M494" s="113"/>
      <c r="N494" s="114"/>
    </row>
    <row r="495" spans="1:14" ht="12.5" outlineLevel="2" x14ac:dyDescent="0.25">
      <c r="A495" s="111" t="s">
        <v>1208</v>
      </c>
      <c r="B495" s="112" t="s">
        <v>1209</v>
      </c>
      <c r="C495" s="112" t="s">
        <v>4576</v>
      </c>
      <c r="D495" s="112" t="s">
        <v>4577</v>
      </c>
      <c r="E495" s="111" t="s">
        <v>3848</v>
      </c>
      <c r="F495" s="113">
        <v>724.31773999999996</v>
      </c>
      <c r="G495" s="113"/>
      <c r="H495" s="113"/>
      <c r="I495" s="113"/>
      <c r="J495" s="113"/>
      <c r="K495" s="113"/>
      <c r="L495" s="113"/>
      <c r="M495" s="113"/>
      <c r="N495" s="114"/>
    </row>
    <row r="496" spans="1:14" ht="12.5" outlineLevel="2" x14ac:dyDescent="0.25">
      <c r="A496" s="111" t="s">
        <v>1208</v>
      </c>
      <c r="B496" s="112" t="s">
        <v>1209</v>
      </c>
      <c r="C496" s="112" t="s">
        <v>4578</v>
      </c>
      <c r="D496" s="112" t="s">
        <v>4579</v>
      </c>
      <c r="E496" s="111" t="s">
        <v>3848</v>
      </c>
      <c r="F496" s="113">
        <v>2.8718400000000002</v>
      </c>
      <c r="G496" s="113"/>
      <c r="H496" s="113"/>
      <c r="I496" s="113"/>
      <c r="J496" s="113"/>
      <c r="K496" s="113"/>
      <c r="L496" s="113"/>
      <c r="M496" s="113"/>
      <c r="N496" s="114"/>
    </row>
    <row r="497" spans="1:14" ht="12.5" outlineLevel="2" x14ac:dyDescent="0.25">
      <c r="A497" s="111" t="s">
        <v>1208</v>
      </c>
      <c r="B497" s="112" t="s">
        <v>1209</v>
      </c>
      <c r="C497" s="112" t="s">
        <v>4580</v>
      </c>
      <c r="D497" s="112" t="s">
        <v>4581</v>
      </c>
      <c r="E497" s="111" t="s">
        <v>3848</v>
      </c>
      <c r="F497" s="113">
        <v>29.676439999999999</v>
      </c>
      <c r="G497" s="113"/>
      <c r="H497" s="113"/>
      <c r="I497" s="113"/>
      <c r="J497" s="113"/>
      <c r="K497" s="113"/>
      <c r="L497" s="113"/>
      <c r="M497" s="113"/>
      <c r="N497" s="114"/>
    </row>
    <row r="498" spans="1:14" ht="12.5" outlineLevel="2" x14ac:dyDescent="0.25">
      <c r="A498" s="111" t="s">
        <v>1208</v>
      </c>
      <c r="B498" s="112" t="s">
        <v>1209</v>
      </c>
      <c r="C498" s="112" t="s">
        <v>4582</v>
      </c>
      <c r="D498" s="112" t="s">
        <v>4583</v>
      </c>
      <c r="E498" s="111" t="s">
        <v>3848</v>
      </c>
      <c r="F498" s="113">
        <v>0.32700000000000001</v>
      </c>
      <c r="G498" s="113"/>
      <c r="H498" s="113"/>
      <c r="I498" s="113"/>
      <c r="J498" s="113"/>
      <c r="K498" s="113"/>
      <c r="L498" s="113"/>
      <c r="M498" s="113"/>
      <c r="N498" s="114"/>
    </row>
    <row r="499" spans="1:14" ht="12.5" outlineLevel="2" x14ac:dyDescent="0.25">
      <c r="A499" s="111" t="s">
        <v>1208</v>
      </c>
      <c r="B499" s="112" t="s">
        <v>1209</v>
      </c>
      <c r="C499" s="112" t="s">
        <v>4584</v>
      </c>
      <c r="D499" s="112" t="s">
        <v>4585</v>
      </c>
      <c r="E499" s="111" t="s">
        <v>3848</v>
      </c>
      <c r="F499" s="113">
        <v>1.0000000000000001E-5</v>
      </c>
      <c r="G499" s="113"/>
      <c r="H499" s="113"/>
      <c r="I499" s="113"/>
      <c r="J499" s="113"/>
      <c r="K499" s="113"/>
      <c r="L499" s="113"/>
      <c r="M499" s="113"/>
      <c r="N499" s="114"/>
    </row>
    <row r="500" spans="1:14" ht="12.5" outlineLevel="2" x14ac:dyDescent="0.25">
      <c r="A500" s="111" t="s">
        <v>1208</v>
      </c>
      <c r="B500" s="112" t="s">
        <v>1209</v>
      </c>
      <c r="C500" s="112" t="s">
        <v>4586</v>
      </c>
      <c r="D500" s="112" t="s">
        <v>4587</v>
      </c>
      <c r="E500" s="111" t="s">
        <v>3848</v>
      </c>
      <c r="F500" s="113">
        <v>26.626629999999999</v>
      </c>
      <c r="G500" s="113"/>
      <c r="H500" s="113"/>
      <c r="I500" s="113"/>
      <c r="J500" s="113"/>
      <c r="K500" s="113"/>
      <c r="L500" s="113"/>
      <c r="M500" s="113"/>
      <c r="N500" s="114"/>
    </row>
    <row r="501" spans="1:14" ht="12.5" outlineLevel="2" x14ac:dyDescent="0.25">
      <c r="A501" s="111" t="s">
        <v>1208</v>
      </c>
      <c r="B501" s="112" t="s">
        <v>1209</v>
      </c>
      <c r="C501" s="112" t="s">
        <v>4588</v>
      </c>
      <c r="D501" s="112" t="s">
        <v>4330</v>
      </c>
      <c r="E501" s="111" t="s">
        <v>3848</v>
      </c>
      <c r="F501" s="113">
        <v>6498.2851300000002</v>
      </c>
      <c r="G501" s="113"/>
      <c r="H501" s="113"/>
      <c r="I501" s="113"/>
      <c r="J501" s="113"/>
      <c r="K501" s="113"/>
      <c r="L501" s="113"/>
      <c r="M501" s="113"/>
      <c r="N501" s="114"/>
    </row>
    <row r="502" spans="1:14" ht="12.5" outlineLevel="2" x14ac:dyDescent="0.25">
      <c r="A502" s="111" t="s">
        <v>1208</v>
      </c>
      <c r="B502" s="112" t="s">
        <v>1209</v>
      </c>
      <c r="C502" s="112" t="s">
        <v>4589</v>
      </c>
      <c r="D502" s="112" t="s">
        <v>4590</v>
      </c>
      <c r="E502" s="111" t="s">
        <v>3848</v>
      </c>
      <c r="F502" s="113">
        <v>1304.8748800000001</v>
      </c>
      <c r="G502" s="113"/>
      <c r="H502" s="113"/>
      <c r="I502" s="113"/>
      <c r="J502" s="113"/>
      <c r="K502" s="113"/>
      <c r="L502" s="113"/>
      <c r="M502" s="113"/>
      <c r="N502" s="114"/>
    </row>
    <row r="503" spans="1:14" ht="12.5" outlineLevel="2" x14ac:dyDescent="0.25">
      <c r="A503" s="111" t="s">
        <v>1208</v>
      </c>
      <c r="B503" s="112" t="s">
        <v>1209</v>
      </c>
      <c r="C503" s="112" t="s">
        <v>4591</v>
      </c>
      <c r="D503" s="112" t="s">
        <v>4592</v>
      </c>
      <c r="E503" s="111" t="s">
        <v>3848</v>
      </c>
      <c r="F503" s="113">
        <v>3647.42121</v>
      </c>
      <c r="G503" s="113"/>
      <c r="H503" s="113"/>
      <c r="I503" s="113"/>
      <c r="J503" s="113"/>
      <c r="K503" s="113"/>
      <c r="L503" s="113"/>
      <c r="M503" s="113"/>
      <c r="N503" s="114"/>
    </row>
    <row r="504" spans="1:14" ht="12.5" outlineLevel="2" x14ac:dyDescent="0.25">
      <c r="A504" s="111" t="s">
        <v>1208</v>
      </c>
      <c r="B504" s="112" t="s">
        <v>1209</v>
      </c>
      <c r="C504" s="112" t="s">
        <v>4593</v>
      </c>
      <c r="D504" s="112" t="s">
        <v>4594</v>
      </c>
      <c r="E504" s="111" t="s">
        <v>3848</v>
      </c>
      <c r="F504" s="113">
        <v>5015.8909999999996</v>
      </c>
      <c r="G504" s="113"/>
      <c r="H504" s="113"/>
      <c r="I504" s="113"/>
      <c r="J504" s="113"/>
      <c r="K504" s="113"/>
      <c r="L504" s="113"/>
      <c r="M504" s="113"/>
      <c r="N504" s="114"/>
    </row>
    <row r="505" spans="1:14" ht="12.5" outlineLevel="2" x14ac:dyDescent="0.25">
      <c r="A505" s="111" t="s">
        <v>1208</v>
      </c>
      <c r="B505" s="112" t="s">
        <v>1209</v>
      </c>
      <c r="C505" s="112" t="s">
        <v>4595</v>
      </c>
      <c r="D505" s="112" t="s">
        <v>4596</v>
      </c>
      <c r="E505" s="111" t="s">
        <v>3848</v>
      </c>
      <c r="F505" s="113">
        <v>254.58275</v>
      </c>
      <c r="G505" s="113"/>
      <c r="H505" s="113"/>
      <c r="I505" s="113"/>
      <c r="J505" s="113"/>
      <c r="K505" s="113"/>
      <c r="L505" s="113"/>
      <c r="M505" s="113"/>
      <c r="N505" s="114"/>
    </row>
    <row r="506" spans="1:14" ht="12.5" outlineLevel="2" x14ac:dyDescent="0.25">
      <c r="A506" s="111" t="s">
        <v>1208</v>
      </c>
      <c r="B506" s="112" t="s">
        <v>1209</v>
      </c>
      <c r="C506" s="112" t="s">
        <v>4597</v>
      </c>
      <c r="D506" s="112" t="s">
        <v>4598</v>
      </c>
      <c r="E506" s="111" t="s">
        <v>3848</v>
      </c>
      <c r="F506" s="113">
        <v>3.807E-2</v>
      </c>
      <c r="G506" s="113"/>
      <c r="H506" s="113"/>
      <c r="I506" s="113"/>
      <c r="J506" s="113"/>
      <c r="K506" s="113"/>
      <c r="L506" s="113"/>
      <c r="M506" s="113"/>
      <c r="N506" s="114"/>
    </row>
    <row r="507" spans="1:14" ht="12.5" outlineLevel="2" x14ac:dyDescent="0.25">
      <c r="A507" s="111" t="s">
        <v>1208</v>
      </c>
      <c r="B507" s="112" t="s">
        <v>1209</v>
      </c>
      <c r="C507" s="112" t="s">
        <v>4599</v>
      </c>
      <c r="D507" s="112" t="s">
        <v>4600</v>
      </c>
      <c r="E507" s="111" t="s">
        <v>3848</v>
      </c>
      <c r="F507" s="113">
        <v>1880.4767099999999</v>
      </c>
      <c r="G507" s="113"/>
      <c r="H507" s="113"/>
      <c r="I507" s="113"/>
      <c r="J507" s="113"/>
      <c r="K507" s="113"/>
      <c r="L507" s="113"/>
      <c r="M507" s="113"/>
      <c r="N507" s="114"/>
    </row>
    <row r="508" spans="1:14" ht="12.5" outlineLevel="2" x14ac:dyDescent="0.25">
      <c r="A508" s="111" t="s">
        <v>1208</v>
      </c>
      <c r="B508" s="112" t="s">
        <v>1209</v>
      </c>
      <c r="C508" s="112" t="s">
        <v>4601</v>
      </c>
      <c r="D508" s="112" t="s">
        <v>4602</v>
      </c>
      <c r="E508" s="111" t="s">
        <v>3848</v>
      </c>
      <c r="F508" s="113">
        <v>125.50482</v>
      </c>
      <c r="G508" s="113"/>
      <c r="H508" s="113"/>
      <c r="I508" s="113"/>
      <c r="J508" s="113"/>
      <c r="K508" s="113"/>
      <c r="L508" s="113"/>
      <c r="M508" s="113"/>
      <c r="N508" s="114"/>
    </row>
    <row r="509" spans="1:14" ht="12.5" outlineLevel="2" x14ac:dyDescent="0.25">
      <c r="A509" s="111" t="s">
        <v>1208</v>
      </c>
      <c r="B509" s="112" t="s">
        <v>1209</v>
      </c>
      <c r="C509" s="112" t="s">
        <v>4603</v>
      </c>
      <c r="D509" s="112" t="s">
        <v>4604</v>
      </c>
      <c r="E509" s="111" t="s">
        <v>3848</v>
      </c>
      <c r="F509" s="113">
        <v>239.85731999999999</v>
      </c>
      <c r="G509" s="113"/>
      <c r="H509" s="113"/>
      <c r="I509" s="113"/>
      <c r="J509" s="113"/>
      <c r="K509" s="113"/>
      <c r="L509" s="113"/>
      <c r="M509" s="113"/>
      <c r="N509" s="114"/>
    </row>
    <row r="510" spans="1:14" ht="12.5" outlineLevel="2" x14ac:dyDescent="0.25">
      <c r="A510" s="111" t="s">
        <v>1208</v>
      </c>
      <c r="B510" s="112" t="s">
        <v>1209</v>
      </c>
      <c r="C510" s="112" t="s">
        <v>4605</v>
      </c>
      <c r="D510" s="112" t="s">
        <v>4310</v>
      </c>
      <c r="E510" s="111" t="s">
        <v>3848</v>
      </c>
      <c r="F510" s="113">
        <v>3071.2638200000001</v>
      </c>
      <c r="G510" s="113"/>
      <c r="H510" s="113"/>
      <c r="I510" s="113"/>
      <c r="J510" s="113"/>
      <c r="K510" s="113"/>
      <c r="L510" s="113"/>
      <c r="M510" s="113"/>
      <c r="N510" s="114"/>
    </row>
    <row r="511" spans="1:14" ht="12.5" outlineLevel="2" x14ac:dyDescent="0.25">
      <c r="A511" s="111" t="s">
        <v>1208</v>
      </c>
      <c r="B511" s="112" t="s">
        <v>1209</v>
      </c>
      <c r="C511" s="112" t="s">
        <v>4606</v>
      </c>
      <c r="D511" s="112" t="s">
        <v>4316</v>
      </c>
      <c r="E511" s="111" t="s">
        <v>3848</v>
      </c>
      <c r="F511" s="113">
        <v>4606.6943600000004</v>
      </c>
      <c r="G511" s="113"/>
      <c r="H511" s="113"/>
      <c r="I511" s="113"/>
      <c r="J511" s="113"/>
      <c r="K511" s="113"/>
      <c r="L511" s="113"/>
      <c r="M511" s="113"/>
      <c r="N511" s="114"/>
    </row>
    <row r="512" spans="1:14" ht="12.5" outlineLevel="2" x14ac:dyDescent="0.25">
      <c r="A512" s="111" t="s">
        <v>1208</v>
      </c>
      <c r="B512" s="112" t="s">
        <v>1209</v>
      </c>
      <c r="C512" s="112" t="s">
        <v>4607</v>
      </c>
      <c r="D512" s="112" t="s">
        <v>4318</v>
      </c>
      <c r="E512" s="111" t="s">
        <v>3848</v>
      </c>
      <c r="F512" s="113">
        <v>1233.1958299999999</v>
      </c>
      <c r="G512" s="113"/>
      <c r="H512" s="113"/>
      <c r="I512" s="113"/>
      <c r="J512" s="113"/>
      <c r="K512" s="113"/>
      <c r="L512" s="113"/>
      <c r="M512" s="113"/>
      <c r="N512" s="114"/>
    </row>
    <row r="513" spans="1:14" ht="12.5" outlineLevel="2" x14ac:dyDescent="0.25">
      <c r="A513" s="111" t="s">
        <v>1208</v>
      </c>
      <c r="B513" s="112" t="s">
        <v>1209</v>
      </c>
      <c r="C513" s="112" t="s">
        <v>4608</v>
      </c>
      <c r="D513" s="112" t="s">
        <v>4353</v>
      </c>
      <c r="E513" s="111" t="s">
        <v>3848</v>
      </c>
      <c r="F513" s="113">
        <v>410.93335999999999</v>
      </c>
      <c r="G513" s="113"/>
      <c r="H513" s="113"/>
      <c r="I513" s="113"/>
      <c r="J513" s="113"/>
      <c r="K513" s="113"/>
      <c r="L513" s="113"/>
      <c r="M513" s="113"/>
      <c r="N513" s="114"/>
    </row>
    <row r="514" spans="1:14" ht="12.5" outlineLevel="2" x14ac:dyDescent="0.25">
      <c r="A514" s="111" t="s">
        <v>1208</v>
      </c>
      <c r="B514" s="112" t="s">
        <v>1209</v>
      </c>
      <c r="C514" s="112" t="s">
        <v>4609</v>
      </c>
      <c r="D514" s="112" t="s">
        <v>4610</v>
      </c>
      <c r="E514" s="111" t="s">
        <v>3848</v>
      </c>
      <c r="F514" s="113">
        <v>2513.3569299999999</v>
      </c>
      <c r="G514" s="113"/>
      <c r="H514" s="113"/>
      <c r="I514" s="113"/>
      <c r="J514" s="113"/>
      <c r="K514" s="113"/>
      <c r="L514" s="113"/>
      <c r="M514" s="113"/>
      <c r="N514" s="114"/>
    </row>
    <row r="515" spans="1:14" ht="12.5" outlineLevel="2" x14ac:dyDescent="0.25">
      <c r="A515" s="111" t="s">
        <v>1208</v>
      </c>
      <c r="B515" s="112" t="s">
        <v>1209</v>
      </c>
      <c r="C515" s="112" t="s">
        <v>4611</v>
      </c>
      <c r="D515" s="112" t="s">
        <v>4612</v>
      </c>
      <c r="E515" s="111" t="s">
        <v>3848</v>
      </c>
      <c r="F515" s="113">
        <v>11359.762559999999</v>
      </c>
      <c r="G515" s="113"/>
      <c r="H515" s="113"/>
      <c r="I515" s="113"/>
      <c r="J515" s="113"/>
      <c r="K515" s="113"/>
      <c r="L515" s="113"/>
      <c r="M515" s="113"/>
      <c r="N515" s="114"/>
    </row>
    <row r="516" spans="1:14" ht="12.5" outlineLevel="2" x14ac:dyDescent="0.25">
      <c r="A516" s="111" t="s">
        <v>1208</v>
      </c>
      <c r="B516" s="112" t="s">
        <v>1209</v>
      </c>
      <c r="C516" s="112" t="s">
        <v>4613</v>
      </c>
      <c r="D516" s="112" t="s">
        <v>4614</v>
      </c>
      <c r="E516" s="111" t="s">
        <v>3848</v>
      </c>
      <c r="F516" s="113">
        <v>1437.0285200000001</v>
      </c>
      <c r="G516" s="113"/>
      <c r="H516" s="113"/>
      <c r="I516" s="113"/>
      <c r="J516" s="113"/>
      <c r="K516" s="113"/>
      <c r="L516" s="113"/>
      <c r="M516" s="113"/>
      <c r="N516" s="114"/>
    </row>
    <row r="517" spans="1:14" ht="12.5" outlineLevel="2" x14ac:dyDescent="0.25">
      <c r="A517" s="111" t="s">
        <v>1208</v>
      </c>
      <c r="B517" s="112" t="s">
        <v>1209</v>
      </c>
      <c r="C517" s="112" t="s">
        <v>4615</v>
      </c>
      <c r="D517" s="112" t="s">
        <v>4616</v>
      </c>
      <c r="E517" s="111" t="s">
        <v>3848</v>
      </c>
      <c r="F517" s="113">
        <v>29.857749999999999</v>
      </c>
      <c r="G517" s="113"/>
      <c r="H517" s="113"/>
      <c r="I517" s="113"/>
      <c r="J517" s="113"/>
      <c r="K517" s="113"/>
      <c r="L517" s="113"/>
      <c r="M517" s="113"/>
      <c r="N517" s="114"/>
    </row>
    <row r="518" spans="1:14" ht="12.5" outlineLevel="2" x14ac:dyDescent="0.25">
      <c r="A518" s="111" t="s">
        <v>1208</v>
      </c>
      <c r="B518" s="112" t="s">
        <v>1209</v>
      </c>
      <c r="C518" s="112" t="s">
        <v>4617</v>
      </c>
      <c r="D518" s="112" t="s">
        <v>4618</v>
      </c>
      <c r="E518" s="111" t="s">
        <v>3848</v>
      </c>
      <c r="F518" s="113">
        <v>433.12884000000003</v>
      </c>
      <c r="G518" s="113"/>
      <c r="H518" s="113"/>
      <c r="I518" s="113"/>
      <c r="J518" s="113"/>
      <c r="K518" s="113"/>
      <c r="L518" s="113"/>
      <c r="M518" s="113"/>
      <c r="N518" s="114"/>
    </row>
    <row r="519" spans="1:14" ht="12.5" outlineLevel="2" x14ac:dyDescent="0.25">
      <c r="A519" s="111" t="s">
        <v>1208</v>
      </c>
      <c r="B519" s="112" t="s">
        <v>1209</v>
      </c>
      <c r="C519" s="112" t="s">
        <v>4619</v>
      </c>
      <c r="D519" s="112" t="s">
        <v>4620</v>
      </c>
      <c r="E519" s="111" t="s">
        <v>3848</v>
      </c>
      <c r="F519" s="113">
        <v>182.83957000000001</v>
      </c>
      <c r="G519" s="113"/>
      <c r="H519" s="113"/>
      <c r="I519" s="113"/>
      <c r="J519" s="113"/>
      <c r="K519" s="113"/>
      <c r="L519" s="113"/>
      <c r="M519" s="113"/>
      <c r="N519" s="114"/>
    </row>
    <row r="520" spans="1:14" ht="12.5" outlineLevel="2" x14ac:dyDescent="0.25">
      <c r="A520" s="111" t="s">
        <v>1208</v>
      </c>
      <c r="B520" s="112" t="s">
        <v>1209</v>
      </c>
      <c r="C520" s="112" t="s">
        <v>4621</v>
      </c>
      <c r="D520" s="112" t="s">
        <v>4622</v>
      </c>
      <c r="E520" s="111" t="s">
        <v>3848</v>
      </c>
      <c r="F520" s="113">
        <v>1069.93316</v>
      </c>
      <c r="G520" s="113"/>
      <c r="H520" s="113"/>
      <c r="I520" s="113"/>
      <c r="J520" s="113"/>
      <c r="K520" s="113"/>
      <c r="L520" s="113"/>
      <c r="M520" s="113"/>
      <c r="N520" s="114"/>
    </row>
    <row r="521" spans="1:14" ht="12.5" outlineLevel="2" x14ac:dyDescent="0.25">
      <c r="A521" s="111" t="s">
        <v>1208</v>
      </c>
      <c r="B521" s="112" t="s">
        <v>1209</v>
      </c>
      <c r="C521" s="112" t="s">
        <v>4623</v>
      </c>
      <c r="D521" s="112" t="s">
        <v>4624</v>
      </c>
      <c r="E521" s="111" t="s">
        <v>3848</v>
      </c>
      <c r="F521" s="113">
        <v>41.544229999999999</v>
      </c>
      <c r="G521" s="113"/>
      <c r="H521" s="113"/>
      <c r="I521" s="113"/>
      <c r="J521" s="113"/>
      <c r="K521" s="113"/>
      <c r="L521" s="113"/>
      <c r="M521" s="113"/>
      <c r="N521" s="114"/>
    </row>
    <row r="522" spans="1:14" ht="12.5" outlineLevel="2" x14ac:dyDescent="0.25">
      <c r="A522" s="111" t="s">
        <v>1208</v>
      </c>
      <c r="B522" s="112" t="s">
        <v>1209</v>
      </c>
      <c r="C522" s="112" t="s">
        <v>4625</v>
      </c>
      <c r="D522" s="112" t="s">
        <v>4626</v>
      </c>
      <c r="E522" s="111" t="s">
        <v>3848</v>
      </c>
      <c r="F522" s="113">
        <v>102.34610000000001</v>
      </c>
      <c r="G522" s="113"/>
      <c r="H522" s="113"/>
      <c r="I522" s="113"/>
      <c r="J522" s="113"/>
      <c r="K522" s="113"/>
      <c r="L522" s="113"/>
      <c r="M522" s="113"/>
      <c r="N522" s="114"/>
    </row>
    <row r="523" spans="1:14" ht="12.5" outlineLevel="2" x14ac:dyDescent="0.25">
      <c r="A523" s="111" t="s">
        <v>1208</v>
      </c>
      <c r="B523" s="112" t="s">
        <v>1209</v>
      </c>
      <c r="C523" s="112" t="s">
        <v>4627</v>
      </c>
      <c r="D523" s="112" t="s">
        <v>4628</v>
      </c>
      <c r="E523" s="111" t="s">
        <v>3848</v>
      </c>
      <c r="F523" s="113">
        <v>167.73187999999999</v>
      </c>
      <c r="G523" s="113"/>
      <c r="H523" s="113"/>
      <c r="I523" s="113"/>
      <c r="J523" s="113"/>
      <c r="K523" s="113"/>
      <c r="L523" s="113"/>
      <c r="M523" s="113"/>
      <c r="N523" s="114"/>
    </row>
    <row r="524" spans="1:14" ht="12.5" outlineLevel="2" x14ac:dyDescent="0.25">
      <c r="A524" s="111" t="s">
        <v>1208</v>
      </c>
      <c r="B524" s="112" t="s">
        <v>1209</v>
      </c>
      <c r="C524" s="112" t="s">
        <v>4629</v>
      </c>
      <c r="D524" s="112" t="s">
        <v>4630</v>
      </c>
      <c r="E524" s="111" t="s">
        <v>3848</v>
      </c>
      <c r="F524" s="113">
        <v>5.5312200000000002</v>
      </c>
      <c r="G524" s="113"/>
      <c r="H524" s="113"/>
      <c r="I524" s="113"/>
      <c r="J524" s="113"/>
      <c r="K524" s="113"/>
      <c r="L524" s="113"/>
      <c r="M524" s="113"/>
      <c r="N524" s="114"/>
    </row>
    <row r="525" spans="1:14" ht="12.5" outlineLevel="2" x14ac:dyDescent="0.25">
      <c r="A525" s="111" t="s">
        <v>1208</v>
      </c>
      <c r="B525" s="112" t="s">
        <v>1209</v>
      </c>
      <c r="C525" s="112" t="s">
        <v>4631</v>
      </c>
      <c r="D525" s="112" t="s">
        <v>4632</v>
      </c>
      <c r="E525" s="111" t="s">
        <v>3848</v>
      </c>
      <c r="F525" s="113">
        <v>268.36527000000001</v>
      </c>
      <c r="G525" s="113"/>
      <c r="H525" s="113"/>
      <c r="I525" s="113"/>
      <c r="J525" s="113"/>
      <c r="K525" s="113"/>
      <c r="L525" s="113"/>
      <c r="M525" s="113"/>
      <c r="N525" s="114"/>
    </row>
    <row r="526" spans="1:14" ht="12.5" outlineLevel="2" x14ac:dyDescent="0.25">
      <c r="A526" s="111" t="s">
        <v>1208</v>
      </c>
      <c r="B526" s="112" t="s">
        <v>1209</v>
      </c>
      <c r="C526" s="112" t="s">
        <v>4633</v>
      </c>
      <c r="D526" s="112" t="s">
        <v>4634</v>
      </c>
      <c r="E526" s="111" t="s">
        <v>3848</v>
      </c>
      <c r="F526" s="113">
        <v>894.20281</v>
      </c>
      <c r="G526" s="113"/>
      <c r="H526" s="113"/>
      <c r="I526" s="113"/>
      <c r="J526" s="113"/>
      <c r="K526" s="113"/>
      <c r="L526" s="113"/>
      <c r="M526" s="113"/>
      <c r="N526" s="114"/>
    </row>
    <row r="527" spans="1:14" ht="12.5" outlineLevel="2" x14ac:dyDescent="0.25">
      <c r="A527" s="111" t="s">
        <v>1208</v>
      </c>
      <c r="B527" s="112" t="s">
        <v>1209</v>
      </c>
      <c r="C527" s="112" t="s">
        <v>4635</v>
      </c>
      <c r="D527" s="112" t="s">
        <v>4636</v>
      </c>
      <c r="E527" s="111" t="s">
        <v>3848</v>
      </c>
      <c r="F527" s="113">
        <v>55.277000000000001</v>
      </c>
      <c r="G527" s="113"/>
      <c r="H527" s="113"/>
      <c r="I527" s="113"/>
      <c r="J527" s="113"/>
      <c r="K527" s="113"/>
      <c r="L527" s="113"/>
      <c r="M527" s="113"/>
      <c r="N527" s="114"/>
    </row>
    <row r="528" spans="1:14" ht="12.5" outlineLevel="2" x14ac:dyDescent="0.25">
      <c r="A528" s="111" t="s">
        <v>1208</v>
      </c>
      <c r="B528" s="112" t="s">
        <v>1209</v>
      </c>
      <c r="C528" s="112" t="s">
        <v>4637</v>
      </c>
      <c r="D528" s="112" t="s">
        <v>4638</v>
      </c>
      <c r="E528" s="111" t="s">
        <v>3848</v>
      </c>
      <c r="F528" s="113">
        <v>50.846200000000003</v>
      </c>
      <c r="G528" s="113"/>
      <c r="H528" s="113"/>
      <c r="I528" s="113"/>
      <c r="J528" s="113"/>
      <c r="K528" s="113"/>
      <c r="L528" s="113"/>
      <c r="M528" s="113"/>
      <c r="N528" s="114"/>
    </row>
    <row r="529" spans="1:14" ht="12.5" outlineLevel="2" x14ac:dyDescent="0.25">
      <c r="A529" s="111" t="s">
        <v>1208</v>
      </c>
      <c r="B529" s="112" t="s">
        <v>1209</v>
      </c>
      <c r="C529" s="112" t="s">
        <v>4639</v>
      </c>
      <c r="D529" s="112" t="s">
        <v>4640</v>
      </c>
      <c r="E529" s="111" t="s">
        <v>3848</v>
      </c>
      <c r="F529" s="113">
        <v>97.67774</v>
      </c>
      <c r="G529" s="113"/>
      <c r="H529" s="113"/>
      <c r="I529" s="113"/>
      <c r="J529" s="113"/>
      <c r="K529" s="113"/>
      <c r="L529" s="113"/>
      <c r="M529" s="113"/>
      <c r="N529" s="114"/>
    </row>
    <row r="530" spans="1:14" ht="12.5" outlineLevel="2" x14ac:dyDescent="0.25">
      <c r="A530" s="111" t="s">
        <v>1208</v>
      </c>
      <c r="B530" s="112" t="s">
        <v>1209</v>
      </c>
      <c r="C530" s="112" t="s">
        <v>4641</v>
      </c>
      <c r="D530" s="112" t="s">
        <v>4642</v>
      </c>
      <c r="E530" s="111" t="s">
        <v>3848</v>
      </c>
      <c r="F530" s="113">
        <v>2.8799399999999999</v>
      </c>
      <c r="G530" s="113"/>
      <c r="H530" s="113"/>
      <c r="I530" s="113"/>
      <c r="J530" s="113"/>
      <c r="K530" s="113"/>
      <c r="L530" s="113"/>
      <c r="M530" s="113"/>
      <c r="N530" s="114"/>
    </row>
    <row r="531" spans="1:14" ht="12.5" outlineLevel="2" x14ac:dyDescent="0.25">
      <c r="A531" s="111" t="s">
        <v>1208</v>
      </c>
      <c r="B531" s="112" t="s">
        <v>1209</v>
      </c>
      <c r="C531" s="112" t="s">
        <v>4643</v>
      </c>
      <c r="D531" s="112" t="s">
        <v>4644</v>
      </c>
      <c r="E531" s="111" t="s">
        <v>3848</v>
      </c>
      <c r="F531" s="113">
        <v>10.69408</v>
      </c>
      <c r="G531" s="113"/>
      <c r="H531" s="113"/>
      <c r="I531" s="113"/>
      <c r="J531" s="113"/>
      <c r="K531" s="113"/>
      <c r="L531" s="113"/>
      <c r="M531" s="113"/>
      <c r="N531" s="114"/>
    </row>
    <row r="532" spans="1:14" ht="12.5" outlineLevel="2" x14ac:dyDescent="0.25">
      <c r="A532" s="111" t="s">
        <v>1208</v>
      </c>
      <c r="B532" s="112" t="s">
        <v>1209</v>
      </c>
      <c r="C532" s="112" t="s">
        <v>4645</v>
      </c>
      <c r="D532" s="112" t="s">
        <v>4646</v>
      </c>
      <c r="E532" s="111" t="s">
        <v>3848</v>
      </c>
      <c r="F532" s="113">
        <v>1307.8153</v>
      </c>
      <c r="G532" s="113"/>
      <c r="H532" s="113"/>
      <c r="I532" s="113"/>
      <c r="J532" s="113"/>
      <c r="K532" s="113"/>
      <c r="L532" s="113"/>
      <c r="M532" s="113"/>
      <c r="N532" s="114"/>
    </row>
    <row r="533" spans="1:14" ht="12.5" outlineLevel="2" x14ac:dyDescent="0.25">
      <c r="A533" s="111" t="s">
        <v>1208</v>
      </c>
      <c r="B533" s="112" t="s">
        <v>1209</v>
      </c>
      <c r="C533" s="112" t="s">
        <v>4647</v>
      </c>
      <c r="D533" s="112" t="s">
        <v>4648</v>
      </c>
      <c r="E533" s="111" t="s">
        <v>3848</v>
      </c>
      <c r="F533" s="113">
        <v>387.56200999999999</v>
      </c>
      <c r="G533" s="113"/>
      <c r="H533" s="113"/>
      <c r="I533" s="113"/>
      <c r="J533" s="113"/>
      <c r="K533" s="113"/>
      <c r="L533" s="113"/>
      <c r="M533" s="113"/>
      <c r="N533" s="114"/>
    </row>
    <row r="534" spans="1:14" ht="12.5" outlineLevel="2" x14ac:dyDescent="0.25">
      <c r="A534" s="111" t="s">
        <v>1208</v>
      </c>
      <c r="B534" s="112" t="s">
        <v>1209</v>
      </c>
      <c r="C534" s="112" t="s">
        <v>4649</v>
      </c>
      <c r="D534" s="112" t="s">
        <v>4650</v>
      </c>
      <c r="E534" s="111" t="s">
        <v>3848</v>
      </c>
      <c r="F534" s="113">
        <v>266.24419</v>
      </c>
      <c r="G534" s="113"/>
      <c r="H534" s="113"/>
      <c r="I534" s="113"/>
      <c r="J534" s="113"/>
      <c r="K534" s="113"/>
      <c r="L534" s="113"/>
      <c r="M534" s="113"/>
      <c r="N534" s="114"/>
    </row>
    <row r="535" spans="1:14" ht="12.5" outlineLevel="2" x14ac:dyDescent="0.25">
      <c r="A535" s="111" t="s">
        <v>1208</v>
      </c>
      <c r="B535" s="112" t="s">
        <v>1209</v>
      </c>
      <c r="C535" s="112" t="s">
        <v>4651</v>
      </c>
      <c r="D535" s="112" t="s">
        <v>4652</v>
      </c>
      <c r="E535" s="111" t="s">
        <v>3848</v>
      </c>
      <c r="F535" s="113">
        <v>3295.9004100000002</v>
      </c>
      <c r="G535" s="113"/>
      <c r="H535" s="113"/>
      <c r="I535" s="113"/>
      <c r="J535" s="113"/>
      <c r="K535" s="113"/>
      <c r="L535" s="113"/>
      <c r="M535" s="113"/>
      <c r="N535" s="114"/>
    </row>
    <row r="536" spans="1:14" ht="12.5" outlineLevel="2" x14ac:dyDescent="0.25">
      <c r="A536" s="111" t="s">
        <v>1208</v>
      </c>
      <c r="B536" s="112" t="s">
        <v>1209</v>
      </c>
      <c r="C536" s="112" t="s">
        <v>4653</v>
      </c>
      <c r="D536" s="112" t="s">
        <v>4654</v>
      </c>
      <c r="E536" s="111" t="s">
        <v>3848</v>
      </c>
      <c r="F536" s="113">
        <v>6.8141999999999996</v>
      </c>
      <c r="G536" s="113"/>
      <c r="H536" s="113"/>
      <c r="I536" s="113"/>
      <c r="J536" s="113"/>
      <c r="K536" s="113"/>
      <c r="L536" s="113"/>
      <c r="M536" s="113"/>
      <c r="N536" s="114"/>
    </row>
    <row r="537" spans="1:14" ht="12.5" outlineLevel="2" x14ac:dyDescent="0.25">
      <c r="A537" s="111" t="s">
        <v>1208</v>
      </c>
      <c r="B537" s="112" t="s">
        <v>1209</v>
      </c>
      <c r="C537" s="112" t="s">
        <v>4655</v>
      </c>
      <c r="D537" s="112" t="s">
        <v>4656</v>
      </c>
      <c r="E537" s="111" t="s">
        <v>3848</v>
      </c>
      <c r="F537" s="113">
        <v>0.54224000000000006</v>
      </c>
      <c r="G537" s="113"/>
      <c r="H537" s="113"/>
      <c r="I537" s="113"/>
      <c r="J537" s="113"/>
      <c r="K537" s="113"/>
      <c r="L537" s="113"/>
      <c r="M537" s="113"/>
      <c r="N537" s="114"/>
    </row>
    <row r="538" spans="1:14" ht="12.5" outlineLevel="2" x14ac:dyDescent="0.25">
      <c r="A538" s="111" t="s">
        <v>1208</v>
      </c>
      <c r="B538" s="112" t="s">
        <v>1209</v>
      </c>
      <c r="C538" s="112" t="s">
        <v>4657</v>
      </c>
      <c r="D538" s="112" t="s">
        <v>4658</v>
      </c>
      <c r="E538" s="111" t="s">
        <v>3848</v>
      </c>
      <c r="F538" s="113">
        <v>0.4</v>
      </c>
      <c r="G538" s="113"/>
      <c r="H538" s="113"/>
      <c r="I538" s="113"/>
      <c r="J538" s="113"/>
      <c r="K538" s="113"/>
      <c r="L538" s="113"/>
      <c r="M538" s="113"/>
      <c r="N538" s="114"/>
    </row>
    <row r="539" spans="1:14" ht="12.5" outlineLevel="2" x14ac:dyDescent="0.25">
      <c r="A539" s="111" t="s">
        <v>1208</v>
      </c>
      <c r="B539" s="112" t="s">
        <v>1209</v>
      </c>
      <c r="C539" s="112" t="s">
        <v>4659</v>
      </c>
      <c r="D539" s="112" t="s">
        <v>4660</v>
      </c>
      <c r="E539" s="111" t="s">
        <v>3848</v>
      </c>
      <c r="F539" s="113">
        <v>75.372039999999998</v>
      </c>
      <c r="G539" s="113"/>
      <c r="H539" s="113"/>
      <c r="I539" s="113"/>
      <c r="J539" s="113"/>
      <c r="K539" s="113"/>
      <c r="L539" s="113"/>
      <c r="M539" s="113"/>
      <c r="N539" s="114"/>
    </row>
    <row r="540" spans="1:14" ht="12.5" outlineLevel="2" x14ac:dyDescent="0.25">
      <c r="A540" s="111" t="s">
        <v>1208</v>
      </c>
      <c r="B540" s="112" t="s">
        <v>1209</v>
      </c>
      <c r="C540" s="112" t="s">
        <v>4661</v>
      </c>
      <c r="D540" s="112" t="s">
        <v>4662</v>
      </c>
      <c r="E540" s="111" t="s">
        <v>3848</v>
      </c>
      <c r="F540" s="113">
        <v>73.616749999999996</v>
      </c>
      <c r="G540" s="113"/>
      <c r="H540" s="113"/>
      <c r="I540" s="113"/>
      <c r="J540" s="113"/>
      <c r="K540" s="113"/>
      <c r="L540" s="113"/>
      <c r="M540" s="113"/>
      <c r="N540" s="114"/>
    </row>
    <row r="541" spans="1:14" ht="12.5" outlineLevel="2" x14ac:dyDescent="0.25">
      <c r="A541" s="111" t="s">
        <v>1208</v>
      </c>
      <c r="B541" s="112" t="s">
        <v>1209</v>
      </c>
      <c r="C541" s="112" t="s">
        <v>4663</v>
      </c>
      <c r="D541" s="112" t="s">
        <v>4664</v>
      </c>
      <c r="E541" s="111" t="s">
        <v>3848</v>
      </c>
      <c r="F541" s="113">
        <v>109.91634000000001</v>
      </c>
      <c r="G541" s="113"/>
      <c r="H541" s="113"/>
      <c r="I541" s="113"/>
      <c r="J541" s="113"/>
      <c r="K541" s="113"/>
      <c r="L541" s="113"/>
      <c r="M541" s="113"/>
      <c r="N541" s="114"/>
    </row>
    <row r="542" spans="1:14" ht="12.5" outlineLevel="2" x14ac:dyDescent="0.25">
      <c r="A542" s="111" t="s">
        <v>1208</v>
      </c>
      <c r="B542" s="112" t="s">
        <v>1209</v>
      </c>
      <c r="C542" s="112" t="s">
        <v>4665</v>
      </c>
      <c r="D542" s="112" t="s">
        <v>4666</v>
      </c>
      <c r="E542" s="111" t="s">
        <v>3848</v>
      </c>
      <c r="F542" s="113">
        <v>1292.11277</v>
      </c>
      <c r="G542" s="113"/>
      <c r="H542" s="113"/>
      <c r="I542" s="113"/>
      <c r="J542" s="113"/>
      <c r="K542" s="113"/>
      <c r="L542" s="113"/>
      <c r="M542" s="113"/>
      <c r="N542" s="114"/>
    </row>
    <row r="543" spans="1:14" ht="12.5" outlineLevel="2" x14ac:dyDescent="0.25">
      <c r="A543" s="111" t="s">
        <v>1208</v>
      </c>
      <c r="B543" s="112" t="s">
        <v>1209</v>
      </c>
      <c r="C543" s="112" t="s">
        <v>4667</v>
      </c>
      <c r="D543" s="112" t="s">
        <v>4668</v>
      </c>
      <c r="E543" s="111" t="s">
        <v>3848</v>
      </c>
      <c r="F543" s="113">
        <v>1.0000000000000001E-5</v>
      </c>
      <c r="G543" s="113"/>
      <c r="H543" s="113"/>
      <c r="I543" s="113"/>
      <c r="J543" s="113"/>
      <c r="K543" s="113"/>
      <c r="L543" s="113"/>
      <c r="M543" s="113"/>
      <c r="N543" s="114"/>
    </row>
    <row r="544" spans="1:14" ht="12.5" outlineLevel="2" x14ac:dyDescent="0.25">
      <c r="A544" s="111" t="s">
        <v>1208</v>
      </c>
      <c r="B544" s="112" t="s">
        <v>1209</v>
      </c>
      <c r="C544" s="112" t="s">
        <v>4669</v>
      </c>
      <c r="D544" s="112" t="s">
        <v>4330</v>
      </c>
      <c r="E544" s="111" t="s">
        <v>3848</v>
      </c>
      <c r="F544" s="113">
        <v>5793.5013300000001</v>
      </c>
      <c r="G544" s="113"/>
      <c r="H544" s="113"/>
      <c r="I544" s="113"/>
      <c r="J544" s="113"/>
      <c r="K544" s="113"/>
      <c r="L544" s="113"/>
      <c r="M544" s="113"/>
      <c r="N544" s="114"/>
    </row>
    <row r="545" spans="1:14" ht="12.5" outlineLevel="2" x14ac:dyDescent="0.25">
      <c r="A545" s="111" t="s">
        <v>1208</v>
      </c>
      <c r="B545" s="112" t="s">
        <v>1209</v>
      </c>
      <c r="C545" s="112" t="s">
        <v>4670</v>
      </c>
      <c r="D545" s="112" t="s">
        <v>4671</v>
      </c>
      <c r="E545" s="111" t="s">
        <v>3848</v>
      </c>
      <c r="F545" s="113">
        <v>1469.8777600000001</v>
      </c>
      <c r="G545" s="113"/>
      <c r="H545" s="113"/>
      <c r="I545" s="113"/>
      <c r="J545" s="113"/>
      <c r="K545" s="113"/>
      <c r="L545" s="113"/>
      <c r="M545" s="113"/>
      <c r="N545" s="114"/>
    </row>
    <row r="546" spans="1:14" ht="12.5" outlineLevel="2" x14ac:dyDescent="0.25">
      <c r="A546" s="111" t="s">
        <v>1208</v>
      </c>
      <c r="B546" s="112" t="s">
        <v>1209</v>
      </c>
      <c r="C546" s="112" t="s">
        <v>4672</v>
      </c>
      <c r="D546" s="112" t="s">
        <v>4673</v>
      </c>
      <c r="E546" s="111" t="s">
        <v>3848</v>
      </c>
      <c r="F546" s="113">
        <v>6898.5187599999999</v>
      </c>
      <c r="G546" s="113"/>
      <c r="H546" s="113"/>
      <c r="I546" s="113"/>
      <c r="J546" s="113"/>
      <c r="K546" s="113"/>
      <c r="L546" s="113"/>
      <c r="M546" s="113"/>
      <c r="N546" s="114"/>
    </row>
    <row r="547" spans="1:14" ht="12.5" outlineLevel="2" x14ac:dyDescent="0.25">
      <c r="A547" s="111" t="s">
        <v>1208</v>
      </c>
      <c r="B547" s="112" t="s">
        <v>1209</v>
      </c>
      <c r="C547" s="112" t="s">
        <v>4674</v>
      </c>
      <c r="D547" s="112" t="s">
        <v>4675</v>
      </c>
      <c r="E547" s="111" t="s">
        <v>3848</v>
      </c>
      <c r="F547" s="113">
        <v>2934.9706200000001</v>
      </c>
      <c r="G547" s="113"/>
      <c r="H547" s="113"/>
      <c r="I547" s="113"/>
      <c r="J547" s="113"/>
      <c r="K547" s="113"/>
      <c r="L547" s="113"/>
      <c r="M547" s="113"/>
      <c r="N547" s="114"/>
    </row>
    <row r="548" spans="1:14" ht="12.5" outlineLevel="2" x14ac:dyDescent="0.25">
      <c r="A548" s="111" t="s">
        <v>1208</v>
      </c>
      <c r="B548" s="112" t="s">
        <v>1209</v>
      </c>
      <c r="C548" s="112" t="s">
        <v>4676</v>
      </c>
      <c r="D548" s="112" t="s">
        <v>4677</v>
      </c>
      <c r="E548" s="111" t="s">
        <v>3848</v>
      </c>
      <c r="F548" s="113">
        <v>177.00416999999999</v>
      </c>
      <c r="G548" s="113"/>
      <c r="H548" s="113"/>
      <c r="I548" s="113"/>
      <c r="J548" s="113"/>
      <c r="K548" s="113"/>
      <c r="L548" s="113"/>
      <c r="M548" s="113"/>
      <c r="N548" s="114"/>
    </row>
    <row r="549" spans="1:14" ht="12.5" outlineLevel="2" x14ac:dyDescent="0.25">
      <c r="A549" s="111" t="s">
        <v>1208</v>
      </c>
      <c r="B549" s="112" t="s">
        <v>1209</v>
      </c>
      <c r="C549" s="112" t="s">
        <v>4678</v>
      </c>
      <c r="D549" s="112" t="s">
        <v>4679</v>
      </c>
      <c r="E549" s="111" t="s">
        <v>3848</v>
      </c>
      <c r="F549" s="113">
        <v>1473.8865699999999</v>
      </c>
      <c r="G549" s="113"/>
      <c r="H549" s="113"/>
      <c r="I549" s="113"/>
      <c r="J549" s="113"/>
      <c r="K549" s="113"/>
      <c r="L549" s="113"/>
      <c r="M549" s="113"/>
      <c r="N549" s="114"/>
    </row>
    <row r="550" spans="1:14" ht="12.5" outlineLevel="2" x14ac:dyDescent="0.25">
      <c r="A550" s="111" t="s">
        <v>1208</v>
      </c>
      <c r="B550" s="112" t="s">
        <v>1209</v>
      </c>
      <c r="C550" s="112" t="s">
        <v>4680</v>
      </c>
      <c r="D550" s="112" t="s">
        <v>4681</v>
      </c>
      <c r="E550" s="111" t="s">
        <v>3848</v>
      </c>
      <c r="F550" s="113">
        <v>171.93923000000001</v>
      </c>
      <c r="G550" s="113"/>
      <c r="H550" s="113"/>
      <c r="I550" s="113"/>
      <c r="J550" s="113"/>
      <c r="K550" s="113"/>
      <c r="L550" s="113"/>
      <c r="M550" s="113"/>
      <c r="N550" s="114"/>
    </row>
    <row r="551" spans="1:14" ht="12.5" outlineLevel="2" x14ac:dyDescent="0.25">
      <c r="A551" s="111" t="s">
        <v>1208</v>
      </c>
      <c r="B551" s="112" t="s">
        <v>1209</v>
      </c>
      <c r="C551" s="112" t="s">
        <v>4682</v>
      </c>
      <c r="D551" s="112" t="s">
        <v>4683</v>
      </c>
      <c r="E551" s="111" t="s">
        <v>3848</v>
      </c>
      <c r="F551" s="113">
        <v>428.76724999999999</v>
      </c>
      <c r="G551" s="113"/>
      <c r="H551" s="113"/>
      <c r="I551" s="113"/>
      <c r="J551" s="113"/>
      <c r="K551" s="113"/>
      <c r="L551" s="113"/>
      <c r="M551" s="113"/>
      <c r="N551" s="114"/>
    </row>
    <row r="552" spans="1:14" ht="12.5" outlineLevel="2" x14ac:dyDescent="0.25">
      <c r="A552" s="111" t="s">
        <v>1208</v>
      </c>
      <c r="B552" s="112" t="s">
        <v>1209</v>
      </c>
      <c r="C552" s="112" t="s">
        <v>4684</v>
      </c>
      <c r="D552" s="112" t="s">
        <v>4310</v>
      </c>
      <c r="E552" s="111" t="s">
        <v>3848</v>
      </c>
      <c r="F552" s="113">
        <v>1943.2113099999999</v>
      </c>
      <c r="G552" s="113"/>
      <c r="H552" s="113"/>
      <c r="I552" s="113"/>
      <c r="J552" s="113"/>
      <c r="K552" s="113"/>
      <c r="L552" s="113"/>
      <c r="M552" s="113"/>
      <c r="N552" s="114"/>
    </row>
    <row r="553" spans="1:14" ht="12.5" outlineLevel="2" x14ac:dyDescent="0.25">
      <c r="A553" s="111" t="s">
        <v>1208</v>
      </c>
      <c r="B553" s="112" t="s">
        <v>1209</v>
      </c>
      <c r="C553" s="112" t="s">
        <v>4685</v>
      </c>
      <c r="D553" s="112" t="s">
        <v>4316</v>
      </c>
      <c r="E553" s="111" t="s">
        <v>3848</v>
      </c>
      <c r="F553" s="113">
        <v>6221.4018299999998</v>
      </c>
      <c r="G553" s="113"/>
      <c r="H553" s="113"/>
      <c r="I553" s="113"/>
      <c r="J553" s="113"/>
      <c r="K553" s="113"/>
      <c r="L553" s="113"/>
      <c r="M553" s="113"/>
      <c r="N553" s="114"/>
    </row>
    <row r="554" spans="1:14" ht="12.5" outlineLevel="2" x14ac:dyDescent="0.25">
      <c r="A554" s="111" t="s">
        <v>1208</v>
      </c>
      <c r="B554" s="112" t="s">
        <v>1209</v>
      </c>
      <c r="C554" s="112" t="s">
        <v>4686</v>
      </c>
      <c r="D554" s="112" t="s">
        <v>4318</v>
      </c>
      <c r="E554" s="111" t="s">
        <v>3848</v>
      </c>
      <c r="F554" s="113">
        <v>1280.4048499999999</v>
      </c>
      <c r="G554" s="113"/>
      <c r="H554" s="113"/>
      <c r="I554" s="113"/>
      <c r="J554" s="113"/>
      <c r="K554" s="113"/>
      <c r="L554" s="113"/>
      <c r="M554" s="113"/>
      <c r="N554" s="114"/>
    </row>
    <row r="555" spans="1:14" ht="12.5" outlineLevel="2" x14ac:dyDescent="0.25">
      <c r="A555" s="111" t="s">
        <v>1208</v>
      </c>
      <c r="B555" s="112" t="s">
        <v>1209</v>
      </c>
      <c r="C555" s="112" t="s">
        <v>4687</v>
      </c>
      <c r="D555" s="112" t="s">
        <v>4353</v>
      </c>
      <c r="E555" s="111" t="s">
        <v>3848</v>
      </c>
      <c r="F555" s="113">
        <v>459.69344000000001</v>
      </c>
      <c r="G555" s="113"/>
      <c r="H555" s="113"/>
      <c r="I555" s="113"/>
      <c r="J555" s="113"/>
      <c r="K555" s="113"/>
      <c r="L555" s="113"/>
      <c r="M555" s="113"/>
      <c r="N555" s="114"/>
    </row>
    <row r="556" spans="1:14" ht="12.5" outlineLevel="2" x14ac:dyDescent="0.25">
      <c r="A556" s="111" t="s">
        <v>1208</v>
      </c>
      <c r="B556" s="112" t="s">
        <v>1209</v>
      </c>
      <c r="C556" s="112" t="s">
        <v>4688</v>
      </c>
      <c r="D556" s="112" t="s">
        <v>4689</v>
      </c>
      <c r="E556" s="111" t="s">
        <v>3848</v>
      </c>
      <c r="F556" s="113">
        <v>2096.5670500000001</v>
      </c>
      <c r="G556" s="113"/>
      <c r="H556" s="113"/>
      <c r="I556" s="113"/>
      <c r="J556" s="113"/>
      <c r="K556" s="113"/>
      <c r="L556" s="113"/>
      <c r="M556" s="113"/>
      <c r="N556" s="114"/>
    </row>
    <row r="557" spans="1:14" ht="12.5" outlineLevel="2" x14ac:dyDescent="0.25">
      <c r="A557" s="111" t="s">
        <v>1208</v>
      </c>
      <c r="B557" s="112" t="s">
        <v>1209</v>
      </c>
      <c r="C557" s="112" t="s">
        <v>4690</v>
      </c>
      <c r="D557" s="112" t="s">
        <v>4691</v>
      </c>
      <c r="E557" s="111" t="s">
        <v>3848</v>
      </c>
      <c r="F557" s="113">
        <v>11113.2752</v>
      </c>
      <c r="G557" s="113"/>
      <c r="H557" s="113"/>
      <c r="I557" s="113"/>
      <c r="J557" s="113"/>
      <c r="K557" s="113"/>
      <c r="L557" s="113"/>
      <c r="M557" s="113"/>
      <c r="N557" s="114"/>
    </row>
    <row r="558" spans="1:14" ht="12.5" outlineLevel="2" x14ac:dyDescent="0.25">
      <c r="A558" s="111" t="s">
        <v>1208</v>
      </c>
      <c r="B558" s="112" t="s">
        <v>1209</v>
      </c>
      <c r="C558" s="112" t="s">
        <v>4692</v>
      </c>
      <c r="D558" s="112" t="s">
        <v>4693</v>
      </c>
      <c r="E558" s="111" t="s">
        <v>3848</v>
      </c>
      <c r="F558" s="113">
        <v>1836.0049200000001</v>
      </c>
      <c r="G558" s="113"/>
      <c r="H558" s="113"/>
      <c r="I558" s="113"/>
      <c r="J558" s="113"/>
      <c r="K558" s="113"/>
      <c r="L558" s="113"/>
      <c r="M558" s="113"/>
      <c r="N558" s="114"/>
    </row>
    <row r="559" spans="1:14" ht="12.5" outlineLevel="2" x14ac:dyDescent="0.25">
      <c r="A559" s="111" t="s">
        <v>1208</v>
      </c>
      <c r="B559" s="112" t="s">
        <v>1209</v>
      </c>
      <c r="C559" s="112" t="s">
        <v>4694</v>
      </c>
      <c r="D559" s="112" t="s">
        <v>4695</v>
      </c>
      <c r="E559" s="111" t="s">
        <v>3848</v>
      </c>
      <c r="F559" s="113">
        <v>0.436</v>
      </c>
      <c r="G559" s="113"/>
      <c r="H559" s="113"/>
      <c r="I559" s="113"/>
      <c r="J559" s="113"/>
      <c r="K559" s="113"/>
      <c r="L559" s="113"/>
      <c r="M559" s="113"/>
      <c r="N559" s="114"/>
    </row>
    <row r="560" spans="1:14" ht="12.5" outlineLevel="2" x14ac:dyDescent="0.25">
      <c r="A560" s="111" t="s">
        <v>1208</v>
      </c>
      <c r="B560" s="112" t="s">
        <v>1209</v>
      </c>
      <c r="C560" s="112" t="s">
        <v>4696</v>
      </c>
      <c r="D560" s="112" t="s">
        <v>4697</v>
      </c>
      <c r="E560" s="111" t="s">
        <v>3848</v>
      </c>
      <c r="F560" s="113">
        <v>-29.676439999999999</v>
      </c>
      <c r="G560" s="113"/>
      <c r="H560" s="113"/>
      <c r="I560" s="113"/>
      <c r="J560" s="113"/>
      <c r="K560" s="113"/>
      <c r="L560" s="113"/>
      <c r="M560" s="113"/>
      <c r="N560" s="114"/>
    </row>
    <row r="561" spans="1:14" ht="12.5" outlineLevel="2" x14ac:dyDescent="0.25">
      <c r="A561" s="111" t="s">
        <v>1208</v>
      </c>
      <c r="B561" s="112" t="s">
        <v>1209</v>
      </c>
      <c r="C561" s="112" t="s">
        <v>4698</v>
      </c>
      <c r="D561" s="112" t="s">
        <v>4699</v>
      </c>
      <c r="E561" s="111" t="s">
        <v>3848</v>
      </c>
      <c r="F561" s="113">
        <v>6.3997900000000003</v>
      </c>
      <c r="G561" s="113"/>
      <c r="H561" s="113"/>
      <c r="I561" s="113"/>
      <c r="J561" s="113"/>
      <c r="K561" s="113"/>
      <c r="L561" s="113"/>
      <c r="M561" s="113"/>
      <c r="N561" s="114"/>
    </row>
    <row r="562" spans="1:14" ht="12.5" outlineLevel="2" x14ac:dyDescent="0.25">
      <c r="A562" s="111" t="s">
        <v>1208</v>
      </c>
      <c r="B562" s="112" t="s">
        <v>1209</v>
      </c>
      <c r="C562" s="112" t="s">
        <v>4700</v>
      </c>
      <c r="D562" s="112" t="s">
        <v>4701</v>
      </c>
      <c r="E562" s="111" t="s">
        <v>3848</v>
      </c>
      <c r="F562" s="113">
        <v>21.026949999999999</v>
      </c>
      <c r="G562" s="113"/>
      <c r="H562" s="113"/>
      <c r="I562" s="113"/>
      <c r="J562" s="113"/>
      <c r="K562" s="113"/>
      <c r="L562" s="113"/>
      <c r="M562" s="113"/>
      <c r="N562" s="114"/>
    </row>
    <row r="563" spans="1:14" ht="12.5" outlineLevel="2" x14ac:dyDescent="0.25">
      <c r="A563" s="111" t="s">
        <v>1208</v>
      </c>
      <c r="B563" s="112" t="s">
        <v>1209</v>
      </c>
      <c r="C563" s="112" t="s">
        <v>4702</v>
      </c>
      <c r="D563" s="112" t="s">
        <v>4703</v>
      </c>
      <c r="E563" s="111" t="s">
        <v>3848</v>
      </c>
      <c r="F563" s="113">
        <v>534.08069</v>
      </c>
      <c r="G563" s="113"/>
      <c r="H563" s="113"/>
      <c r="I563" s="113"/>
      <c r="J563" s="113"/>
      <c r="K563" s="113"/>
      <c r="L563" s="113"/>
      <c r="M563" s="113"/>
      <c r="N563" s="114"/>
    </row>
    <row r="564" spans="1:14" ht="12.5" outlineLevel="2" x14ac:dyDescent="0.25">
      <c r="A564" s="111" t="s">
        <v>1208</v>
      </c>
      <c r="B564" s="112" t="s">
        <v>1209</v>
      </c>
      <c r="C564" s="112" t="s">
        <v>4704</v>
      </c>
      <c r="D564" s="112" t="s">
        <v>4705</v>
      </c>
      <c r="E564" s="111" t="s">
        <v>3848</v>
      </c>
      <c r="F564" s="113">
        <v>19.904620000000001</v>
      </c>
      <c r="G564" s="113"/>
      <c r="H564" s="113"/>
      <c r="I564" s="113"/>
      <c r="J564" s="113"/>
      <c r="K564" s="113"/>
      <c r="L564" s="113"/>
      <c r="M564" s="113"/>
      <c r="N564" s="114"/>
    </row>
    <row r="565" spans="1:14" ht="12.5" outlineLevel="2" x14ac:dyDescent="0.25">
      <c r="A565" s="111" t="s">
        <v>1208</v>
      </c>
      <c r="B565" s="112" t="s">
        <v>1209</v>
      </c>
      <c r="C565" s="112" t="s">
        <v>4706</v>
      </c>
      <c r="D565" s="112" t="s">
        <v>4707</v>
      </c>
      <c r="E565" s="111" t="s">
        <v>3848</v>
      </c>
      <c r="F565" s="113">
        <v>606.10437999999999</v>
      </c>
      <c r="G565" s="113"/>
      <c r="H565" s="113"/>
      <c r="I565" s="113"/>
      <c r="J565" s="113"/>
      <c r="K565" s="113"/>
      <c r="L565" s="113"/>
      <c r="M565" s="113"/>
      <c r="N565" s="114"/>
    </row>
    <row r="566" spans="1:14" ht="12.5" outlineLevel="2" x14ac:dyDescent="0.25">
      <c r="A566" s="111" t="s">
        <v>1208</v>
      </c>
      <c r="B566" s="112" t="s">
        <v>1209</v>
      </c>
      <c r="C566" s="112" t="s">
        <v>4708</v>
      </c>
      <c r="D566" s="112" t="s">
        <v>4709</v>
      </c>
      <c r="E566" s="111" t="s">
        <v>3848</v>
      </c>
      <c r="F566" s="113">
        <v>168.84137999999999</v>
      </c>
      <c r="G566" s="113"/>
      <c r="H566" s="113"/>
      <c r="I566" s="113"/>
      <c r="J566" s="113"/>
      <c r="K566" s="113"/>
      <c r="L566" s="113"/>
      <c r="M566" s="113"/>
      <c r="N566" s="114"/>
    </row>
    <row r="567" spans="1:14" ht="12.5" outlineLevel="2" x14ac:dyDescent="0.25">
      <c r="A567" s="111" t="s">
        <v>1208</v>
      </c>
      <c r="B567" s="112" t="s">
        <v>1209</v>
      </c>
      <c r="C567" s="112" t="s">
        <v>4710</v>
      </c>
      <c r="D567" s="112" t="s">
        <v>4711</v>
      </c>
      <c r="E567" s="111" t="s">
        <v>3848</v>
      </c>
      <c r="F567" s="113">
        <v>904.0471</v>
      </c>
      <c r="G567" s="113"/>
      <c r="H567" s="113"/>
      <c r="I567" s="113"/>
      <c r="J567" s="113"/>
      <c r="K567" s="113"/>
      <c r="L567" s="113"/>
      <c r="M567" s="113"/>
      <c r="N567" s="114"/>
    </row>
    <row r="568" spans="1:14" ht="12.5" outlineLevel="2" x14ac:dyDescent="0.25">
      <c r="A568" s="111" t="s">
        <v>1208</v>
      </c>
      <c r="B568" s="112" t="s">
        <v>1209</v>
      </c>
      <c r="C568" s="112" t="s">
        <v>4712</v>
      </c>
      <c r="D568" s="112" t="s">
        <v>4713</v>
      </c>
      <c r="E568" s="111" t="s">
        <v>3848</v>
      </c>
      <c r="F568" s="113">
        <v>31.07817</v>
      </c>
      <c r="G568" s="113"/>
      <c r="H568" s="113"/>
      <c r="I568" s="113"/>
      <c r="J568" s="113"/>
      <c r="K568" s="113"/>
      <c r="L568" s="113"/>
      <c r="M568" s="113"/>
      <c r="N568" s="114"/>
    </row>
    <row r="569" spans="1:14" ht="12.5" outlineLevel="2" x14ac:dyDescent="0.25">
      <c r="A569" s="111" t="s">
        <v>1208</v>
      </c>
      <c r="B569" s="112" t="s">
        <v>1209</v>
      </c>
      <c r="C569" s="112" t="s">
        <v>4714</v>
      </c>
      <c r="D569" s="112" t="s">
        <v>4715</v>
      </c>
      <c r="E569" s="111" t="s">
        <v>3848</v>
      </c>
      <c r="F569" s="113">
        <v>142.82818</v>
      </c>
      <c r="G569" s="113"/>
      <c r="H569" s="113"/>
      <c r="I569" s="113"/>
      <c r="J569" s="113"/>
      <c r="K569" s="113"/>
      <c r="L569" s="113"/>
      <c r="M569" s="113"/>
      <c r="N569" s="114"/>
    </row>
    <row r="570" spans="1:14" ht="12.5" outlineLevel="2" x14ac:dyDescent="0.25">
      <c r="A570" s="111" t="s">
        <v>1208</v>
      </c>
      <c r="B570" s="112" t="s">
        <v>1209</v>
      </c>
      <c r="C570" s="112" t="s">
        <v>4716</v>
      </c>
      <c r="D570" s="112" t="s">
        <v>4717</v>
      </c>
      <c r="E570" s="111" t="s">
        <v>3848</v>
      </c>
      <c r="F570" s="113">
        <v>169.86372</v>
      </c>
      <c r="G570" s="113"/>
      <c r="H570" s="113"/>
      <c r="I570" s="113"/>
      <c r="J570" s="113"/>
      <c r="K570" s="113"/>
      <c r="L570" s="113"/>
      <c r="M570" s="113"/>
      <c r="N570" s="114"/>
    </row>
    <row r="571" spans="1:14" ht="12.5" outlineLevel="2" x14ac:dyDescent="0.25">
      <c r="A571" s="111" t="s">
        <v>1208</v>
      </c>
      <c r="B571" s="112" t="s">
        <v>1209</v>
      </c>
      <c r="C571" s="112" t="s">
        <v>4718</v>
      </c>
      <c r="D571" s="112" t="s">
        <v>4719</v>
      </c>
      <c r="E571" s="111" t="s">
        <v>3848</v>
      </c>
      <c r="F571" s="113">
        <v>3.6276199999999998</v>
      </c>
      <c r="G571" s="113"/>
      <c r="H571" s="113"/>
      <c r="I571" s="113"/>
      <c r="J571" s="113"/>
      <c r="K571" s="113"/>
      <c r="L571" s="113"/>
      <c r="M571" s="113"/>
      <c r="N571" s="114"/>
    </row>
    <row r="572" spans="1:14" ht="12.5" outlineLevel="2" x14ac:dyDescent="0.25">
      <c r="A572" s="111" t="s">
        <v>1208</v>
      </c>
      <c r="B572" s="112" t="s">
        <v>1209</v>
      </c>
      <c r="C572" s="112" t="s">
        <v>4720</v>
      </c>
      <c r="D572" s="112" t="s">
        <v>4721</v>
      </c>
      <c r="E572" s="111" t="s">
        <v>3848</v>
      </c>
      <c r="F572" s="113">
        <v>60.461350000000003</v>
      </c>
      <c r="G572" s="113"/>
      <c r="H572" s="113"/>
      <c r="I572" s="113"/>
      <c r="J572" s="113"/>
      <c r="K572" s="113"/>
      <c r="L572" s="113"/>
      <c r="M572" s="113"/>
      <c r="N572" s="114"/>
    </row>
    <row r="573" spans="1:14" ht="12.5" outlineLevel="2" x14ac:dyDescent="0.25">
      <c r="A573" s="111" t="s">
        <v>1208</v>
      </c>
      <c r="B573" s="112" t="s">
        <v>1209</v>
      </c>
      <c r="C573" s="112" t="s">
        <v>4722</v>
      </c>
      <c r="D573" s="112" t="s">
        <v>4723</v>
      </c>
      <c r="E573" s="111" t="s">
        <v>3848</v>
      </c>
      <c r="F573" s="113">
        <v>1203.22327</v>
      </c>
      <c r="G573" s="113"/>
      <c r="H573" s="113"/>
      <c r="I573" s="113"/>
      <c r="J573" s="113"/>
      <c r="K573" s="113"/>
      <c r="L573" s="113"/>
      <c r="M573" s="113"/>
      <c r="N573" s="114"/>
    </row>
    <row r="574" spans="1:14" ht="12.5" outlineLevel="2" x14ac:dyDescent="0.25">
      <c r="A574" s="111" t="s">
        <v>1208</v>
      </c>
      <c r="B574" s="112" t="s">
        <v>1209</v>
      </c>
      <c r="C574" s="112" t="s">
        <v>4724</v>
      </c>
      <c r="D574" s="112" t="s">
        <v>4725</v>
      </c>
      <c r="E574" s="111" t="s">
        <v>3848</v>
      </c>
      <c r="F574" s="113">
        <v>58.164349999999999</v>
      </c>
      <c r="G574" s="113"/>
      <c r="H574" s="113"/>
      <c r="I574" s="113"/>
      <c r="J574" s="113"/>
      <c r="K574" s="113"/>
      <c r="L574" s="113"/>
      <c r="M574" s="113"/>
      <c r="N574" s="114"/>
    </row>
    <row r="575" spans="1:14" ht="12.5" outlineLevel="2" x14ac:dyDescent="0.25">
      <c r="A575" s="111" t="s">
        <v>1208</v>
      </c>
      <c r="B575" s="112" t="s">
        <v>1209</v>
      </c>
      <c r="C575" s="112" t="s">
        <v>4726</v>
      </c>
      <c r="D575" s="112" t="s">
        <v>4727</v>
      </c>
      <c r="E575" s="111" t="s">
        <v>3848</v>
      </c>
      <c r="F575" s="113">
        <v>59.140839999999997</v>
      </c>
      <c r="G575" s="113"/>
      <c r="H575" s="113"/>
      <c r="I575" s="113"/>
      <c r="J575" s="113"/>
      <c r="K575" s="113"/>
      <c r="L575" s="113"/>
      <c r="M575" s="113"/>
      <c r="N575" s="114"/>
    </row>
    <row r="576" spans="1:14" ht="12.5" outlineLevel="2" x14ac:dyDescent="0.25">
      <c r="A576" s="111" t="s">
        <v>1208</v>
      </c>
      <c r="B576" s="112" t="s">
        <v>1209</v>
      </c>
      <c r="C576" s="112" t="s">
        <v>4728</v>
      </c>
      <c r="D576" s="112" t="s">
        <v>4729</v>
      </c>
      <c r="E576" s="111" t="s">
        <v>3848</v>
      </c>
      <c r="F576" s="113">
        <v>204.65092000000001</v>
      </c>
      <c r="G576" s="113"/>
      <c r="H576" s="113"/>
      <c r="I576" s="113"/>
      <c r="J576" s="113"/>
      <c r="K576" s="113"/>
      <c r="L576" s="113"/>
      <c r="M576" s="113"/>
      <c r="N576" s="114"/>
    </row>
    <row r="577" spans="1:14" ht="12.5" outlineLevel="2" x14ac:dyDescent="0.25">
      <c r="A577" s="111" t="s">
        <v>1208</v>
      </c>
      <c r="B577" s="112" t="s">
        <v>1209</v>
      </c>
      <c r="C577" s="112" t="s">
        <v>4730</v>
      </c>
      <c r="D577" s="112" t="s">
        <v>4731</v>
      </c>
      <c r="E577" s="111" t="s">
        <v>3848</v>
      </c>
      <c r="F577" s="113">
        <v>0.89290999999999998</v>
      </c>
      <c r="G577" s="113"/>
      <c r="H577" s="113"/>
      <c r="I577" s="113"/>
      <c r="J577" s="113"/>
      <c r="K577" s="113"/>
      <c r="L577" s="113"/>
      <c r="M577" s="113"/>
      <c r="N577" s="114"/>
    </row>
    <row r="578" spans="1:14" ht="12.5" outlineLevel="2" x14ac:dyDescent="0.25">
      <c r="A578" s="111" t="s">
        <v>1208</v>
      </c>
      <c r="B578" s="112" t="s">
        <v>1209</v>
      </c>
      <c r="C578" s="112" t="s">
        <v>4732</v>
      </c>
      <c r="D578" s="112" t="s">
        <v>4733</v>
      </c>
      <c r="E578" s="111" t="s">
        <v>3848</v>
      </c>
      <c r="F578" s="113">
        <v>1.14706</v>
      </c>
      <c r="G578" s="113"/>
      <c r="H578" s="113"/>
      <c r="I578" s="113"/>
      <c r="J578" s="113"/>
      <c r="K578" s="113"/>
      <c r="L578" s="113"/>
      <c r="M578" s="113"/>
      <c r="N578" s="114"/>
    </row>
    <row r="579" spans="1:14" ht="12.5" outlineLevel="2" x14ac:dyDescent="0.25">
      <c r="A579" s="111" t="s">
        <v>1208</v>
      </c>
      <c r="B579" s="112" t="s">
        <v>1209</v>
      </c>
      <c r="C579" s="112" t="s">
        <v>4734</v>
      </c>
      <c r="D579" s="112" t="s">
        <v>4735</v>
      </c>
      <c r="E579" s="111" t="s">
        <v>3848</v>
      </c>
      <c r="F579" s="113">
        <v>32.74492</v>
      </c>
      <c r="G579" s="113"/>
      <c r="H579" s="113"/>
      <c r="I579" s="113"/>
      <c r="J579" s="113"/>
      <c r="K579" s="113"/>
      <c r="L579" s="113"/>
      <c r="M579" s="113"/>
      <c r="N579" s="114"/>
    </row>
    <row r="580" spans="1:14" ht="12.5" outlineLevel="2" x14ac:dyDescent="0.25">
      <c r="A580" s="111" t="s">
        <v>1208</v>
      </c>
      <c r="B580" s="112" t="s">
        <v>1209</v>
      </c>
      <c r="C580" s="112" t="s">
        <v>4736</v>
      </c>
      <c r="D580" s="112" t="s">
        <v>4737</v>
      </c>
      <c r="E580" s="111" t="s">
        <v>3848</v>
      </c>
      <c r="F580" s="113">
        <v>154.75172000000001</v>
      </c>
      <c r="G580" s="113"/>
      <c r="H580" s="113"/>
      <c r="I580" s="113"/>
      <c r="J580" s="113"/>
      <c r="K580" s="113"/>
      <c r="L580" s="113"/>
      <c r="M580" s="113"/>
      <c r="N580" s="114"/>
    </row>
    <row r="581" spans="1:14" ht="12.5" outlineLevel="2" x14ac:dyDescent="0.25">
      <c r="A581" s="111" t="s">
        <v>1208</v>
      </c>
      <c r="B581" s="112" t="s">
        <v>1209</v>
      </c>
      <c r="C581" s="112" t="s">
        <v>4738</v>
      </c>
      <c r="D581" s="112" t="s">
        <v>4739</v>
      </c>
      <c r="E581" s="111" t="s">
        <v>3848</v>
      </c>
      <c r="F581" s="113">
        <v>0.59624999999999995</v>
      </c>
      <c r="G581" s="113"/>
      <c r="H581" s="113"/>
      <c r="I581" s="113"/>
      <c r="J581" s="113"/>
      <c r="K581" s="113"/>
      <c r="L581" s="113"/>
      <c r="M581" s="113"/>
      <c r="N581" s="114"/>
    </row>
    <row r="582" spans="1:14" ht="12.5" outlineLevel="2" x14ac:dyDescent="0.25">
      <c r="A582" s="111" t="s">
        <v>1208</v>
      </c>
      <c r="B582" s="112" t="s">
        <v>1209</v>
      </c>
      <c r="C582" s="112" t="s">
        <v>4740</v>
      </c>
      <c r="D582" s="112" t="s">
        <v>4741</v>
      </c>
      <c r="E582" s="111" t="s">
        <v>3848</v>
      </c>
      <c r="F582" s="113">
        <v>7.7400000000000004E-3</v>
      </c>
      <c r="G582" s="113"/>
      <c r="H582" s="113"/>
      <c r="I582" s="113"/>
      <c r="J582" s="113"/>
      <c r="K582" s="113"/>
      <c r="L582" s="113"/>
      <c r="M582" s="113"/>
      <c r="N582" s="114"/>
    </row>
    <row r="583" spans="1:14" ht="12.5" outlineLevel="2" x14ac:dyDescent="0.25">
      <c r="A583" s="111" t="s">
        <v>1208</v>
      </c>
      <c r="B583" s="112" t="s">
        <v>1209</v>
      </c>
      <c r="C583" s="112" t="s">
        <v>4742</v>
      </c>
      <c r="D583" s="112" t="s">
        <v>4743</v>
      </c>
      <c r="E583" s="111" t="s">
        <v>3848</v>
      </c>
      <c r="F583" s="113">
        <v>34.96707</v>
      </c>
      <c r="G583" s="113"/>
      <c r="H583" s="113"/>
      <c r="I583" s="113"/>
      <c r="J583" s="113"/>
      <c r="K583" s="113"/>
      <c r="L583" s="113"/>
      <c r="M583" s="113"/>
      <c r="N583" s="114"/>
    </row>
    <row r="584" spans="1:14" ht="12.5" outlineLevel="2" x14ac:dyDescent="0.25">
      <c r="A584" s="111" t="s">
        <v>1208</v>
      </c>
      <c r="B584" s="112" t="s">
        <v>1209</v>
      </c>
      <c r="C584" s="112" t="s">
        <v>4744</v>
      </c>
      <c r="D584" s="112" t="s">
        <v>4745</v>
      </c>
      <c r="E584" s="111" t="s">
        <v>3848</v>
      </c>
      <c r="F584" s="113">
        <v>29.709720000000001</v>
      </c>
      <c r="G584" s="113"/>
      <c r="H584" s="113"/>
      <c r="I584" s="113"/>
      <c r="J584" s="113"/>
      <c r="K584" s="113"/>
      <c r="L584" s="113"/>
      <c r="M584" s="113"/>
      <c r="N584" s="114"/>
    </row>
    <row r="585" spans="1:14" ht="12.5" outlineLevel="2" x14ac:dyDescent="0.25">
      <c r="A585" s="111" t="s">
        <v>1208</v>
      </c>
      <c r="B585" s="112" t="s">
        <v>1209</v>
      </c>
      <c r="C585" s="112" t="s">
        <v>4746</v>
      </c>
      <c r="D585" s="112" t="s">
        <v>4747</v>
      </c>
      <c r="E585" s="111" t="s">
        <v>3848</v>
      </c>
      <c r="F585" s="113">
        <v>-26.626629999999999</v>
      </c>
      <c r="G585" s="113"/>
      <c r="H585" s="113"/>
      <c r="I585" s="113"/>
      <c r="J585" s="113"/>
      <c r="K585" s="113"/>
      <c r="L585" s="113"/>
      <c r="M585" s="113"/>
      <c r="N585" s="114"/>
    </row>
    <row r="586" spans="1:14" ht="12.5" outlineLevel="2" x14ac:dyDescent="0.25">
      <c r="A586" s="111" t="s">
        <v>1208</v>
      </c>
      <c r="B586" s="112" t="s">
        <v>1209</v>
      </c>
      <c r="C586" s="112" t="s">
        <v>4748</v>
      </c>
      <c r="D586" s="112" t="s">
        <v>4749</v>
      </c>
      <c r="E586" s="111" t="s">
        <v>3848</v>
      </c>
      <c r="F586" s="113">
        <v>7.7960000000000003</v>
      </c>
      <c r="G586" s="113"/>
      <c r="H586" s="113"/>
      <c r="I586" s="113"/>
      <c r="J586" s="113"/>
      <c r="K586" s="113"/>
      <c r="L586" s="113"/>
      <c r="M586" s="113"/>
      <c r="N586" s="114"/>
    </row>
    <row r="587" spans="1:14" ht="12.5" outlineLevel="2" x14ac:dyDescent="0.25">
      <c r="A587" s="111" t="s">
        <v>1208</v>
      </c>
      <c r="B587" s="112" t="s">
        <v>1209</v>
      </c>
      <c r="C587" s="112" t="s">
        <v>4750</v>
      </c>
      <c r="D587" s="112" t="s">
        <v>4751</v>
      </c>
      <c r="E587" s="111" t="s">
        <v>3848</v>
      </c>
      <c r="F587" s="113">
        <v>2.48142</v>
      </c>
      <c r="G587" s="113"/>
      <c r="H587" s="113"/>
      <c r="I587" s="113"/>
      <c r="J587" s="113"/>
      <c r="K587" s="113"/>
      <c r="L587" s="113"/>
      <c r="M587" s="113"/>
      <c r="N587" s="114"/>
    </row>
    <row r="588" spans="1:14" ht="12.5" outlineLevel="2" x14ac:dyDescent="0.25">
      <c r="A588" s="111" t="s">
        <v>1208</v>
      </c>
      <c r="B588" s="112" t="s">
        <v>1209</v>
      </c>
      <c r="C588" s="112" t="s">
        <v>4752</v>
      </c>
      <c r="D588" s="112" t="s">
        <v>4753</v>
      </c>
      <c r="E588" s="111" t="s">
        <v>3848</v>
      </c>
      <c r="F588" s="113">
        <v>42.010570000000001</v>
      </c>
      <c r="G588" s="113"/>
      <c r="H588" s="113"/>
      <c r="I588" s="113"/>
      <c r="J588" s="113"/>
      <c r="K588" s="113"/>
      <c r="L588" s="113"/>
      <c r="M588" s="113"/>
      <c r="N588" s="114"/>
    </row>
    <row r="589" spans="1:14" ht="12.5" outlineLevel="2" x14ac:dyDescent="0.25">
      <c r="A589" s="111" t="s">
        <v>1208</v>
      </c>
      <c r="B589" s="112" t="s">
        <v>1209</v>
      </c>
      <c r="C589" s="112" t="s">
        <v>4754</v>
      </c>
      <c r="D589" s="112" t="s">
        <v>4755</v>
      </c>
      <c r="E589" s="111" t="s">
        <v>3848</v>
      </c>
      <c r="F589" s="113">
        <v>1.0000000000000001E-5</v>
      </c>
      <c r="G589" s="113"/>
      <c r="H589" s="113"/>
      <c r="I589" s="113"/>
      <c r="J589" s="113"/>
      <c r="K589" s="113"/>
      <c r="L589" s="113"/>
      <c r="M589" s="113"/>
      <c r="N589" s="114"/>
    </row>
    <row r="590" spans="1:14" ht="12.5" outlineLevel="2" x14ac:dyDescent="0.25">
      <c r="A590" s="111" t="s">
        <v>1208</v>
      </c>
      <c r="B590" s="112" t="s">
        <v>1209</v>
      </c>
      <c r="C590" s="112" t="s">
        <v>4756</v>
      </c>
      <c r="D590" s="112" t="s">
        <v>4757</v>
      </c>
      <c r="E590" s="111" t="s">
        <v>3848</v>
      </c>
      <c r="F590" s="113">
        <v>38.10718</v>
      </c>
      <c r="G590" s="113"/>
      <c r="H590" s="113"/>
      <c r="I590" s="113"/>
      <c r="J590" s="113"/>
      <c r="K590" s="113"/>
      <c r="L590" s="113"/>
      <c r="M590" s="113"/>
      <c r="N590" s="114"/>
    </row>
    <row r="591" spans="1:14" ht="12.5" outlineLevel="2" x14ac:dyDescent="0.25">
      <c r="A591" s="111" t="s">
        <v>1208</v>
      </c>
      <c r="B591" s="112" t="s">
        <v>1209</v>
      </c>
      <c r="C591" s="112" t="s">
        <v>4758</v>
      </c>
      <c r="D591" s="112" t="s">
        <v>4330</v>
      </c>
      <c r="E591" s="111" t="s">
        <v>3848</v>
      </c>
      <c r="F591" s="113">
        <v>10293.442940000001</v>
      </c>
      <c r="G591" s="113"/>
      <c r="H591" s="113"/>
      <c r="I591" s="113"/>
      <c r="J591" s="113"/>
      <c r="K591" s="113"/>
      <c r="L591" s="113"/>
      <c r="M591" s="113"/>
      <c r="N591" s="114"/>
    </row>
    <row r="592" spans="1:14" ht="12.5" outlineLevel="2" x14ac:dyDescent="0.25">
      <c r="A592" s="111" t="s">
        <v>1208</v>
      </c>
      <c r="B592" s="112" t="s">
        <v>1209</v>
      </c>
      <c r="C592" s="112" t="s">
        <v>4759</v>
      </c>
      <c r="D592" s="112" t="s">
        <v>4760</v>
      </c>
      <c r="E592" s="111" t="s">
        <v>3848</v>
      </c>
      <c r="F592" s="113">
        <v>66.270449999999997</v>
      </c>
      <c r="G592" s="113"/>
      <c r="H592" s="113"/>
      <c r="I592" s="113"/>
      <c r="J592" s="113"/>
      <c r="K592" s="113"/>
      <c r="L592" s="113"/>
      <c r="M592" s="113"/>
      <c r="N592" s="114"/>
    </row>
    <row r="593" spans="1:14" ht="12.5" outlineLevel="2" x14ac:dyDescent="0.25">
      <c r="A593" s="111" t="s">
        <v>1208</v>
      </c>
      <c r="B593" s="112" t="s">
        <v>1209</v>
      </c>
      <c r="C593" s="112" t="s">
        <v>4761</v>
      </c>
      <c r="D593" s="112" t="s">
        <v>4762</v>
      </c>
      <c r="E593" s="111" t="s">
        <v>3848</v>
      </c>
      <c r="F593" s="113">
        <v>1444.7774899999999</v>
      </c>
      <c r="G593" s="113"/>
      <c r="H593" s="113"/>
      <c r="I593" s="113"/>
      <c r="J593" s="113"/>
      <c r="K593" s="113"/>
      <c r="L593" s="113"/>
      <c r="M593" s="113"/>
      <c r="N593" s="114"/>
    </row>
    <row r="594" spans="1:14" ht="12.5" outlineLevel="2" x14ac:dyDescent="0.25">
      <c r="A594" s="111" t="s">
        <v>1208</v>
      </c>
      <c r="B594" s="112" t="s">
        <v>1209</v>
      </c>
      <c r="C594" s="112" t="s">
        <v>4763</v>
      </c>
      <c r="D594" s="112" t="s">
        <v>4764</v>
      </c>
      <c r="E594" s="111" t="s">
        <v>3848</v>
      </c>
      <c r="F594" s="113">
        <v>2168.27189</v>
      </c>
      <c r="G594" s="113"/>
      <c r="H594" s="113"/>
      <c r="I594" s="113"/>
      <c r="J594" s="113"/>
      <c r="K594" s="113"/>
      <c r="L594" s="113"/>
      <c r="M594" s="113"/>
      <c r="N594" s="114"/>
    </row>
    <row r="595" spans="1:14" ht="12.5" outlineLevel="2" x14ac:dyDescent="0.25">
      <c r="A595" s="111" t="s">
        <v>1208</v>
      </c>
      <c r="B595" s="112" t="s">
        <v>1209</v>
      </c>
      <c r="C595" s="112" t="s">
        <v>4765</v>
      </c>
      <c r="D595" s="112" t="s">
        <v>4766</v>
      </c>
      <c r="E595" s="111" t="s">
        <v>3848</v>
      </c>
      <c r="F595" s="113">
        <v>119.81564</v>
      </c>
      <c r="G595" s="113"/>
      <c r="H595" s="113"/>
      <c r="I595" s="113"/>
      <c r="J595" s="113"/>
      <c r="K595" s="113"/>
      <c r="L595" s="113"/>
      <c r="M595" s="113"/>
      <c r="N595" s="114"/>
    </row>
    <row r="596" spans="1:14" ht="12.5" outlineLevel="2" x14ac:dyDescent="0.25">
      <c r="A596" s="111" t="s">
        <v>1208</v>
      </c>
      <c r="B596" s="112" t="s">
        <v>1209</v>
      </c>
      <c r="C596" s="112" t="s">
        <v>4767</v>
      </c>
      <c r="D596" s="112" t="s">
        <v>4768</v>
      </c>
      <c r="E596" s="111" t="s">
        <v>3848</v>
      </c>
      <c r="F596" s="113">
        <v>1543.8144400000001</v>
      </c>
      <c r="G596" s="113"/>
      <c r="H596" s="113"/>
      <c r="I596" s="113"/>
      <c r="J596" s="113"/>
      <c r="K596" s="113"/>
      <c r="L596" s="113"/>
      <c r="M596" s="113"/>
      <c r="N596" s="114"/>
    </row>
    <row r="597" spans="1:14" ht="12.5" outlineLevel="2" x14ac:dyDescent="0.25">
      <c r="A597" s="111" t="s">
        <v>1208</v>
      </c>
      <c r="B597" s="112" t="s">
        <v>1209</v>
      </c>
      <c r="C597" s="112" t="s">
        <v>4769</v>
      </c>
      <c r="D597" s="112" t="s">
        <v>4770</v>
      </c>
      <c r="E597" s="111" t="s">
        <v>3848</v>
      </c>
      <c r="F597" s="113">
        <v>115.78887</v>
      </c>
      <c r="G597" s="113"/>
      <c r="H597" s="113"/>
      <c r="I597" s="113"/>
      <c r="J597" s="113"/>
      <c r="K597" s="113"/>
      <c r="L597" s="113"/>
      <c r="M597" s="113"/>
      <c r="N597" s="114"/>
    </row>
    <row r="598" spans="1:14" ht="12.5" outlineLevel="2" x14ac:dyDescent="0.25">
      <c r="A598" s="111" t="s">
        <v>1208</v>
      </c>
      <c r="B598" s="112" t="s">
        <v>1209</v>
      </c>
      <c r="C598" s="112" t="s">
        <v>4771</v>
      </c>
      <c r="D598" s="112" t="s">
        <v>4772</v>
      </c>
      <c r="E598" s="111" t="s">
        <v>3848</v>
      </c>
      <c r="F598" s="113">
        <v>318.8664</v>
      </c>
      <c r="G598" s="113"/>
      <c r="H598" s="113"/>
      <c r="I598" s="113"/>
      <c r="J598" s="113"/>
      <c r="K598" s="113"/>
      <c r="L598" s="113"/>
      <c r="M598" s="113"/>
      <c r="N598" s="114"/>
    </row>
    <row r="599" spans="1:14" ht="12.5" outlineLevel="2" x14ac:dyDescent="0.25">
      <c r="A599" s="111" t="s">
        <v>1208</v>
      </c>
      <c r="B599" s="112" t="s">
        <v>1209</v>
      </c>
      <c r="C599" s="112" t="s">
        <v>4773</v>
      </c>
      <c r="D599" s="112" t="s">
        <v>4310</v>
      </c>
      <c r="E599" s="111" t="s">
        <v>3848</v>
      </c>
      <c r="F599" s="113">
        <v>1313.7971199999999</v>
      </c>
      <c r="G599" s="113"/>
      <c r="H599" s="113"/>
      <c r="I599" s="113"/>
      <c r="J599" s="113"/>
      <c r="K599" s="113"/>
      <c r="L599" s="113"/>
      <c r="M599" s="113"/>
      <c r="N599" s="114"/>
    </row>
    <row r="600" spans="1:14" ht="12.5" outlineLevel="2" x14ac:dyDescent="0.25">
      <c r="A600" s="111" t="s">
        <v>1208</v>
      </c>
      <c r="B600" s="112" t="s">
        <v>1209</v>
      </c>
      <c r="C600" s="112" t="s">
        <v>4774</v>
      </c>
      <c r="D600" s="112" t="s">
        <v>4316</v>
      </c>
      <c r="E600" s="111" t="s">
        <v>3848</v>
      </c>
      <c r="F600" s="113">
        <v>8289.5647200000003</v>
      </c>
      <c r="G600" s="113"/>
      <c r="H600" s="113"/>
      <c r="I600" s="113"/>
      <c r="J600" s="113"/>
      <c r="K600" s="113"/>
      <c r="L600" s="113"/>
      <c r="M600" s="113"/>
      <c r="N600" s="114"/>
    </row>
    <row r="601" spans="1:14" ht="12.5" outlineLevel="2" x14ac:dyDescent="0.25">
      <c r="A601" s="111" t="s">
        <v>1208</v>
      </c>
      <c r="B601" s="112" t="s">
        <v>1209</v>
      </c>
      <c r="C601" s="112" t="s">
        <v>4775</v>
      </c>
      <c r="D601" s="112" t="s">
        <v>4318</v>
      </c>
      <c r="E601" s="111" t="s">
        <v>3848</v>
      </c>
      <c r="F601" s="113">
        <v>1444.13159</v>
      </c>
      <c r="G601" s="113"/>
      <c r="H601" s="113"/>
      <c r="I601" s="113"/>
      <c r="J601" s="113"/>
      <c r="K601" s="113"/>
      <c r="L601" s="113"/>
      <c r="M601" s="113"/>
      <c r="N601" s="114"/>
    </row>
    <row r="602" spans="1:14" ht="12.5" outlineLevel="2" x14ac:dyDescent="0.25">
      <c r="A602" s="111" t="s">
        <v>1208</v>
      </c>
      <c r="B602" s="112" t="s">
        <v>1209</v>
      </c>
      <c r="C602" s="112" t="s">
        <v>4776</v>
      </c>
      <c r="D602" s="112" t="s">
        <v>4777</v>
      </c>
      <c r="E602" s="111" t="s">
        <v>3848</v>
      </c>
      <c r="F602" s="113">
        <v>806.65102000000002</v>
      </c>
      <c r="G602" s="113"/>
      <c r="H602" s="113"/>
      <c r="I602" s="113"/>
      <c r="J602" s="113"/>
      <c r="K602" s="113"/>
      <c r="L602" s="113"/>
      <c r="M602" s="113"/>
      <c r="N602" s="114"/>
    </row>
    <row r="603" spans="1:14" ht="12.5" outlineLevel="2" x14ac:dyDescent="0.25">
      <c r="A603" s="111" t="s">
        <v>1208</v>
      </c>
      <c r="B603" s="112" t="s">
        <v>1209</v>
      </c>
      <c r="C603" s="112" t="s">
        <v>4778</v>
      </c>
      <c r="D603" s="112" t="s">
        <v>4779</v>
      </c>
      <c r="E603" s="111" t="s">
        <v>3848</v>
      </c>
      <c r="F603" s="113">
        <v>20268.770469999999</v>
      </c>
      <c r="G603" s="113"/>
      <c r="H603" s="113"/>
      <c r="I603" s="113"/>
      <c r="J603" s="113"/>
      <c r="K603" s="113"/>
      <c r="L603" s="113"/>
      <c r="M603" s="113"/>
      <c r="N603" s="114"/>
    </row>
    <row r="604" spans="1:14" ht="12.5" outlineLevel="2" x14ac:dyDescent="0.25">
      <c r="A604" s="111" t="s">
        <v>1208</v>
      </c>
      <c r="B604" s="112" t="s">
        <v>1209</v>
      </c>
      <c r="C604" s="112" t="s">
        <v>4780</v>
      </c>
      <c r="D604" s="112" t="s">
        <v>4781</v>
      </c>
      <c r="E604" s="111" t="s">
        <v>3848</v>
      </c>
      <c r="F604" s="113">
        <v>1406.0877399999999</v>
      </c>
      <c r="G604" s="113"/>
      <c r="H604" s="113"/>
      <c r="I604" s="113"/>
      <c r="J604" s="113"/>
      <c r="K604" s="113"/>
      <c r="L604" s="113"/>
      <c r="M604" s="113"/>
      <c r="N604" s="114"/>
    </row>
    <row r="605" spans="1:14" ht="12.5" outlineLevel="2" x14ac:dyDescent="0.25">
      <c r="A605" s="111" t="s">
        <v>1208</v>
      </c>
      <c r="B605" s="112" t="s">
        <v>1209</v>
      </c>
      <c r="C605" s="112" t="s">
        <v>4782</v>
      </c>
      <c r="D605" s="112" t="s">
        <v>4701</v>
      </c>
      <c r="E605" s="111" t="s">
        <v>3848</v>
      </c>
      <c r="F605" s="113">
        <v>70.297430000000006</v>
      </c>
      <c r="G605" s="113"/>
      <c r="H605" s="113"/>
      <c r="I605" s="113"/>
      <c r="J605" s="113"/>
      <c r="K605" s="113"/>
      <c r="L605" s="113"/>
      <c r="M605" s="113"/>
      <c r="N605" s="114"/>
    </row>
    <row r="606" spans="1:14" ht="12.5" outlineLevel="2" x14ac:dyDescent="0.25">
      <c r="A606" s="111" t="s">
        <v>1208</v>
      </c>
      <c r="B606" s="112" t="s">
        <v>1209</v>
      </c>
      <c r="C606" s="112" t="s">
        <v>4783</v>
      </c>
      <c r="D606" s="112" t="s">
        <v>4784</v>
      </c>
      <c r="E606" s="111" t="s">
        <v>3848</v>
      </c>
      <c r="F606" s="113">
        <v>764.78471999999999</v>
      </c>
      <c r="G606" s="113"/>
      <c r="H606" s="113"/>
      <c r="I606" s="113"/>
      <c r="J606" s="113"/>
      <c r="K606" s="113"/>
      <c r="L606" s="113"/>
      <c r="M606" s="113"/>
      <c r="N606" s="114"/>
    </row>
    <row r="607" spans="1:14" ht="12.5" outlineLevel="2" x14ac:dyDescent="0.25">
      <c r="A607" s="111" t="s">
        <v>1208</v>
      </c>
      <c r="B607" s="112" t="s">
        <v>1209</v>
      </c>
      <c r="C607" s="112" t="s">
        <v>4785</v>
      </c>
      <c r="D607" s="112" t="s">
        <v>4353</v>
      </c>
      <c r="E607" s="111" t="s">
        <v>3848</v>
      </c>
      <c r="F607" s="113">
        <v>134.89554000000001</v>
      </c>
      <c r="G607" s="113"/>
      <c r="H607" s="113"/>
      <c r="I607" s="113"/>
      <c r="J607" s="113"/>
      <c r="K607" s="113"/>
      <c r="L607" s="113"/>
      <c r="M607" s="113"/>
      <c r="N607" s="114"/>
    </row>
    <row r="608" spans="1:14" ht="12.5" outlineLevel="2" x14ac:dyDescent="0.25">
      <c r="A608" s="111" t="s">
        <v>1208</v>
      </c>
      <c r="B608" s="112" t="s">
        <v>1209</v>
      </c>
      <c r="C608" s="112" t="s">
        <v>4786</v>
      </c>
      <c r="D608" s="112" t="s">
        <v>4787</v>
      </c>
      <c r="E608" s="111" t="s">
        <v>3848</v>
      </c>
      <c r="F608" s="113">
        <v>26.64667</v>
      </c>
      <c r="G608" s="113"/>
      <c r="H608" s="113"/>
      <c r="I608" s="113"/>
      <c r="J608" s="113"/>
      <c r="K608" s="113"/>
      <c r="L608" s="113"/>
      <c r="M608" s="113"/>
      <c r="N608" s="114"/>
    </row>
    <row r="609" spans="1:14" ht="12.5" outlineLevel="2" x14ac:dyDescent="0.25">
      <c r="A609" s="111" t="s">
        <v>1208</v>
      </c>
      <c r="B609" s="112" t="s">
        <v>1209</v>
      </c>
      <c r="C609" s="112" t="s">
        <v>4788</v>
      </c>
      <c r="D609" s="112" t="s">
        <v>4789</v>
      </c>
      <c r="E609" s="111" t="s">
        <v>3848</v>
      </c>
      <c r="F609" s="113">
        <v>984.65309000000002</v>
      </c>
      <c r="G609" s="113"/>
      <c r="H609" s="113"/>
      <c r="I609" s="113"/>
      <c r="J609" s="113"/>
      <c r="K609" s="113"/>
      <c r="L609" s="113"/>
      <c r="M609" s="113"/>
      <c r="N609" s="114"/>
    </row>
    <row r="610" spans="1:14" ht="12.5" outlineLevel="2" x14ac:dyDescent="0.25">
      <c r="A610" s="111" t="s">
        <v>1208</v>
      </c>
      <c r="B610" s="112" t="s">
        <v>1209</v>
      </c>
      <c r="C610" s="112" t="s">
        <v>4790</v>
      </c>
      <c r="D610" s="112" t="s">
        <v>4791</v>
      </c>
      <c r="E610" s="111" t="s">
        <v>3848</v>
      </c>
      <c r="F610" s="113">
        <v>130.01524000000001</v>
      </c>
      <c r="G610" s="113"/>
      <c r="H610" s="113"/>
      <c r="I610" s="113"/>
      <c r="J610" s="113"/>
      <c r="K610" s="113"/>
      <c r="L610" s="113"/>
      <c r="M610" s="113"/>
      <c r="N610" s="114"/>
    </row>
    <row r="611" spans="1:14" ht="12.5" outlineLevel="2" x14ac:dyDescent="0.25">
      <c r="A611" s="111" t="s">
        <v>1208</v>
      </c>
      <c r="B611" s="112" t="s">
        <v>1209</v>
      </c>
      <c r="C611" s="112" t="s">
        <v>4792</v>
      </c>
      <c r="D611" s="112" t="s">
        <v>4793</v>
      </c>
      <c r="E611" s="111" t="s">
        <v>3848</v>
      </c>
      <c r="F611" s="113">
        <v>883.94907000000001</v>
      </c>
      <c r="G611" s="113"/>
      <c r="H611" s="113"/>
      <c r="I611" s="113"/>
      <c r="J611" s="113"/>
      <c r="K611" s="113"/>
      <c r="L611" s="113"/>
      <c r="M611" s="113"/>
      <c r="N611" s="114"/>
    </row>
    <row r="612" spans="1:14" ht="12.5" outlineLevel="2" x14ac:dyDescent="0.25">
      <c r="A612" s="111" t="s">
        <v>1208</v>
      </c>
      <c r="B612" s="112" t="s">
        <v>1209</v>
      </c>
      <c r="C612" s="112" t="s">
        <v>4794</v>
      </c>
      <c r="D612" s="112" t="s">
        <v>4795</v>
      </c>
      <c r="E612" s="111" t="s">
        <v>3848</v>
      </c>
      <c r="F612" s="113">
        <v>40.516199999999998</v>
      </c>
      <c r="G612" s="113"/>
      <c r="H612" s="113"/>
      <c r="I612" s="113"/>
      <c r="J612" s="113"/>
      <c r="K612" s="113"/>
      <c r="L612" s="113"/>
      <c r="M612" s="113"/>
      <c r="N612" s="114"/>
    </row>
    <row r="613" spans="1:14" ht="12.5" outlineLevel="2" x14ac:dyDescent="0.25">
      <c r="A613" s="111" t="s">
        <v>1208</v>
      </c>
      <c r="B613" s="112" t="s">
        <v>1209</v>
      </c>
      <c r="C613" s="112" t="s">
        <v>4796</v>
      </c>
      <c r="D613" s="112" t="s">
        <v>4797</v>
      </c>
      <c r="E613" s="111" t="s">
        <v>3848</v>
      </c>
      <c r="F613" s="113">
        <v>424.25855000000001</v>
      </c>
      <c r="G613" s="113"/>
      <c r="H613" s="113"/>
      <c r="I613" s="113"/>
      <c r="J613" s="113"/>
      <c r="K613" s="113"/>
      <c r="L613" s="113"/>
      <c r="M613" s="113"/>
      <c r="N613" s="114"/>
    </row>
    <row r="614" spans="1:14" ht="12.5" outlineLevel="2" x14ac:dyDescent="0.25">
      <c r="A614" s="111" t="s">
        <v>1208</v>
      </c>
      <c r="B614" s="112" t="s">
        <v>1209</v>
      </c>
      <c r="C614" s="112" t="s">
        <v>4798</v>
      </c>
      <c r="D614" s="112" t="s">
        <v>4799</v>
      </c>
      <c r="E614" s="111" t="s">
        <v>3848</v>
      </c>
      <c r="F614" s="113">
        <v>168.59556000000001</v>
      </c>
      <c r="G614" s="113"/>
      <c r="H614" s="113"/>
      <c r="I614" s="113"/>
      <c r="J614" s="113"/>
      <c r="K614" s="113"/>
      <c r="L614" s="113"/>
      <c r="M614" s="113"/>
      <c r="N614" s="114"/>
    </row>
    <row r="615" spans="1:14" ht="12.5" outlineLevel="2" x14ac:dyDescent="0.25">
      <c r="A615" s="111" t="s">
        <v>1208</v>
      </c>
      <c r="B615" s="112" t="s">
        <v>1209</v>
      </c>
      <c r="C615" s="112" t="s">
        <v>4800</v>
      </c>
      <c r="D615" s="112" t="s">
        <v>4801</v>
      </c>
      <c r="E615" s="111" t="s">
        <v>3848</v>
      </c>
      <c r="F615" s="113">
        <v>1.7641</v>
      </c>
      <c r="G615" s="113"/>
      <c r="H615" s="113"/>
      <c r="I615" s="113"/>
      <c r="J615" s="113"/>
      <c r="K615" s="113"/>
      <c r="L615" s="113"/>
      <c r="M615" s="113"/>
      <c r="N615" s="114"/>
    </row>
    <row r="616" spans="1:14" ht="12.5" outlineLevel="2" x14ac:dyDescent="0.25">
      <c r="A616" s="111" t="s">
        <v>1208</v>
      </c>
      <c r="B616" s="112" t="s">
        <v>1209</v>
      </c>
      <c r="C616" s="112" t="s">
        <v>4802</v>
      </c>
      <c r="D616" s="112" t="s">
        <v>4803</v>
      </c>
      <c r="E616" s="111" t="s">
        <v>3848</v>
      </c>
      <c r="F616" s="113">
        <v>8.8960299999999997</v>
      </c>
      <c r="G616" s="113"/>
      <c r="H616" s="113"/>
      <c r="I616" s="113"/>
      <c r="J616" s="113"/>
      <c r="K616" s="113"/>
      <c r="L616" s="113"/>
      <c r="M616" s="113"/>
      <c r="N616" s="114"/>
    </row>
    <row r="617" spans="1:14" ht="12.5" outlineLevel="2" x14ac:dyDescent="0.25">
      <c r="A617" s="111" t="s">
        <v>1208</v>
      </c>
      <c r="B617" s="112" t="s">
        <v>1209</v>
      </c>
      <c r="C617" s="112" t="s">
        <v>4804</v>
      </c>
      <c r="D617" s="112" t="s">
        <v>4805</v>
      </c>
      <c r="E617" s="111" t="s">
        <v>3848</v>
      </c>
      <c r="F617" s="113">
        <v>1234.0093400000001</v>
      </c>
      <c r="G617" s="113"/>
      <c r="H617" s="113"/>
      <c r="I617" s="113"/>
      <c r="J617" s="113"/>
      <c r="K617" s="113"/>
      <c r="L617" s="113"/>
      <c r="M617" s="113"/>
      <c r="N617" s="114"/>
    </row>
    <row r="618" spans="1:14" ht="12.5" outlineLevel="2" x14ac:dyDescent="0.25">
      <c r="A618" s="111" t="s">
        <v>1208</v>
      </c>
      <c r="B618" s="112" t="s">
        <v>1209</v>
      </c>
      <c r="C618" s="112" t="s">
        <v>4806</v>
      </c>
      <c r="D618" s="112" t="s">
        <v>4807</v>
      </c>
      <c r="E618" s="111" t="s">
        <v>3848</v>
      </c>
      <c r="F618" s="113">
        <v>84.720119999999994</v>
      </c>
      <c r="G618" s="113"/>
      <c r="H618" s="113"/>
      <c r="I618" s="113"/>
      <c r="J618" s="113"/>
      <c r="K618" s="113"/>
      <c r="L618" s="113"/>
      <c r="M618" s="113"/>
      <c r="N618" s="114"/>
    </row>
    <row r="619" spans="1:14" ht="12.5" outlineLevel="2" x14ac:dyDescent="0.25">
      <c r="A619" s="111" t="s">
        <v>1208</v>
      </c>
      <c r="B619" s="112" t="s">
        <v>1209</v>
      </c>
      <c r="C619" s="112" t="s">
        <v>4808</v>
      </c>
      <c r="D619" s="112" t="s">
        <v>4809</v>
      </c>
      <c r="E619" s="111" t="s">
        <v>3848</v>
      </c>
      <c r="F619" s="113">
        <v>25.876909999999999</v>
      </c>
      <c r="G619" s="113"/>
      <c r="H619" s="113"/>
      <c r="I619" s="113"/>
      <c r="J619" s="113"/>
      <c r="K619" s="113"/>
      <c r="L619" s="113"/>
      <c r="M619" s="113"/>
      <c r="N619" s="114"/>
    </row>
    <row r="620" spans="1:14" ht="12.5" outlineLevel="2" x14ac:dyDescent="0.25">
      <c r="A620" s="111" t="s">
        <v>1208</v>
      </c>
      <c r="B620" s="112" t="s">
        <v>1209</v>
      </c>
      <c r="C620" s="112" t="s">
        <v>4810</v>
      </c>
      <c r="D620" s="112" t="s">
        <v>4811</v>
      </c>
      <c r="E620" s="111" t="s">
        <v>3848</v>
      </c>
      <c r="F620" s="113">
        <v>57.72954</v>
      </c>
      <c r="G620" s="113"/>
      <c r="H620" s="113"/>
      <c r="I620" s="113"/>
      <c r="J620" s="113"/>
      <c r="K620" s="113"/>
      <c r="L620" s="113"/>
      <c r="M620" s="113"/>
      <c r="N620" s="114"/>
    </row>
    <row r="621" spans="1:14" ht="12.5" outlineLevel="2" x14ac:dyDescent="0.25">
      <c r="A621" s="111" t="s">
        <v>1208</v>
      </c>
      <c r="B621" s="112" t="s">
        <v>1209</v>
      </c>
      <c r="C621" s="112" t="s">
        <v>4812</v>
      </c>
      <c r="D621" s="112" t="s">
        <v>4813</v>
      </c>
      <c r="E621" s="111" t="s">
        <v>3848</v>
      </c>
      <c r="F621" s="113">
        <v>2.2983799999999999</v>
      </c>
      <c r="G621" s="113"/>
      <c r="H621" s="113"/>
      <c r="I621" s="113"/>
      <c r="J621" s="113"/>
      <c r="K621" s="113"/>
      <c r="L621" s="113"/>
      <c r="M621" s="113"/>
      <c r="N621" s="114"/>
    </row>
    <row r="622" spans="1:14" ht="12.5" outlineLevel="2" x14ac:dyDescent="0.25">
      <c r="A622" s="111" t="s">
        <v>1208</v>
      </c>
      <c r="B622" s="112" t="s">
        <v>1209</v>
      </c>
      <c r="C622" s="112" t="s">
        <v>4814</v>
      </c>
      <c r="D622" s="112" t="s">
        <v>4815</v>
      </c>
      <c r="E622" s="111" t="s">
        <v>3848</v>
      </c>
      <c r="F622" s="113">
        <v>8.1518499999999996</v>
      </c>
      <c r="G622" s="113"/>
      <c r="H622" s="113"/>
      <c r="I622" s="113"/>
      <c r="J622" s="113"/>
      <c r="K622" s="113"/>
      <c r="L622" s="113"/>
      <c r="M622" s="113"/>
      <c r="N622" s="114"/>
    </row>
    <row r="623" spans="1:14" ht="12.5" outlineLevel="2" x14ac:dyDescent="0.25">
      <c r="A623" s="111" t="s">
        <v>1208</v>
      </c>
      <c r="B623" s="112" t="s">
        <v>1209</v>
      </c>
      <c r="C623" s="112" t="s">
        <v>4816</v>
      </c>
      <c r="D623" s="112" t="s">
        <v>4817</v>
      </c>
      <c r="E623" s="111" t="s">
        <v>3848</v>
      </c>
      <c r="F623" s="113">
        <v>129.77682999999999</v>
      </c>
      <c r="G623" s="113"/>
      <c r="H623" s="113"/>
      <c r="I623" s="113"/>
      <c r="J623" s="113"/>
      <c r="K623" s="113"/>
      <c r="L623" s="113"/>
      <c r="M623" s="113"/>
      <c r="N623" s="114"/>
    </row>
    <row r="624" spans="1:14" ht="12.5" outlineLevel="2" x14ac:dyDescent="0.25">
      <c r="A624" s="111" t="s">
        <v>1208</v>
      </c>
      <c r="B624" s="112" t="s">
        <v>1209</v>
      </c>
      <c r="C624" s="112" t="s">
        <v>4818</v>
      </c>
      <c r="D624" s="112" t="s">
        <v>4737</v>
      </c>
      <c r="E624" s="111" t="s">
        <v>3848</v>
      </c>
      <c r="F624" s="113">
        <v>177.71106</v>
      </c>
      <c r="G624" s="113"/>
      <c r="H624" s="113"/>
      <c r="I624" s="113"/>
      <c r="J624" s="113"/>
      <c r="K624" s="113"/>
      <c r="L624" s="113"/>
      <c r="M624" s="113"/>
      <c r="N624" s="114"/>
    </row>
    <row r="625" spans="1:14" ht="12.5" outlineLevel="2" x14ac:dyDescent="0.25">
      <c r="A625" s="111" t="s">
        <v>1208</v>
      </c>
      <c r="B625" s="112" t="s">
        <v>1209</v>
      </c>
      <c r="C625" s="112" t="s">
        <v>4819</v>
      </c>
      <c r="D625" s="112" t="s">
        <v>4820</v>
      </c>
      <c r="E625" s="111" t="s">
        <v>3848</v>
      </c>
      <c r="F625" s="113">
        <v>9.77454</v>
      </c>
      <c r="G625" s="113"/>
      <c r="H625" s="113"/>
      <c r="I625" s="113"/>
      <c r="J625" s="113"/>
      <c r="K625" s="113"/>
      <c r="L625" s="113"/>
      <c r="M625" s="113"/>
      <c r="N625" s="114"/>
    </row>
    <row r="626" spans="1:14" ht="12.5" outlineLevel="2" x14ac:dyDescent="0.25">
      <c r="A626" s="111" t="s">
        <v>1208</v>
      </c>
      <c r="B626" s="112" t="s">
        <v>1209</v>
      </c>
      <c r="C626" s="112" t="s">
        <v>4821</v>
      </c>
      <c r="D626" s="112" t="s">
        <v>4822</v>
      </c>
      <c r="E626" s="111" t="s">
        <v>3848</v>
      </c>
      <c r="F626" s="113">
        <v>9.6750000000000003E-2</v>
      </c>
      <c r="G626" s="113"/>
      <c r="H626" s="113"/>
      <c r="I626" s="113"/>
      <c r="J626" s="113"/>
      <c r="K626" s="113"/>
      <c r="L626" s="113"/>
      <c r="M626" s="113"/>
      <c r="N626" s="114"/>
    </row>
    <row r="627" spans="1:14" ht="12.5" outlineLevel="2" x14ac:dyDescent="0.25">
      <c r="A627" s="111" t="s">
        <v>1208</v>
      </c>
      <c r="B627" s="112" t="s">
        <v>1209</v>
      </c>
      <c r="C627" s="112" t="s">
        <v>4823</v>
      </c>
      <c r="D627" s="112" t="s">
        <v>4824</v>
      </c>
      <c r="E627" s="111" t="s">
        <v>3848</v>
      </c>
      <c r="F627" s="113">
        <v>37.646549999999998</v>
      </c>
      <c r="G627" s="113"/>
      <c r="H627" s="113"/>
      <c r="I627" s="113"/>
      <c r="J627" s="113"/>
      <c r="K627" s="113"/>
      <c r="L627" s="113"/>
      <c r="M627" s="113"/>
      <c r="N627" s="114"/>
    </row>
    <row r="628" spans="1:14" ht="12.5" outlineLevel="2" x14ac:dyDescent="0.25">
      <c r="A628" s="111" t="s">
        <v>1208</v>
      </c>
      <c r="B628" s="112" t="s">
        <v>1209</v>
      </c>
      <c r="C628" s="112" t="s">
        <v>4825</v>
      </c>
      <c r="D628" s="112" t="s">
        <v>4826</v>
      </c>
      <c r="E628" s="111" t="s">
        <v>3848</v>
      </c>
      <c r="F628" s="113">
        <v>25.731780000000001</v>
      </c>
      <c r="G628" s="113"/>
      <c r="H628" s="113"/>
      <c r="I628" s="113"/>
      <c r="J628" s="113"/>
      <c r="K628" s="113"/>
      <c r="L628" s="113"/>
      <c r="M628" s="113"/>
      <c r="N628" s="114"/>
    </row>
    <row r="629" spans="1:14" ht="12.5" outlineLevel="2" x14ac:dyDescent="0.25">
      <c r="A629" s="111" t="s">
        <v>1208</v>
      </c>
      <c r="B629" s="112" t="s">
        <v>1209</v>
      </c>
      <c r="C629" s="112" t="s">
        <v>4827</v>
      </c>
      <c r="D629" s="112" t="s">
        <v>4828</v>
      </c>
      <c r="E629" s="111" t="s">
        <v>3848</v>
      </c>
      <c r="F629" s="113">
        <v>434.59116999999998</v>
      </c>
      <c r="G629" s="113"/>
      <c r="H629" s="113"/>
      <c r="I629" s="113"/>
      <c r="J629" s="113"/>
      <c r="K629" s="113"/>
      <c r="L629" s="113"/>
      <c r="M629" s="113"/>
      <c r="N629" s="114"/>
    </row>
    <row r="630" spans="1:14" ht="12.5" outlineLevel="2" x14ac:dyDescent="0.25">
      <c r="A630" s="111" t="s">
        <v>1208</v>
      </c>
      <c r="B630" s="112" t="s">
        <v>1209</v>
      </c>
      <c r="C630" s="112" t="s">
        <v>4829</v>
      </c>
      <c r="D630" s="112" t="s">
        <v>4749</v>
      </c>
      <c r="E630" s="111" t="s">
        <v>3848</v>
      </c>
      <c r="F630" s="113">
        <v>2.3017500000000002</v>
      </c>
      <c r="G630" s="113"/>
      <c r="H630" s="113"/>
      <c r="I630" s="113"/>
      <c r="J630" s="113"/>
      <c r="K630" s="113"/>
      <c r="L630" s="113"/>
      <c r="M630" s="113"/>
      <c r="N630" s="114"/>
    </row>
    <row r="631" spans="1:14" ht="12.5" outlineLevel="2" x14ac:dyDescent="0.25">
      <c r="A631" s="111" t="s">
        <v>1208</v>
      </c>
      <c r="B631" s="112" t="s">
        <v>1209</v>
      </c>
      <c r="C631" s="112" t="s">
        <v>4830</v>
      </c>
      <c r="D631" s="112" t="s">
        <v>4831</v>
      </c>
      <c r="E631" s="111" t="s">
        <v>3848</v>
      </c>
      <c r="F631" s="113">
        <v>0.12625</v>
      </c>
      <c r="G631" s="113"/>
      <c r="H631" s="113"/>
      <c r="I631" s="113"/>
      <c r="J631" s="113"/>
      <c r="K631" s="113"/>
      <c r="L631" s="113"/>
      <c r="M631" s="113"/>
      <c r="N631" s="114"/>
    </row>
    <row r="632" spans="1:14" ht="12.5" outlineLevel="2" x14ac:dyDescent="0.25">
      <c r="A632" s="111" t="s">
        <v>1208</v>
      </c>
      <c r="B632" s="112" t="s">
        <v>1209</v>
      </c>
      <c r="C632" s="112" t="s">
        <v>4832</v>
      </c>
      <c r="D632" s="112" t="s">
        <v>4833</v>
      </c>
      <c r="E632" s="111" t="s">
        <v>3848</v>
      </c>
      <c r="F632" s="113">
        <v>0.12625</v>
      </c>
      <c r="G632" s="113"/>
      <c r="H632" s="113"/>
      <c r="I632" s="113"/>
      <c r="J632" s="113"/>
      <c r="K632" s="113"/>
      <c r="L632" s="113"/>
      <c r="M632" s="113"/>
      <c r="N632" s="114"/>
    </row>
    <row r="633" spans="1:14" ht="12.5" outlineLevel="2" x14ac:dyDescent="0.25">
      <c r="A633" s="111" t="s">
        <v>1208</v>
      </c>
      <c r="B633" s="112" t="s">
        <v>1209</v>
      </c>
      <c r="C633" s="112" t="s">
        <v>4834</v>
      </c>
      <c r="D633" s="112" t="s">
        <v>4835</v>
      </c>
      <c r="E633" s="111" t="s">
        <v>3848</v>
      </c>
      <c r="F633" s="113">
        <v>12.1065</v>
      </c>
      <c r="G633" s="113"/>
      <c r="H633" s="113"/>
      <c r="I633" s="113"/>
      <c r="J633" s="113"/>
      <c r="K633" s="113"/>
      <c r="L633" s="113"/>
      <c r="M633" s="113"/>
      <c r="N633" s="114"/>
    </row>
    <row r="634" spans="1:14" ht="12.5" outlineLevel="2" x14ac:dyDescent="0.25">
      <c r="A634" s="111" t="s">
        <v>1208</v>
      </c>
      <c r="B634" s="112" t="s">
        <v>1209</v>
      </c>
      <c r="C634" s="112" t="s">
        <v>4836</v>
      </c>
      <c r="D634" s="112" t="s">
        <v>4837</v>
      </c>
      <c r="E634" s="111" t="s">
        <v>3848</v>
      </c>
      <c r="F634" s="113">
        <v>5435.4768000000004</v>
      </c>
      <c r="G634" s="113"/>
      <c r="H634" s="113"/>
      <c r="I634" s="113"/>
      <c r="J634" s="113"/>
      <c r="K634" s="113"/>
      <c r="L634" s="113"/>
      <c r="M634" s="113"/>
      <c r="N634" s="114"/>
    </row>
    <row r="635" spans="1:14" ht="12.5" outlineLevel="2" x14ac:dyDescent="0.25">
      <c r="A635" s="111" t="s">
        <v>1208</v>
      </c>
      <c r="B635" s="112" t="s">
        <v>1209</v>
      </c>
      <c r="C635" s="112" t="s">
        <v>4838</v>
      </c>
      <c r="D635" s="112" t="s">
        <v>4839</v>
      </c>
      <c r="E635" s="111" t="s">
        <v>3848</v>
      </c>
      <c r="F635" s="113">
        <v>6233.1292299999996</v>
      </c>
      <c r="G635" s="113"/>
      <c r="H635" s="113"/>
      <c r="I635" s="113"/>
      <c r="J635" s="113"/>
      <c r="K635" s="113"/>
      <c r="L635" s="113"/>
      <c r="M635" s="113"/>
      <c r="N635" s="114"/>
    </row>
    <row r="636" spans="1:14" ht="12.5" outlineLevel="2" x14ac:dyDescent="0.25">
      <c r="A636" s="111" t="s">
        <v>1208</v>
      </c>
      <c r="B636" s="112" t="s">
        <v>1209</v>
      </c>
      <c r="C636" s="112" t="s">
        <v>4840</v>
      </c>
      <c r="D636" s="112" t="s">
        <v>4841</v>
      </c>
      <c r="E636" s="111" t="s">
        <v>3848</v>
      </c>
      <c r="F636" s="113">
        <v>4049.3921599999999</v>
      </c>
      <c r="G636" s="113"/>
      <c r="H636" s="113"/>
      <c r="I636" s="113"/>
      <c r="J636" s="113"/>
      <c r="K636" s="113"/>
      <c r="L636" s="113"/>
      <c r="M636" s="113"/>
      <c r="N636" s="114"/>
    </row>
    <row r="637" spans="1:14" ht="12.5" outlineLevel="2" x14ac:dyDescent="0.25">
      <c r="A637" s="111" t="s">
        <v>1208</v>
      </c>
      <c r="B637" s="112" t="s">
        <v>1209</v>
      </c>
      <c r="C637" s="112" t="s">
        <v>4842</v>
      </c>
      <c r="D637" s="112" t="s">
        <v>4843</v>
      </c>
      <c r="E637" s="111" t="s">
        <v>3848</v>
      </c>
      <c r="F637" s="113">
        <v>306.17714999999998</v>
      </c>
      <c r="G637" s="113"/>
      <c r="H637" s="113"/>
      <c r="I637" s="113"/>
      <c r="J637" s="113"/>
      <c r="K637" s="113"/>
      <c r="L637" s="113"/>
      <c r="M637" s="113"/>
      <c r="N637" s="114"/>
    </row>
    <row r="638" spans="1:14" ht="12.5" outlineLevel="2" x14ac:dyDescent="0.25">
      <c r="A638" s="111" t="s">
        <v>1208</v>
      </c>
      <c r="B638" s="112" t="s">
        <v>1209</v>
      </c>
      <c r="C638" s="112" t="s">
        <v>4844</v>
      </c>
      <c r="D638" s="112" t="s">
        <v>4845</v>
      </c>
      <c r="E638" s="111" t="s">
        <v>3848</v>
      </c>
      <c r="F638" s="113">
        <v>1.0000000000000001E-5</v>
      </c>
      <c r="G638" s="113"/>
      <c r="H638" s="113"/>
      <c r="I638" s="113"/>
      <c r="J638" s="113"/>
      <c r="K638" s="113"/>
      <c r="L638" s="113"/>
      <c r="M638" s="113"/>
      <c r="N638" s="114"/>
    </row>
    <row r="639" spans="1:14" ht="12.5" outlineLevel="2" x14ac:dyDescent="0.25">
      <c r="A639" s="111" t="s">
        <v>1208</v>
      </c>
      <c r="B639" s="112" t="s">
        <v>1209</v>
      </c>
      <c r="C639" s="112" t="s">
        <v>4846</v>
      </c>
      <c r="D639" s="112" t="s">
        <v>4847</v>
      </c>
      <c r="E639" s="111" t="s">
        <v>3848</v>
      </c>
      <c r="F639" s="113">
        <v>29.606560000000002</v>
      </c>
      <c r="G639" s="113"/>
      <c r="H639" s="113"/>
      <c r="I639" s="113"/>
      <c r="J639" s="113"/>
      <c r="K639" s="113"/>
      <c r="L639" s="113"/>
      <c r="M639" s="113"/>
      <c r="N639" s="114"/>
    </row>
    <row r="640" spans="1:14" ht="12.5" outlineLevel="2" x14ac:dyDescent="0.25">
      <c r="A640" s="111" t="s">
        <v>1208</v>
      </c>
      <c r="B640" s="112" t="s">
        <v>1209</v>
      </c>
      <c r="C640" s="112" t="s">
        <v>4848</v>
      </c>
      <c r="D640" s="112" t="s">
        <v>4330</v>
      </c>
      <c r="E640" s="111" t="s">
        <v>3848</v>
      </c>
      <c r="F640" s="113">
        <v>24564.386439999998</v>
      </c>
      <c r="G640" s="113"/>
      <c r="H640" s="113"/>
      <c r="I640" s="113"/>
      <c r="J640" s="113"/>
      <c r="K640" s="113"/>
      <c r="L640" s="113"/>
      <c r="M640" s="113"/>
      <c r="N640" s="114"/>
    </row>
    <row r="641" spans="1:14" ht="12.5" outlineLevel="2" x14ac:dyDescent="0.25">
      <c r="A641" s="111" t="s">
        <v>1208</v>
      </c>
      <c r="B641" s="112" t="s">
        <v>1209</v>
      </c>
      <c r="C641" s="112" t="s">
        <v>4849</v>
      </c>
      <c r="D641" s="112" t="s">
        <v>4658</v>
      </c>
      <c r="E641" s="111" t="s">
        <v>3848</v>
      </c>
      <c r="F641" s="113">
        <v>1.05437</v>
      </c>
      <c r="G641" s="113"/>
      <c r="H641" s="113"/>
      <c r="I641" s="113"/>
      <c r="J641" s="113"/>
      <c r="K641" s="113"/>
      <c r="L641" s="113"/>
      <c r="M641" s="113"/>
      <c r="N641" s="114"/>
    </row>
    <row r="642" spans="1:14" ht="12.5" outlineLevel="2" x14ac:dyDescent="0.25">
      <c r="A642" s="111" t="s">
        <v>1208</v>
      </c>
      <c r="B642" s="112" t="s">
        <v>1209</v>
      </c>
      <c r="C642" s="112" t="s">
        <v>4850</v>
      </c>
      <c r="D642" s="112" t="s">
        <v>4851</v>
      </c>
      <c r="E642" s="111" t="s">
        <v>3848</v>
      </c>
      <c r="F642" s="113">
        <v>0.59555000000000002</v>
      </c>
      <c r="G642" s="113"/>
      <c r="H642" s="113"/>
      <c r="I642" s="113"/>
      <c r="J642" s="113"/>
      <c r="K642" s="113"/>
      <c r="L642" s="113"/>
      <c r="M642" s="113"/>
      <c r="N642" s="114"/>
    </row>
    <row r="643" spans="1:14" ht="12.5" outlineLevel="2" x14ac:dyDescent="0.25">
      <c r="A643" s="111" t="s">
        <v>1208</v>
      </c>
      <c r="B643" s="112" t="s">
        <v>1209</v>
      </c>
      <c r="C643" s="112" t="s">
        <v>4852</v>
      </c>
      <c r="D643" s="112" t="s">
        <v>4316</v>
      </c>
      <c r="E643" s="111" t="s">
        <v>3848</v>
      </c>
      <c r="F643" s="113">
        <v>401.09062</v>
      </c>
      <c r="G643" s="113"/>
      <c r="H643" s="113"/>
      <c r="I643" s="113"/>
      <c r="J643" s="113"/>
      <c r="K643" s="113"/>
      <c r="L643" s="113"/>
      <c r="M643" s="113"/>
      <c r="N643" s="114"/>
    </row>
    <row r="644" spans="1:14" ht="12.5" outlineLevel="2" x14ac:dyDescent="0.25">
      <c r="A644" s="111" t="s">
        <v>1208</v>
      </c>
      <c r="B644" s="112" t="s">
        <v>1209</v>
      </c>
      <c r="C644" s="112" t="s">
        <v>4853</v>
      </c>
      <c r="D644" s="112" t="s">
        <v>4854</v>
      </c>
      <c r="E644" s="111" t="s">
        <v>3848</v>
      </c>
      <c r="F644" s="113">
        <v>37.16628</v>
      </c>
      <c r="G644" s="113"/>
      <c r="H644" s="113"/>
      <c r="I644" s="113"/>
      <c r="J644" s="113"/>
      <c r="K644" s="113"/>
      <c r="L644" s="113"/>
      <c r="M644" s="113"/>
      <c r="N644" s="114"/>
    </row>
    <row r="645" spans="1:14" ht="12.5" outlineLevel="2" x14ac:dyDescent="0.25">
      <c r="A645" s="111" t="s">
        <v>1208</v>
      </c>
      <c r="B645" s="112" t="s">
        <v>1209</v>
      </c>
      <c r="C645" s="112" t="s">
        <v>4855</v>
      </c>
      <c r="D645" s="112" t="s">
        <v>4856</v>
      </c>
      <c r="E645" s="111" t="s">
        <v>3848</v>
      </c>
      <c r="F645" s="113">
        <v>24908.45808</v>
      </c>
      <c r="G645" s="113"/>
      <c r="H645" s="113"/>
      <c r="I645" s="113"/>
      <c r="J645" s="113"/>
      <c r="K645" s="113"/>
      <c r="L645" s="113"/>
      <c r="M645" s="113"/>
      <c r="N645" s="114"/>
    </row>
    <row r="646" spans="1:14" ht="12.5" outlineLevel="2" x14ac:dyDescent="0.25">
      <c r="A646" s="111" t="s">
        <v>1208</v>
      </c>
      <c r="B646" s="112" t="s">
        <v>1209</v>
      </c>
      <c r="C646" s="112" t="s">
        <v>4857</v>
      </c>
      <c r="D646" s="112" t="s">
        <v>4858</v>
      </c>
      <c r="E646" s="111" t="s">
        <v>3848</v>
      </c>
      <c r="F646" s="113">
        <v>1630.2454700000001</v>
      </c>
      <c r="G646" s="113"/>
      <c r="H646" s="113"/>
      <c r="I646" s="113"/>
      <c r="J646" s="113"/>
      <c r="K646" s="113"/>
      <c r="L646" s="113"/>
      <c r="M646" s="113"/>
      <c r="N646" s="114"/>
    </row>
    <row r="647" spans="1:14" ht="12.5" outlineLevel="2" x14ac:dyDescent="0.25">
      <c r="A647" s="111" t="s">
        <v>1208</v>
      </c>
      <c r="B647" s="112" t="s">
        <v>1209</v>
      </c>
      <c r="C647" s="112" t="s">
        <v>4859</v>
      </c>
      <c r="D647" s="112" t="s">
        <v>4860</v>
      </c>
      <c r="E647" s="111" t="s">
        <v>3848</v>
      </c>
      <c r="F647" s="113">
        <v>59.767749999999999</v>
      </c>
      <c r="G647" s="113"/>
      <c r="H647" s="113"/>
      <c r="I647" s="113"/>
      <c r="J647" s="113"/>
      <c r="K647" s="113"/>
      <c r="L647" s="113"/>
      <c r="M647" s="113"/>
      <c r="N647" s="114"/>
    </row>
    <row r="648" spans="1:14" ht="12.5" outlineLevel="2" x14ac:dyDescent="0.25">
      <c r="A648" s="111" t="s">
        <v>1208</v>
      </c>
      <c r="B648" s="112" t="s">
        <v>1209</v>
      </c>
      <c r="C648" s="112" t="s">
        <v>4861</v>
      </c>
      <c r="D648" s="112" t="s">
        <v>4318</v>
      </c>
      <c r="E648" s="111" t="s">
        <v>3848</v>
      </c>
      <c r="F648" s="113">
        <v>144.06113999999999</v>
      </c>
      <c r="G648" s="113"/>
      <c r="H648" s="113"/>
      <c r="I648" s="113"/>
      <c r="J648" s="113"/>
      <c r="K648" s="113"/>
      <c r="L648" s="113"/>
      <c r="M648" s="113"/>
      <c r="N648" s="114"/>
    </row>
    <row r="649" spans="1:14" ht="12.5" outlineLevel="2" x14ac:dyDescent="0.25">
      <c r="A649" s="111" t="s">
        <v>1208</v>
      </c>
      <c r="B649" s="112" t="s">
        <v>1209</v>
      </c>
      <c r="C649" s="112" t="s">
        <v>4862</v>
      </c>
      <c r="D649" s="112" t="s">
        <v>4863</v>
      </c>
      <c r="E649" s="111" t="s">
        <v>3848</v>
      </c>
      <c r="F649" s="113">
        <v>596.81268</v>
      </c>
      <c r="G649" s="113"/>
      <c r="H649" s="113"/>
      <c r="I649" s="113"/>
      <c r="J649" s="113"/>
      <c r="K649" s="113"/>
      <c r="L649" s="113"/>
      <c r="M649" s="113"/>
      <c r="N649" s="114"/>
    </row>
    <row r="650" spans="1:14" ht="12.5" outlineLevel="2" x14ac:dyDescent="0.25">
      <c r="A650" s="111" t="s">
        <v>1208</v>
      </c>
      <c r="B650" s="112" t="s">
        <v>1209</v>
      </c>
      <c r="C650" s="112" t="s">
        <v>4864</v>
      </c>
      <c r="D650" s="112" t="s">
        <v>4865</v>
      </c>
      <c r="E650" s="111" t="s">
        <v>3848</v>
      </c>
      <c r="F650" s="113">
        <v>170.1138</v>
      </c>
      <c r="G650" s="113"/>
      <c r="H650" s="113"/>
      <c r="I650" s="113"/>
      <c r="J650" s="113"/>
      <c r="K650" s="113"/>
      <c r="L650" s="113"/>
      <c r="M650" s="113"/>
      <c r="N650" s="114"/>
    </row>
    <row r="651" spans="1:14" ht="12.5" outlineLevel="2" x14ac:dyDescent="0.25">
      <c r="A651" s="111" t="s">
        <v>1208</v>
      </c>
      <c r="B651" s="112" t="s">
        <v>1209</v>
      </c>
      <c r="C651" s="112" t="s">
        <v>4866</v>
      </c>
      <c r="D651" s="112" t="s">
        <v>4867</v>
      </c>
      <c r="E651" s="111" t="s">
        <v>3848</v>
      </c>
      <c r="F651" s="113">
        <v>1585.1090300000001</v>
      </c>
      <c r="G651" s="113"/>
      <c r="H651" s="113"/>
      <c r="I651" s="113"/>
      <c r="J651" s="113"/>
      <c r="K651" s="113"/>
      <c r="L651" s="113"/>
      <c r="M651" s="113"/>
      <c r="N651" s="114"/>
    </row>
    <row r="652" spans="1:14" ht="12.5" outlineLevel="2" x14ac:dyDescent="0.25">
      <c r="A652" s="111" t="s">
        <v>1208</v>
      </c>
      <c r="B652" s="112" t="s">
        <v>1209</v>
      </c>
      <c r="C652" s="112" t="s">
        <v>4868</v>
      </c>
      <c r="D652" s="112" t="s">
        <v>4869</v>
      </c>
      <c r="E652" s="111" t="s">
        <v>3848</v>
      </c>
      <c r="F652" s="113">
        <v>241.77144999999999</v>
      </c>
      <c r="G652" s="113"/>
      <c r="H652" s="113"/>
      <c r="I652" s="113"/>
      <c r="J652" s="113"/>
      <c r="K652" s="113"/>
      <c r="L652" s="113"/>
      <c r="M652" s="113"/>
      <c r="N652" s="114"/>
    </row>
    <row r="653" spans="1:14" ht="12.5" outlineLevel="2" x14ac:dyDescent="0.25">
      <c r="A653" s="111" t="s">
        <v>1208</v>
      </c>
      <c r="B653" s="112" t="s">
        <v>1209</v>
      </c>
      <c r="C653" s="112" t="s">
        <v>4870</v>
      </c>
      <c r="D653" s="112" t="s">
        <v>4871</v>
      </c>
      <c r="E653" s="111" t="s">
        <v>3848</v>
      </c>
      <c r="F653" s="113">
        <v>1761.77487</v>
      </c>
      <c r="G653" s="113"/>
      <c r="H653" s="113"/>
      <c r="I653" s="113"/>
      <c r="J653" s="113"/>
      <c r="K653" s="113"/>
      <c r="L653" s="113"/>
      <c r="M653" s="113"/>
      <c r="N653" s="114"/>
    </row>
    <row r="654" spans="1:14" ht="12.5" outlineLevel="2" x14ac:dyDescent="0.25">
      <c r="A654" s="111" t="s">
        <v>1208</v>
      </c>
      <c r="B654" s="112" t="s">
        <v>1209</v>
      </c>
      <c r="C654" s="112" t="s">
        <v>4872</v>
      </c>
      <c r="D654" s="112" t="s">
        <v>4310</v>
      </c>
      <c r="E654" s="111" t="s">
        <v>3848</v>
      </c>
      <c r="F654" s="113">
        <v>1202.90924</v>
      </c>
      <c r="G654" s="113"/>
      <c r="H654" s="113"/>
      <c r="I654" s="113"/>
      <c r="J654" s="113"/>
      <c r="K654" s="113"/>
      <c r="L654" s="113"/>
      <c r="M654" s="113"/>
      <c r="N654" s="114"/>
    </row>
    <row r="655" spans="1:14" ht="12.5" outlineLevel="2" x14ac:dyDescent="0.25">
      <c r="A655" s="111" t="s">
        <v>1208</v>
      </c>
      <c r="B655" s="112" t="s">
        <v>1209</v>
      </c>
      <c r="C655" s="112" t="s">
        <v>4873</v>
      </c>
      <c r="D655" s="112" t="s">
        <v>4353</v>
      </c>
      <c r="E655" s="111" t="s">
        <v>3848</v>
      </c>
      <c r="F655" s="113">
        <v>1.0694999999999999</v>
      </c>
      <c r="G655" s="113"/>
      <c r="H655" s="113"/>
      <c r="I655" s="113"/>
      <c r="J655" s="113"/>
      <c r="K655" s="113"/>
      <c r="L655" s="113"/>
      <c r="M655" s="113"/>
      <c r="N655" s="114"/>
    </row>
    <row r="656" spans="1:14" ht="12.5" outlineLevel="2" x14ac:dyDescent="0.25">
      <c r="A656" s="111" t="s">
        <v>1208</v>
      </c>
      <c r="B656" s="112" t="s">
        <v>1209</v>
      </c>
      <c r="C656" s="112" t="s">
        <v>4874</v>
      </c>
      <c r="D656" s="112" t="s">
        <v>4875</v>
      </c>
      <c r="E656" s="111" t="s">
        <v>3848</v>
      </c>
      <c r="F656" s="113">
        <v>29.320430000000002</v>
      </c>
      <c r="G656" s="113"/>
      <c r="H656" s="113"/>
      <c r="I656" s="113"/>
      <c r="J656" s="113"/>
      <c r="K656" s="113"/>
      <c r="L656" s="113"/>
      <c r="M656" s="113"/>
      <c r="N656" s="114"/>
    </row>
    <row r="657" spans="1:14" ht="12.5" outlineLevel="2" x14ac:dyDescent="0.25">
      <c r="A657" s="111" t="s">
        <v>1208</v>
      </c>
      <c r="B657" s="112" t="s">
        <v>1209</v>
      </c>
      <c r="C657" s="112" t="s">
        <v>4876</v>
      </c>
      <c r="D657" s="112" t="s">
        <v>4877</v>
      </c>
      <c r="E657" s="111" t="s">
        <v>3848</v>
      </c>
      <c r="F657" s="113">
        <v>52.930729999999997</v>
      </c>
      <c r="G657" s="113"/>
      <c r="H657" s="113"/>
      <c r="I657" s="113"/>
      <c r="J657" s="113"/>
      <c r="K657" s="113"/>
      <c r="L657" s="113"/>
      <c r="M657" s="113"/>
      <c r="N657" s="114"/>
    </row>
    <row r="658" spans="1:14" ht="12.5" outlineLevel="2" x14ac:dyDescent="0.25">
      <c r="A658" s="111" t="s">
        <v>1208</v>
      </c>
      <c r="B658" s="112" t="s">
        <v>1209</v>
      </c>
      <c r="C658" s="112" t="s">
        <v>4878</v>
      </c>
      <c r="D658" s="112" t="s">
        <v>4879</v>
      </c>
      <c r="E658" s="111" t="s">
        <v>3848</v>
      </c>
      <c r="F658" s="113">
        <v>12238.989089999999</v>
      </c>
      <c r="G658" s="113"/>
      <c r="H658" s="113"/>
      <c r="I658" s="113"/>
      <c r="J658" s="113"/>
      <c r="K658" s="113"/>
      <c r="L658" s="113"/>
      <c r="M658" s="113"/>
      <c r="N658" s="114"/>
    </row>
    <row r="659" spans="1:14" ht="12.5" outlineLevel="2" x14ac:dyDescent="0.25">
      <c r="A659" s="111" t="s">
        <v>1208</v>
      </c>
      <c r="B659" s="112" t="s">
        <v>1209</v>
      </c>
      <c r="C659" s="112" t="s">
        <v>4880</v>
      </c>
      <c r="D659" s="112" t="s">
        <v>4881</v>
      </c>
      <c r="E659" s="111" t="s">
        <v>3848</v>
      </c>
      <c r="F659" s="113">
        <v>6640.0237100000004</v>
      </c>
      <c r="G659" s="113"/>
      <c r="H659" s="113"/>
      <c r="I659" s="113"/>
      <c r="J659" s="113"/>
      <c r="K659" s="113"/>
      <c r="L659" s="113"/>
      <c r="M659" s="113"/>
      <c r="N659" s="114"/>
    </row>
    <row r="660" spans="1:14" ht="12.5" outlineLevel="2" x14ac:dyDescent="0.25">
      <c r="A660" s="111" t="s">
        <v>1208</v>
      </c>
      <c r="B660" s="112" t="s">
        <v>1209</v>
      </c>
      <c r="C660" s="112" t="s">
        <v>4882</v>
      </c>
      <c r="D660" s="112" t="s">
        <v>4883</v>
      </c>
      <c r="E660" s="111" t="s">
        <v>3848</v>
      </c>
      <c r="F660" s="113">
        <v>3635.5106099999998</v>
      </c>
      <c r="G660" s="113"/>
      <c r="H660" s="113"/>
      <c r="I660" s="113"/>
      <c r="J660" s="113"/>
      <c r="K660" s="113"/>
      <c r="L660" s="113"/>
      <c r="M660" s="113"/>
      <c r="N660" s="114"/>
    </row>
    <row r="661" spans="1:14" ht="12.5" outlineLevel="2" x14ac:dyDescent="0.25">
      <c r="A661" s="111" t="s">
        <v>1208</v>
      </c>
      <c r="B661" s="112" t="s">
        <v>1209</v>
      </c>
      <c r="C661" s="112" t="s">
        <v>4884</v>
      </c>
      <c r="D661" s="112" t="s">
        <v>4885</v>
      </c>
      <c r="E661" s="111" t="s">
        <v>3848</v>
      </c>
      <c r="F661" s="113">
        <v>161.43752000000001</v>
      </c>
      <c r="G661" s="113"/>
      <c r="H661" s="113"/>
      <c r="I661" s="113"/>
      <c r="J661" s="113"/>
      <c r="K661" s="113"/>
      <c r="L661" s="113"/>
      <c r="M661" s="113"/>
      <c r="N661" s="114"/>
    </row>
    <row r="662" spans="1:14" ht="12.5" outlineLevel="2" x14ac:dyDescent="0.25">
      <c r="A662" s="111" t="s">
        <v>1208</v>
      </c>
      <c r="B662" s="112" t="s">
        <v>1209</v>
      </c>
      <c r="C662" s="112" t="s">
        <v>4886</v>
      </c>
      <c r="D662" s="112" t="s">
        <v>4749</v>
      </c>
      <c r="E662" s="111" t="s">
        <v>3848</v>
      </c>
      <c r="F662" s="113">
        <v>5.2847600000000003</v>
      </c>
      <c r="G662" s="113"/>
      <c r="H662" s="113"/>
      <c r="I662" s="113"/>
      <c r="J662" s="113"/>
      <c r="K662" s="113"/>
      <c r="L662" s="113"/>
      <c r="M662" s="113"/>
      <c r="N662" s="114"/>
    </row>
    <row r="663" spans="1:14" ht="12.5" outlineLevel="2" x14ac:dyDescent="0.25">
      <c r="A663" s="111" t="s">
        <v>1208</v>
      </c>
      <c r="B663" s="112" t="s">
        <v>1209</v>
      </c>
      <c r="C663" s="112" t="s">
        <v>4887</v>
      </c>
      <c r="D663" s="112" t="s">
        <v>4888</v>
      </c>
      <c r="E663" s="111" t="s">
        <v>3848</v>
      </c>
      <c r="F663" s="113">
        <v>4.2154299999999996</v>
      </c>
      <c r="G663" s="113"/>
      <c r="H663" s="113"/>
      <c r="I663" s="113"/>
      <c r="J663" s="113"/>
      <c r="K663" s="113"/>
      <c r="L663" s="113"/>
      <c r="M663" s="113"/>
      <c r="N663" s="114"/>
    </row>
    <row r="664" spans="1:14" ht="12.5" outlineLevel="2" x14ac:dyDescent="0.25">
      <c r="A664" s="111" t="s">
        <v>1208</v>
      </c>
      <c r="B664" s="112" t="s">
        <v>1209</v>
      </c>
      <c r="C664" s="112" t="s">
        <v>4889</v>
      </c>
      <c r="D664" s="112" t="s">
        <v>4890</v>
      </c>
      <c r="E664" s="111" t="s">
        <v>3848</v>
      </c>
      <c r="F664" s="113">
        <v>0.13313</v>
      </c>
      <c r="G664" s="113"/>
      <c r="H664" s="113"/>
      <c r="I664" s="113"/>
      <c r="J664" s="113"/>
      <c r="K664" s="113"/>
      <c r="L664" s="113"/>
      <c r="M664" s="113"/>
      <c r="N664" s="114"/>
    </row>
    <row r="665" spans="1:14" ht="12.5" outlineLevel="2" x14ac:dyDescent="0.25">
      <c r="A665" s="111" t="s">
        <v>1208</v>
      </c>
      <c r="B665" s="112" t="s">
        <v>1209</v>
      </c>
      <c r="C665" s="112" t="s">
        <v>4891</v>
      </c>
      <c r="D665" s="112" t="s">
        <v>4892</v>
      </c>
      <c r="E665" s="111" t="s">
        <v>3848</v>
      </c>
      <c r="F665" s="113">
        <v>1177.82871</v>
      </c>
      <c r="G665" s="113"/>
      <c r="H665" s="113"/>
      <c r="I665" s="113"/>
      <c r="J665" s="113"/>
      <c r="K665" s="113"/>
      <c r="L665" s="113"/>
      <c r="M665" s="113"/>
      <c r="N665" s="114"/>
    </row>
    <row r="666" spans="1:14" ht="12.5" outlineLevel="2" x14ac:dyDescent="0.25">
      <c r="A666" s="111" t="s">
        <v>1208</v>
      </c>
      <c r="B666" s="112" t="s">
        <v>1209</v>
      </c>
      <c r="C666" s="112" t="s">
        <v>4893</v>
      </c>
      <c r="D666" s="112" t="s">
        <v>4894</v>
      </c>
      <c r="E666" s="111" t="s">
        <v>3848</v>
      </c>
      <c r="F666" s="113">
        <v>255.17862</v>
      </c>
      <c r="G666" s="113"/>
      <c r="H666" s="113"/>
      <c r="I666" s="113"/>
      <c r="J666" s="113"/>
      <c r="K666" s="113"/>
      <c r="L666" s="113"/>
      <c r="M666" s="113"/>
      <c r="N666" s="114"/>
    </row>
    <row r="667" spans="1:14" ht="12.5" outlineLevel="2" x14ac:dyDescent="0.25">
      <c r="A667" s="111" t="s">
        <v>1208</v>
      </c>
      <c r="B667" s="112" t="s">
        <v>1209</v>
      </c>
      <c r="C667" s="112" t="s">
        <v>4895</v>
      </c>
      <c r="D667" s="112" t="s">
        <v>4896</v>
      </c>
      <c r="E667" s="111" t="s">
        <v>3848</v>
      </c>
      <c r="F667" s="113">
        <v>31.76061</v>
      </c>
      <c r="G667" s="113"/>
      <c r="H667" s="113"/>
      <c r="I667" s="113"/>
      <c r="J667" s="113"/>
      <c r="K667" s="113"/>
      <c r="L667" s="113"/>
      <c r="M667" s="113"/>
      <c r="N667" s="114"/>
    </row>
    <row r="668" spans="1:14" ht="12.5" outlineLevel="2" x14ac:dyDescent="0.25">
      <c r="A668" s="111" t="s">
        <v>1208</v>
      </c>
      <c r="B668" s="112" t="s">
        <v>1209</v>
      </c>
      <c r="C668" s="112" t="s">
        <v>4897</v>
      </c>
      <c r="D668" s="112" t="s">
        <v>4898</v>
      </c>
      <c r="E668" s="111" t="s">
        <v>3848</v>
      </c>
      <c r="F668" s="113">
        <v>71.310919999999996</v>
      </c>
      <c r="G668" s="113"/>
      <c r="H668" s="113"/>
      <c r="I668" s="113"/>
      <c r="J668" s="113"/>
      <c r="K668" s="113"/>
      <c r="L668" s="113"/>
      <c r="M668" s="113"/>
      <c r="N668" s="114"/>
    </row>
    <row r="669" spans="1:14" ht="12.5" outlineLevel="2" x14ac:dyDescent="0.25">
      <c r="A669" s="111" t="s">
        <v>1208</v>
      </c>
      <c r="B669" s="112" t="s">
        <v>1209</v>
      </c>
      <c r="C669" s="112" t="s">
        <v>4899</v>
      </c>
      <c r="D669" s="112" t="s">
        <v>4900</v>
      </c>
      <c r="E669" s="111" t="s">
        <v>3848</v>
      </c>
      <c r="F669" s="113">
        <v>1183.1683</v>
      </c>
      <c r="G669" s="113"/>
      <c r="H669" s="113"/>
      <c r="I669" s="113"/>
      <c r="J669" s="113"/>
      <c r="K669" s="113"/>
      <c r="L669" s="113"/>
      <c r="M669" s="113"/>
      <c r="N669" s="114"/>
    </row>
    <row r="670" spans="1:14" ht="12.5" outlineLevel="2" x14ac:dyDescent="0.25">
      <c r="A670" s="111" t="s">
        <v>1208</v>
      </c>
      <c r="B670" s="112" t="s">
        <v>1209</v>
      </c>
      <c r="C670" s="112" t="s">
        <v>4901</v>
      </c>
      <c r="D670" s="112" t="s">
        <v>4902</v>
      </c>
      <c r="E670" s="111" t="s">
        <v>3848</v>
      </c>
      <c r="F670" s="113">
        <v>95.02319</v>
      </c>
      <c r="G670" s="113"/>
      <c r="H670" s="113"/>
      <c r="I670" s="113"/>
      <c r="J670" s="113"/>
      <c r="K670" s="113"/>
      <c r="L670" s="113"/>
      <c r="M670" s="113"/>
      <c r="N670" s="114"/>
    </row>
    <row r="671" spans="1:14" ht="12.5" outlineLevel="2" x14ac:dyDescent="0.25">
      <c r="A671" s="111" t="s">
        <v>1208</v>
      </c>
      <c r="B671" s="112" t="s">
        <v>1209</v>
      </c>
      <c r="C671" s="112" t="s">
        <v>4903</v>
      </c>
      <c r="D671" s="112" t="s">
        <v>4904</v>
      </c>
      <c r="E671" s="111" t="s">
        <v>3848</v>
      </c>
      <c r="F671" s="113">
        <v>356.13992000000002</v>
      </c>
      <c r="G671" s="113"/>
      <c r="H671" s="113"/>
      <c r="I671" s="113"/>
      <c r="J671" s="113"/>
      <c r="K671" s="113"/>
      <c r="L671" s="113"/>
      <c r="M671" s="113"/>
      <c r="N671" s="114"/>
    </row>
    <row r="672" spans="1:14" ht="12.5" outlineLevel="2" x14ac:dyDescent="0.25">
      <c r="A672" s="111" t="s">
        <v>1208</v>
      </c>
      <c r="B672" s="112" t="s">
        <v>1209</v>
      </c>
      <c r="C672" s="112" t="s">
        <v>4905</v>
      </c>
      <c r="D672" s="112" t="s">
        <v>4906</v>
      </c>
      <c r="E672" s="111" t="s">
        <v>3848</v>
      </c>
      <c r="F672" s="113">
        <v>136.21788000000001</v>
      </c>
      <c r="G672" s="113"/>
      <c r="H672" s="113"/>
      <c r="I672" s="113"/>
      <c r="J672" s="113"/>
      <c r="K672" s="113"/>
      <c r="L672" s="113"/>
      <c r="M672" s="113"/>
      <c r="N672" s="114"/>
    </row>
    <row r="673" spans="1:14" ht="12.5" outlineLevel="2" x14ac:dyDescent="0.25">
      <c r="A673" s="111" t="s">
        <v>1208</v>
      </c>
      <c r="B673" s="112" t="s">
        <v>1209</v>
      </c>
      <c r="C673" s="112" t="s">
        <v>4907</v>
      </c>
      <c r="D673" s="112" t="s">
        <v>4908</v>
      </c>
      <c r="E673" s="111" t="s">
        <v>3848</v>
      </c>
      <c r="F673" s="113">
        <v>202.89221000000001</v>
      </c>
      <c r="G673" s="113"/>
      <c r="H673" s="113"/>
      <c r="I673" s="113"/>
      <c r="J673" s="113"/>
      <c r="K673" s="113"/>
      <c r="L673" s="113"/>
      <c r="M673" s="113"/>
      <c r="N673" s="114"/>
    </row>
    <row r="674" spans="1:14" ht="12.5" outlineLevel="2" x14ac:dyDescent="0.25">
      <c r="A674" s="111" t="s">
        <v>1208</v>
      </c>
      <c r="B674" s="112" t="s">
        <v>1209</v>
      </c>
      <c r="C674" s="112" t="s">
        <v>4909</v>
      </c>
      <c r="D674" s="112" t="s">
        <v>4910</v>
      </c>
      <c r="E674" s="111" t="s">
        <v>3848</v>
      </c>
      <c r="F674" s="113">
        <v>30.193359999999998</v>
      </c>
      <c r="G674" s="113"/>
      <c r="H674" s="113"/>
      <c r="I674" s="113"/>
      <c r="J674" s="113"/>
      <c r="K674" s="113"/>
      <c r="L674" s="113"/>
      <c r="M674" s="113"/>
      <c r="N674" s="114"/>
    </row>
    <row r="675" spans="1:14" ht="12.5" outlineLevel="2" x14ac:dyDescent="0.25">
      <c r="A675" s="111" t="s">
        <v>1208</v>
      </c>
      <c r="B675" s="112" t="s">
        <v>1209</v>
      </c>
      <c r="C675" s="112" t="s">
        <v>4911</v>
      </c>
      <c r="D675" s="112" t="s">
        <v>4737</v>
      </c>
      <c r="E675" s="111" t="s">
        <v>3848</v>
      </c>
      <c r="F675" s="113">
        <v>156.99248</v>
      </c>
      <c r="G675" s="113"/>
      <c r="H675" s="113"/>
      <c r="I675" s="113"/>
      <c r="J675" s="113"/>
      <c r="K675" s="113"/>
      <c r="L675" s="113"/>
      <c r="M675" s="113"/>
      <c r="N675" s="114"/>
    </row>
    <row r="676" spans="1:14" ht="12.5" outlineLevel="2" x14ac:dyDescent="0.25">
      <c r="A676" s="111" t="s">
        <v>1208</v>
      </c>
      <c r="B676" s="112" t="s">
        <v>1209</v>
      </c>
      <c r="C676" s="112" t="s">
        <v>4912</v>
      </c>
      <c r="D676" s="112" t="s">
        <v>4913</v>
      </c>
      <c r="E676" s="111" t="s">
        <v>3848</v>
      </c>
      <c r="F676" s="113">
        <v>62.941569999999999</v>
      </c>
      <c r="G676" s="113"/>
      <c r="H676" s="113"/>
      <c r="I676" s="113"/>
      <c r="J676" s="113"/>
      <c r="K676" s="113"/>
      <c r="L676" s="113"/>
      <c r="M676" s="113"/>
      <c r="N676" s="114"/>
    </row>
    <row r="677" spans="1:14" ht="12.5" outlineLevel="2" x14ac:dyDescent="0.25">
      <c r="A677" s="111" t="s">
        <v>1208</v>
      </c>
      <c r="B677" s="112" t="s">
        <v>1209</v>
      </c>
      <c r="C677" s="112" t="s">
        <v>4914</v>
      </c>
      <c r="D677" s="112" t="s">
        <v>4915</v>
      </c>
      <c r="E677" s="111" t="s">
        <v>3848</v>
      </c>
      <c r="F677" s="113">
        <v>147.18541999999999</v>
      </c>
      <c r="G677" s="113"/>
      <c r="H677" s="113"/>
      <c r="I677" s="113"/>
      <c r="J677" s="113"/>
      <c r="K677" s="113"/>
      <c r="L677" s="113"/>
      <c r="M677" s="113"/>
      <c r="N677" s="114"/>
    </row>
    <row r="678" spans="1:14" ht="12.5" outlineLevel="2" x14ac:dyDescent="0.25">
      <c r="A678" s="111" t="s">
        <v>1208</v>
      </c>
      <c r="B678" s="112" t="s">
        <v>1209</v>
      </c>
      <c r="C678" s="112" t="s">
        <v>4916</v>
      </c>
      <c r="D678" s="112" t="s">
        <v>4917</v>
      </c>
      <c r="E678" s="111" t="s">
        <v>3848</v>
      </c>
      <c r="F678" s="113">
        <v>257.58067999999997</v>
      </c>
      <c r="G678" s="113"/>
      <c r="H678" s="113"/>
      <c r="I678" s="113"/>
      <c r="J678" s="113"/>
      <c r="K678" s="113"/>
      <c r="L678" s="113"/>
      <c r="M678" s="113"/>
      <c r="N678" s="114"/>
    </row>
    <row r="679" spans="1:14" ht="12.5" outlineLevel="2" x14ac:dyDescent="0.25">
      <c r="A679" s="111" t="s">
        <v>1208</v>
      </c>
      <c r="B679" s="112" t="s">
        <v>1209</v>
      </c>
      <c r="C679" s="112" t="s">
        <v>4918</v>
      </c>
      <c r="D679" s="112" t="s">
        <v>4919</v>
      </c>
      <c r="E679" s="111" t="s">
        <v>3848</v>
      </c>
      <c r="F679" s="113">
        <v>159.32512</v>
      </c>
      <c r="G679" s="113"/>
      <c r="H679" s="113"/>
      <c r="I679" s="113"/>
      <c r="J679" s="113"/>
      <c r="K679" s="113"/>
      <c r="L679" s="113"/>
      <c r="M679" s="113"/>
      <c r="N679" s="114"/>
    </row>
    <row r="680" spans="1:14" ht="12.5" outlineLevel="2" x14ac:dyDescent="0.25">
      <c r="A680" s="111" t="s">
        <v>1208</v>
      </c>
      <c r="B680" s="112" t="s">
        <v>1209</v>
      </c>
      <c r="C680" s="112" t="s">
        <v>4920</v>
      </c>
      <c r="D680" s="112" t="s">
        <v>4921</v>
      </c>
      <c r="E680" s="111" t="s">
        <v>3848</v>
      </c>
      <c r="F680" s="113">
        <v>1.8237300000000001</v>
      </c>
      <c r="G680" s="113"/>
      <c r="H680" s="113"/>
      <c r="I680" s="113"/>
      <c r="J680" s="113"/>
      <c r="K680" s="113"/>
      <c r="L680" s="113"/>
      <c r="M680" s="113"/>
      <c r="N680" s="114"/>
    </row>
    <row r="681" spans="1:14" ht="12.5" outlineLevel="2" x14ac:dyDescent="0.25">
      <c r="A681" s="111" t="s">
        <v>1208</v>
      </c>
      <c r="B681" s="112" t="s">
        <v>1209</v>
      </c>
      <c r="C681" s="112" t="s">
        <v>4922</v>
      </c>
      <c r="D681" s="112" t="s">
        <v>4923</v>
      </c>
      <c r="E681" s="111" t="s">
        <v>3848</v>
      </c>
      <c r="F681" s="113">
        <v>1.9025300000000001</v>
      </c>
      <c r="G681" s="113"/>
      <c r="H681" s="113"/>
      <c r="I681" s="113"/>
      <c r="J681" s="113"/>
      <c r="K681" s="113"/>
      <c r="L681" s="113"/>
      <c r="M681" s="113"/>
      <c r="N681" s="114"/>
    </row>
    <row r="682" spans="1:14" ht="12.5" outlineLevel="2" x14ac:dyDescent="0.25">
      <c r="A682" s="111" t="s">
        <v>1208</v>
      </c>
      <c r="B682" s="112" t="s">
        <v>1209</v>
      </c>
      <c r="C682" s="112" t="s">
        <v>4924</v>
      </c>
      <c r="D682" s="112" t="s">
        <v>4925</v>
      </c>
      <c r="E682" s="111" t="s">
        <v>3848</v>
      </c>
      <c r="F682" s="113">
        <v>2.3199800000000002</v>
      </c>
      <c r="G682" s="113"/>
      <c r="H682" s="113"/>
      <c r="I682" s="113"/>
      <c r="J682" s="113"/>
      <c r="K682" s="113"/>
      <c r="L682" s="113"/>
      <c r="M682" s="113"/>
      <c r="N682" s="114"/>
    </row>
    <row r="683" spans="1:14" ht="12.5" outlineLevel="2" x14ac:dyDescent="0.25">
      <c r="A683" s="111" t="s">
        <v>1208</v>
      </c>
      <c r="B683" s="112" t="s">
        <v>1209</v>
      </c>
      <c r="C683" s="112" t="s">
        <v>4926</v>
      </c>
      <c r="D683" s="112" t="s">
        <v>4927</v>
      </c>
      <c r="E683" s="111" t="s">
        <v>3848</v>
      </c>
      <c r="F683" s="113">
        <v>197.86494999999999</v>
      </c>
      <c r="G683" s="113"/>
      <c r="H683" s="113"/>
      <c r="I683" s="113"/>
      <c r="J683" s="113"/>
      <c r="K683" s="113"/>
      <c r="L683" s="113"/>
      <c r="M683" s="113"/>
      <c r="N683" s="114"/>
    </row>
    <row r="684" spans="1:14" ht="12.5" outlineLevel="2" x14ac:dyDescent="0.25">
      <c r="A684" s="111" t="s">
        <v>1208</v>
      </c>
      <c r="B684" s="112" t="s">
        <v>1209</v>
      </c>
      <c r="C684" s="112" t="s">
        <v>4928</v>
      </c>
      <c r="D684" s="112" t="s">
        <v>4929</v>
      </c>
      <c r="E684" s="111" t="s">
        <v>3848</v>
      </c>
      <c r="F684" s="113">
        <v>1.0000000000000001E-5</v>
      </c>
      <c r="G684" s="113"/>
      <c r="H684" s="113"/>
      <c r="I684" s="113"/>
      <c r="J684" s="113"/>
      <c r="K684" s="113"/>
      <c r="L684" s="113"/>
      <c r="M684" s="113"/>
      <c r="N684" s="114"/>
    </row>
    <row r="685" spans="1:14" ht="12.5" outlineLevel="2" x14ac:dyDescent="0.25">
      <c r="A685" s="111" t="s">
        <v>1208</v>
      </c>
      <c r="B685" s="112" t="s">
        <v>1209</v>
      </c>
      <c r="C685" s="112" t="s">
        <v>4930</v>
      </c>
      <c r="D685" s="112" t="s">
        <v>4931</v>
      </c>
      <c r="E685" s="111" t="s">
        <v>3848</v>
      </c>
      <c r="F685" s="113">
        <v>32.300719999999998</v>
      </c>
      <c r="G685" s="113"/>
      <c r="H685" s="113"/>
      <c r="I685" s="113"/>
      <c r="J685" s="113"/>
      <c r="K685" s="113"/>
      <c r="L685" s="113"/>
      <c r="M685" s="113"/>
      <c r="N685" s="114"/>
    </row>
    <row r="686" spans="1:14" ht="12.5" outlineLevel="2" x14ac:dyDescent="0.25">
      <c r="A686" s="111" t="s">
        <v>1208</v>
      </c>
      <c r="B686" s="112" t="s">
        <v>1209</v>
      </c>
      <c r="C686" s="112" t="s">
        <v>4932</v>
      </c>
      <c r="D686" s="112" t="s">
        <v>4933</v>
      </c>
      <c r="E686" s="111" t="s">
        <v>3848</v>
      </c>
      <c r="F686" s="113">
        <v>10.866529999999999</v>
      </c>
      <c r="G686" s="113"/>
      <c r="H686" s="113"/>
      <c r="I686" s="113"/>
      <c r="J686" s="113"/>
      <c r="K686" s="113"/>
      <c r="L686" s="113"/>
      <c r="M686" s="113"/>
      <c r="N686" s="114"/>
    </row>
    <row r="687" spans="1:14" ht="12.5" outlineLevel="2" x14ac:dyDescent="0.25">
      <c r="A687" s="111" t="s">
        <v>1208</v>
      </c>
      <c r="B687" s="112" t="s">
        <v>1209</v>
      </c>
      <c r="C687" s="112" t="s">
        <v>4934</v>
      </c>
      <c r="D687" s="112" t="s">
        <v>4935</v>
      </c>
      <c r="E687" s="111" t="s">
        <v>3848</v>
      </c>
      <c r="F687" s="113">
        <v>8.3825099999999999</v>
      </c>
      <c r="G687" s="113"/>
      <c r="H687" s="113"/>
      <c r="I687" s="113"/>
      <c r="J687" s="113"/>
      <c r="K687" s="113"/>
      <c r="L687" s="113"/>
      <c r="M687" s="113"/>
      <c r="N687" s="114"/>
    </row>
    <row r="688" spans="1:14" ht="12.5" outlineLevel="2" x14ac:dyDescent="0.25">
      <c r="A688" s="111" t="s">
        <v>1208</v>
      </c>
      <c r="B688" s="112" t="s">
        <v>1209</v>
      </c>
      <c r="C688" s="112" t="s">
        <v>4936</v>
      </c>
      <c r="D688" s="112" t="s">
        <v>4937</v>
      </c>
      <c r="E688" s="111" t="s">
        <v>3848</v>
      </c>
      <c r="F688" s="113">
        <v>26.243549999999999</v>
      </c>
      <c r="G688" s="113"/>
      <c r="H688" s="113"/>
      <c r="I688" s="113"/>
      <c r="J688" s="113"/>
      <c r="K688" s="113"/>
      <c r="L688" s="113"/>
      <c r="M688" s="113"/>
      <c r="N688" s="114"/>
    </row>
    <row r="689" spans="1:14" ht="12.5" outlineLevel="2" x14ac:dyDescent="0.25">
      <c r="A689" s="111" t="s">
        <v>1208</v>
      </c>
      <c r="B689" s="112" t="s">
        <v>1209</v>
      </c>
      <c r="C689" s="112" t="s">
        <v>4938</v>
      </c>
      <c r="D689" s="112" t="s">
        <v>4939</v>
      </c>
      <c r="E689" s="111" t="s">
        <v>3848</v>
      </c>
      <c r="F689" s="113">
        <v>7.26058</v>
      </c>
      <c r="G689" s="113"/>
      <c r="H689" s="113"/>
      <c r="I689" s="113"/>
      <c r="J689" s="113"/>
      <c r="K689" s="113"/>
      <c r="L689" s="113"/>
      <c r="M689" s="113"/>
      <c r="N689" s="114"/>
    </row>
    <row r="690" spans="1:14" ht="12.5" outlineLevel="2" x14ac:dyDescent="0.25">
      <c r="A690" s="111" t="s">
        <v>1208</v>
      </c>
      <c r="B690" s="112" t="s">
        <v>1209</v>
      </c>
      <c r="C690" s="112" t="s">
        <v>4940</v>
      </c>
      <c r="D690" s="112" t="s">
        <v>4941</v>
      </c>
      <c r="E690" s="111" t="s">
        <v>3848</v>
      </c>
      <c r="F690" s="113">
        <v>4.5135899999999998</v>
      </c>
      <c r="G690" s="113"/>
      <c r="H690" s="113"/>
      <c r="I690" s="113"/>
      <c r="J690" s="113"/>
      <c r="K690" s="113"/>
      <c r="L690" s="113"/>
      <c r="M690" s="113"/>
      <c r="N690" s="114"/>
    </row>
    <row r="691" spans="1:14" ht="12.5" outlineLevel="2" x14ac:dyDescent="0.25">
      <c r="A691" s="111" t="s">
        <v>1208</v>
      </c>
      <c r="B691" s="112" t="s">
        <v>1209</v>
      </c>
      <c r="C691" s="112" t="s">
        <v>4942</v>
      </c>
      <c r="D691" s="112" t="s">
        <v>4943</v>
      </c>
      <c r="E691" s="111" t="s">
        <v>3848</v>
      </c>
      <c r="F691" s="113">
        <v>1634.9569899999999</v>
      </c>
      <c r="G691" s="113"/>
      <c r="H691" s="113"/>
      <c r="I691" s="113"/>
      <c r="J691" s="113"/>
      <c r="K691" s="113"/>
      <c r="L691" s="113"/>
      <c r="M691" s="113"/>
      <c r="N691" s="114"/>
    </row>
    <row r="692" spans="1:14" ht="12.5" outlineLevel="2" x14ac:dyDescent="0.25">
      <c r="A692" s="111" t="s">
        <v>1208</v>
      </c>
      <c r="B692" s="112" t="s">
        <v>1209</v>
      </c>
      <c r="C692" s="112" t="s">
        <v>4944</v>
      </c>
      <c r="D692" s="112" t="s">
        <v>4945</v>
      </c>
      <c r="E692" s="111" t="s">
        <v>3848</v>
      </c>
      <c r="F692" s="113">
        <v>22.793559999999999</v>
      </c>
      <c r="G692" s="113"/>
      <c r="H692" s="113"/>
      <c r="I692" s="113"/>
      <c r="J692" s="113"/>
      <c r="K692" s="113"/>
      <c r="L692" s="113"/>
      <c r="M692" s="113"/>
      <c r="N692" s="114"/>
    </row>
    <row r="693" spans="1:14" ht="12.5" outlineLevel="2" x14ac:dyDescent="0.25">
      <c r="A693" s="111" t="s">
        <v>1208</v>
      </c>
      <c r="B693" s="112" t="s">
        <v>1209</v>
      </c>
      <c r="C693" s="112" t="s">
        <v>4946</v>
      </c>
      <c r="D693" s="112" t="s">
        <v>4947</v>
      </c>
      <c r="E693" s="111" t="s">
        <v>3848</v>
      </c>
      <c r="F693" s="113">
        <v>556.86608000000001</v>
      </c>
      <c r="G693" s="113"/>
      <c r="H693" s="113"/>
      <c r="I693" s="113"/>
      <c r="J693" s="113"/>
      <c r="K693" s="113"/>
      <c r="L693" s="113"/>
      <c r="M693" s="113"/>
      <c r="N693" s="114"/>
    </row>
    <row r="694" spans="1:14" ht="12.5" outlineLevel="2" x14ac:dyDescent="0.25">
      <c r="A694" s="111" t="s">
        <v>1208</v>
      </c>
      <c r="B694" s="112" t="s">
        <v>1209</v>
      </c>
      <c r="C694" s="112" t="s">
        <v>4948</v>
      </c>
      <c r="D694" s="112" t="s">
        <v>4949</v>
      </c>
      <c r="E694" s="111" t="s">
        <v>3848</v>
      </c>
      <c r="F694" s="113">
        <v>46.381120000000003</v>
      </c>
      <c r="G694" s="113"/>
      <c r="H694" s="113"/>
      <c r="I694" s="113"/>
      <c r="J694" s="113"/>
      <c r="K694" s="113"/>
      <c r="L694" s="113"/>
      <c r="M694" s="113"/>
      <c r="N694" s="114"/>
    </row>
    <row r="695" spans="1:14" ht="12.5" outlineLevel="2" x14ac:dyDescent="0.25">
      <c r="A695" s="111" t="s">
        <v>1208</v>
      </c>
      <c r="B695" s="112" t="s">
        <v>1209</v>
      </c>
      <c r="C695" s="112" t="s">
        <v>4950</v>
      </c>
      <c r="D695" s="112" t="s">
        <v>4951</v>
      </c>
      <c r="E695" s="111" t="s">
        <v>3848</v>
      </c>
      <c r="F695" s="113">
        <v>20.472989999999999</v>
      </c>
      <c r="G695" s="113"/>
      <c r="H695" s="113"/>
      <c r="I695" s="113"/>
      <c r="J695" s="113"/>
      <c r="K695" s="113"/>
      <c r="L695" s="113"/>
      <c r="M695" s="113"/>
      <c r="N695" s="114"/>
    </row>
    <row r="696" spans="1:14" ht="12.5" outlineLevel="2" x14ac:dyDescent="0.25">
      <c r="A696" s="111" t="s">
        <v>1208</v>
      </c>
      <c r="B696" s="112" t="s">
        <v>1209</v>
      </c>
      <c r="C696" s="112" t="s">
        <v>4952</v>
      </c>
      <c r="D696" s="112" t="s">
        <v>4953</v>
      </c>
      <c r="E696" s="111" t="s">
        <v>3848</v>
      </c>
      <c r="F696" s="113">
        <v>22.901019999999999</v>
      </c>
      <c r="G696" s="113"/>
      <c r="H696" s="113"/>
      <c r="I696" s="113"/>
      <c r="J696" s="113"/>
      <c r="K696" s="113"/>
      <c r="L696" s="113"/>
      <c r="M696" s="113"/>
      <c r="N696" s="114"/>
    </row>
    <row r="697" spans="1:14" ht="12.5" outlineLevel="2" x14ac:dyDescent="0.25">
      <c r="A697" s="111" t="s">
        <v>1208</v>
      </c>
      <c r="B697" s="112" t="s">
        <v>1209</v>
      </c>
      <c r="C697" s="112" t="s">
        <v>4954</v>
      </c>
      <c r="D697" s="112" t="s">
        <v>4955</v>
      </c>
      <c r="E697" s="111" t="s">
        <v>3848</v>
      </c>
      <c r="F697" s="113">
        <v>1.2270000000000001</v>
      </c>
      <c r="G697" s="113"/>
      <c r="H697" s="113"/>
      <c r="I697" s="113"/>
      <c r="J697" s="113"/>
      <c r="K697" s="113"/>
      <c r="L697" s="113"/>
      <c r="M697" s="113"/>
      <c r="N697" s="114"/>
    </row>
    <row r="698" spans="1:14" ht="12.5" outlineLevel="2" x14ac:dyDescent="0.25">
      <c r="A698" s="111" t="s">
        <v>1208</v>
      </c>
      <c r="B698" s="112" t="s">
        <v>1209</v>
      </c>
      <c r="C698" s="112" t="s">
        <v>4956</v>
      </c>
      <c r="D698" s="112" t="s">
        <v>4957</v>
      </c>
      <c r="E698" s="111" t="s">
        <v>3848</v>
      </c>
      <c r="F698" s="113">
        <v>9.0999999999999998E-2</v>
      </c>
      <c r="G698" s="113"/>
      <c r="H698" s="113"/>
      <c r="I698" s="113"/>
      <c r="J698" s="113"/>
      <c r="K698" s="113"/>
      <c r="L698" s="113"/>
      <c r="M698" s="113"/>
      <c r="N698" s="114"/>
    </row>
    <row r="699" spans="1:14" ht="12.5" outlineLevel="2" x14ac:dyDescent="0.25">
      <c r="A699" s="111" t="s">
        <v>1208</v>
      </c>
      <c r="B699" s="112" t="s">
        <v>1209</v>
      </c>
      <c r="C699" s="112" t="s">
        <v>4958</v>
      </c>
      <c r="D699" s="112" t="s">
        <v>4959</v>
      </c>
      <c r="E699" s="111" t="s">
        <v>3848</v>
      </c>
      <c r="F699" s="113">
        <v>8.0637299999999996</v>
      </c>
      <c r="G699" s="113"/>
      <c r="H699" s="113"/>
      <c r="I699" s="113"/>
      <c r="J699" s="113"/>
      <c r="K699" s="113"/>
      <c r="L699" s="113"/>
      <c r="M699" s="113"/>
      <c r="N699" s="114"/>
    </row>
    <row r="700" spans="1:14" ht="12.5" outlineLevel="2" x14ac:dyDescent="0.25">
      <c r="A700" s="111" t="s">
        <v>1208</v>
      </c>
      <c r="B700" s="112" t="s">
        <v>1209</v>
      </c>
      <c r="C700" s="112" t="s">
        <v>4960</v>
      </c>
      <c r="D700" s="112" t="s">
        <v>4961</v>
      </c>
      <c r="E700" s="111" t="s">
        <v>3848</v>
      </c>
      <c r="F700" s="113">
        <v>26.358560000000001</v>
      </c>
      <c r="G700" s="113"/>
      <c r="H700" s="113"/>
      <c r="I700" s="113"/>
      <c r="J700" s="113"/>
      <c r="K700" s="113"/>
      <c r="L700" s="113"/>
      <c r="M700" s="113"/>
      <c r="N700" s="114"/>
    </row>
    <row r="701" spans="1:14" ht="12.5" outlineLevel="2" x14ac:dyDescent="0.25">
      <c r="A701" s="111" t="s">
        <v>1208</v>
      </c>
      <c r="B701" s="112" t="s">
        <v>1209</v>
      </c>
      <c r="C701" s="112" t="s">
        <v>4962</v>
      </c>
      <c r="D701" s="112" t="s">
        <v>4963</v>
      </c>
      <c r="E701" s="111" t="s">
        <v>3848</v>
      </c>
      <c r="F701" s="113">
        <v>4.5800999999999998</v>
      </c>
      <c r="G701" s="113"/>
      <c r="H701" s="113"/>
      <c r="I701" s="113"/>
      <c r="J701" s="113"/>
      <c r="K701" s="113"/>
      <c r="L701" s="113"/>
      <c r="M701" s="113"/>
      <c r="N701" s="114"/>
    </row>
    <row r="702" spans="1:14" ht="12.5" outlineLevel="2" x14ac:dyDescent="0.25">
      <c r="A702" s="111" t="s">
        <v>1208</v>
      </c>
      <c r="B702" s="112" t="s">
        <v>1209</v>
      </c>
      <c r="C702" s="112" t="s">
        <v>4964</v>
      </c>
      <c r="D702" s="112" t="s">
        <v>4965</v>
      </c>
      <c r="E702" s="111" t="s">
        <v>3848</v>
      </c>
      <c r="F702" s="113">
        <v>4.9894100000000003</v>
      </c>
      <c r="G702" s="113"/>
      <c r="H702" s="113"/>
      <c r="I702" s="113"/>
      <c r="J702" s="113"/>
      <c r="K702" s="113"/>
      <c r="L702" s="113"/>
      <c r="M702" s="113"/>
      <c r="N702" s="114"/>
    </row>
    <row r="703" spans="1:14" ht="12.5" outlineLevel="2" x14ac:dyDescent="0.25">
      <c r="A703" s="111" t="s">
        <v>1208</v>
      </c>
      <c r="B703" s="112" t="s">
        <v>1209</v>
      </c>
      <c r="C703" s="112" t="s">
        <v>4966</v>
      </c>
      <c r="D703" s="112" t="s">
        <v>4967</v>
      </c>
      <c r="E703" s="111" t="s">
        <v>3848</v>
      </c>
      <c r="F703" s="113">
        <v>1.0000000000000001E-5</v>
      </c>
      <c r="G703" s="113"/>
      <c r="H703" s="113"/>
      <c r="I703" s="113"/>
      <c r="J703" s="113"/>
      <c r="K703" s="113"/>
      <c r="L703" s="113"/>
      <c r="M703" s="113"/>
      <c r="N703" s="114"/>
    </row>
    <row r="704" spans="1:14" ht="12.5" outlineLevel="2" x14ac:dyDescent="0.25">
      <c r="A704" s="111" t="s">
        <v>1208</v>
      </c>
      <c r="B704" s="112" t="s">
        <v>1209</v>
      </c>
      <c r="C704" s="112" t="s">
        <v>4968</v>
      </c>
      <c r="D704" s="112" t="s">
        <v>4969</v>
      </c>
      <c r="E704" s="111" t="s">
        <v>3848</v>
      </c>
      <c r="F704" s="113">
        <v>23.155809999999999</v>
      </c>
      <c r="G704" s="113"/>
      <c r="H704" s="113"/>
      <c r="I704" s="113"/>
      <c r="J704" s="113"/>
      <c r="K704" s="113"/>
      <c r="L704" s="113"/>
      <c r="M704" s="113"/>
      <c r="N704" s="114"/>
    </row>
    <row r="705" spans="1:14" ht="12.5" outlineLevel="2" x14ac:dyDescent="0.25">
      <c r="A705" s="111" t="s">
        <v>1208</v>
      </c>
      <c r="B705" s="112" t="s">
        <v>1209</v>
      </c>
      <c r="C705" s="112" t="s">
        <v>4970</v>
      </c>
      <c r="D705" s="112" t="s">
        <v>4971</v>
      </c>
      <c r="E705" s="111" t="s">
        <v>3848</v>
      </c>
      <c r="F705" s="113">
        <v>410.11273</v>
      </c>
      <c r="G705" s="113"/>
      <c r="H705" s="113"/>
      <c r="I705" s="113"/>
      <c r="J705" s="113"/>
      <c r="K705" s="113"/>
      <c r="L705" s="113"/>
      <c r="M705" s="113"/>
      <c r="N705" s="114"/>
    </row>
    <row r="706" spans="1:14" ht="12.5" outlineLevel="2" x14ac:dyDescent="0.25">
      <c r="A706" s="111" t="s">
        <v>1208</v>
      </c>
      <c r="B706" s="112" t="s">
        <v>1209</v>
      </c>
      <c r="C706" s="112" t="s">
        <v>4972</v>
      </c>
      <c r="D706" s="112" t="s">
        <v>4973</v>
      </c>
      <c r="E706" s="111" t="s">
        <v>3848</v>
      </c>
      <c r="F706" s="113">
        <v>1344.78052</v>
      </c>
      <c r="G706" s="113"/>
      <c r="H706" s="113"/>
      <c r="I706" s="113"/>
      <c r="J706" s="113"/>
      <c r="K706" s="113"/>
      <c r="L706" s="113"/>
      <c r="M706" s="113"/>
      <c r="N706" s="114"/>
    </row>
    <row r="707" spans="1:14" ht="12.5" outlineLevel="2" x14ac:dyDescent="0.25">
      <c r="A707" s="111" t="s">
        <v>1208</v>
      </c>
      <c r="B707" s="112" t="s">
        <v>1209</v>
      </c>
      <c r="C707" s="112" t="s">
        <v>4974</v>
      </c>
      <c r="D707" s="112" t="s">
        <v>4975</v>
      </c>
      <c r="E707" s="111" t="s">
        <v>3848</v>
      </c>
      <c r="F707" s="113">
        <v>263.88233000000002</v>
      </c>
      <c r="G707" s="113"/>
      <c r="H707" s="113"/>
      <c r="I707" s="113"/>
      <c r="J707" s="113"/>
      <c r="K707" s="113"/>
      <c r="L707" s="113"/>
      <c r="M707" s="113"/>
      <c r="N707" s="114"/>
    </row>
    <row r="708" spans="1:14" ht="12.5" outlineLevel="2" x14ac:dyDescent="0.25">
      <c r="A708" s="111" t="s">
        <v>1208</v>
      </c>
      <c r="B708" s="112" t="s">
        <v>1209</v>
      </c>
      <c r="C708" s="112" t="s">
        <v>4976</v>
      </c>
      <c r="D708" s="112" t="s">
        <v>4977</v>
      </c>
      <c r="E708" s="111" t="s">
        <v>3848</v>
      </c>
      <c r="F708" s="113">
        <v>135.76651000000001</v>
      </c>
      <c r="G708" s="113"/>
      <c r="H708" s="113"/>
      <c r="I708" s="113"/>
      <c r="J708" s="113"/>
      <c r="K708" s="113"/>
      <c r="L708" s="113"/>
      <c r="M708" s="113"/>
      <c r="N708" s="114"/>
    </row>
    <row r="709" spans="1:14" ht="12.5" outlineLevel="2" x14ac:dyDescent="0.25">
      <c r="A709" s="111" t="s">
        <v>1208</v>
      </c>
      <c r="B709" s="112" t="s">
        <v>1209</v>
      </c>
      <c r="C709" s="112" t="s">
        <v>4978</v>
      </c>
      <c r="D709" s="112" t="s">
        <v>4979</v>
      </c>
      <c r="E709" s="111" t="s">
        <v>3848</v>
      </c>
      <c r="F709" s="113">
        <v>227.20256000000001</v>
      </c>
      <c r="G709" s="113"/>
      <c r="H709" s="113"/>
      <c r="I709" s="113"/>
      <c r="J709" s="113"/>
      <c r="K709" s="113"/>
      <c r="L709" s="113"/>
      <c r="M709" s="113"/>
      <c r="N709" s="114"/>
    </row>
    <row r="710" spans="1:14" ht="12.5" outlineLevel="2" x14ac:dyDescent="0.25">
      <c r="A710" s="111" t="s">
        <v>1208</v>
      </c>
      <c r="B710" s="112" t="s">
        <v>1209</v>
      </c>
      <c r="C710" s="112" t="s">
        <v>4980</v>
      </c>
      <c r="D710" s="112" t="s">
        <v>4981</v>
      </c>
      <c r="E710" s="111" t="s">
        <v>3848</v>
      </c>
      <c r="F710" s="113">
        <v>152.61505</v>
      </c>
      <c r="G710" s="113"/>
      <c r="H710" s="113"/>
      <c r="I710" s="113"/>
      <c r="J710" s="113"/>
      <c r="K710" s="113"/>
      <c r="L710" s="113"/>
      <c r="M710" s="113"/>
      <c r="N710" s="114"/>
    </row>
    <row r="711" spans="1:14" ht="12.5" outlineLevel="2" x14ac:dyDescent="0.25">
      <c r="A711" s="111" t="s">
        <v>1208</v>
      </c>
      <c r="B711" s="112" t="s">
        <v>1209</v>
      </c>
      <c r="C711" s="112" t="s">
        <v>4982</v>
      </c>
      <c r="D711" s="112" t="s">
        <v>4330</v>
      </c>
      <c r="E711" s="111" t="s">
        <v>3848</v>
      </c>
      <c r="F711" s="113">
        <v>4173.9674100000002</v>
      </c>
      <c r="G711" s="113"/>
      <c r="H711" s="113"/>
      <c r="I711" s="113"/>
      <c r="J711" s="113"/>
      <c r="K711" s="113"/>
      <c r="L711" s="113"/>
      <c r="M711" s="113"/>
      <c r="N711" s="114"/>
    </row>
    <row r="712" spans="1:14" ht="12.5" outlineLevel="2" x14ac:dyDescent="0.25">
      <c r="A712" s="111" t="s">
        <v>1208</v>
      </c>
      <c r="B712" s="112" t="s">
        <v>1209</v>
      </c>
      <c r="C712" s="112" t="s">
        <v>4983</v>
      </c>
      <c r="D712" s="112" t="s">
        <v>4984</v>
      </c>
      <c r="E712" s="111" t="s">
        <v>3848</v>
      </c>
      <c r="F712" s="113">
        <v>18922.35413</v>
      </c>
      <c r="G712" s="113"/>
      <c r="H712" s="113"/>
      <c r="I712" s="113"/>
      <c r="J712" s="113"/>
      <c r="K712" s="113"/>
      <c r="L712" s="113"/>
      <c r="M712" s="113"/>
      <c r="N712" s="114"/>
    </row>
    <row r="713" spans="1:14" ht="12.5" outlineLevel="2" x14ac:dyDescent="0.25">
      <c r="A713" s="111" t="s">
        <v>1208</v>
      </c>
      <c r="B713" s="112" t="s">
        <v>1209</v>
      </c>
      <c r="C713" s="112" t="s">
        <v>4985</v>
      </c>
      <c r="D713" s="112" t="s">
        <v>4986</v>
      </c>
      <c r="E713" s="111" t="s">
        <v>3848</v>
      </c>
      <c r="F713" s="113">
        <v>2877.7691799999998</v>
      </c>
      <c r="G713" s="113"/>
      <c r="H713" s="113"/>
      <c r="I713" s="113"/>
      <c r="J713" s="113"/>
      <c r="K713" s="113"/>
      <c r="L713" s="113"/>
      <c r="M713" s="113"/>
      <c r="N713" s="114"/>
    </row>
    <row r="714" spans="1:14" ht="12.5" outlineLevel="2" x14ac:dyDescent="0.25">
      <c r="A714" s="111" t="s">
        <v>1208</v>
      </c>
      <c r="B714" s="112" t="s">
        <v>1209</v>
      </c>
      <c r="C714" s="112" t="s">
        <v>4987</v>
      </c>
      <c r="D714" s="112" t="s">
        <v>4988</v>
      </c>
      <c r="E714" s="111" t="s">
        <v>3848</v>
      </c>
      <c r="F714" s="113">
        <v>476.39917000000003</v>
      </c>
      <c r="G714" s="113"/>
      <c r="H714" s="113"/>
      <c r="I714" s="113"/>
      <c r="J714" s="113"/>
      <c r="K714" s="113"/>
      <c r="L714" s="113"/>
      <c r="M714" s="113"/>
      <c r="N714" s="114"/>
    </row>
    <row r="715" spans="1:14" ht="12.5" outlineLevel="2" x14ac:dyDescent="0.25">
      <c r="A715" s="111" t="s">
        <v>1208</v>
      </c>
      <c r="B715" s="112" t="s">
        <v>1209</v>
      </c>
      <c r="C715" s="112" t="s">
        <v>4989</v>
      </c>
      <c r="D715" s="112" t="s">
        <v>4990</v>
      </c>
      <c r="E715" s="111" t="s">
        <v>3848</v>
      </c>
      <c r="F715" s="113">
        <v>63.903219999999997</v>
      </c>
      <c r="G715" s="113"/>
      <c r="H715" s="113"/>
      <c r="I715" s="113"/>
      <c r="J715" s="113"/>
      <c r="K715" s="113"/>
      <c r="L715" s="113"/>
      <c r="M715" s="113"/>
      <c r="N715" s="114"/>
    </row>
    <row r="716" spans="1:14" ht="12.5" outlineLevel="2" x14ac:dyDescent="0.25">
      <c r="A716" s="111" t="s">
        <v>1208</v>
      </c>
      <c r="B716" s="112" t="s">
        <v>1209</v>
      </c>
      <c r="C716" s="112" t="s">
        <v>4991</v>
      </c>
      <c r="D716" s="112" t="s">
        <v>4992</v>
      </c>
      <c r="E716" s="111" t="s">
        <v>3848</v>
      </c>
      <c r="F716" s="113">
        <v>1610.8740600000001</v>
      </c>
      <c r="G716" s="113"/>
      <c r="H716" s="113"/>
      <c r="I716" s="113"/>
      <c r="J716" s="113"/>
      <c r="K716" s="113"/>
      <c r="L716" s="113"/>
      <c r="M716" s="113"/>
      <c r="N716" s="114"/>
    </row>
    <row r="717" spans="1:14" ht="12.5" outlineLevel="2" x14ac:dyDescent="0.25">
      <c r="A717" s="111" t="s">
        <v>1208</v>
      </c>
      <c r="B717" s="112" t="s">
        <v>1209</v>
      </c>
      <c r="C717" s="112" t="s">
        <v>4993</v>
      </c>
      <c r="D717" s="112" t="s">
        <v>4994</v>
      </c>
      <c r="E717" s="111" t="s">
        <v>3848</v>
      </c>
      <c r="F717" s="113">
        <v>370.42480999999998</v>
      </c>
      <c r="G717" s="113"/>
      <c r="H717" s="113"/>
      <c r="I717" s="113"/>
      <c r="J717" s="113"/>
      <c r="K717" s="113"/>
      <c r="L717" s="113"/>
      <c r="M717" s="113"/>
      <c r="N717" s="114"/>
    </row>
    <row r="718" spans="1:14" ht="12.5" outlineLevel="2" x14ac:dyDescent="0.25">
      <c r="A718" s="111" t="s">
        <v>1208</v>
      </c>
      <c r="B718" s="112" t="s">
        <v>1209</v>
      </c>
      <c r="C718" s="112" t="s">
        <v>4995</v>
      </c>
      <c r="D718" s="112" t="s">
        <v>4996</v>
      </c>
      <c r="E718" s="111" t="s">
        <v>3848</v>
      </c>
      <c r="F718" s="113">
        <v>1124.93406</v>
      </c>
      <c r="G718" s="113"/>
      <c r="H718" s="113"/>
      <c r="I718" s="113"/>
      <c r="J718" s="113"/>
      <c r="K718" s="113"/>
      <c r="L718" s="113"/>
      <c r="M718" s="113"/>
      <c r="N718" s="114"/>
    </row>
    <row r="719" spans="1:14" ht="12.5" outlineLevel="2" x14ac:dyDescent="0.25">
      <c r="A719" s="111" t="s">
        <v>1208</v>
      </c>
      <c r="B719" s="112" t="s">
        <v>1209</v>
      </c>
      <c r="C719" s="112" t="s">
        <v>4997</v>
      </c>
      <c r="D719" s="112" t="s">
        <v>4310</v>
      </c>
      <c r="E719" s="111" t="s">
        <v>3848</v>
      </c>
      <c r="F719" s="113">
        <v>1890.20046</v>
      </c>
      <c r="G719" s="113"/>
      <c r="H719" s="113"/>
      <c r="I719" s="113"/>
      <c r="J719" s="113"/>
      <c r="K719" s="113"/>
      <c r="L719" s="113"/>
      <c r="M719" s="113"/>
      <c r="N719" s="114"/>
    </row>
    <row r="720" spans="1:14" ht="12.5" outlineLevel="2" x14ac:dyDescent="0.25">
      <c r="A720" s="111" t="s">
        <v>1208</v>
      </c>
      <c r="B720" s="112" t="s">
        <v>1209</v>
      </c>
      <c r="C720" s="112" t="s">
        <v>4998</v>
      </c>
      <c r="D720" s="112" t="s">
        <v>4879</v>
      </c>
      <c r="E720" s="111" t="s">
        <v>3848</v>
      </c>
      <c r="F720" s="113">
        <v>15213.332770000001</v>
      </c>
      <c r="G720" s="113"/>
      <c r="H720" s="113"/>
      <c r="I720" s="113"/>
      <c r="J720" s="113"/>
      <c r="K720" s="113"/>
      <c r="L720" s="113"/>
      <c r="M720" s="113"/>
      <c r="N720" s="114"/>
    </row>
    <row r="721" spans="1:14" ht="12.5" outlineLevel="2" x14ac:dyDescent="0.25">
      <c r="A721" s="111" t="s">
        <v>1208</v>
      </c>
      <c r="B721" s="112" t="s">
        <v>1209</v>
      </c>
      <c r="C721" s="112" t="s">
        <v>4999</v>
      </c>
      <c r="D721" s="112" t="s">
        <v>5000</v>
      </c>
      <c r="E721" s="111" t="s">
        <v>3848</v>
      </c>
      <c r="F721" s="113">
        <v>6315.7614299999996</v>
      </c>
      <c r="G721" s="113"/>
      <c r="H721" s="113"/>
      <c r="I721" s="113"/>
      <c r="J721" s="113"/>
      <c r="K721" s="113"/>
      <c r="L721" s="113"/>
      <c r="M721" s="113"/>
      <c r="N721" s="114"/>
    </row>
    <row r="722" spans="1:14" ht="12.5" outlineLevel="2" x14ac:dyDescent="0.25">
      <c r="A722" s="111" t="s">
        <v>1208</v>
      </c>
      <c r="B722" s="112" t="s">
        <v>1209</v>
      </c>
      <c r="C722" s="112" t="s">
        <v>5001</v>
      </c>
      <c r="D722" s="112" t="s">
        <v>5002</v>
      </c>
      <c r="E722" s="111" t="s">
        <v>3848</v>
      </c>
      <c r="F722" s="113">
        <v>4776.8338199999998</v>
      </c>
      <c r="G722" s="113"/>
      <c r="H722" s="113"/>
      <c r="I722" s="113"/>
      <c r="J722" s="113"/>
      <c r="K722" s="113"/>
      <c r="L722" s="113"/>
      <c r="M722" s="113"/>
      <c r="N722" s="114"/>
    </row>
    <row r="723" spans="1:14" ht="12.5" outlineLevel="2" x14ac:dyDescent="0.25">
      <c r="A723" s="111" t="s">
        <v>1208</v>
      </c>
      <c r="B723" s="112" t="s">
        <v>1209</v>
      </c>
      <c r="C723" s="112" t="s">
        <v>5003</v>
      </c>
      <c r="D723" s="112" t="s">
        <v>4885</v>
      </c>
      <c r="E723" s="111" t="s">
        <v>3848</v>
      </c>
      <c r="F723" s="113">
        <v>257.37293</v>
      </c>
      <c r="G723" s="113"/>
      <c r="H723" s="113"/>
      <c r="I723" s="113"/>
      <c r="J723" s="113"/>
      <c r="K723" s="113"/>
      <c r="L723" s="113"/>
      <c r="M723" s="113"/>
      <c r="N723" s="114"/>
    </row>
    <row r="724" spans="1:14" ht="12.5" outlineLevel="2" x14ac:dyDescent="0.25">
      <c r="A724" s="111" t="s">
        <v>1208</v>
      </c>
      <c r="B724" s="112" t="s">
        <v>1209</v>
      </c>
      <c r="C724" s="112" t="s">
        <v>5004</v>
      </c>
      <c r="D724" s="112" t="s">
        <v>4749</v>
      </c>
      <c r="E724" s="111" t="s">
        <v>3848</v>
      </c>
      <c r="F724" s="113">
        <v>6.16533</v>
      </c>
      <c r="G724" s="113"/>
      <c r="H724" s="113"/>
      <c r="I724" s="113"/>
      <c r="J724" s="113"/>
      <c r="K724" s="113"/>
      <c r="L724" s="113"/>
      <c r="M724" s="113"/>
      <c r="N724" s="114"/>
    </row>
    <row r="725" spans="1:14" ht="12.5" outlineLevel="2" x14ac:dyDescent="0.25">
      <c r="A725" s="111" t="s">
        <v>1208</v>
      </c>
      <c r="B725" s="112" t="s">
        <v>1209</v>
      </c>
      <c r="C725" s="112" t="s">
        <v>5005</v>
      </c>
      <c r="D725" s="112" t="s">
        <v>5006</v>
      </c>
      <c r="E725" s="111" t="s">
        <v>3848</v>
      </c>
      <c r="F725" s="113">
        <v>3896.1082500000002</v>
      </c>
      <c r="G725" s="113"/>
      <c r="H725" s="113"/>
      <c r="I725" s="113"/>
      <c r="J725" s="113"/>
      <c r="K725" s="113"/>
      <c r="L725" s="113"/>
      <c r="M725" s="113"/>
      <c r="N725" s="114"/>
    </row>
    <row r="726" spans="1:14" ht="12.5" outlineLevel="2" x14ac:dyDescent="0.25">
      <c r="A726" s="111" t="s">
        <v>1208</v>
      </c>
      <c r="B726" s="112" t="s">
        <v>1209</v>
      </c>
      <c r="C726" s="112" t="s">
        <v>5007</v>
      </c>
      <c r="D726" s="112" t="s">
        <v>5008</v>
      </c>
      <c r="E726" s="111" t="s">
        <v>3848</v>
      </c>
      <c r="F726" s="113">
        <v>261.57416000000001</v>
      </c>
      <c r="G726" s="113"/>
      <c r="H726" s="113"/>
      <c r="I726" s="113"/>
      <c r="J726" s="113"/>
      <c r="K726" s="113"/>
      <c r="L726" s="113"/>
      <c r="M726" s="113"/>
      <c r="N726" s="114"/>
    </row>
    <row r="727" spans="1:14" ht="12.5" outlineLevel="2" x14ac:dyDescent="0.25">
      <c r="A727" s="111" t="s">
        <v>1208</v>
      </c>
      <c r="B727" s="112" t="s">
        <v>1209</v>
      </c>
      <c r="C727" s="112" t="s">
        <v>5009</v>
      </c>
      <c r="D727" s="112" t="s">
        <v>5010</v>
      </c>
      <c r="E727" s="111" t="s">
        <v>3848</v>
      </c>
      <c r="F727" s="113">
        <v>0.11609</v>
      </c>
      <c r="G727" s="113"/>
      <c r="H727" s="113"/>
      <c r="I727" s="113"/>
      <c r="J727" s="113"/>
      <c r="K727" s="113"/>
      <c r="L727" s="113"/>
      <c r="M727" s="113"/>
      <c r="N727" s="114"/>
    </row>
    <row r="728" spans="1:14" ht="12.5" outlineLevel="2" x14ac:dyDescent="0.25">
      <c r="A728" s="111" t="s">
        <v>1208</v>
      </c>
      <c r="B728" s="112" t="s">
        <v>1209</v>
      </c>
      <c r="C728" s="112" t="s">
        <v>5011</v>
      </c>
      <c r="D728" s="112" t="s">
        <v>5012</v>
      </c>
      <c r="E728" s="111" t="s">
        <v>3848</v>
      </c>
      <c r="F728" s="113">
        <v>97.360370000000003</v>
      </c>
      <c r="G728" s="113"/>
      <c r="H728" s="113"/>
      <c r="I728" s="113"/>
      <c r="J728" s="113"/>
      <c r="K728" s="113"/>
      <c r="L728" s="113"/>
      <c r="M728" s="113"/>
      <c r="N728" s="114"/>
    </row>
    <row r="729" spans="1:14" ht="12.5" outlineLevel="2" x14ac:dyDescent="0.25">
      <c r="A729" s="111" t="s">
        <v>1208</v>
      </c>
      <c r="B729" s="112" t="s">
        <v>1209</v>
      </c>
      <c r="C729" s="112" t="s">
        <v>5013</v>
      </c>
      <c r="D729" s="112" t="s">
        <v>5014</v>
      </c>
      <c r="E729" s="111" t="s">
        <v>3848</v>
      </c>
      <c r="F729" s="113">
        <v>53.90484</v>
      </c>
      <c r="G729" s="113"/>
      <c r="H729" s="113"/>
      <c r="I729" s="113"/>
      <c r="J729" s="113"/>
      <c r="K729" s="113"/>
      <c r="L729" s="113"/>
      <c r="M729" s="113"/>
      <c r="N729" s="114"/>
    </row>
    <row r="730" spans="1:14" ht="12.5" outlineLevel="2" x14ac:dyDescent="0.25">
      <c r="A730" s="111" t="s">
        <v>1208</v>
      </c>
      <c r="B730" s="112" t="s">
        <v>1209</v>
      </c>
      <c r="C730" s="112" t="s">
        <v>5015</v>
      </c>
      <c r="D730" s="112" t="s">
        <v>5016</v>
      </c>
      <c r="E730" s="111" t="s">
        <v>3848</v>
      </c>
      <c r="F730" s="113">
        <v>4.5240000000000002E-2</v>
      </c>
      <c r="G730" s="113"/>
      <c r="H730" s="113"/>
      <c r="I730" s="113"/>
      <c r="J730" s="113"/>
      <c r="K730" s="113"/>
      <c r="L730" s="113"/>
      <c r="M730" s="113"/>
      <c r="N730" s="114"/>
    </row>
    <row r="731" spans="1:14" ht="12.5" outlineLevel="2" x14ac:dyDescent="0.25">
      <c r="A731" s="111" t="s">
        <v>1208</v>
      </c>
      <c r="B731" s="112" t="s">
        <v>1209</v>
      </c>
      <c r="C731" s="112" t="s">
        <v>5017</v>
      </c>
      <c r="D731" s="112" t="s">
        <v>5018</v>
      </c>
      <c r="E731" s="111" t="s">
        <v>3848</v>
      </c>
      <c r="F731" s="113">
        <v>42.907899999999998</v>
      </c>
      <c r="G731" s="113"/>
      <c r="H731" s="113"/>
      <c r="I731" s="113"/>
      <c r="J731" s="113"/>
      <c r="K731" s="113"/>
      <c r="L731" s="113"/>
      <c r="M731" s="113"/>
      <c r="N731" s="114"/>
    </row>
    <row r="732" spans="1:14" ht="12.5" outlineLevel="2" x14ac:dyDescent="0.25">
      <c r="A732" s="111" t="s">
        <v>1208</v>
      </c>
      <c r="B732" s="112" t="s">
        <v>1209</v>
      </c>
      <c r="C732" s="112" t="s">
        <v>5019</v>
      </c>
      <c r="D732" s="112" t="s">
        <v>5020</v>
      </c>
      <c r="E732" s="111" t="s">
        <v>3848</v>
      </c>
      <c r="F732" s="113">
        <v>1207.25532</v>
      </c>
      <c r="G732" s="113"/>
      <c r="H732" s="113"/>
      <c r="I732" s="113"/>
      <c r="J732" s="113"/>
      <c r="K732" s="113"/>
      <c r="L732" s="113"/>
      <c r="M732" s="113"/>
      <c r="N732" s="114"/>
    </row>
    <row r="733" spans="1:14" ht="12.5" outlineLevel="2" x14ac:dyDescent="0.25">
      <c r="A733" s="111" t="s">
        <v>1208</v>
      </c>
      <c r="B733" s="112" t="s">
        <v>1209</v>
      </c>
      <c r="C733" s="112" t="s">
        <v>5021</v>
      </c>
      <c r="D733" s="112" t="s">
        <v>5022</v>
      </c>
      <c r="E733" s="111" t="s">
        <v>3848</v>
      </c>
      <c r="F733" s="113">
        <v>1.9707300000000001</v>
      </c>
      <c r="G733" s="113"/>
      <c r="H733" s="113"/>
      <c r="I733" s="113"/>
      <c r="J733" s="113"/>
      <c r="K733" s="113"/>
      <c r="L733" s="113"/>
      <c r="M733" s="113"/>
      <c r="N733" s="114"/>
    </row>
    <row r="734" spans="1:14" ht="12.5" outlineLevel="2" x14ac:dyDescent="0.25">
      <c r="A734" s="111" t="s">
        <v>1208</v>
      </c>
      <c r="B734" s="112" t="s">
        <v>1209</v>
      </c>
      <c r="C734" s="112" t="s">
        <v>5023</v>
      </c>
      <c r="D734" s="112" t="s">
        <v>5024</v>
      </c>
      <c r="E734" s="111" t="s">
        <v>3848</v>
      </c>
      <c r="F734" s="113">
        <v>84.763649999999998</v>
      </c>
      <c r="G734" s="113"/>
      <c r="H734" s="113"/>
      <c r="I734" s="113"/>
      <c r="J734" s="113"/>
      <c r="K734" s="113"/>
      <c r="L734" s="113"/>
      <c r="M734" s="113"/>
      <c r="N734" s="114"/>
    </row>
    <row r="735" spans="1:14" ht="12.5" outlineLevel="2" x14ac:dyDescent="0.25">
      <c r="A735" s="111" t="s">
        <v>1208</v>
      </c>
      <c r="B735" s="112" t="s">
        <v>1209</v>
      </c>
      <c r="C735" s="112" t="s">
        <v>5025</v>
      </c>
      <c r="D735" s="112" t="s">
        <v>5026</v>
      </c>
      <c r="E735" s="111" t="s">
        <v>3848</v>
      </c>
      <c r="F735" s="113">
        <v>9.3697800000000004</v>
      </c>
      <c r="G735" s="113"/>
      <c r="H735" s="113"/>
      <c r="I735" s="113"/>
      <c r="J735" s="113"/>
      <c r="K735" s="113"/>
      <c r="L735" s="113"/>
      <c r="M735" s="113"/>
      <c r="N735" s="114"/>
    </row>
    <row r="736" spans="1:14" ht="12.5" outlineLevel="2" x14ac:dyDescent="0.25">
      <c r="A736" s="111" t="s">
        <v>1208</v>
      </c>
      <c r="B736" s="112" t="s">
        <v>1209</v>
      </c>
      <c r="C736" s="112" t="s">
        <v>5027</v>
      </c>
      <c r="D736" s="112" t="s">
        <v>5028</v>
      </c>
      <c r="E736" s="111" t="s">
        <v>3848</v>
      </c>
      <c r="F736" s="113">
        <v>3.1943199999999998</v>
      </c>
      <c r="G736" s="113"/>
      <c r="H736" s="113"/>
      <c r="I736" s="113"/>
      <c r="J736" s="113"/>
      <c r="K736" s="113"/>
      <c r="L736" s="113"/>
      <c r="M736" s="113"/>
      <c r="N736" s="114"/>
    </row>
    <row r="737" spans="1:14" ht="12.5" outlineLevel="2" x14ac:dyDescent="0.25">
      <c r="A737" s="111" t="s">
        <v>1208</v>
      </c>
      <c r="B737" s="112" t="s">
        <v>1209</v>
      </c>
      <c r="C737" s="112" t="s">
        <v>5029</v>
      </c>
      <c r="D737" s="112" t="s">
        <v>5030</v>
      </c>
      <c r="E737" s="111" t="s">
        <v>3848</v>
      </c>
      <c r="F737" s="113">
        <v>29.610939999999999</v>
      </c>
      <c r="G737" s="113"/>
      <c r="H737" s="113"/>
      <c r="I737" s="113"/>
      <c r="J737" s="113"/>
      <c r="K737" s="113"/>
      <c r="L737" s="113"/>
      <c r="M737" s="113"/>
      <c r="N737" s="114"/>
    </row>
    <row r="738" spans="1:14" ht="12.5" outlineLevel="2" x14ac:dyDescent="0.25">
      <c r="A738" s="111" t="s">
        <v>1208</v>
      </c>
      <c r="B738" s="112" t="s">
        <v>1209</v>
      </c>
      <c r="C738" s="112" t="s">
        <v>5031</v>
      </c>
      <c r="D738" s="112" t="s">
        <v>4737</v>
      </c>
      <c r="E738" s="111" t="s">
        <v>3848</v>
      </c>
      <c r="F738" s="113">
        <v>120.62633</v>
      </c>
      <c r="G738" s="113"/>
      <c r="H738" s="113"/>
      <c r="I738" s="113"/>
      <c r="J738" s="113"/>
      <c r="K738" s="113"/>
      <c r="L738" s="113"/>
      <c r="M738" s="113"/>
      <c r="N738" s="114"/>
    </row>
    <row r="739" spans="1:14" ht="12.5" outlineLevel="2" x14ac:dyDescent="0.25">
      <c r="A739" s="111" t="s">
        <v>1208</v>
      </c>
      <c r="B739" s="112" t="s">
        <v>1209</v>
      </c>
      <c r="C739" s="112" t="s">
        <v>5032</v>
      </c>
      <c r="D739" s="112" t="s">
        <v>5033</v>
      </c>
      <c r="E739" s="111" t="s">
        <v>3848</v>
      </c>
      <c r="F739" s="113">
        <v>70.861239999999995</v>
      </c>
      <c r="G739" s="113"/>
      <c r="H739" s="113"/>
      <c r="I739" s="113"/>
      <c r="J739" s="113"/>
      <c r="K739" s="113"/>
      <c r="L739" s="113"/>
      <c r="M739" s="113"/>
      <c r="N739" s="114"/>
    </row>
    <row r="740" spans="1:14" ht="12.5" outlineLevel="2" x14ac:dyDescent="0.25">
      <c r="A740" s="111" t="s">
        <v>1208</v>
      </c>
      <c r="B740" s="112" t="s">
        <v>1209</v>
      </c>
      <c r="C740" s="112" t="s">
        <v>5034</v>
      </c>
      <c r="D740" s="112" t="s">
        <v>5035</v>
      </c>
      <c r="E740" s="111" t="s">
        <v>3848</v>
      </c>
      <c r="F740" s="113">
        <v>29.47242</v>
      </c>
      <c r="G740" s="113"/>
      <c r="H740" s="113"/>
      <c r="I740" s="113"/>
      <c r="J740" s="113"/>
      <c r="K740" s="113"/>
      <c r="L740" s="113"/>
      <c r="M740" s="113"/>
      <c r="N740" s="114"/>
    </row>
    <row r="741" spans="1:14" ht="12.5" outlineLevel="2" x14ac:dyDescent="0.25">
      <c r="A741" s="111" t="s">
        <v>1208</v>
      </c>
      <c r="B741" s="112" t="s">
        <v>1209</v>
      </c>
      <c r="C741" s="112" t="s">
        <v>5036</v>
      </c>
      <c r="D741" s="112" t="s">
        <v>5037</v>
      </c>
      <c r="E741" s="111" t="s">
        <v>3848</v>
      </c>
      <c r="F741" s="113">
        <v>47.482419999999998</v>
      </c>
      <c r="G741" s="113"/>
      <c r="H741" s="113"/>
      <c r="I741" s="113"/>
      <c r="J741" s="113"/>
      <c r="K741" s="113"/>
      <c r="L741" s="113"/>
      <c r="M741" s="113"/>
      <c r="N741" s="114"/>
    </row>
    <row r="742" spans="1:14" ht="12.5" outlineLevel="2" x14ac:dyDescent="0.25">
      <c r="A742" s="111" t="s">
        <v>1208</v>
      </c>
      <c r="B742" s="112" t="s">
        <v>1209</v>
      </c>
      <c r="C742" s="112" t="s">
        <v>5038</v>
      </c>
      <c r="D742" s="112" t="s">
        <v>5039</v>
      </c>
      <c r="E742" s="111" t="s">
        <v>3848</v>
      </c>
      <c r="F742" s="113">
        <v>99.175210000000007</v>
      </c>
      <c r="G742" s="113"/>
      <c r="H742" s="113"/>
      <c r="I742" s="113"/>
      <c r="J742" s="113"/>
      <c r="K742" s="113"/>
      <c r="L742" s="113"/>
      <c r="M742" s="113"/>
      <c r="N742" s="114"/>
    </row>
    <row r="743" spans="1:14" ht="12.5" outlineLevel="2" x14ac:dyDescent="0.25">
      <c r="A743" s="111" t="s">
        <v>1208</v>
      </c>
      <c r="B743" s="112" t="s">
        <v>1209</v>
      </c>
      <c r="C743" s="112" t="s">
        <v>5040</v>
      </c>
      <c r="D743" s="112" t="s">
        <v>5041</v>
      </c>
      <c r="E743" s="111" t="s">
        <v>3848</v>
      </c>
      <c r="F743" s="113">
        <v>8.7150000000000005E-2</v>
      </c>
      <c r="G743" s="113"/>
      <c r="H743" s="113"/>
      <c r="I743" s="113"/>
      <c r="J743" s="113"/>
      <c r="K743" s="113"/>
      <c r="L743" s="113"/>
      <c r="M743" s="113"/>
      <c r="N743" s="114"/>
    </row>
    <row r="744" spans="1:14" ht="12.5" outlineLevel="2" x14ac:dyDescent="0.25">
      <c r="A744" s="111" t="s">
        <v>1208</v>
      </c>
      <c r="B744" s="112" t="s">
        <v>1209</v>
      </c>
      <c r="C744" s="112" t="s">
        <v>5042</v>
      </c>
      <c r="D744" s="112" t="s">
        <v>5043</v>
      </c>
      <c r="E744" s="111" t="s">
        <v>3848</v>
      </c>
      <c r="F744" s="113">
        <v>0.58338999999999996</v>
      </c>
      <c r="G744" s="113"/>
      <c r="H744" s="113"/>
      <c r="I744" s="113"/>
      <c r="J744" s="113"/>
      <c r="K744" s="113"/>
      <c r="L744" s="113"/>
      <c r="M744" s="113"/>
      <c r="N744" s="114"/>
    </row>
    <row r="745" spans="1:14" ht="12.5" outlineLevel="2" x14ac:dyDescent="0.25">
      <c r="A745" s="111" t="s">
        <v>1208</v>
      </c>
      <c r="B745" s="112" t="s">
        <v>1209</v>
      </c>
      <c r="C745" s="112" t="s">
        <v>5044</v>
      </c>
      <c r="D745" s="112" t="s">
        <v>4937</v>
      </c>
      <c r="E745" s="111" t="s">
        <v>3848</v>
      </c>
      <c r="F745" s="113">
        <v>639.16872999999998</v>
      </c>
      <c r="G745" s="113"/>
      <c r="H745" s="113"/>
      <c r="I745" s="113"/>
      <c r="J745" s="113"/>
      <c r="K745" s="113"/>
      <c r="L745" s="113"/>
      <c r="M745" s="113"/>
      <c r="N745" s="114"/>
    </row>
    <row r="746" spans="1:14" ht="12.5" outlineLevel="2" x14ac:dyDescent="0.25">
      <c r="A746" s="111" t="s">
        <v>1208</v>
      </c>
      <c r="B746" s="112" t="s">
        <v>1209</v>
      </c>
      <c r="C746" s="112" t="s">
        <v>5045</v>
      </c>
      <c r="D746" s="112" t="s">
        <v>4939</v>
      </c>
      <c r="E746" s="111" t="s">
        <v>3848</v>
      </c>
      <c r="F746" s="113">
        <v>1070.6802600000001</v>
      </c>
      <c r="G746" s="113"/>
      <c r="H746" s="113"/>
      <c r="I746" s="113"/>
      <c r="J746" s="113"/>
      <c r="K746" s="113"/>
      <c r="L746" s="113"/>
      <c r="M746" s="113"/>
      <c r="N746" s="114"/>
    </row>
    <row r="747" spans="1:14" ht="12.5" outlineLevel="2" x14ac:dyDescent="0.25">
      <c r="A747" s="111" t="s">
        <v>1208</v>
      </c>
      <c r="B747" s="112" t="s">
        <v>1209</v>
      </c>
      <c r="C747" s="112" t="s">
        <v>5046</v>
      </c>
      <c r="D747" s="112" t="s">
        <v>5047</v>
      </c>
      <c r="E747" s="111" t="s">
        <v>3848</v>
      </c>
      <c r="F747" s="113">
        <v>286.47379999999998</v>
      </c>
      <c r="G747" s="113"/>
      <c r="H747" s="113"/>
      <c r="I747" s="113"/>
      <c r="J747" s="113"/>
      <c r="K747" s="113"/>
      <c r="L747" s="113"/>
      <c r="M747" s="113"/>
      <c r="N747" s="114"/>
    </row>
    <row r="748" spans="1:14" ht="12.5" outlineLevel="2" x14ac:dyDescent="0.25">
      <c r="A748" s="111" t="s">
        <v>1208</v>
      </c>
      <c r="B748" s="112" t="s">
        <v>1209</v>
      </c>
      <c r="C748" s="112" t="s">
        <v>5048</v>
      </c>
      <c r="D748" s="112" t="s">
        <v>5049</v>
      </c>
      <c r="E748" s="111" t="s">
        <v>3848</v>
      </c>
      <c r="F748" s="113">
        <v>138.83637999999999</v>
      </c>
      <c r="G748" s="113"/>
      <c r="H748" s="113"/>
      <c r="I748" s="113"/>
      <c r="J748" s="113"/>
      <c r="K748" s="113"/>
      <c r="L748" s="113"/>
      <c r="M748" s="113"/>
      <c r="N748" s="114"/>
    </row>
    <row r="749" spans="1:14" ht="12.5" outlineLevel="2" x14ac:dyDescent="0.25">
      <c r="A749" s="111" t="s">
        <v>1208</v>
      </c>
      <c r="B749" s="112" t="s">
        <v>1209</v>
      </c>
      <c r="C749" s="112" t="s">
        <v>5050</v>
      </c>
      <c r="D749" s="112" t="s">
        <v>5051</v>
      </c>
      <c r="E749" s="111" t="s">
        <v>3848</v>
      </c>
      <c r="F749" s="113">
        <v>178.05016000000001</v>
      </c>
      <c r="G749" s="113"/>
      <c r="H749" s="113"/>
      <c r="I749" s="113"/>
      <c r="J749" s="113"/>
      <c r="K749" s="113"/>
      <c r="L749" s="113"/>
      <c r="M749" s="113"/>
      <c r="N749" s="114"/>
    </row>
    <row r="750" spans="1:14" ht="12.5" outlineLevel="2" x14ac:dyDescent="0.25">
      <c r="A750" s="111" t="s">
        <v>1208</v>
      </c>
      <c r="B750" s="112" t="s">
        <v>1209</v>
      </c>
      <c r="C750" s="112" t="s">
        <v>5052</v>
      </c>
      <c r="D750" s="112" t="s">
        <v>5053</v>
      </c>
      <c r="E750" s="111" t="s">
        <v>3848</v>
      </c>
      <c r="F750" s="113">
        <v>0.9415</v>
      </c>
      <c r="G750" s="113"/>
      <c r="H750" s="113"/>
      <c r="I750" s="113"/>
      <c r="J750" s="113"/>
      <c r="K750" s="113"/>
      <c r="L750" s="113"/>
      <c r="M750" s="113"/>
      <c r="N750" s="114"/>
    </row>
    <row r="751" spans="1:14" ht="12.5" outlineLevel="2" x14ac:dyDescent="0.25">
      <c r="A751" s="111" t="s">
        <v>1208</v>
      </c>
      <c r="B751" s="112" t="s">
        <v>1209</v>
      </c>
      <c r="C751" s="112" t="s">
        <v>5054</v>
      </c>
      <c r="D751" s="112" t="s">
        <v>5055</v>
      </c>
      <c r="E751" s="111" t="s">
        <v>3848</v>
      </c>
      <c r="F751" s="113">
        <v>0.70669999999999999</v>
      </c>
      <c r="G751" s="113"/>
      <c r="H751" s="113"/>
      <c r="I751" s="113"/>
      <c r="J751" s="113"/>
      <c r="K751" s="113"/>
      <c r="L751" s="113"/>
      <c r="M751" s="113"/>
      <c r="N751" s="114"/>
    </row>
    <row r="752" spans="1:14" ht="12.5" outlineLevel="2" x14ac:dyDescent="0.25">
      <c r="A752" s="111" t="s">
        <v>1208</v>
      </c>
      <c r="B752" s="112" t="s">
        <v>1209</v>
      </c>
      <c r="C752" s="112" t="s">
        <v>5056</v>
      </c>
      <c r="D752" s="112" t="s">
        <v>4959</v>
      </c>
      <c r="E752" s="111" t="s">
        <v>3848</v>
      </c>
      <c r="F752" s="113">
        <v>381.15552000000002</v>
      </c>
      <c r="G752" s="113"/>
      <c r="H752" s="113"/>
      <c r="I752" s="113"/>
      <c r="J752" s="113"/>
      <c r="K752" s="113"/>
      <c r="L752" s="113"/>
      <c r="M752" s="113"/>
      <c r="N752" s="114"/>
    </row>
    <row r="753" spans="1:14" ht="12.5" outlineLevel="2" x14ac:dyDescent="0.25">
      <c r="A753" s="111" t="s">
        <v>1208</v>
      </c>
      <c r="B753" s="112" t="s">
        <v>1209</v>
      </c>
      <c r="C753" s="112" t="s">
        <v>5057</v>
      </c>
      <c r="D753" s="112" t="s">
        <v>5058</v>
      </c>
      <c r="E753" s="111" t="s">
        <v>3848</v>
      </c>
      <c r="F753" s="113">
        <v>1486.6839600000001</v>
      </c>
      <c r="G753" s="113"/>
      <c r="H753" s="113"/>
      <c r="I753" s="113"/>
      <c r="J753" s="113"/>
      <c r="K753" s="113"/>
      <c r="L753" s="113"/>
      <c r="M753" s="113"/>
      <c r="N753" s="114"/>
    </row>
    <row r="754" spans="1:14" ht="12.5" outlineLevel="2" x14ac:dyDescent="0.25">
      <c r="A754" s="111" t="s">
        <v>1208</v>
      </c>
      <c r="B754" s="112" t="s">
        <v>1209</v>
      </c>
      <c r="C754" s="112" t="s">
        <v>5059</v>
      </c>
      <c r="D754" s="112" t="s">
        <v>5060</v>
      </c>
      <c r="E754" s="111" t="s">
        <v>3848</v>
      </c>
      <c r="F754" s="113">
        <v>17.503979999999999</v>
      </c>
      <c r="G754" s="113"/>
      <c r="H754" s="113"/>
      <c r="I754" s="113"/>
      <c r="J754" s="113"/>
      <c r="K754" s="113"/>
      <c r="L754" s="113"/>
      <c r="M754" s="113"/>
      <c r="N754" s="114"/>
    </row>
    <row r="755" spans="1:14" ht="12.5" outlineLevel="2" x14ac:dyDescent="0.25">
      <c r="A755" s="111" t="s">
        <v>1208</v>
      </c>
      <c r="B755" s="112" t="s">
        <v>1209</v>
      </c>
      <c r="C755" s="112" t="s">
        <v>5061</v>
      </c>
      <c r="D755" s="112" t="s">
        <v>5062</v>
      </c>
      <c r="E755" s="111" t="s">
        <v>3848</v>
      </c>
      <c r="F755" s="113">
        <v>7.1059999999999998E-2</v>
      </c>
      <c r="G755" s="113"/>
      <c r="H755" s="113"/>
      <c r="I755" s="113"/>
      <c r="J755" s="113"/>
      <c r="K755" s="113"/>
      <c r="L755" s="113"/>
      <c r="M755" s="113"/>
      <c r="N755" s="114"/>
    </row>
    <row r="756" spans="1:14" ht="12.5" outlineLevel="2" x14ac:dyDescent="0.25">
      <c r="A756" s="111" t="s">
        <v>1208</v>
      </c>
      <c r="B756" s="112" t="s">
        <v>1209</v>
      </c>
      <c r="C756" s="112" t="s">
        <v>5063</v>
      </c>
      <c r="D756" s="112" t="s">
        <v>5064</v>
      </c>
      <c r="E756" s="111" t="s">
        <v>3848</v>
      </c>
      <c r="F756" s="113">
        <v>3.12845</v>
      </c>
      <c r="G756" s="113"/>
      <c r="H756" s="113"/>
      <c r="I756" s="113"/>
      <c r="J756" s="113"/>
      <c r="K756" s="113"/>
      <c r="L756" s="113"/>
      <c r="M756" s="113"/>
      <c r="N756" s="114"/>
    </row>
    <row r="757" spans="1:14" ht="12.5" outlineLevel="2" x14ac:dyDescent="0.25">
      <c r="A757" s="111" t="s">
        <v>1208</v>
      </c>
      <c r="B757" s="112" t="s">
        <v>1209</v>
      </c>
      <c r="C757" s="112" t="s">
        <v>5065</v>
      </c>
      <c r="D757" s="112" t="s">
        <v>5066</v>
      </c>
      <c r="E757" s="111" t="s">
        <v>3848</v>
      </c>
      <c r="F757" s="113">
        <v>2.4565199999999998</v>
      </c>
      <c r="G757" s="113"/>
      <c r="H757" s="113"/>
      <c r="I757" s="113"/>
      <c r="J757" s="113"/>
      <c r="K757" s="113"/>
      <c r="L757" s="113"/>
      <c r="M757" s="113"/>
      <c r="N757" s="114"/>
    </row>
    <row r="758" spans="1:14" ht="12.5" outlineLevel="2" x14ac:dyDescent="0.25">
      <c r="A758" s="111" t="s">
        <v>1208</v>
      </c>
      <c r="B758" s="112" t="s">
        <v>1209</v>
      </c>
      <c r="C758" s="112" t="s">
        <v>5067</v>
      </c>
      <c r="D758" s="112" t="s">
        <v>5068</v>
      </c>
      <c r="E758" s="111" t="s">
        <v>3848</v>
      </c>
      <c r="F758" s="113">
        <v>41.308979999999998</v>
      </c>
      <c r="G758" s="113"/>
      <c r="H758" s="113"/>
      <c r="I758" s="113"/>
      <c r="J758" s="113"/>
      <c r="K758" s="113"/>
      <c r="L758" s="113"/>
      <c r="M758" s="113"/>
      <c r="N758" s="114"/>
    </row>
    <row r="759" spans="1:14" ht="12.5" outlineLevel="2" x14ac:dyDescent="0.25">
      <c r="A759" s="111" t="s">
        <v>1208</v>
      </c>
      <c r="B759" s="112" t="s">
        <v>1209</v>
      </c>
      <c r="C759" s="112" t="s">
        <v>5069</v>
      </c>
      <c r="D759" s="112" t="s">
        <v>5070</v>
      </c>
      <c r="E759" s="111" t="s">
        <v>3848</v>
      </c>
      <c r="F759" s="113">
        <v>1.0000000000000001E-5</v>
      </c>
      <c r="G759" s="113"/>
      <c r="H759" s="113"/>
      <c r="I759" s="113"/>
      <c r="J759" s="113"/>
      <c r="K759" s="113"/>
      <c r="L759" s="113"/>
      <c r="M759" s="113"/>
      <c r="N759" s="114"/>
    </row>
    <row r="760" spans="1:14" ht="12.5" outlineLevel="2" x14ac:dyDescent="0.25">
      <c r="A760" s="111" t="s">
        <v>1208</v>
      </c>
      <c r="B760" s="112" t="s">
        <v>1209</v>
      </c>
      <c r="C760" s="112" t="s">
        <v>5071</v>
      </c>
      <c r="D760" s="112" t="s">
        <v>5072</v>
      </c>
      <c r="E760" s="111" t="s">
        <v>3848</v>
      </c>
      <c r="F760" s="113">
        <v>94.087389999999999</v>
      </c>
      <c r="G760" s="113"/>
      <c r="H760" s="113"/>
      <c r="I760" s="113"/>
      <c r="J760" s="113"/>
      <c r="K760" s="113"/>
      <c r="L760" s="113"/>
      <c r="M760" s="113"/>
      <c r="N760" s="114"/>
    </row>
    <row r="761" spans="1:14" ht="12.5" outlineLevel="2" x14ac:dyDescent="0.25">
      <c r="A761" s="111" t="s">
        <v>1208</v>
      </c>
      <c r="B761" s="112" t="s">
        <v>1209</v>
      </c>
      <c r="C761" s="112" t="s">
        <v>5073</v>
      </c>
      <c r="D761" s="112" t="s">
        <v>5074</v>
      </c>
      <c r="E761" s="111" t="s">
        <v>3848</v>
      </c>
      <c r="F761" s="113">
        <v>98.463830000000002</v>
      </c>
      <c r="G761" s="113"/>
      <c r="H761" s="113"/>
      <c r="I761" s="113"/>
      <c r="J761" s="113"/>
      <c r="K761" s="113"/>
      <c r="L761" s="113"/>
      <c r="M761" s="113"/>
      <c r="N761" s="114"/>
    </row>
    <row r="762" spans="1:14" ht="12.5" outlineLevel="2" x14ac:dyDescent="0.25">
      <c r="A762" s="111" t="s">
        <v>1208</v>
      </c>
      <c r="B762" s="112" t="s">
        <v>1209</v>
      </c>
      <c r="C762" s="112" t="s">
        <v>5075</v>
      </c>
      <c r="D762" s="112" t="s">
        <v>5076</v>
      </c>
      <c r="E762" s="111" t="s">
        <v>3848</v>
      </c>
      <c r="F762" s="113">
        <v>5.7778499999999999</v>
      </c>
      <c r="G762" s="113"/>
      <c r="H762" s="113"/>
      <c r="I762" s="113"/>
      <c r="J762" s="113"/>
      <c r="K762" s="113"/>
      <c r="L762" s="113"/>
      <c r="M762" s="113"/>
      <c r="N762" s="114"/>
    </row>
    <row r="763" spans="1:14" ht="12.5" outlineLevel="2" x14ac:dyDescent="0.25">
      <c r="A763" s="111" t="s">
        <v>1208</v>
      </c>
      <c r="B763" s="112" t="s">
        <v>1209</v>
      </c>
      <c r="C763" s="112" t="s">
        <v>5077</v>
      </c>
      <c r="D763" s="112" t="s">
        <v>5078</v>
      </c>
      <c r="E763" s="111" t="s">
        <v>3848</v>
      </c>
      <c r="F763" s="113">
        <v>165.88249999999999</v>
      </c>
      <c r="G763" s="113"/>
      <c r="H763" s="113"/>
      <c r="I763" s="113"/>
      <c r="J763" s="113"/>
      <c r="K763" s="113"/>
      <c r="L763" s="113"/>
      <c r="M763" s="113"/>
      <c r="N763" s="114"/>
    </row>
    <row r="764" spans="1:14" ht="12.5" outlineLevel="2" x14ac:dyDescent="0.25">
      <c r="A764" s="111" t="s">
        <v>1208</v>
      </c>
      <c r="B764" s="112" t="s">
        <v>1209</v>
      </c>
      <c r="C764" s="112" t="s">
        <v>5079</v>
      </c>
      <c r="D764" s="112" t="s">
        <v>5080</v>
      </c>
      <c r="E764" s="111" t="s">
        <v>3848</v>
      </c>
      <c r="F764" s="113">
        <v>164.61161000000001</v>
      </c>
      <c r="G764" s="113"/>
      <c r="H764" s="113"/>
      <c r="I764" s="113"/>
      <c r="J764" s="113"/>
      <c r="K764" s="113"/>
      <c r="L764" s="113"/>
      <c r="M764" s="113"/>
      <c r="N764" s="114"/>
    </row>
    <row r="765" spans="1:14" ht="12.5" outlineLevel="2" x14ac:dyDescent="0.25">
      <c r="A765" s="111" t="s">
        <v>1208</v>
      </c>
      <c r="B765" s="112" t="s">
        <v>1209</v>
      </c>
      <c r="C765" s="112" t="s">
        <v>5081</v>
      </c>
      <c r="D765" s="112" t="s">
        <v>5082</v>
      </c>
      <c r="E765" s="111" t="s">
        <v>3848</v>
      </c>
      <c r="F765" s="113">
        <v>1392.49982</v>
      </c>
      <c r="G765" s="113"/>
      <c r="H765" s="113"/>
      <c r="I765" s="113"/>
      <c r="J765" s="113"/>
      <c r="K765" s="113"/>
      <c r="L765" s="113"/>
      <c r="M765" s="113"/>
      <c r="N765" s="114"/>
    </row>
    <row r="766" spans="1:14" ht="12.5" outlineLevel="2" x14ac:dyDescent="0.25">
      <c r="A766" s="111" t="s">
        <v>1208</v>
      </c>
      <c r="B766" s="112" t="s">
        <v>1209</v>
      </c>
      <c r="C766" s="112" t="s">
        <v>5083</v>
      </c>
      <c r="D766" s="112" t="s">
        <v>5084</v>
      </c>
      <c r="E766" s="111" t="s">
        <v>3848</v>
      </c>
      <c r="F766" s="113">
        <v>220.06164000000001</v>
      </c>
      <c r="G766" s="113"/>
      <c r="H766" s="113"/>
      <c r="I766" s="113"/>
      <c r="J766" s="113"/>
      <c r="K766" s="113"/>
      <c r="L766" s="113"/>
      <c r="M766" s="113"/>
      <c r="N766" s="114"/>
    </row>
    <row r="767" spans="1:14" ht="12.5" outlineLevel="2" x14ac:dyDescent="0.25">
      <c r="A767" s="111" t="s">
        <v>1208</v>
      </c>
      <c r="B767" s="112" t="s">
        <v>1209</v>
      </c>
      <c r="C767" s="112" t="s">
        <v>5085</v>
      </c>
      <c r="D767" s="112" t="s">
        <v>5086</v>
      </c>
      <c r="E767" s="111" t="s">
        <v>3848</v>
      </c>
      <c r="F767" s="113">
        <v>606.84477000000004</v>
      </c>
      <c r="G767" s="113"/>
      <c r="H767" s="113"/>
      <c r="I767" s="113"/>
      <c r="J767" s="113"/>
      <c r="K767" s="113"/>
      <c r="L767" s="113"/>
      <c r="M767" s="113"/>
      <c r="N767" s="114"/>
    </row>
    <row r="768" spans="1:14" ht="12.5" outlineLevel="2" x14ac:dyDescent="0.25">
      <c r="A768" s="111" t="s">
        <v>1208</v>
      </c>
      <c r="B768" s="112" t="s">
        <v>1209</v>
      </c>
      <c r="C768" s="112" t="s">
        <v>5087</v>
      </c>
      <c r="D768" s="112" t="s">
        <v>5088</v>
      </c>
      <c r="E768" s="111" t="s">
        <v>3848</v>
      </c>
      <c r="F768" s="113">
        <v>311.15789000000001</v>
      </c>
      <c r="G768" s="113"/>
      <c r="H768" s="113"/>
      <c r="I768" s="113"/>
      <c r="J768" s="113"/>
      <c r="K768" s="113"/>
      <c r="L768" s="113"/>
      <c r="M768" s="113"/>
      <c r="N768" s="114"/>
    </row>
    <row r="769" spans="1:14" ht="12.5" outlineLevel="2" x14ac:dyDescent="0.25">
      <c r="A769" s="111" t="s">
        <v>1208</v>
      </c>
      <c r="B769" s="112" t="s">
        <v>1209</v>
      </c>
      <c r="C769" s="112" t="s">
        <v>5089</v>
      </c>
      <c r="D769" s="112" t="s">
        <v>4330</v>
      </c>
      <c r="E769" s="111" t="s">
        <v>3848</v>
      </c>
      <c r="F769" s="113">
        <v>4956.9313000000002</v>
      </c>
      <c r="G769" s="113"/>
      <c r="H769" s="113"/>
      <c r="I769" s="113"/>
      <c r="J769" s="113"/>
      <c r="K769" s="113"/>
      <c r="L769" s="113"/>
      <c r="M769" s="113"/>
      <c r="N769" s="114"/>
    </row>
    <row r="770" spans="1:14" ht="12.5" outlineLevel="2" x14ac:dyDescent="0.25">
      <c r="A770" s="111" t="s">
        <v>1208</v>
      </c>
      <c r="B770" s="112" t="s">
        <v>1209</v>
      </c>
      <c r="C770" s="112" t="s">
        <v>5090</v>
      </c>
      <c r="D770" s="112" t="s">
        <v>5091</v>
      </c>
      <c r="E770" s="111" t="s">
        <v>3848</v>
      </c>
      <c r="F770" s="113">
        <v>12571.77735</v>
      </c>
      <c r="G770" s="113"/>
      <c r="H770" s="113"/>
      <c r="I770" s="113"/>
      <c r="J770" s="113"/>
      <c r="K770" s="113"/>
      <c r="L770" s="113"/>
      <c r="M770" s="113"/>
      <c r="N770" s="114"/>
    </row>
    <row r="771" spans="1:14" ht="12.5" outlineLevel="2" x14ac:dyDescent="0.25">
      <c r="A771" s="111" t="s">
        <v>1208</v>
      </c>
      <c r="B771" s="112" t="s">
        <v>1209</v>
      </c>
      <c r="C771" s="112" t="s">
        <v>5092</v>
      </c>
      <c r="D771" s="112" t="s">
        <v>5093</v>
      </c>
      <c r="E771" s="111" t="s">
        <v>3848</v>
      </c>
      <c r="F771" s="113">
        <v>2335.3649799999998</v>
      </c>
      <c r="G771" s="113"/>
      <c r="H771" s="113"/>
      <c r="I771" s="113"/>
      <c r="J771" s="113"/>
      <c r="K771" s="113"/>
      <c r="L771" s="113"/>
      <c r="M771" s="113"/>
      <c r="N771" s="114"/>
    </row>
    <row r="772" spans="1:14" ht="12.5" outlineLevel="2" x14ac:dyDescent="0.25">
      <c r="A772" s="111" t="s">
        <v>1208</v>
      </c>
      <c r="B772" s="112" t="s">
        <v>1209</v>
      </c>
      <c r="C772" s="112" t="s">
        <v>5094</v>
      </c>
      <c r="D772" s="112" t="s">
        <v>5095</v>
      </c>
      <c r="E772" s="111" t="s">
        <v>3848</v>
      </c>
      <c r="F772" s="113">
        <v>429.74952000000002</v>
      </c>
      <c r="G772" s="113"/>
      <c r="H772" s="113"/>
      <c r="I772" s="113"/>
      <c r="J772" s="113"/>
      <c r="K772" s="113"/>
      <c r="L772" s="113"/>
      <c r="M772" s="113"/>
      <c r="N772" s="114"/>
    </row>
    <row r="773" spans="1:14" ht="12.5" outlineLevel="2" x14ac:dyDescent="0.25">
      <c r="A773" s="111" t="s">
        <v>1208</v>
      </c>
      <c r="B773" s="112" t="s">
        <v>1209</v>
      </c>
      <c r="C773" s="112" t="s">
        <v>5096</v>
      </c>
      <c r="D773" s="112" t="s">
        <v>5097</v>
      </c>
      <c r="E773" s="111" t="s">
        <v>3848</v>
      </c>
      <c r="F773" s="113">
        <v>58.891030000000001</v>
      </c>
      <c r="G773" s="113"/>
      <c r="H773" s="113"/>
      <c r="I773" s="113"/>
      <c r="J773" s="113"/>
      <c r="K773" s="113"/>
      <c r="L773" s="113"/>
      <c r="M773" s="113"/>
      <c r="N773" s="114"/>
    </row>
    <row r="774" spans="1:14" ht="12.5" outlineLevel="2" x14ac:dyDescent="0.25">
      <c r="A774" s="111" t="s">
        <v>1208</v>
      </c>
      <c r="B774" s="112" t="s">
        <v>1209</v>
      </c>
      <c r="C774" s="112" t="s">
        <v>5098</v>
      </c>
      <c r="D774" s="112" t="s">
        <v>5099</v>
      </c>
      <c r="E774" s="111" t="s">
        <v>3848</v>
      </c>
      <c r="F774" s="113">
        <v>1312.53</v>
      </c>
      <c r="G774" s="113"/>
      <c r="H774" s="113"/>
      <c r="I774" s="113"/>
      <c r="J774" s="113"/>
      <c r="K774" s="113"/>
      <c r="L774" s="113"/>
      <c r="M774" s="113"/>
      <c r="N774" s="114"/>
    </row>
    <row r="775" spans="1:14" ht="12.5" outlineLevel="2" x14ac:dyDescent="0.25">
      <c r="A775" s="111" t="s">
        <v>1208</v>
      </c>
      <c r="B775" s="112" t="s">
        <v>1209</v>
      </c>
      <c r="C775" s="112" t="s">
        <v>5100</v>
      </c>
      <c r="D775" s="112" t="s">
        <v>5101</v>
      </c>
      <c r="E775" s="111" t="s">
        <v>3848</v>
      </c>
      <c r="F775" s="113">
        <v>164.42179999999999</v>
      </c>
      <c r="G775" s="113"/>
      <c r="H775" s="113"/>
      <c r="I775" s="113"/>
      <c r="J775" s="113"/>
      <c r="K775" s="113"/>
      <c r="L775" s="113"/>
      <c r="M775" s="113"/>
      <c r="N775" s="114"/>
    </row>
    <row r="776" spans="1:14" ht="12.5" outlineLevel="2" x14ac:dyDescent="0.25">
      <c r="A776" s="111" t="s">
        <v>1208</v>
      </c>
      <c r="B776" s="112" t="s">
        <v>1209</v>
      </c>
      <c r="C776" s="112" t="s">
        <v>5102</v>
      </c>
      <c r="D776" s="112" t="s">
        <v>5103</v>
      </c>
      <c r="E776" s="111" t="s">
        <v>3848</v>
      </c>
      <c r="F776" s="113">
        <v>182.22494</v>
      </c>
      <c r="G776" s="113"/>
      <c r="H776" s="113"/>
      <c r="I776" s="113"/>
      <c r="J776" s="113"/>
      <c r="K776" s="113"/>
      <c r="L776" s="113"/>
      <c r="M776" s="113"/>
      <c r="N776" s="114"/>
    </row>
    <row r="777" spans="1:14" ht="12.5" outlineLevel="2" x14ac:dyDescent="0.25">
      <c r="A777" s="111" t="s">
        <v>1208</v>
      </c>
      <c r="B777" s="112" t="s">
        <v>1209</v>
      </c>
      <c r="C777" s="112" t="s">
        <v>5104</v>
      </c>
      <c r="D777" s="112" t="s">
        <v>4310</v>
      </c>
      <c r="E777" s="111" t="s">
        <v>3848</v>
      </c>
      <c r="F777" s="113">
        <v>1565.4318000000001</v>
      </c>
      <c r="G777" s="113"/>
      <c r="H777" s="113"/>
      <c r="I777" s="113"/>
      <c r="J777" s="113"/>
      <c r="K777" s="113"/>
      <c r="L777" s="113"/>
      <c r="M777" s="113"/>
      <c r="N777" s="114"/>
    </row>
    <row r="778" spans="1:14" ht="12.5" outlineLevel="2" x14ac:dyDescent="0.25">
      <c r="A778" s="111" t="s">
        <v>1208</v>
      </c>
      <c r="B778" s="112" t="s">
        <v>1209</v>
      </c>
      <c r="C778" s="112" t="s">
        <v>5105</v>
      </c>
      <c r="D778" s="112" t="s">
        <v>4879</v>
      </c>
      <c r="E778" s="111" t="s">
        <v>3848</v>
      </c>
      <c r="F778" s="113">
        <v>20226.021410000001</v>
      </c>
      <c r="G778" s="113"/>
      <c r="H778" s="113"/>
      <c r="I778" s="113"/>
      <c r="J778" s="113"/>
      <c r="K778" s="113"/>
      <c r="L778" s="113"/>
      <c r="M778" s="113"/>
      <c r="N778" s="114"/>
    </row>
    <row r="779" spans="1:14" ht="12.5" outlineLevel="2" x14ac:dyDescent="0.25">
      <c r="A779" s="111" t="s">
        <v>1208</v>
      </c>
      <c r="B779" s="112" t="s">
        <v>1209</v>
      </c>
      <c r="C779" s="112" t="s">
        <v>5106</v>
      </c>
      <c r="D779" s="112" t="s">
        <v>5107</v>
      </c>
      <c r="E779" s="111" t="s">
        <v>3848</v>
      </c>
      <c r="F779" s="113">
        <v>10333.15</v>
      </c>
      <c r="G779" s="113"/>
      <c r="H779" s="113"/>
      <c r="I779" s="113"/>
      <c r="J779" s="113"/>
      <c r="K779" s="113"/>
      <c r="L779" s="113"/>
      <c r="M779" s="113"/>
      <c r="N779" s="114"/>
    </row>
    <row r="780" spans="1:14" ht="12.5" outlineLevel="2" x14ac:dyDescent="0.25">
      <c r="A780" s="111" t="s">
        <v>1208</v>
      </c>
      <c r="B780" s="112" t="s">
        <v>1209</v>
      </c>
      <c r="C780" s="112" t="s">
        <v>5108</v>
      </c>
      <c r="D780" s="112" t="s">
        <v>5109</v>
      </c>
      <c r="E780" s="111" t="s">
        <v>3848</v>
      </c>
      <c r="F780" s="113">
        <v>113.69498</v>
      </c>
      <c r="G780" s="113"/>
      <c r="H780" s="113"/>
      <c r="I780" s="113"/>
      <c r="J780" s="113"/>
      <c r="K780" s="113"/>
      <c r="L780" s="113"/>
      <c r="M780" s="113"/>
      <c r="N780" s="114"/>
    </row>
    <row r="781" spans="1:14" ht="12.5" outlineLevel="2" x14ac:dyDescent="0.25">
      <c r="A781" s="111" t="s">
        <v>1208</v>
      </c>
      <c r="B781" s="112" t="s">
        <v>1209</v>
      </c>
      <c r="C781" s="112" t="s">
        <v>5110</v>
      </c>
      <c r="D781" s="112" t="s">
        <v>5111</v>
      </c>
      <c r="E781" s="111" t="s">
        <v>3848</v>
      </c>
      <c r="F781" s="113">
        <v>5307.5627299999996</v>
      </c>
      <c r="G781" s="113"/>
      <c r="H781" s="113"/>
      <c r="I781" s="113"/>
      <c r="J781" s="113"/>
      <c r="K781" s="113"/>
      <c r="L781" s="113"/>
      <c r="M781" s="113"/>
      <c r="N781" s="114"/>
    </row>
    <row r="782" spans="1:14" ht="12.5" outlineLevel="2" x14ac:dyDescent="0.25">
      <c r="A782" s="111" t="s">
        <v>1208</v>
      </c>
      <c r="B782" s="112" t="s">
        <v>1209</v>
      </c>
      <c r="C782" s="112" t="s">
        <v>5112</v>
      </c>
      <c r="D782" s="112" t="s">
        <v>4885</v>
      </c>
      <c r="E782" s="111" t="s">
        <v>3848</v>
      </c>
      <c r="F782" s="113">
        <v>1098.96389</v>
      </c>
      <c r="G782" s="113"/>
      <c r="H782" s="113"/>
      <c r="I782" s="113"/>
      <c r="J782" s="113"/>
      <c r="K782" s="113"/>
      <c r="L782" s="113"/>
      <c r="M782" s="113"/>
      <c r="N782" s="114"/>
    </row>
    <row r="783" spans="1:14" ht="12.5" outlineLevel="2" x14ac:dyDescent="0.25">
      <c r="A783" s="111" t="s">
        <v>1208</v>
      </c>
      <c r="B783" s="112" t="s">
        <v>1209</v>
      </c>
      <c r="C783" s="112" t="s">
        <v>5113</v>
      </c>
      <c r="D783" s="112" t="s">
        <v>4749</v>
      </c>
      <c r="E783" s="111" t="s">
        <v>3848</v>
      </c>
      <c r="F783" s="113">
        <v>5.3305199999999999</v>
      </c>
      <c r="G783" s="113"/>
      <c r="H783" s="113"/>
      <c r="I783" s="113"/>
      <c r="J783" s="113"/>
      <c r="K783" s="113"/>
      <c r="L783" s="113"/>
      <c r="M783" s="113"/>
      <c r="N783" s="114"/>
    </row>
    <row r="784" spans="1:14" ht="12.5" outlineLevel="2" x14ac:dyDescent="0.25">
      <c r="A784" s="111" t="s">
        <v>1208</v>
      </c>
      <c r="B784" s="112" t="s">
        <v>1209</v>
      </c>
      <c r="C784" s="112" t="s">
        <v>5114</v>
      </c>
      <c r="D784" s="112" t="s">
        <v>5115</v>
      </c>
      <c r="E784" s="111" t="s">
        <v>3848</v>
      </c>
      <c r="F784" s="113">
        <v>93.839259999999996</v>
      </c>
      <c r="G784" s="113"/>
      <c r="H784" s="113"/>
      <c r="I784" s="113"/>
      <c r="J784" s="113"/>
      <c r="K784" s="113"/>
      <c r="L784" s="113"/>
      <c r="M784" s="113"/>
      <c r="N784" s="114"/>
    </row>
    <row r="785" spans="1:14" ht="12.5" outlineLevel="2" x14ac:dyDescent="0.25">
      <c r="A785" s="111" t="s">
        <v>1208</v>
      </c>
      <c r="B785" s="112" t="s">
        <v>1209</v>
      </c>
      <c r="C785" s="112" t="s">
        <v>5116</v>
      </c>
      <c r="D785" s="112" t="s">
        <v>5117</v>
      </c>
      <c r="E785" s="111" t="s">
        <v>3848</v>
      </c>
      <c r="F785" s="113">
        <v>659.04978000000006</v>
      </c>
      <c r="G785" s="113"/>
      <c r="H785" s="113"/>
      <c r="I785" s="113"/>
      <c r="J785" s="113"/>
      <c r="K785" s="113"/>
      <c r="L785" s="113"/>
      <c r="M785" s="113"/>
      <c r="N785" s="114"/>
    </row>
    <row r="786" spans="1:14" ht="12.5" outlineLevel="2" x14ac:dyDescent="0.25">
      <c r="A786" s="111" t="s">
        <v>1208</v>
      </c>
      <c r="B786" s="112" t="s">
        <v>1209</v>
      </c>
      <c r="C786" s="112" t="s">
        <v>5118</v>
      </c>
      <c r="D786" s="112" t="s">
        <v>5119</v>
      </c>
      <c r="E786" s="111" t="s">
        <v>3848</v>
      </c>
      <c r="F786" s="113">
        <v>14.43304</v>
      </c>
      <c r="G786" s="113"/>
      <c r="H786" s="113"/>
      <c r="I786" s="113"/>
      <c r="J786" s="113"/>
      <c r="K786" s="113"/>
      <c r="L786" s="113"/>
      <c r="M786" s="113"/>
      <c r="N786" s="114"/>
    </row>
    <row r="787" spans="1:14" ht="12.5" outlineLevel="2" x14ac:dyDescent="0.25">
      <c r="A787" s="111" t="s">
        <v>1208</v>
      </c>
      <c r="B787" s="112" t="s">
        <v>1209</v>
      </c>
      <c r="C787" s="112" t="s">
        <v>5120</v>
      </c>
      <c r="D787" s="112" t="s">
        <v>4737</v>
      </c>
      <c r="E787" s="111" t="s">
        <v>3848</v>
      </c>
      <c r="F787" s="113">
        <v>79.419359999999998</v>
      </c>
      <c r="G787" s="113"/>
      <c r="H787" s="113"/>
      <c r="I787" s="113"/>
      <c r="J787" s="113"/>
      <c r="K787" s="113"/>
      <c r="L787" s="113"/>
      <c r="M787" s="113"/>
      <c r="N787" s="114"/>
    </row>
    <row r="788" spans="1:14" ht="12.5" outlineLevel="2" x14ac:dyDescent="0.25">
      <c r="A788" s="111" t="s">
        <v>1208</v>
      </c>
      <c r="B788" s="112" t="s">
        <v>1209</v>
      </c>
      <c r="C788" s="112" t="s">
        <v>5121</v>
      </c>
      <c r="D788" s="112" t="s">
        <v>5122</v>
      </c>
      <c r="E788" s="111" t="s">
        <v>3848</v>
      </c>
      <c r="F788" s="113">
        <v>131.45639</v>
      </c>
      <c r="G788" s="113"/>
      <c r="H788" s="113"/>
      <c r="I788" s="113"/>
      <c r="J788" s="113"/>
      <c r="K788" s="113"/>
      <c r="L788" s="113"/>
      <c r="M788" s="113"/>
      <c r="N788" s="114"/>
    </row>
    <row r="789" spans="1:14" ht="12.5" outlineLevel="2" x14ac:dyDescent="0.25">
      <c r="A789" s="111" t="s">
        <v>1208</v>
      </c>
      <c r="B789" s="112" t="s">
        <v>1209</v>
      </c>
      <c r="C789" s="112" t="s">
        <v>5123</v>
      </c>
      <c r="D789" s="112" t="s">
        <v>5124</v>
      </c>
      <c r="E789" s="111" t="s">
        <v>3848</v>
      </c>
      <c r="F789" s="113">
        <v>37.161940000000001</v>
      </c>
      <c r="G789" s="113"/>
      <c r="H789" s="113"/>
      <c r="I789" s="113"/>
      <c r="J789" s="113"/>
      <c r="K789" s="113"/>
      <c r="L789" s="113"/>
      <c r="M789" s="113"/>
      <c r="N789" s="114"/>
    </row>
    <row r="790" spans="1:14" ht="12.5" outlineLevel="2" x14ac:dyDescent="0.25">
      <c r="A790" s="111" t="s">
        <v>1208</v>
      </c>
      <c r="B790" s="112" t="s">
        <v>1209</v>
      </c>
      <c r="C790" s="112" t="s">
        <v>5125</v>
      </c>
      <c r="D790" s="112" t="s">
        <v>5126</v>
      </c>
      <c r="E790" s="111" t="s">
        <v>3848</v>
      </c>
      <c r="F790" s="113">
        <v>44.546979999999998</v>
      </c>
      <c r="G790" s="113"/>
      <c r="H790" s="113"/>
      <c r="I790" s="113"/>
      <c r="J790" s="113"/>
      <c r="K790" s="113"/>
      <c r="L790" s="113"/>
      <c r="M790" s="113"/>
      <c r="N790" s="114"/>
    </row>
    <row r="791" spans="1:14" ht="12.5" outlineLevel="2" x14ac:dyDescent="0.25">
      <c r="A791" s="111" t="s">
        <v>1208</v>
      </c>
      <c r="B791" s="112" t="s">
        <v>1209</v>
      </c>
      <c r="C791" s="112" t="s">
        <v>5127</v>
      </c>
      <c r="D791" s="112" t="s">
        <v>5128</v>
      </c>
      <c r="E791" s="111" t="s">
        <v>3848</v>
      </c>
      <c r="F791" s="113">
        <v>15.974970000000001</v>
      </c>
      <c r="G791" s="113"/>
      <c r="H791" s="113"/>
      <c r="I791" s="113"/>
      <c r="J791" s="113"/>
      <c r="K791" s="113"/>
      <c r="L791" s="113"/>
      <c r="M791" s="113"/>
      <c r="N791" s="114"/>
    </row>
    <row r="792" spans="1:14" ht="12.5" outlineLevel="2" x14ac:dyDescent="0.25">
      <c r="A792" s="111" t="s">
        <v>1208</v>
      </c>
      <c r="B792" s="112" t="s">
        <v>1209</v>
      </c>
      <c r="C792" s="112" t="s">
        <v>5129</v>
      </c>
      <c r="D792" s="112" t="s">
        <v>5130</v>
      </c>
      <c r="E792" s="111" t="s">
        <v>3848</v>
      </c>
      <c r="F792" s="113">
        <v>1.1307199999999999</v>
      </c>
      <c r="G792" s="113"/>
      <c r="H792" s="113"/>
      <c r="I792" s="113"/>
      <c r="J792" s="113"/>
      <c r="K792" s="113"/>
      <c r="L792" s="113"/>
      <c r="M792" s="113"/>
      <c r="N792" s="114"/>
    </row>
    <row r="793" spans="1:14" ht="12.5" outlineLevel="2" x14ac:dyDescent="0.25">
      <c r="A793" s="111" t="s">
        <v>1208</v>
      </c>
      <c r="B793" s="112" t="s">
        <v>1209</v>
      </c>
      <c r="C793" s="112" t="s">
        <v>5131</v>
      </c>
      <c r="D793" s="112" t="s">
        <v>5132</v>
      </c>
      <c r="E793" s="111" t="s">
        <v>3848</v>
      </c>
      <c r="F793" s="113">
        <v>-0.70669999999999999</v>
      </c>
      <c r="G793" s="113"/>
      <c r="H793" s="113"/>
      <c r="I793" s="113"/>
      <c r="J793" s="113"/>
      <c r="K793" s="113"/>
      <c r="L793" s="113"/>
      <c r="M793" s="113"/>
      <c r="N793" s="114"/>
    </row>
    <row r="794" spans="1:14" ht="12.5" outlineLevel="2" x14ac:dyDescent="0.25">
      <c r="A794" s="111" t="s">
        <v>1208</v>
      </c>
      <c r="B794" s="112" t="s">
        <v>1209</v>
      </c>
      <c r="C794" s="112" t="s">
        <v>5133</v>
      </c>
      <c r="D794" s="112" t="s">
        <v>5134</v>
      </c>
      <c r="E794" s="111" t="s">
        <v>3848</v>
      </c>
      <c r="F794" s="113">
        <v>1448.56258</v>
      </c>
      <c r="G794" s="113"/>
      <c r="H794" s="113"/>
      <c r="I794" s="113"/>
      <c r="J794" s="113"/>
      <c r="K794" s="113"/>
      <c r="L794" s="113"/>
      <c r="M794" s="113"/>
      <c r="N794" s="114"/>
    </row>
    <row r="795" spans="1:14" ht="12.5" outlineLevel="2" x14ac:dyDescent="0.25">
      <c r="A795" s="111" t="s">
        <v>1208</v>
      </c>
      <c r="B795" s="112" t="s">
        <v>1209</v>
      </c>
      <c r="C795" s="112" t="s">
        <v>5135</v>
      </c>
      <c r="D795" s="112" t="s">
        <v>5047</v>
      </c>
      <c r="E795" s="111" t="s">
        <v>3848</v>
      </c>
      <c r="F795" s="113">
        <v>192.61528000000001</v>
      </c>
      <c r="G795" s="113"/>
      <c r="H795" s="113"/>
      <c r="I795" s="113"/>
      <c r="J795" s="113"/>
      <c r="K795" s="113"/>
      <c r="L795" s="113"/>
      <c r="M795" s="113"/>
      <c r="N795" s="114"/>
    </row>
    <row r="796" spans="1:14" ht="12.5" outlineLevel="2" x14ac:dyDescent="0.25">
      <c r="A796" s="111" t="s">
        <v>1208</v>
      </c>
      <c r="B796" s="112" t="s">
        <v>1209</v>
      </c>
      <c r="C796" s="112" t="s">
        <v>5136</v>
      </c>
      <c r="D796" s="112" t="s">
        <v>4937</v>
      </c>
      <c r="E796" s="111" t="s">
        <v>3848</v>
      </c>
      <c r="F796" s="113">
        <v>911.89212999999995</v>
      </c>
      <c r="G796" s="113"/>
      <c r="H796" s="113"/>
      <c r="I796" s="113"/>
      <c r="J796" s="113"/>
      <c r="K796" s="113"/>
      <c r="L796" s="113"/>
      <c r="M796" s="113"/>
      <c r="N796" s="114"/>
    </row>
    <row r="797" spans="1:14" ht="12.5" outlineLevel="2" x14ac:dyDescent="0.25">
      <c r="A797" s="111" t="s">
        <v>1208</v>
      </c>
      <c r="B797" s="112" t="s">
        <v>1209</v>
      </c>
      <c r="C797" s="112" t="s">
        <v>5137</v>
      </c>
      <c r="D797" s="112" t="s">
        <v>4959</v>
      </c>
      <c r="E797" s="111" t="s">
        <v>3848</v>
      </c>
      <c r="F797" s="113">
        <v>467.38661000000002</v>
      </c>
      <c r="G797" s="113"/>
      <c r="H797" s="113"/>
      <c r="I797" s="113"/>
      <c r="J797" s="113"/>
      <c r="K797" s="113"/>
      <c r="L797" s="113"/>
      <c r="M797" s="113"/>
      <c r="N797" s="114"/>
    </row>
    <row r="798" spans="1:14" ht="12.5" outlineLevel="2" x14ac:dyDescent="0.25">
      <c r="A798" s="111" t="s">
        <v>1208</v>
      </c>
      <c r="B798" s="112" t="s">
        <v>1209</v>
      </c>
      <c r="C798" s="112" t="s">
        <v>5138</v>
      </c>
      <c r="D798" s="112" t="s">
        <v>5139</v>
      </c>
      <c r="E798" s="111" t="s">
        <v>3848</v>
      </c>
      <c r="F798" s="113">
        <v>1238.6295700000001</v>
      </c>
      <c r="G798" s="113"/>
      <c r="H798" s="113"/>
      <c r="I798" s="113"/>
      <c r="J798" s="113"/>
      <c r="K798" s="113"/>
      <c r="L798" s="113"/>
      <c r="M798" s="113"/>
      <c r="N798" s="114"/>
    </row>
    <row r="799" spans="1:14" ht="12.5" outlineLevel="2" x14ac:dyDescent="0.25">
      <c r="A799" s="111" t="s">
        <v>1208</v>
      </c>
      <c r="B799" s="112" t="s">
        <v>1209</v>
      </c>
      <c r="C799" s="112" t="s">
        <v>5140</v>
      </c>
      <c r="D799" s="112" t="s">
        <v>5060</v>
      </c>
      <c r="E799" s="111" t="s">
        <v>3848</v>
      </c>
      <c r="F799" s="113">
        <v>4.3329500000000003</v>
      </c>
      <c r="G799" s="113"/>
      <c r="H799" s="113"/>
      <c r="I799" s="113"/>
      <c r="J799" s="113"/>
      <c r="K799" s="113"/>
      <c r="L799" s="113"/>
      <c r="M799" s="113"/>
      <c r="N799" s="114"/>
    </row>
    <row r="800" spans="1:14" ht="12.5" outlineLevel="2" x14ac:dyDescent="0.25">
      <c r="A800" s="111" t="s">
        <v>1208</v>
      </c>
      <c r="B800" s="112" t="s">
        <v>1209</v>
      </c>
      <c r="C800" s="112" t="s">
        <v>5141</v>
      </c>
      <c r="D800" s="112" t="s">
        <v>5062</v>
      </c>
      <c r="E800" s="111" t="s">
        <v>3848</v>
      </c>
      <c r="F800" s="113">
        <v>2.21347</v>
      </c>
      <c r="G800" s="113"/>
      <c r="H800" s="113"/>
      <c r="I800" s="113"/>
      <c r="J800" s="113"/>
      <c r="K800" s="113"/>
      <c r="L800" s="113"/>
      <c r="M800" s="113"/>
      <c r="N800" s="114"/>
    </row>
    <row r="801" spans="1:14" ht="12.5" outlineLevel="2" x14ac:dyDescent="0.25">
      <c r="A801" s="111" t="s">
        <v>1208</v>
      </c>
      <c r="B801" s="112" t="s">
        <v>1209</v>
      </c>
      <c r="C801" s="112" t="s">
        <v>5142</v>
      </c>
      <c r="D801" s="112" t="s">
        <v>5143</v>
      </c>
      <c r="E801" s="111" t="s">
        <v>3848</v>
      </c>
      <c r="F801" s="113">
        <v>602.48880999999994</v>
      </c>
      <c r="G801" s="113"/>
      <c r="H801" s="113"/>
      <c r="I801" s="113"/>
      <c r="J801" s="113"/>
      <c r="K801" s="113"/>
      <c r="L801" s="113"/>
      <c r="M801" s="113"/>
      <c r="N801" s="114"/>
    </row>
    <row r="802" spans="1:14" ht="12.5" outlineLevel="2" x14ac:dyDescent="0.25">
      <c r="A802" s="111" t="s">
        <v>1208</v>
      </c>
      <c r="B802" s="112" t="s">
        <v>1209</v>
      </c>
      <c r="C802" s="112" t="s">
        <v>5144</v>
      </c>
      <c r="D802" s="112" t="s">
        <v>5145</v>
      </c>
      <c r="E802" s="111" t="s">
        <v>3848</v>
      </c>
      <c r="F802" s="113">
        <v>44.464550000000003</v>
      </c>
      <c r="G802" s="113"/>
      <c r="H802" s="113"/>
      <c r="I802" s="113"/>
      <c r="J802" s="113"/>
      <c r="K802" s="113"/>
      <c r="L802" s="113"/>
      <c r="M802" s="113"/>
      <c r="N802" s="114"/>
    </row>
    <row r="803" spans="1:14" ht="12.5" outlineLevel="2" x14ac:dyDescent="0.25">
      <c r="A803" s="111" t="s">
        <v>1208</v>
      </c>
      <c r="B803" s="112" t="s">
        <v>1209</v>
      </c>
      <c r="C803" s="112" t="s">
        <v>5146</v>
      </c>
      <c r="D803" s="112" t="s">
        <v>5147</v>
      </c>
      <c r="E803" s="111" t="s">
        <v>3848</v>
      </c>
      <c r="F803" s="113">
        <v>42.077210000000001</v>
      </c>
      <c r="G803" s="113"/>
      <c r="H803" s="113"/>
      <c r="I803" s="113"/>
      <c r="J803" s="113"/>
      <c r="K803" s="113"/>
      <c r="L803" s="113"/>
      <c r="M803" s="113"/>
      <c r="N803" s="114"/>
    </row>
    <row r="804" spans="1:14" ht="12.5" outlineLevel="2" x14ac:dyDescent="0.25">
      <c r="A804" s="111" t="s">
        <v>1208</v>
      </c>
      <c r="B804" s="112" t="s">
        <v>1209</v>
      </c>
      <c r="C804" s="112" t="s">
        <v>5148</v>
      </c>
      <c r="D804" s="112" t="s">
        <v>5149</v>
      </c>
      <c r="E804" s="111" t="s">
        <v>3848</v>
      </c>
      <c r="F804" s="113">
        <v>-840.74851000000001</v>
      </c>
      <c r="G804" s="113"/>
      <c r="H804" s="113"/>
      <c r="I804" s="113"/>
      <c r="J804" s="113"/>
      <c r="K804" s="113"/>
      <c r="L804" s="113"/>
      <c r="M804" s="113"/>
      <c r="N804" s="114"/>
    </row>
    <row r="805" spans="1:14" ht="12.5" outlineLevel="2" x14ac:dyDescent="0.25">
      <c r="A805" s="111" t="s">
        <v>1208</v>
      </c>
      <c r="B805" s="112" t="s">
        <v>1209</v>
      </c>
      <c r="C805" s="112" t="s">
        <v>5150</v>
      </c>
      <c r="D805" s="112" t="s">
        <v>5151</v>
      </c>
      <c r="E805" s="111" t="s">
        <v>3848</v>
      </c>
      <c r="F805" s="113">
        <v>397.83625999999998</v>
      </c>
      <c r="G805" s="113"/>
      <c r="H805" s="113"/>
      <c r="I805" s="113"/>
      <c r="J805" s="113"/>
      <c r="K805" s="113"/>
      <c r="L805" s="113"/>
      <c r="M805" s="113"/>
      <c r="N805" s="114"/>
    </row>
    <row r="806" spans="1:14" ht="12.5" outlineLevel="2" x14ac:dyDescent="0.25">
      <c r="A806" s="111" t="s">
        <v>1208</v>
      </c>
      <c r="B806" s="112" t="s">
        <v>1209</v>
      </c>
      <c r="C806" s="112" t="s">
        <v>5152</v>
      </c>
      <c r="D806" s="112" t="s">
        <v>5153</v>
      </c>
      <c r="E806" s="111" t="s">
        <v>3848</v>
      </c>
      <c r="F806" s="113">
        <v>-1404.86526</v>
      </c>
      <c r="G806" s="113"/>
      <c r="H806" s="113"/>
      <c r="I806" s="113"/>
      <c r="J806" s="113"/>
      <c r="K806" s="113"/>
      <c r="L806" s="113"/>
      <c r="M806" s="113"/>
      <c r="N806" s="114"/>
    </row>
    <row r="807" spans="1:14" ht="13" outlineLevel="1" thickBot="1" x14ac:dyDescent="0.3">
      <c r="A807" s="115" t="s">
        <v>5154</v>
      </c>
      <c r="B807" s="115"/>
      <c r="C807" s="115"/>
      <c r="D807" s="115"/>
      <c r="E807" s="115"/>
      <c r="F807" s="116">
        <f t="shared" ref="F807:N807" si="17">SUBTOTAL(9,F288:F806)</f>
        <v>70099.734937917718</v>
      </c>
      <c r="G807" s="116">
        <f t="shared" si="17"/>
        <v>0</v>
      </c>
      <c r="H807" s="116">
        <f t="shared" si="17"/>
        <v>0</v>
      </c>
      <c r="I807" s="116">
        <f t="shared" si="17"/>
        <v>0</v>
      </c>
      <c r="J807" s="116">
        <f t="shared" si="17"/>
        <v>0</v>
      </c>
      <c r="K807" s="116">
        <f t="shared" si="17"/>
        <v>0</v>
      </c>
      <c r="L807" s="116">
        <f t="shared" si="17"/>
        <v>0</v>
      </c>
      <c r="M807" s="116">
        <f t="shared" si="17"/>
        <v>0</v>
      </c>
      <c r="N807" s="117">
        <f t="shared" si="17"/>
        <v>0</v>
      </c>
    </row>
    <row r="808" spans="1:14" ht="12.5" hidden="1" outlineLevel="2" x14ac:dyDescent="0.25">
      <c r="A808" s="118" t="s">
        <v>1210</v>
      </c>
      <c r="B808" s="118" t="s">
        <v>1211</v>
      </c>
      <c r="C808" s="118" t="s">
        <v>5155</v>
      </c>
      <c r="D808" s="118" t="s">
        <v>5156</v>
      </c>
      <c r="E808" s="118" t="s">
        <v>3885</v>
      </c>
      <c r="F808" s="119">
        <v>0.154</v>
      </c>
      <c r="G808" s="119"/>
      <c r="H808" s="119"/>
      <c r="I808" s="119"/>
      <c r="J808" s="119"/>
      <c r="K808" s="119"/>
      <c r="L808" s="119"/>
      <c r="M808" s="119"/>
      <c r="N808" s="120"/>
    </row>
    <row r="809" spans="1:14" ht="12.5" hidden="1" outlineLevel="2" x14ac:dyDescent="0.25">
      <c r="A809" s="111" t="s">
        <v>1210</v>
      </c>
      <c r="B809" s="112" t="s">
        <v>1211</v>
      </c>
      <c r="C809" s="112" t="s">
        <v>5157</v>
      </c>
      <c r="D809" s="112" t="s">
        <v>5158</v>
      </c>
      <c r="E809" s="111" t="s">
        <v>3885</v>
      </c>
      <c r="F809" s="113">
        <v>2.52</v>
      </c>
      <c r="G809" s="113"/>
      <c r="H809" s="113"/>
      <c r="I809" s="113"/>
      <c r="J809" s="113"/>
      <c r="K809" s="113"/>
      <c r="L809" s="113"/>
      <c r="M809" s="113"/>
      <c r="N809" s="114"/>
    </row>
    <row r="810" spans="1:14" ht="12.5" hidden="1" outlineLevel="2" x14ac:dyDescent="0.25">
      <c r="A810" s="111" t="s">
        <v>1210</v>
      </c>
      <c r="B810" s="112" t="s">
        <v>1211</v>
      </c>
      <c r="C810" s="112" t="s">
        <v>5159</v>
      </c>
      <c r="D810" s="112" t="s">
        <v>5160</v>
      </c>
      <c r="E810" s="111" t="s">
        <v>3885</v>
      </c>
      <c r="F810" s="113">
        <v>144.26159999999999</v>
      </c>
      <c r="G810" s="113"/>
      <c r="H810" s="113"/>
      <c r="I810" s="113"/>
      <c r="J810" s="113"/>
      <c r="K810" s="113"/>
      <c r="L810" s="113"/>
      <c r="M810" s="113"/>
      <c r="N810" s="114"/>
    </row>
    <row r="811" spans="1:14" ht="12.5" hidden="1" outlineLevel="2" x14ac:dyDescent="0.25">
      <c r="A811" s="111" t="s">
        <v>1210</v>
      </c>
      <c r="B811" s="112" t="s">
        <v>1211</v>
      </c>
      <c r="C811" s="112" t="s">
        <v>5161</v>
      </c>
      <c r="D811" s="112" t="s">
        <v>5162</v>
      </c>
      <c r="E811" s="111" t="s">
        <v>3885</v>
      </c>
      <c r="F811" s="113">
        <v>359.13749000000001</v>
      </c>
      <c r="G811" s="113"/>
      <c r="H811" s="113"/>
      <c r="I811" s="113"/>
      <c r="J811" s="113"/>
      <c r="K811" s="113"/>
      <c r="L811" s="113"/>
      <c r="M811" s="113"/>
      <c r="N811" s="114"/>
    </row>
    <row r="812" spans="1:14" ht="12.5" hidden="1" outlineLevel="2" x14ac:dyDescent="0.25">
      <c r="A812" s="111" t="s">
        <v>1210</v>
      </c>
      <c r="B812" s="112" t="s">
        <v>1211</v>
      </c>
      <c r="C812" s="112" t="s">
        <v>5163</v>
      </c>
      <c r="D812" s="112" t="s">
        <v>5164</v>
      </c>
      <c r="E812" s="111" t="s">
        <v>3885</v>
      </c>
      <c r="F812" s="113">
        <v>361.23489999999998</v>
      </c>
      <c r="G812" s="113"/>
      <c r="H812" s="113"/>
      <c r="I812" s="113"/>
      <c r="J812" s="113"/>
      <c r="K812" s="113"/>
      <c r="L812" s="113"/>
      <c r="M812" s="113"/>
      <c r="N812" s="114"/>
    </row>
    <row r="813" spans="1:14" ht="12.5" hidden="1" outlineLevel="2" x14ac:dyDescent="0.25">
      <c r="A813" s="111" t="s">
        <v>1210</v>
      </c>
      <c r="B813" s="112" t="s">
        <v>1211</v>
      </c>
      <c r="C813" s="112" t="s">
        <v>5165</v>
      </c>
      <c r="D813" s="112" t="s">
        <v>5166</v>
      </c>
      <c r="E813" s="111" t="s">
        <v>3885</v>
      </c>
      <c r="F813" s="113">
        <v>1.60364</v>
      </c>
      <c r="G813" s="113"/>
      <c r="H813" s="113"/>
      <c r="I813" s="113"/>
      <c r="J813" s="113"/>
      <c r="K813" s="113"/>
      <c r="L813" s="113"/>
      <c r="M813" s="113"/>
      <c r="N813" s="114"/>
    </row>
    <row r="814" spans="1:14" ht="12.5" hidden="1" outlineLevel="2" x14ac:dyDescent="0.25">
      <c r="A814" s="111" t="s">
        <v>1210</v>
      </c>
      <c r="B814" s="112" t="s">
        <v>1211</v>
      </c>
      <c r="C814" s="112" t="s">
        <v>5167</v>
      </c>
      <c r="D814" s="112" t="s">
        <v>5168</v>
      </c>
      <c r="E814" s="111" t="s">
        <v>3885</v>
      </c>
      <c r="F814" s="113">
        <v>143.04400000000001</v>
      </c>
      <c r="G814" s="113"/>
      <c r="H814" s="113"/>
      <c r="I814" s="113"/>
      <c r="J814" s="113"/>
      <c r="K814" s="113"/>
      <c r="L814" s="113"/>
      <c r="M814" s="113"/>
      <c r="N814" s="114"/>
    </row>
    <row r="815" spans="1:14" ht="12.5" hidden="1" outlineLevel="2" x14ac:dyDescent="0.25">
      <c r="A815" s="111" t="s">
        <v>1210</v>
      </c>
      <c r="B815" s="112" t="s">
        <v>1211</v>
      </c>
      <c r="C815" s="112" t="s">
        <v>5169</v>
      </c>
      <c r="D815" s="112" t="s">
        <v>5170</v>
      </c>
      <c r="E815" s="111" t="s">
        <v>3885</v>
      </c>
      <c r="F815" s="113">
        <v>117.17189</v>
      </c>
      <c r="G815" s="113"/>
      <c r="H815" s="113"/>
      <c r="I815" s="113"/>
      <c r="J815" s="113"/>
      <c r="K815" s="113"/>
      <c r="L815" s="113"/>
      <c r="M815" s="113"/>
      <c r="N815" s="114"/>
    </row>
    <row r="816" spans="1:14" ht="12.5" hidden="1" outlineLevel="2" x14ac:dyDescent="0.25">
      <c r="A816" s="111" t="s">
        <v>1210</v>
      </c>
      <c r="B816" s="112" t="s">
        <v>1211</v>
      </c>
      <c r="C816" s="112" t="s">
        <v>5171</v>
      </c>
      <c r="D816" s="112" t="s">
        <v>5172</v>
      </c>
      <c r="E816" s="111" t="s">
        <v>3885</v>
      </c>
      <c r="F816" s="113">
        <v>46.617190000000001</v>
      </c>
      <c r="G816" s="113"/>
      <c r="H816" s="113"/>
      <c r="I816" s="113"/>
      <c r="J816" s="113"/>
      <c r="K816" s="113"/>
      <c r="L816" s="113"/>
      <c r="M816" s="113"/>
      <c r="N816" s="114"/>
    </row>
    <row r="817" spans="1:14" ht="12.5" hidden="1" outlineLevel="2" x14ac:dyDescent="0.25">
      <c r="A817" s="111" t="s">
        <v>1210</v>
      </c>
      <c r="B817" s="112" t="s">
        <v>1211</v>
      </c>
      <c r="C817" s="112" t="s">
        <v>5173</v>
      </c>
      <c r="D817" s="112" t="s">
        <v>5174</v>
      </c>
      <c r="E817" s="111" t="s">
        <v>3885</v>
      </c>
      <c r="F817" s="113">
        <v>245.85731999999999</v>
      </c>
      <c r="G817" s="113"/>
      <c r="H817" s="113"/>
      <c r="I817" s="113"/>
      <c r="J817" s="113"/>
      <c r="K817" s="113"/>
      <c r="L817" s="113"/>
      <c r="M817" s="113"/>
      <c r="N817" s="114"/>
    </row>
    <row r="818" spans="1:14" ht="12.5" hidden="1" outlineLevel="2" x14ac:dyDescent="0.25">
      <c r="A818" s="111" t="s">
        <v>1210</v>
      </c>
      <c r="B818" s="112" t="s">
        <v>1211</v>
      </c>
      <c r="C818" s="112" t="s">
        <v>5175</v>
      </c>
      <c r="D818" s="112" t="s">
        <v>5176</v>
      </c>
      <c r="E818" s="111" t="s">
        <v>3885</v>
      </c>
      <c r="F818" s="113">
        <v>102.69298999999999</v>
      </c>
      <c r="G818" s="113"/>
      <c r="H818" s="113"/>
      <c r="I818" s="113"/>
      <c r="J818" s="113"/>
      <c r="K818" s="113"/>
      <c r="L818" s="113"/>
      <c r="M818" s="113"/>
      <c r="N818" s="114"/>
    </row>
    <row r="819" spans="1:14" ht="12.5" hidden="1" outlineLevel="2" x14ac:dyDescent="0.25">
      <c r="A819" s="111" t="s">
        <v>1210</v>
      </c>
      <c r="B819" s="112" t="s">
        <v>1211</v>
      </c>
      <c r="C819" s="112" t="s">
        <v>5177</v>
      </c>
      <c r="D819" s="112" t="s">
        <v>5178</v>
      </c>
      <c r="E819" s="111" t="s">
        <v>3848</v>
      </c>
      <c r="F819" s="113">
        <v>3.0000000000000001E-3</v>
      </c>
      <c r="G819" s="113"/>
      <c r="H819" s="113"/>
      <c r="I819" s="113"/>
      <c r="J819" s="113"/>
      <c r="K819" s="113"/>
      <c r="L819" s="113"/>
      <c r="M819" s="113"/>
      <c r="N819" s="114"/>
    </row>
    <row r="820" spans="1:14" ht="12.5" hidden="1" outlineLevel="2" x14ac:dyDescent="0.25">
      <c r="A820" s="111" t="s">
        <v>1210</v>
      </c>
      <c r="B820" s="112" t="s">
        <v>1211</v>
      </c>
      <c r="C820" s="112" t="s">
        <v>5179</v>
      </c>
      <c r="D820" s="112" t="s">
        <v>5180</v>
      </c>
      <c r="E820" s="111" t="s">
        <v>3848</v>
      </c>
      <c r="F820" s="113">
        <v>3.8346100000000001</v>
      </c>
      <c r="G820" s="113"/>
      <c r="H820" s="113"/>
      <c r="I820" s="113"/>
      <c r="J820" s="113"/>
      <c r="K820" s="113"/>
      <c r="L820" s="113"/>
      <c r="M820" s="113"/>
      <c r="N820" s="114"/>
    </row>
    <row r="821" spans="1:14" ht="12.5" hidden="1" outlineLevel="2" x14ac:dyDescent="0.25">
      <c r="A821" s="111" t="s">
        <v>1210</v>
      </c>
      <c r="B821" s="112" t="s">
        <v>1211</v>
      </c>
      <c r="C821" s="112" t="s">
        <v>5181</v>
      </c>
      <c r="D821" s="112" t="s">
        <v>5182</v>
      </c>
      <c r="E821" s="111" t="s">
        <v>3848</v>
      </c>
      <c r="F821" s="113">
        <v>1.0999999999999999E-2</v>
      </c>
      <c r="G821" s="113"/>
      <c r="H821" s="113"/>
      <c r="I821" s="113"/>
      <c r="J821" s="113"/>
      <c r="K821" s="113"/>
      <c r="L821" s="113"/>
      <c r="M821" s="113"/>
      <c r="N821" s="114"/>
    </row>
    <row r="822" spans="1:14" ht="12.5" hidden="1" outlineLevel="2" x14ac:dyDescent="0.25">
      <c r="A822" s="111" t="s">
        <v>1210</v>
      </c>
      <c r="B822" s="112" t="s">
        <v>1211</v>
      </c>
      <c r="C822" s="112" t="s">
        <v>5183</v>
      </c>
      <c r="D822" s="112" t="s">
        <v>5184</v>
      </c>
      <c r="E822" s="111" t="s">
        <v>3848</v>
      </c>
      <c r="F822" s="113">
        <v>846.00710000000004</v>
      </c>
      <c r="G822" s="113"/>
      <c r="H822" s="113"/>
      <c r="I822" s="113"/>
      <c r="J822" s="113"/>
      <c r="K822" s="113"/>
      <c r="L822" s="113"/>
      <c r="M822" s="113"/>
      <c r="N822" s="114"/>
    </row>
    <row r="823" spans="1:14" ht="12.5" hidden="1" outlineLevel="2" x14ac:dyDescent="0.25">
      <c r="A823" s="111" t="s">
        <v>1210</v>
      </c>
      <c r="B823" s="112" t="s">
        <v>1211</v>
      </c>
      <c r="C823" s="112" t="s">
        <v>5185</v>
      </c>
      <c r="D823" s="112" t="s">
        <v>5186</v>
      </c>
      <c r="E823" s="111" t="s">
        <v>3848</v>
      </c>
      <c r="F823" s="113">
        <v>101.28661</v>
      </c>
      <c r="G823" s="113"/>
      <c r="H823" s="113"/>
      <c r="I823" s="113"/>
      <c r="J823" s="113"/>
      <c r="K823" s="113"/>
      <c r="L823" s="113"/>
      <c r="M823" s="113"/>
      <c r="N823" s="114"/>
    </row>
    <row r="824" spans="1:14" ht="12.5" hidden="1" outlineLevel="2" x14ac:dyDescent="0.25">
      <c r="A824" s="111" t="s">
        <v>1210</v>
      </c>
      <c r="B824" s="112" t="s">
        <v>1211</v>
      </c>
      <c r="C824" s="112" t="s">
        <v>5187</v>
      </c>
      <c r="D824" s="112" t="s">
        <v>5188</v>
      </c>
      <c r="E824" s="111" t="s">
        <v>3848</v>
      </c>
      <c r="F824" s="113">
        <v>360.53384999999997</v>
      </c>
      <c r="G824" s="113"/>
      <c r="H824" s="113"/>
      <c r="I824" s="113"/>
      <c r="J824" s="113"/>
      <c r="K824" s="113"/>
      <c r="L824" s="113"/>
      <c r="M824" s="113"/>
      <c r="N824" s="114"/>
    </row>
    <row r="825" spans="1:14" ht="12.5" hidden="1" outlineLevel="2" x14ac:dyDescent="0.25">
      <c r="A825" s="111" t="s">
        <v>1210</v>
      </c>
      <c r="B825" s="112" t="s">
        <v>1211</v>
      </c>
      <c r="C825" s="112" t="s">
        <v>5189</v>
      </c>
      <c r="D825" s="112" t="s">
        <v>5190</v>
      </c>
      <c r="E825" s="111" t="s">
        <v>3848</v>
      </c>
      <c r="F825" s="113">
        <v>123.29439000000001</v>
      </c>
      <c r="G825" s="113"/>
      <c r="H825" s="113"/>
      <c r="I825" s="113"/>
      <c r="J825" s="113"/>
      <c r="K825" s="113"/>
      <c r="L825" s="113"/>
      <c r="M825" s="113"/>
      <c r="N825" s="114"/>
    </row>
    <row r="826" spans="1:14" ht="12.5" hidden="1" outlineLevel="2" x14ac:dyDescent="0.25">
      <c r="A826" s="111" t="s">
        <v>1210</v>
      </c>
      <c r="B826" s="112" t="s">
        <v>1211</v>
      </c>
      <c r="C826" s="112" t="s">
        <v>5191</v>
      </c>
      <c r="D826" s="112" t="s">
        <v>5192</v>
      </c>
      <c r="E826" s="111" t="s">
        <v>3848</v>
      </c>
      <c r="F826" s="113">
        <v>61.336190000000002</v>
      </c>
      <c r="G826" s="113"/>
      <c r="H826" s="113"/>
      <c r="I826" s="113"/>
      <c r="J826" s="113"/>
      <c r="K826" s="113"/>
      <c r="L826" s="113"/>
      <c r="M826" s="113"/>
      <c r="N826" s="114"/>
    </row>
    <row r="827" spans="1:14" ht="12.5" hidden="1" outlineLevel="2" x14ac:dyDescent="0.25">
      <c r="A827" s="111" t="s">
        <v>1210</v>
      </c>
      <c r="B827" s="112" t="s">
        <v>1211</v>
      </c>
      <c r="C827" s="112" t="s">
        <v>5193</v>
      </c>
      <c r="D827" s="112" t="s">
        <v>5194</v>
      </c>
      <c r="E827" s="111" t="s">
        <v>3848</v>
      </c>
      <c r="F827" s="113">
        <v>120.21977</v>
      </c>
      <c r="G827" s="113"/>
      <c r="H827" s="113"/>
      <c r="I827" s="113"/>
      <c r="J827" s="113"/>
      <c r="K827" s="113"/>
      <c r="L827" s="113"/>
      <c r="M827" s="113"/>
      <c r="N827" s="114"/>
    </row>
    <row r="828" spans="1:14" ht="12.5" hidden="1" outlineLevel="2" x14ac:dyDescent="0.25">
      <c r="A828" s="111" t="s">
        <v>1210</v>
      </c>
      <c r="B828" s="112" t="s">
        <v>1211</v>
      </c>
      <c r="C828" s="112" t="s">
        <v>5195</v>
      </c>
      <c r="D828" s="112" t="s">
        <v>5196</v>
      </c>
      <c r="E828" s="111" t="s">
        <v>3848</v>
      </c>
      <c r="F828" s="113">
        <v>274.98216000000002</v>
      </c>
      <c r="G828" s="113"/>
      <c r="H828" s="113"/>
      <c r="I828" s="113"/>
      <c r="J828" s="113"/>
      <c r="K828" s="113"/>
      <c r="L828" s="113"/>
      <c r="M828" s="113"/>
      <c r="N828" s="114"/>
    </row>
    <row r="829" spans="1:14" ht="12.5" hidden="1" outlineLevel="2" x14ac:dyDescent="0.25">
      <c r="A829" s="111" t="s">
        <v>1210</v>
      </c>
      <c r="B829" s="112" t="s">
        <v>1211</v>
      </c>
      <c r="C829" s="112" t="s">
        <v>5197</v>
      </c>
      <c r="D829" s="112" t="s">
        <v>5198</v>
      </c>
      <c r="E829" s="111" t="s">
        <v>3848</v>
      </c>
      <c r="F829" s="113">
        <v>229.13469000000001</v>
      </c>
      <c r="G829" s="113"/>
      <c r="H829" s="113"/>
      <c r="I829" s="113"/>
      <c r="J829" s="113"/>
      <c r="K829" s="113"/>
      <c r="L829" s="113"/>
      <c r="M829" s="113"/>
      <c r="N829" s="114"/>
    </row>
    <row r="830" spans="1:14" ht="12.5" hidden="1" outlineLevel="2" x14ac:dyDescent="0.25">
      <c r="A830" s="111" t="s">
        <v>1210</v>
      </c>
      <c r="B830" s="112" t="s">
        <v>1211</v>
      </c>
      <c r="C830" s="112" t="s">
        <v>5199</v>
      </c>
      <c r="D830" s="112" t="s">
        <v>5200</v>
      </c>
      <c r="E830" s="111" t="s">
        <v>3848</v>
      </c>
      <c r="F830" s="113">
        <v>19.45187</v>
      </c>
      <c r="G830" s="113"/>
      <c r="H830" s="113"/>
      <c r="I830" s="113"/>
      <c r="J830" s="113"/>
      <c r="K830" s="113"/>
      <c r="L830" s="113"/>
      <c r="M830" s="113"/>
      <c r="N830" s="114"/>
    </row>
    <row r="831" spans="1:14" ht="12.5" hidden="1" outlineLevel="2" x14ac:dyDescent="0.25">
      <c r="A831" s="111" t="s">
        <v>1210</v>
      </c>
      <c r="B831" s="112" t="s">
        <v>1211</v>
      </c>
      <c r="C831" s="112" t="s">
        <v>5201</v>
      </c>
      <c r="D831" s="112" t="s">
        <v>5202</v>
      </c>
      <c r="E831" s="111" t="s">
        <v>3848</v>
      </c>
      <c r="F831" s="113">
        <v>101.73987</v>
      </c>
      <c r="G831" s="113"/>
      <c r="H831" s="113"/>
      <c r="I831" s="113"/>
      <c r="J831" s="113"/>
      <c r="K831" s="113"/>
      <c r="L831" s="113"/>
      <c r="M831" s="113"/>
      <c r="N831" s="114"/>
    </row>
    <row r="832" spans="1:14" ht="12.5" hidden="1" outlineLevel="2" x14ac:dyDescent="0.25">
      <c r="A832" s="111" t="s">
        <v>1210</v>
      </c>
      <c r="B832" s="112" t="s">
        <v>1211</v>
      </c>
      <c r="C832" s="112" t="s">
        <v>5203</v>
      </c>
      <c r="D832" s="112" t="s">
        <v>5204</v>
      </c>
      <c r="E832" s="111" t="s">
        <v>3848</v>
      </c>
      <c r="F832" s="113">
        <v>3126.6369</v>
      </c>
      <c r="G832" s="113"/>
      <c r="H832" s="113"/>
      <c r="I832" s="113"/>
      <c r="J832" s="113"/>
      <c r="K832" s="113"/>
      <c r="L832" s="113"/>
      <c r="M832" s="113"/>
      <c r="N832" s="114"/>
    </row>
    <row r="833" spans="1:14" ht="12.5" hidden="1" outlineLevel="2" x14ac:dyDescent="0.25">
      <c r="A833" s="111" t="s">
        <v>1210</v>
      </c>
      <c r="B833" s="112" t="s">
        <v>1211</v>
      </c>
      <c r="C833" s="112" t="s">
        <v>5205</v>
      </c>
      <c r="D833" s="112" t="s">
        <v>5206</v>
      </c>
      <c r="E833" s="111" t="s">
        <v>3848</v>
      </c>
      <c r="F833" s="113">
        <v>164.57782</v>
      </c>
      <c r="G833" s="113"/>
      <c r="H833" s="113"/>
      <c r="I833" s="113"/>
      <c r="J833" s="113"/>
      <c r="K833" s="113"/>
      <c r="L833" s="113"/>
      <c r="M833" s="113"/>
      <c r="N833" s="114"/>
    </row>
    <row r="834" spans="1:14" ht="12.5" hidden="1" outlineLevel="2" x14ac:dyDescent="0.25">
      <c r="A834" s="111" t="s">
        <v>1210</v>
      </c>
      <c r="B834" s="112" t="s">
        <v>1211</v>
      </c>
      <c r="C834" s="112" t="s">
        <v>5207</v>
      </c>
      <c r="D834" s="112" t="s">
        <v>5208</v>
      </c>
      <c r="E834" s="111" t="s">
        <v>3848</v>
      </c>
      <c r="F834" s="113">
        <v>317.33852000000002</v>
      </c>
      <c r="G834" s="113"/>
      <c r="H834" s="113"/>
      <c r="I834" s="113"/>
      <c r="J834" s="113"/>
      <c r="K834" s="113"/>
      <c r="L834" s="113"/>
      <c r="M834" s="113"/>
      <c r="N834" s="114"/>
    </row>
    <row r="835" spans="1:14" ht="12.5" hidden="1" outlineLevel="2" x14ac:dyDescent="0.25">
      <c r="A835" s="111" t="s">
        <v>1210</v>
      </c>
      <c r="B835" s="112" t="s">
        <v>1211</v>
      </c>
      <c r="C835" s="112" t="s">
        <v>5209</v>
      </c>
      <c r="D835" s="112" t="s">
        <v>5210</v>
      </c>
      <c r="E835" s="111" t="s">
        <v>3848</v>
      </c>
      <c r="F835" s="113">
        <v>113.29595</v>
      </c>
      <c r="G835" s="113"/>
      <c r="H835" s="113"/>
      <c r="I835" s="113"/>
      <c r="J835" s="113"/>
      <c r="K835" s="113"/>
      <c r="L835" s="113"/>
      <c r="M835" s="113"/>
      <c r="N835" s="114"/>
    </row>
    <row r="836" spans="1:14" ht="12.5" hidden="1" outlineLevel="2" x14ac:dyDescent="0.25">
      <c r="A836" s="111" t="s">
        <v>1210</v>
      </c>
      <c r="B836" s="112" t="s">
        <v>1211</v>
      </c>
      <c r="C836" s="112" t="s">
        <v>5211</v>
      </c>
      <c r="D836" s="112" t="s">
        <v>5212</v>
      </c>
      <c r="E836" s="111" t="s">
        <v>3848</v>
      </c>
      <c r="F836" s="113">
        <v>108.38252</v>
      </c>
      <c r="G836" s="113"/>
      <c r="H836" s="113"/>
      <c r="I836" s="113"/>
      <c r="J836" s="113"/>
      <c r="K836" s="113"/>
      <c r="L836" s="113"/>
      <c r="M836" s="113"/>
      <c r="N836" s="114"/>
    </row>
    <row r="837" spans="1:14" ht="12.5" hidden="1" outlineLevel="2" x14ac:dyDescent="0.25">
      <c r="A837" s="111" t="s">
        <v>1210</v>
      </c>
      <c r="B837" s="112" t="s">
        <v>1211</v>
      </c>
      <c r="C837" s="112" t="s">
        <v>5213</v>
      </c>
      <c r="D837" s="112" t="s">
        <v>5214</v>
      </c>
      <c r="E837" s="111" t="s">
        <v>3848</v>
      </c>
      <c r="F837" s="113">
        <v>58.373260000000002</v>
      </c>
      <c r="G837" s="113"/>
      <c r="H837" s="113"/>
      <c r="I837" s="113"/>
      <c r="J837" s="113"/>
      <c r="K837" s="113"/>
      <c r="L837" s="113"/>
      <c r="M837" s="113"/>
      <c r="N837" s="114"/>
    </row>
    <row r="838" spans="1:14" ht="12.5" hidden="1" outlineLevel="2" x14ac:dyDescent="0.25">
      <c r="A838" s="111" t="s">
        <v>1210</v>
      </c>
      <c r="B838" s="112" t="s">
        <v>1211</v>
      </c>
      <c r="C838" s="112" t="s">
        <v>5215</v>
      </c>
      <c r="D838" s="112" t="s">
        <v>5216</v>
      </c>
      <c r="E838" s="111" t="s">
        <v>3848</v>
      </c>
      <c r="F838" s="113">
        <v>268.05756000000002</v>
      </c>
      <c r="G838" s="113"/>
      <c r="H838" s="113"/>
      <c r="I838" s="113"/>
      <c r="J838" s="113"/>
      <c r="K838" s="113"/>
      <c r="L838" s="113"/>
      <c r="M838" s="113"/>
      <c r="N838" s="114"/>
    </row>
    <row r="839" spans="1:14" ht="12.5" hidden="1" outlineLevel="2" x14ac:dyDescent="0.25">
      <c r="A839" s="111" t="s">
        <v>1210</v>
      </c>
      <c r="B839" s="112" t="s">
        <v>1211</v>
      </c>
      <c r="C839" s="112" t="s">
        <v>5217</v>
      </c>
      <c r="D839" s="112" t="s">
        <v>5218</v>
      </c>
      <c r="E839" s="111" t="s">
        <v>3848</v>
      </c>
      <c r="F839" s="113">
        <v>490.10075000000001</v>
      </c>
      <c r="G839" s="113"/>
      <c r="H839" s="113"/>
      <c r="I839" s="113"/>
      <c r="J839" s="113"/>
      <c r="K839" s="113"/>
      <c r="L839" s="113"/>
      <c r="M839" s="113"/>
      <c r="N839" s="114"/>
    </row>
    <row r="840" spans="1:14" ht="12.5" hidden="1" outlineLevel="2" x14ac:dyDescent="0.25">
      <c r="A840" s="111" t="s">
        <v>1210</v>
      </c>
      <c r="B840" s="112" t="s">
        <v>1211</v>
      </c>
      <c r="C840" s="112" t="s">
        <v>5219</v>
      </c>
      <c r="D840" s="112" t="s">
        <v>5220</v>
      </c>
      <c r="E840" s="111" t="s">
        <v>3848</v>
      </c>
      <c r="F840" s="113">
        <v>17.336749999999999</v>
      </c>
      <c r="G840" s="113"/>
      <c r="H840" s="113"/>
      <c r="I840" s="113"/>
      <c r="J840" s="113"/>
      <c r="K840" s="113"/>
      <c r="L840" s="113"/>
      <c r="M840" s="113"/>
      <c r="N840" s="114"/>
    </row>
    <row r="841" spans="1:14" ht="12.5" hidden="1" outlineLevel="2" x14ac:dyDescent="0.25">
      <c r="A841" s="111" t="s">
        <v>1210</v>
      </c>
      <c r="B841" s="112" t="s">
        <v>1211</v>
      </c>
      <c r="C841" s="112" t="s">
        <v>5221</v>
      </c>
      <c r="D841" s="112" t="s">
        <v>5222</v>
      </c>
      <c r="E841" s="111" t="s">
        <v>3848</v>
      </c>
      <c r="F841" s="113">
        <v>9.3955800000000007</v>
      </c>
      <c r="G841" s="113"/>
      <c r="H841" s="113"/>
      <c r="I841" s="113"/>
      <c r="J841" s="113"/>
      <c r="K841" s="113"/>
      <c r="L841" s="113"/>
      <c r="M841" s="113"/>
      <c r="N841" s="114"/>
    </row>
    <row r="842" spans="1:14" ht="12.5" hidden="1" outlineLevel="2" x14ac:dyDescent="0.25">
      <c r="A842" s="111" t="s">
        <v>1210</v>
      </c>
      <c r="B842" s="112" t="s">
        <v>1211</v>
      </c>
      <c r="C842" s="112" t="s">
        <v>5223</v>
      </c>
      <c r="D842" s="112" t="s">
        <v>5224</v>
      </c>
      <c r="E842" s="111" t="s">
        <v>3848</v>
      </c>
      <c r="F842" s="113">
        <v>32.767299999999999</v>
      </c>
      <c r="G842" s="113"/>
      <c r="H842" s="113"/>
      <c r="I842" s="113"/>
      <c r="J842" s="113"/>
      <c r="K842" s="113"/>
      <c r="L842" s="113"/>
      <c r="M842" s="113"/>
      <c r="N842" s="114"/>
    </row>
    <row r="843" spans="1:14" ht="12.5" hidden="1" outlineLevel="2" x14ac:dyDescent="0.25">
      <c r="A843" s="111" t="s">
        <v>1210</v>
      </c>
      <c r="B843" s="112" t="s">
        <v>1211</v>
      </c>
      <c r="C843" s="112" t="s">
        <v>5225</v>
      </c>
      <c r="D843" s="112" t="s">
        <v>5226</v>
      </c>
      <c r="E843" s="111" t="s">
        <v>3848</v>
      </c>
      <c r="F843" s="113">
        <v>49.790480000000002</v>
      </c>
      <c r="G843" s="113"/>
      <c r="H843" s="113"/>
      <c r="I843" s="113"/>
      <c r="J843" s="113"/>
      <c r="K843" s="113"/>
      <c r="L843" s="113"/>
      <c r="M843" s="113"/>
      <c r="N843" s="114"/>
    </row>
    <row r="844" spans="1:14" ht="12.5" hidden="1" outlineLevel="2" x14ac:dyDescent="0.25">
      <c r="A844" s="111" t="s">
        <v>1210</v>
      </c>
      <c r="B844" s="112" t="s">
        <v>1211</v>
      </c>
      <c r="C844" s="112" t="s">
        <v>5227</v>
      </c>
      <c r="D844" s="112" t="s">
        <v>5228</v>
      </c>
      <c r="E844" s="111" t="s">
        <v>3848</v>
      </c>
      <c r="F844" s="113">
        <v>308.63628</v>
      </c>
      <c r="G844" s="113"/>
      <c r="H844" s="113"/>
      <c r="I844" s="113"/>
      <c r="J844" s="113"/>
      <c r="K844" s="113"/>
      <c r="L844" s="113"/>
      <c r="M844" s="113"/>
      <c r="N844" s="114"/>
    </row>
    <row r="845" spans="1:14" ht="12.5" hidden="1" outlineLevel="2" x14ac:dyDescent="0.25">
      <c r="A845" s="111" t="s">
        <v>1210</v>
      </c>
      <c r="B845" s="112" t="s">
        <v>1211</v>
      </c>
      <c r="C845" s="112" t="s">
        <v>5229</v>
      </c>
      <c r="D845" s="112" t="s">
        <v>5230</v>
      </c>
      <c r="E845" s="111" t="s">
        <v>3848</v>
      </c>
      <c r="F845" s="113">
        <v>3816.4172600000002</v>
      </c>
      <c r="G845" s="113"/>
      <c r="H845" s="113"/>
      <c r="I845" s="113"/>
      <c r="J845" s="113"/>
      <c r="K845" s="113"/>
      <c r="L845" s="113"/>
      <c r="M845" s="113"/>
      <c r="N845" s="114"/>
    </row>
    <row r="846" spans="1:14" ht="12.5" hidden="1" outlineLevel="2" x14ac:dyDescent="0.25">
      <c r="A846" s="111" t="s">
        <v>1210</v>
      </c>
      <c r="B846" s="112" t="s">
        <v>1211</v>
      </c>
      <c r="C846" s="112" t="s">
        <v>5231</v>
      </c>
      <c r="D846" s="112" t="s">
        <v>5232</v>
      </c>
      <c r="E846" s="111" t="s">
        <v>3848</v>
      </c>
      <c r="F846" s="113">
        <v>197.81917000000001</v>
      </c>
      <c r="G846" s="113"/>
      <c r="H846" s="113"/>
      <c r="I846" s="113"/>
      <c r="J846" s="113"/>
      <c r="K846" s="113"/>
      <c r="L846" s="113"/>
      <c r="M846" s="113"/>
      <c r="N846" s="114"/>
    </row>
    <row r="847" spans="1:14" ht="12.5" hidden="1" outlineLevel="2" x14ac:dyDescent="0.25">
      <c r="A847" s="111" t="s">
        <v>1210</v>
      </c>
      <c r="B847" s="112" t="s">
        <v>1211</v>
      </c>
      <c r="C847" s="112" t="s">
        <v>5233</v>
      </c>
      <c r="D847" s="112" t="s">
        <v>5234</v>
      </c>
      <c r="E847" s="111" t="s">
        <v>3848</v>
      </c>
      <c r="F847" s="113">
        <v>287.19031000000001</v>
      </c>
      <c r="G847" s="113"/>
      <c r="H847" s="113"/>
      <c r="I847" s="113"/>
      <c r="J847" s="113"/>
      <c r="K847" s="113"/>
      <c r="L847" s="113"/>
      <c r="M847" s="113"/>
      <c r="N847" s="114"/>
    </row>
    <row r="848" spans="1:14" ht="12.5" hidden="1" outlineLevel="2" x14ac:dyDescent="0.25">
      <c r="A848" s="111" t="s">
        <v>1210</v>
      </c>
      <c r="B848" s="112" t="s">
        <v>1211</v>
      </c>
      <c r="C848" s="112" t="s">
        <v>5235</v>
      </c>
      <c r="D848" s="112" t="s">
        <v>5236</v>
      </c>
      <c r="E848" s="111" t="s">
        <v>3848</v>
      </c>
      <c r="F848" s="113">
        <v>108.1255</v>
      </c>
      <c r="G848" s="113"/>
      <c r="H848" s="113"/>
      <c r="I848" s="113"/>
      <c r="J848" s="113"/>
      <c r="K848" s="113"/>
      <c r="L848" s="113"/>
      <c r="M848" s="113"/>
      <c r="N848" s="114"/>
    </row>
    <row r="849" spans="1:14" ht="12.5" hidden="1" outlineLevel="2" x14ac:dyDescent="0.25">
      <c r="A849" s="111" t="s">
        <v>1210</v>
      </c>
      <c r="B849" s="112" t="s">
        <v>1211</v>
      </c>
      <c r="C849" s="112" t="s">
        <v>5237</v>
      </c>
      <c r="D849" s="112" t="s">
        <v>5238</v>
      </c>
      <c r="E849" s="111" t="s">
        <v>3848</v>
      </c>
      <c r="F849" s="113">
        <v>189.9254</v>
      </c>
      <c r="G849" s="113"/>
      <c r="H849" s="113"/>
      <c r="I849" s="113"/>
      <c r="J849" s="113"/>
      <c r="K849" s="113"/>
      <c r="L849" s="113"/>
      <c r="M849" s="113"/>
      <c r="N849" s="114"/>
    </row>
    <row r="850" spans="1:14" ht="12.5" hidden="1" outlineLevel="2" x14ac:dyDescent="0.25">
      <c r="A850" s="111" t="s">
        <v>1210</v>
      </c>
      <c r="B850" s="112" t="s">
        <v>1211</v>
      </c>
      <c r="C850" s="112" t="s">
        <v>5239</v>
      </c>
      <c r="D850" s="112" t="s">
        <v>5240</v>
      </c>
      <c r="E850" s="111" t="s">
        <v>3848</v>
      </c>
      <c r="F850" s="113">
        <v>73.97869</v>
      </c>
      <c r="G850" s="113"/>
      <c r="H850" s="113"/>
      <c r="I850" s="113"/>
      <c r="J850" s="113"/>
      <c r="K850" s="113"/>
      <c r="L850" s="113"/>
      <c r="M850" s="113"/>
      <c r="N850" s="114"/>
    </row>
    <row r="851" spans="1:14" ht="12.5" hidden="1" outlineLevel="2" x14ac:dyDescent="0.25">
      <c r="A851" s="111" t="s">
        <v>1210</v>
      </c>
      <c r="B851" s="112" t="s">
        <v>1211</v>
      </c>
      <c r="C851" s="112" t="s">
        <v>5241</v>
      </c>
      <c r="D851" s="112" t="s">
        <v>5242</v>
      </c>
      <c r="E851" s="111" t="s">
        <v>3848</v>
      </c>
      <c r="F851" s="113">
        <v>807.23829999999998</v>
      </c>
      <c r="G851" s="113"/>
      <c r="H851" s="113"/>
      <c r="I851" s="113"/>
      <c r="J851" s="113"/>
      <c r="K851" s="113"/>
      <c r="L851" s="113"/>
      <c r="M851" s="113"/>
      <c r="N851" s="114"/>
    </row>
    <row r="852" spans="1:14" ht="12.5" hidden="1" outlineLevel="2" x14ac:dyDescent="0.25">
      <c r="A852" s="111" t="s">
        <v>1210</v>
      </c>
      <c r="B852" s="112" t="s">
        <v>1211</v>
      </c>
      <c r="C852" s="112" t="s">
        <v>5243</v>
      </c>
      <c r="D852" s="112" t="s">
        <v>5198</v>
      </c>
      <c r="E852" s="111" t="s">
        <v>3848</v>
      </c>
      <c r="F852" s="113">
        <v>593.56381999999996</v>
      </c>
      <c r="G852" s="113"/>
      <c r="H852" s="113"/>
      <c r="I852" s="113"/>
      <c r="J852" s="113"/>
      <c r="K852" s="113"/>
      <c r="L852" s="113"/>
      <c r="M852" s="113"/>
      <c r="N852" s="114"/>
    </row>
    <row r="853" spans="1:14" ht="12.5" hidden="1" outlineLevel="2" x14ac:dyDescent="0.25">
      <c r="A853" s="111" t="s">
        <v>1210</v>
      </c>
      <c r="B853" s="112" t="s">
        <v>1211</v>
      </c>
      <c r="C853" s="112" t="s">
        <v>5244</v>
      </c>
      <c r="D853" s="112" t="s">
        <v>5245</v>
      </c>
      <c r="E853" s="111" t="s">
        <v>3848</v>
      </c>
      <c r="F853" s="113">
        <v>47.20308</v>
      </c>
      <c r="G853" s="113"/>
      <c r="H853" s="113"/>
      <c r="I853" s="113"/>
      <c r="J853" s="113"/>
      <c r="K853" s="113"/>
      <c r="L853" s="113"/>
      <c r="M853" s="113"/>
      <c r="N853" s="114"/>
    </row>
    <row r="854" spans="1:14" ht="12.5" hidden="1" outlineLevel="2" x14ac:dyDescent="0.25">
      <c r="A854" s="111" t="s">
        <v>1210</v>
      </c>
      <c r="B854" s="112" t="s">
        <v>1211</v>
      </c>
      <c r="C854" s="112" t="s">
        <v>5246</v>
      </c>
      <c r="D854" s="112" t="s">
        <v>5247</v>
      </c>
      <c r="E854" s="111" t="s">
        <v>3848</v>
      </c>
      <c r="F854" s="113">
        <v>321.98257999999998</v>
      </c>
      <c r="G854" s="113"/>
      <c r="H854" s="113"/>
      <c r="I854" s="113"/>
      <c r="J854" s="113"/>
      <c r="K854" s="113"/>
      <c r="L854" s="113"/>
      <c r="M854" s="113"/>
      <c r="N854" s="114"/>
    </row>
    <row r="855" spans="1:14" ht="12.5" hidden="1" outlineLevel="2" x14ac:dyDescent="0.25">
      <c r="A855" s="111" t="s">
        <v>1210</v>
      </c>
      <c r="B855" s="112" t="s">
        <v>1211</v>
      </c>
      <c r="C855" s="112" t="s">
        <v>5248</v>
      </c>
      <c r="D855" s="112" t="s">
        <v>5249</v>
      </c>
      <c r="E855" s="111" t="s">
        <v>3848</v>
      </c>
      <c r="F855" s="113">
        <v>4283.3929399999997</v>
      </c>
      <c r="G855" s="113"/>
      <c r="H855" s="113"/>
      <c r="I855" s="113"/>
      <c r="J855" s="113"/>
      <c r="K855" s="113"/>
      <c r="L855" s="113"/>
      <c r="M855" s="113"/>
      <c r="N855" s="114"/>
    </row>
    <row r="856" spans="1:14" ht="12.5" hidden="1" outlineLevel="2" x14ac:dyDescent="0.25">
      <c r="A856" s="111" t="s">
        <v>1210</v>
      </c>
      <c r="B856" s="112" t="s">
        <v>1211</v>
      </c>
      <c r="C856" s="112" t="s">
        <v>5250</v>
      </c>
      <c r="D856" s="112" t="s">
        <v>5251</v>
      </c>
      <c r="E856" s="111" t="s">
        <v>3848</v>
      </c>
      <c r="F856" s="113">
        <v>133.67257000000001</v>
      </c>
      <c r="G856" s="113"/>
      <c r="H856" s="113"/>
      <c r="I856" s="113"/>
      <c r="J856" s="113"/>
      <c r="K856" s="113"/>
      <c r="L856" s="113"/>
      <c r="M856" s="113"/>
      <c r="N856" s="114"/>
    </row>
    <row r="857" spans="1:14" ht="12.5" hidden="1" outlineLevel="2" x14ac:dyDescent="0.25">
      <c r="A857" s="111" t="s">
        <v>1210</v>
      </c>
      <c r="B857" s="112" t="s">
        <v>1211</v>
      </c>
      <c r="C857" s="112" t="s">
        <v>5252</v>
      </c>
      <c r="D857" s="112" t="s">
        <v>5253</v>
      </c>
      <c r="E857" s="111" t="s">
        <v>3848</v>
      </c>
      <c r="F857" s="113">
        <v>0.46115</v>
      </c>
      <c r="G857" s="113"/>
      <c r="H857" s="113"/>
      <c r="I857" s="113"/>
      <c r="J857" s="113"/>
      <c r="K857" s="113"/>
      <c r="L857" s="113"/>
      <c r="M857" s="113"/>
      <c r="N857" s="114"/>
    </row>
    <row r="858" spans="1:14" ht="12.5" hidden="1" outlineLevel="2" x14ac:dyDescent="0.25">
      <c r="A858" s="111" t="s">
        <v>1210</v>
      </c>
      <c r="B858" s="112" t="s">
        <v>1211</v>
      </c>
      <c r="C858" s="112" t="s">
        <v>5254</v>
      </c>
      <c r="D858" s="112" t="s">
        <v>5255</v>
      </c>
      <c r="E858" s="111" t="s">
        <v>3848</v>
      </c>
      <c r="F858" s="113">
        <v>165.80113</v>
      </c>
      <c r="G858" s="113"/>
      <c r="H858" s="113"/>
      <c r="I858" s="113"/>
      <c r="J858" s="113"/>
      <c r="K858" s="113"/>
      <c r="L858" s="113"/>
      <c r="M858" s="113"/>
      <c r="N858" s="114"/>
    </row>
    <row r="859" spans="1:14" ht="12.5" hidden="1" outlineLevel="2" x14ac:dyDescent="0.25">
      <c r="A859" s="111" t="s">
        <v>1210</v>
      </c>
      <c r="B859" s="112" t="s">
        <v>1211</v>
      </c>
      <c r="C859" s="112" t="s">
        <v>5256</v>
      </c>
      <c r="D859" s="112" t="s">
        <v>5257</v>
      </c>
      <c r="E859" s="111" t="s">
        <v>3848</v>
      </c>
      <c r="F859" s="113">
        <v>513.47792000000004</v>
      </c>
      <c r="G859" s="113"/>
      <c r="H859" s="113"/>
      <c r="I859" s="113"/>
      <c r="J859" s="113"/>
      <c r="K859" s="113"/>
      <c r="L859" s="113"/>
      <c r="M859" s="113"/>
      <c r="N859" s="114"/>
    </row>
    <row r="860" spans="1:14" ht="12.5" hidden="1" outlineLevel="2" x14ac:dyDescent="0.25">
      <c r="A860" s="111" t="s">
        <v>1210</v>
      </c>
      <c r="B860" s="112" t="s">
        <v>1211</v>
      </c>
      <c r="C860" s="112" t="s">
        <v>5258</v>
      </c>
      <c r="D860" s="112" t="s">
        <v>5259</v>
      </c>
      <c r="E860" s="111" t="s">
        <v>3848</v>
      </c>
      <c r="F860" s="113">
        <v>107.01175000000001</v>
      </c>
      <c r="G860" s="113"/>
      <c r="H860" s="113"/>
      <c r="I860" s="113"/>
      <c r="J860" s="113"/>
      <c r="K860" s="113"/>
      <c r="L860" s="113"/>
      <c r="M860" s="113"/>
      <c r="N860" s="114"/>
    </row>
    <row r="861" spans="1:14" ht="12.5" hidden="1" outlineLevel="2" x14ac:dyDescent="0.25">
      <c r="A861" s="111" t="s">
        <v>1210</v>
      </c>
      <c r="B861" s="112" t="s">
        <v>1211</v>
      </c>
      <c r="C861" s="112" t="s">
        <v>5260</v>
      </c>
      <c r="D861" s="112" t="s">
        <v>5261</v>
      </c>
      <c r="E861" s="111" t="s">
        <v>3848</v>
      </c>
      <c r="F861" s="113">
        <v>637.00941999999998</v>
      </c>
      <c r="G861" s="113"/>
      <c r="H861" s="113"/>
      <c r="I861" s="113"/>
      <c r="J861" s="113"/>
      <c r="K861" s="113"/>
      <c r="L861" s="113"/>
      <c r="M861" s="113"/>
      <c r="N861" s="114"/>
    </row>
    <row r="862" spans="1:14" ht="12.5" hidden="1" outlineLevel="2" x14ac:dyDescent="0.25">
      <c r="A862" s="111" t="s">
        <v>1210</v>
      </c>
      <c r="B862" s="112" t="s">
        <v>1211</v>
      </c>
      <c r="C862" s="112" t="s">
        <v>5262</v>
      </c>
      <c r="D862" s="112" t="s">
        <v>5198</v>
      </c>
      <c r="E862" s="111" t="s">
        <v>3848</v>
      </c>
      <c r="F862" s="113">
        <v>1305.0138400000001</v>
      </c>
      <c r="G862" s="113"/>
      <c r="H862" s="113"/>
      <c r="I862" s="113"/>
      <c r="J862" s="113"/>
      <c r="K862" s="113"/>
      <c r="L862" s="113"/>
      <c r="M862" s="113"/>
      <c r="N862" s="114"/>
    </row>
    <row r="863" spans="1:14" ht="12.5" hidden="1" outlineLevel="2" x14ac:dyDescent="0.25">
      <c r="A863" s="111" t="s">
        <v>1210</v>
      </c>
      <c r="B863" s="112" t="s">
        <v>1211</v>
      </c>
      <c r="C863" s="112" t="s">
        <v>5263</v>
      </c>
      <c r="D863" s="112" t="s">
        <v>5264</v>
      </c>
      <c r="E863" s="111" t="s">
        <v>3848</v>
      </c>
      <c r="F863" s="113">
        <v>23.137599999999999</v>
      </c>
      <c r="G863" s="113"/>
      <c r="H863" s="113"/>
      <c r="I863" s="113"/>
      <c r="J863" s="113"/>
      <c r="K863" s="113"/>
      <c r="L863" s="113"/>
      <c r="M863" s="113"/>
      <c r="N863" s="114"/>
    </row>
    <row r="864" spans="1:14" ht="12.5" hidden="1" outlineLevel="2" x14ac:dyDescent="0.25">
      <c r="A864" s="111" t="s">
        <v>1210</v>
      </c>
      <c r="B864" s="112" t="s">
        <v>1211</v>
      </c>
      <c r="C864" s="112" t="s">
        <v>5265</v>
      </c>
      <c r="D864" s="112" t="s">
        <v>5266</v>
      </c>
      <c r="E864" s="111" t="s">
        <v>3848</v>
      </c>
      <c r="F864" s="113">
        <v>142.68645000000001</v>
      </c>
      <c r="G864" s="113"/>
      <c r="H864" s="113"/>
      <c r="I864" s="113"/>
      <c r="J864" s="113"/>
      <c r="K864" s="113"/>
      <c r="L864" s="113"/>
      <c r="M864" s="113"/>
      <c r="N864" s="114"/>
    </row>
    <row r="865" spans="1:14" ht="12.5" hidden="1" outlineLevel="2" x14ac:dyDescent="0.25">
      <c r="A865" s="111" t="s">
        <v>1210</v>
      </c>
      <c r="B865" s="112" t="s">
        <v>1211</v>
      </c>
      <c r="C865" s="112" t="s">
        <v>5267</v>
      </c>
      <c r="D865" s="112" t="s">
        <v>5268</v>
      </c>
      <c r="E865" s="111" t="s">
        <v>3848</v>
      </c>
      <c r="F865" s="113">
        <v>37.325920000000004</v>
      </c>
      <c r="G865" s="113"/>
      <c r="H865" s="113"/>
      <c r="I865" s="113"/>
      <c r="J865" s="113"/>
      <c r="K865" s="113"/>
      <c r="L865" s="113"/>
      <c r="M865" s="113"/>
      <c r="N865" s="114"/>
    </row>
    <row r="866" spans="1:14" ht="12.5" hidden="1" outlineLevel="2" x14ac:dyDescent="0.25">
      <c r="A866" s="111" t="s">
        <v>1210</v>
      </c>
      <c r="B866" s="112" t="s">
        <v>1211</v>
      </c>
      <c r="C866" s="112" t="s">
        <v>5269</v>
      </c>
      <c r="D866" s="112" t="s">
        <v>5270</v>
      </c>
      <c r="E866" s="111" t="s">
        <v>3848</v>
      </c>
      <c r="F866" s="113">
        <v>425.00497000000001</v>
      </c>
      <c r="G866" s="113"/>
      <c r="H866" s="113"/>
      <c r="I866" s="113"/>
      <c r="J866" s="113"/>
      <c r="K866" s="113"/>
      <c r="L866" s="113"/>
      <c r="M866" s="113"/>
      <c r="N866" s="114"/>
    </row>
    <row r="867" spans="1:14" ht="12.5" hidden="1" outlineLevel="2" x14ac:dyDescent="0.25">
      <c r="A867" s="111" t="s">
        <v>1210</v>
      </c>
      <c r="B867" s="112" t="s">
        <v>1211</v>
      </c>
      <c r="C867" s="112" t="s">
        <v>5271</v>
      </c>
      <c r="D867" s="112" t="s">
        <v>5272</v>
      </c>
      <c r="E867" s="111" t="s">
        <v>3848</v>
      </c>
      <c r="F867" s="113">
        <v>126.28608</v>
      </c>
      <c r="G867" s="113"/>
      <c r="H867" s="113"/>
      <c r="I867" s="113"/>
      <c r="J867" s="113"/>
      <c r="K867" s="113"/>
      <c r="L867" s="113"/>
      <c r="M867" s="113"/>
      <c r="N867" s="114"/>
    </row>
    <row r="868" spans="1:14" ht="12.5" hidden="1" outlineLevel="2" x14ac:dyDescent="0.25">
      <c r="A868" s="111" t="s">
        <v>1210</v>
      </c>
      <c r="B868" s="112" t="s">
        <v>1211</v>
      </c>
      <c r="C868" s="112" t="s">
        <v>5273</v>
      </c>
      <c r="D868" s="112" t="s">
        <v>5274</v>
      </c>
      <c r="E868" s="111" t="s">
        <v>3848</v>
      </c>
      <c r="F868" s="113">
        <v>631.68134999999995</v>
      </c>
      <c r="G868" s="113"/>
      <c r="H868" s="113"/>
      <c r="I868" s="113"/>
      <c r="J868" s="113"/>
      <c r="K868" s="113"/>
      <c r="L868" s="113"/>
      <c r="M868" s="113"/>
      <c r="N868" s="114"/>
    </row>
    <row r="869" spans="1:14" ht="12.5" hidden="1" outlineLevel="2" x14ac:dyDescent="0.25">
      <c r="A869" s="111" t="s">
        <v>1210</v>
      </c>
      <c r="B869" s="112" t="s">
        <v>1211</v>
      </c>
      <c r="C869" s="112" t="s">
        <v>5275</v>
      </c>
      <c r="D869" s="112" t="s">
        <v>5276</v>
      </c>
      <c r="E869" s="111" t="s">
        <v>3848</v>
      </c>
      <c r="F869" s="113">
        <v>77.214200000000005</v>
      </c>
      <c r="G869" s="113"/>
      <c r="H869" s="113"/>
      <c r="I869" s="113"/>
      <c r="J869" s="113"/>
      <c r="K869" s="113"/>
      <c r="L869" s="113"/>
      <c r="M869" s="113"/>
      <c r="N869" s="114"/>
    </row>
    <row r="870" spans="1:14" ht="12.5" hidden="1" outlineLevel="2" x14ac:dyDescent="0.25">
      <c r="A870" s="111" t="s">
        <v>1210</v>
      </c>
      <c r="B870" s="112" t="s">
        <v>1211</v>
      </c>
      <c r="C870" s="112" t="s">
        <v>5277</v>
      </c>
      <c r="D870" s="112" t="s">
        <v>5278</v>
      </c>
      <c r="E870" s="111" t="s">
        <v>3848</v>
      </c>
      <c r="F870" s="113">
        <v>507.57371999999998</v>
      </c>
      <c r="G870" s="113"/>
      <c r="H870" s="113"/>
      <c r="I870" s="113"/>
      <c r="J870" s="113"/>
      <c r="K870" s="113"/>
      <c r="L870" s="113"/>
      <c r="M870" s="113"/>
      <c r="N870" s="114"/>
    </row>
    <row r="871" spans="1:14" ht="12.5" hidden="1" outlineLevel="2" x14ac:dyDescent="0.25">
      <c r="A871" s="111" t="s">
        <v>1210</v>
      </c>
      <c r="B871" s="112" t="s">
        <v>1211</v>
      </c>
      <c r="C871" s="112" t="s">
        <v>5279</v>
      </c>
      <c r="D871" s="112" t="s">
        <v>5198</v>
      </c>
      <c r="E871" s="111" t="s">
        <v>3848</v>
      </c>
      <c r="F871" s="113">
        <v>699.07396000000006</v>
      </c>
      <c r="G871" s="113"/>
      <c r="H871" s="113"/>
      <c r="I871" s="113"/>
      <c r="J871" s="113"/>
      <c r="K871" s="113"/>
      <c r="L871" s="113"/>
      <c r="M871" s="113"/>
      <c r="N871" s="114"/>
    </row>
    <row r="872" spans="1:14" ht="12.5" hidden="1" outlineLevel="2" x14ac:dyDescent="0.25">
      <c r="A872" s="111" t="s">
        <v>1210</v>
      </c>
      <c r="B872" s="112" t="s">
        <v>1211</v>
      </c>
      <c r="C872" s="112" t="s">
        <v>5280</v>
      </c>
      <c r="D872" s="112" t="s">
        <v>5281</v>
      </c>
      <c r="E872" s="111" t="s">
        <v>3848</v>
      </c>
      <c r="F872" s="113">
        <v>35.377119999999998</v>
      </c>
      <c r="G872" s="113"/>
      <c r="H872" s="113"/>
      <c r="I872" s="113"/>
      <c r="J872" s="113"/>
      <c r="K872" s="113"/>
      <c r="L872" s="113"/>
      <c r="M872" s="113"/>
      <c r="N872" s="114"/>
    </row>
    <row r="873" spans="1:14" ht="12.5" hidden="1" outlineLevel="2" x14ac:dyDescent="0.25">
      <c r="A873" s="111" t="s">
        <v>1210</v>
      </c>
      <c r="B873" s="112" t="s">
        <v>1211</v>
      </c>
      <c r="C873" s="112" t="s">
        <v>5282</v>
      </c>
      <c r="D873" s="112" t="s">
        <v>5283</v>
      </c>
      <c r="E873" s="111" t="s">
        <v>3848</v>
      </c>
      <c r="F873" s="113">
        <v>303.18799000000001</v>
      </c>
      <c r="G873" s="113"/>
      <c r="H873" s="113"/>
      <c r="I873" s="113"/>
      <c r="J873" s="113"/>
      <c r="K873" s="113"/>
      <c r="L873" s="113"/>
      <c r="M873" s="113"/>
      <c r="N873" s="114"/>
    </row>
    <row r="874" spans="1:14" ht="12.5" hidden="1" outlineLevel="2" x14ac:dyDescent="0.25">
      <c r="A874" s="111" t="s">
        <v>1210</v>
      </c>
      <c r="B874" s="112" t="s">
        <v>1211</v>
      </c>
      <c r="C874" s="112" t="s">
        <v>5284</v>
      </c>
      <c r="D874" s="112" t="s">
        <v>5285</v>
      </c>
      <c r="E874" s="111" t="s">
        <v>3848</v>
      </c>
      <c r="F874" s="113">
        <v>44.237549999999999</v>
      </c>
      <c r="G874" s="113"/>
      <c r="H874" s="113"/>
      <c r="I874" s="113"/>
      <c r="J874" s="113"/>
      <c r="K874" s="113"/>
      <c r="L874" s="113"/>
      <c r="M874" s="113"/>
      <c r="N874" s="114"/>
    </row>
    <row r="875" spans="1:14" ht="12.5" hidden="1" outlineLevel="2" x14ac:dyDescent="0.25">
      <c r="A875" s="111" t="s">
        <v>1210</v>
      </c>
      <c r="B875" s="112" t="s">
        <v>1211</v>
      </c>
      <c r="C875" s="112" t="s">
        <v>5286</v>
      </c>
      <c r="D875" s="112" t="s">
        <v>5287</v>
      </c>
      <c r="E875" s="111" t="s">
        <v>3848</v>
      </c>
      <c r="F875" s="113">
        <v>295.92408</v>
      </c>
      <c r="G875" s="113"/>
      <c r="H875" s="113"/>
      <c r="I875" s="113"/>
      <c r="J875" s="113"/>
      <c r="K875" s="113"/>
      <c r="L875" s="113"/>
      <c r="M875" s="113"/>
      <c r="N875" s="114"/>
    </row>
    <row r="876" spans="1:14" ht="12.5" hidden="1" outlineLevel="2" x14ac:dyDescent="0.25">
      <c r="A876" s="111" t="s">
        <v>1210</v>
      </c>
      <c r="B876" s="112" t="s">
        <v>1211</v>
      </c>
      <c r="C876" s="112" t="s">
        <v>5288</v>
      </c>
      <c r="D876" s="112" t="s">
        <v>5289</v>
      </c>
      <c r="E876" s="111" t="s">
        <v>3848</v>
      </c>
      <c r="F876" s="113">
        <v>115.49608000000001</v>
      </c>
      <c r="G876" s="113"/>
      <c r="H876" s="113"/>
      <c r="I876" s="113"/>
      <c r="J876" s="113"/>
      <c r="K876" s="113"/>
      <c r="L876" s="113"/>
      <c r="M876" s="113"/>
      <c r="N876" s="114"/>
    </row>
    <row r="877" spans="1:14" ht="12.5" hidden="1" outlineLevel="2" x14ac:dyDescent="0.25">
      <c r="A877" s="111" t="s">
        <v>1210</v>
      </c>
      <c r="B877" s="112" t="s">
        <v>1211</v>
      </c>
      <c r="C877" s="112" t="s">
        <v>5290</v>
      </c>
      <c r="D877" s="112" t="s">
        <v>5291</v>
      </c>
      <c r="E877" s="111" t="s">
        <v>3848</v>
      </c>
      <c r="F877" s="113">
        <v>705.67894000000001</v>
      </c>
      <c r="G877" s="113"/>
      <c r="H877" s="113"/>
      <c r="I877" s="113"/>
      <c r="J877" s="113"/>
      <c r="K877" s="113"/>
      <c r="L877" s="113"/>
      <c r="M877" s="113"/>
      <c r="N877" s="114"/>
    </row>
    <row r="878" spans="1:14" ht="12.5" hidden="1" outlineLevel="2" x14ac:dyDescent="0.25">
      <c r="A878" s="111" t="s">
        <v>1210</v>
      </c>
      <c r="B878" s="112" t="s">
        <v>1211</v>
      </c>
      <c r="C878" s="112" t="s">
        <v>5292</v>
      </c>
      <c r="D878" s="112" t="s">
        <v>5293</v>
      </c>
      <c r="E878" s="111" t="s">
        <v>3848</v>
      </c>
      <c r="F878" s="113">
        <v>225.87345999999999</v>
      </c>
      <c r="G878" s="113"/>
      <c r="H878" s="113"/>
      <c r="I878" s="113"/>
      <c r="J878" s="113"/>
      <c r="K878" s="113"/>
      <c r="L878" s="113"/>
      <c r="M878" s="113"/>
      <c r="N878" s="114"/>
    </row>
    <row r="879" spans="1:14" ht="12.5" hidden="1" outlineLevel="2" x14ac:dyDescent="0.25">
      <c r="A879" s="111" t="s">
        <v>1210</v>
      </c>
      <c r="B879" s="112" t="s">
        <v>1211</v>
      </c>
      <c r="C879" s="112" t="s">
        <v>5294</v>
      </c>
      <c r="D879" s="112" t="s">
        <v>5295</v>
      </c>
      <c r="E879" s="111" t="s">
        <v>3848</v>
      </c>
      <c r="F879" s="113">
        <v>846.70905000000005</v>
      </c>
      <c r="G879" s="113"/>
      <c r="H879" s="113"/>
      <c r="I879" s="113"/>
      <c r="J879" s="113"/>
      <c r="K879" s="113"/>
      <c r="L879" s="113"/>
      <c r="M879" s="113"/>
      <c r="N879" s="114"/>
    </row>
    <row r="880" spans="1:14" ht="12.5" hidden="1" outlineLevel="2" x14ac:dyDescent="0.25">
      <c r="A880" s="111" t="s">
        <v>1210</v>
      </c>
      <c r="B880" s="112" t="s">
        <v>1211</v>
      </c>
      <c r="C880" s="112" t="s">
        <v>5296</v>
      </c>
      <c r="D880" s="112" t="s">
        <v>5198</v>
      </c>
      <c r="E880" s="111" t="s">
        <v>3848</v>
      </c>
      <c r="F880" s="113">
        <v>789.23712999999998</v>
      </c>
      <c r="G880" s="113"/>
      <c r="H880" s="113"/>
      <c r="I880" s="113"/>
      <c r="J880" s="113"/>
      <c r="K880" s="113"/>
      <c r="L880" s="113"/>
      <c r="M880" s="113"/>
      <c r="N880" s="114"/>
    </row>
    <row r="881" spans="1:14" ht="12.5" hidden="1" outlineLevel="2" x14ac:dyDescent="0.25">
      <c r="A881" s="111" t="s">
        <v>1210</v>
      </c>
      <c r="B881" s="112" t="s">
        <v>1211</v>
      </c>
      <c r="C881" s="112" t="s">
        <v>5297</v>
      </c>
      <c r="D881" s="112" t="s">
        <v>5298</v>
      </c>
      <c r="E881" s="111" t="s">
        <v>3848</v>
      </c>
      <c r="F881" s="113">
        <v>8.1750000000000003E-2</v>
      </c>
      <c r="G881" s="113"/>
      <c r="H881" s="113"/>
      <c r="I881" s="113"/>
      <c r="J881" s="113"/>
      <c r="K881" s="113"/>
      <c r="L881" s="113"/>
      <c r="M881" s="113"/>
      <c r="N881" s="114"/>
    </row>
    <row r="882" spans="1:14" ht="12.5" hidden="1" outlineLevel="2" x14ac:dyDescent="0.25">
      <c r="A882" s="111" t="s">
        <v>1210</v>
      </c>
      <c r="B882" s="112" t="s">
        <v>1211</v>
      </c>
      <c r="C882" s="112" t="s">
        <v>5299</v>
      </c>
      <c r="D882" s="112" t="s">
        <v>5300</v>
      </c>
      <c r="E882" s="111" t="s">
        <v>3848</v>
      </c>
      <c r="F882" s="113">
        <v>7.4726400000000002</v>
      </c>
      <c r="G882" s="113"/>
      <c r="H882" s="113"/>
      <c r="I882" s="113"/>
      <c r="J882" s="113"/>
      <c r="K882" s="113"/>
      <c r="L882" s="113"/>
      <c r="M882" s="113"/>
      <c r="N882" s="114"/>
    </row>
    <row r="883" spans="1:14" ht="12.5" hidden="1" outlineLevel="2" x14ac:dyDescent="0.25">
      <c r="A883" s="111" t="s">
        <v>1210</v>
      </c>
      <c r="B883" s="112" t="s">
        <v>1211</v>
      </c>
      <c r="C883" s="112" t="s">
        <v>5301</v>
      </c>
      <c r="D883" s="112" t="s">
        <v>5302</v>
      </c>
      <c r="E883" s="111" t="s">
        <v>3848</v>
      </c>
      <c r="F883" s="113">
        <v>5.9971500000000004</v>
      </c>
      <c r="G883" s="113"/>
      <c r="H883" s="113"/>
      <c r="I883" s="113"/>
      <c r="J883" s="113"/>
      <c r="K883" s="113"/>
      <c r="L883" s="113"/>
      <c r="M883" s="113"/>
      <c r="N883" s="114"/>
    </row>
    <row r="884" spans="1:14" ht="12.5" hidden="1" outlineLevel="2" x14ac:dyDescent="0.25">
      <c r="A884" s="111" t="s">
        <v>1210</v>
      </c>
      <c r="B884" s="112" t="s">
        <v>1211</v>
      </c>
      <c r="C884" s="112" t="s">
        <v>5303</v>
      </c>
      <c r="D884" s="112" t="s">
        <v>5304</v>
      </c>
      <c r="E884" s="111" t="s">
        <v>3848</v>
      </c>
      <c r="F884" s="113">
        <v>20.56673</v>
      </c>
      <c r="G884" s="113"/>
      <c r="H884" s="113"/>
      <c r="I884" s="113"/>
      <c r="J884" s="113"/>
      <c r="K884" s="113"/>
      <c r="L884" s="113"/>
      <c r="M884" s="113"/>
      <c r="N884" s="114"/>
    </row>
    <row r="885" spans="1:14" ht="12.5" hidden="1" outlineLevel="2" x14ac:dyDescent="0.25">
      <c r="A885" s="111" t="s">
        <v>1210</v>
      </c>
      <c r="B885" s="112" t="s">
        <v>1211</v>
      </c>
      <c r="C885" s="112" t="s">
        <v>5305</v>
      </c>
      <c r="D885" s="112" t="s">
        <v>5306</v>
      </c>
      <c r="E885" s="111" t="s">
        <v>3848</v>
      </c>
      <c r="F885" s="113">
        <v>77.020679999999999</v>
      </c>
      <c r="G885" s="113"/>
      <c r="H885" s="113"/>
      <c r="I885" s="113"/>
      <c r="J885" s="113"/>
      <c r="K885" s="113"/>
      <c r="L885" s="113"/>
      <c r="M885" s="113"/>
      <c r="N885" s="114"/>
    </row>
    <row r="886" spans="1:14" ht="12.5" hidden="1" outlineLevel="2" x14ac:dyDescent="0.25">
      <c r="A886" s="111" t="s">
        <v>1210</v>
      </c>
      <c r="B886" s="112" t="s">
        <v>1211</v>
      </c>
      <c r="C886" s="112" t="s">
        <v>5307</v>
      </c>
      <c r="D886" s="112" t="s">
        <v>5308</v>
      </c>
      <c r="E886" s="111" t="s">
        <v>3848</v>
      </c>
      <c r="F886" s="113">
        <v>294.46746000000002</v>
      </c>
      <c r="G886" s="113"/>
      <c r="H886" s="113"/>
      <c r="I886" s="113"/>
      <c r="J886" s="113"/>
      <c r="K886" s="113"/>
      <c r="L886" s="113"/>
      <c r="M886" s="113"/>
      <c r="N886" s="114"/>
    </row>
    <row r="887" spans="1:14" ht="12.5" hidden="1" outlineLevel="2" x14ac:dyDescent="0.25">
      <c r="A887" s="111" t="s">
        <v>1210</v>
      </c>
      <c r="B887" s="112" t="s">
        <v>1211</v>
      </c>
      <c r="C887" s="112" t="s">
        <v>5309</v>
      </c>
      <c r="D887" s="112" t="s">
        <v>5310</v>
      </c>
      <c r="E887" s="111" t="s">
        <v>3848</v>
      </c>
      <c r="F887" s="113">
        <v>226.28635</v>
      </c>
      <c r="G887" s="113"/>
      <c r="H887" s="113"/>
      <c r="I887" s="113"/>
      <c r="J887" s="113"/>
      <c r="K887" s="113"/>
      <c r="L887" s="113"/>
      <c r="M887" s="113"/>
      <c r="N887" s="114"/>
    </row>
    <row r="888" spans="1:14" ht="12.5" hidden="1" outlineLevel="2" x14ac:dyDescent="0.25">
      <c r="A888" s="111" t="s">
        <v>1210</v>
      </c>
      <c r="B888" s="112" t="s">
        <v>1211</v>
      </c>
      <c r="C888" s="112" t="s">
        <v>5311</v>
      </c>
      <c r="D888" s="112" t="s">
        <v>5312</v>
      </c>
      <c r="E888" s="111" t="s">
        <v>3848</v>
      </c>
      <c r="F888" s="113">
        <v>115.10593</v>
      </c>
      <c r="G888" s="113"/>
      <c r="H888" s="113"/>
      <c r="I888" s="113"/>
      <c r="J888" s="113"/>
      <c r="K888" s="113"/>
      <c r="L888" s="113"/>
      <c r="M888" s="113"/>
      <c r="N888" s="114"/>
    </row>
    <row r="889" spans="1:14" ht="12.5" hidden="1" outlineLevel="2" x14ac:dyDescent="0.25">
      <c r="A889" s="111" t="s">
        <v>1210</v>
      </c>
      <c r="B889" s="112" t="s">
        <v>1211</v>
      </c>
      <c r="C889" s="112" t="s">
        <v>5313</v>
      </c>
      <c r="D889" s="112" t="s">
        <v>5314</v>
      </c>
      <c r="E889" s="111" t="s">
        <v>3848</v>
      </c>
      <c r="F889" s="113">
        <v>615.11851000000001</v>
      </c>
      <c r="G889" s="113"/>
      <c r="H889" s="113"/>
      <c r="I889" s="113"/>
      <c r="J889" s="113"/>
      <c r="K889" s="113"/>
      <c r="L889" s="113"/>
      <c r="M889" s="113"/>
      <c r="N889" s="114"/>
    </row>
    <row r="890" spans="1:14" ht="12.5" hidden="1" outlineLevel="2" x14ac:dyDescent="0.25">
      <c r="A890" s="111" t="s">
        <v>1210</v>
      </c>
      <c r="B890" s="112" t="s">
        <v>1211</v>
      </c>
      <c r="C890" s="112" t="s">
        <v>5315</v>
      </c>
      <c r="D890" s="112" t="s">
        <v>5316</v>
      </c>
      <c r="E890" s="111" t="s">
        <v>3848</v>
      </c>
      <c r="F890" s="113">
        <v>363.38632999999999</v>
      </c>
      <c r="G890" s="113"/>
      <c r="H890" s="113"/>
      <c r="I890" s="113"/>
      <c r="J890" s="113"/>
      <c r="K890" s="113"/>
      <c r="L890" s="113"/>
      <c r="M890" s="113"/>
      <c r="N890" s="114"/>
    </row>
    <row r="891" spans="1:14" ht="12.5" hidden="1" outlineLevel="2" x14ac:dyDescent="0.25">
      <c r="A891" s="111" t="s">
        <v>1210</v>
      </c>
      <c r="B891" s="112" t="s">
        <v>1211</v>
      </c>
      <c r="C891" s="112" t="s">
        <v>5317</v>
      </c>
      <c r="D891" s="112" t="s">
        <v>5318</v>
      </c>
      <c r="E891" s="111" t="s">
        <v>3848</v>
      </c>
      <c r="F891" s="113">
        <v>1221.7800500000001</v>
      </c>
      <c r="G891" s="113"/>
      <c r="H891" s="113"/>
      <c r="I891" s="113"/>
      <c r="J891" s="113"/>
      <c r="K891" s="113"/>
      <c r="L891" s="113"/>
      <c r="M891" s="113"/>
      <c r="N891" s="114"/>
    </row>
    <row r="892" spans="1:14" ht="12.5" hidden="1" outlineLevel="2" x14ac:dyDescent="0.25">
      <c r="A892" s="111" t="s">
        <v>1210</v>
      </c>
      <c r="B892" s="112" t="s">
        <v>1211</v>
      </c>
      <c r="C892" s="112" t="s">
        <v>5319</v>
      </c>
      <c r="D892" s="112" t="s">
        <v>5198</v>
      </c>
      <c r="E892" s="111" t="s">
        <v>3848</v>
      </c>
      <c r="F892" s="113">
        <v>843.82664999999997</v>
      </c>
      <c r="G892" s="113"/>
      <c r="H892" s="113"/>
      <c r="I892" s="113"/>
      <c r="J892" s="113"/>
      <c r="K892" s="113"/>
      <c r="L892" s="113"/>
      <c r="M892" s="113"/>
      <c r="N892" s="114"/>
    </row>
    <row r="893" spans="1:14" ht="12.5" hidden="1" outlineLevel="2" x14ac:dyDescent="0.25">
      <c r="A893" s="111" t="s">
        <v>1210</v>
      </c>
      <c r="B893" s="112" t="s">
        <v>1211</v>
      </c>
      <c r="C893" s="112" t="s">
        <v>5320</v>
      </c>
      <c r="D893" s="112" t="s">
        <v>5321</v>
      </c>
      <c r="E893" s="111" t="s">
        <v>3848</v>
      </c>
      <c r="F893" s="113">
        <v>57.58267</v>
      </c>
      <c r="G893" s="113"/>
      <c r="H893" s="113"/>
      <c r="I893" s="113"/>
      <c r="J893" s="113"/>
      <c r="K893" s="113"/>
      <c r="L893" s="113"/>
      <c r="M893" s="113"/>
      <c r="N893" s="114"/>
    </row>
    <row r="894" spans="1:14" ht="12.5" hidden="1" outlineLevel="2" x14ac:dyDescent="0.25">
      <c r="A894" s="111" t="s">
        <v>1210</v>
      </c>
      <c r="B894" s="112" t="s">
        <v>1211</v>
      </c>
      <c r="C894" s="112" t="s">
        <v>5322</v>
      </c>
      <c r="D894" s="112" t="s">
        <v>5323</v>
      </c>
      <c r="E894" s="111" t="s">
        <v>3848</v>
      </c>
      <c r="F894" s="113">
        <v>121.60559000000001</v>
      </c>
      <c r="G894" s="113"/>
      <c r="H894" s="113"/>
      <c r="I894" s="113"/>
      <c r="J894" s="113"/>
      <c r="K894" s="113"/>
      <c r="L894" s="113"/>
      <c r="M894" s="113"/>
      <c r="N894" s="114"/>
    </row>
    <row r="895" spans="1:14" ht="12.5" hidden="1" outlineLevel="2" x14ac:dyDescent="0.25">
      <c r="A895" s="111" t="s">
        <v>1210</v>
      </c>
      <c r="B895" s="112" t="s">
        <v>1211</v>
      </c>
      <c r="C895" s="112" t="s">
        <v>5324</v>
      </c>
      <c r="D895" s="112" t="s">
        <v>5325</v>
      </c>
      <c r="E895" s="111" t="s">
        <v>3848</v>
      </c>
      <c r="F895" s="113">
        <v>682.87081000000001</v>
      </c>
      <c r="G895" s="113"/>
      <c r="H895" s="113"/>
      <c r="I895" s="113"/>
      <c r="J895" s="113"/>
      <c r="K895" s="113"/>
      <c r="L895" s="113"/>
      <c r="M895" s="113"/>
      <c r="N895" s="114"/>
    </row>
    <row r="896" spans="1:14" ht="12.5" hidden="1" outlineLevel="2" x14ac:dyDescent="0.25">
      <c r="A896" s="111" t="s">
        <v>1210</v>
      </c>
      <c r="B896" s="112" t="s">
        <v>1211</v>
      </c>
      <c r="C896" s="112" t="s">
        <v>5326</v>
      </c>
      <c r="D896" s="112" t="s">
        <v>5327</v>
      </c>
      <c r="E896" s="111" t="s">
        <v>3848</v>
      </c>
      <c r="F896" s="113">
        <v>153.74046999999999</v>
      </c>
      <c r="G896" s="113"/>
      <c r="H896" s="113"/>
      <c r="I896" s="113"/>
      <c r="J896" s="113"/>
      <c r="K896" s="113"/>
      <c r="L896" s="113"/>
      <c r="M896" s="113"/>
      <c r="N896" s="114"/>
    </row>
    <row r="897" spans="1:14" ht="12.5" hidden="1" outlineLevel="2" x14ac:dyDescent="0.25">
      <c r="A897" s="111" t="s">
        <v>1210</v>
      </c>
      <c r="B897" s="112" t="s">
        <v>1211</v>
      </c>
      <c r="C897" s="112" t="s">
        <v>5328</v>
      </c>
      <c r="D897" s="112" t="s">
        <v>5198</v>
      </c>
      <c r="E897" s="111" t="s">
        <v>3848</v>
      </c>
      <c r="F897" s="113">
        <v>854.31682999999998</v>
      </c>
      <c r="G897" s="113"/>
      <c r="H897" s="113"/>
      <c r="I897" s="113"/>
      <c r="J897" s="113"/>
      <c r="K897" s="113"/>
      <c r="L897" s="113"/>
      <c r="M897" s="113"/>
      <c r="N897" s="114"/>
    </row>
    <row r="898" spans="1:14" ht="12.5" hidden="1" outlineLevel="2" x14ac:dyDescent="0.25">
      <c r="A898" s="111" t="s">
        <v>1210</v>
      </c>
      <c r="B898" s="112" t="s">
        <v>1211</v>
      </c>
      <c r="C898" s="112" t="s">
        <v>5329</v>
      </c>
      <c r="D898" s="112" t="s">
        <v>5330</v>
      </c>
      <c r="E898" s="111" t="s">
        <v>3848</v>
      </c>
      <c r="F898" s="113">
        <v>104.98147</v>
      </c>
      <c r="G898" s="113"/>
      <c r="H898" s="113"/>
      <c r="I898" s="113"/>
      <c r="J898" s="113"/>
      <c r="K898" s="113"/>
      <c r="L898" s="113"/>
      <c r="M898" s="113"/>
      <c r="N898" s="114"/>
    </row>
    <row r="899" spans="1:14" ht="12.5" hidden="1" outlineLevel="2" x14ac:dyDescent="0.25">
      <c r="A899" s="111" t="s">
        <v>1210</v>
      </c>
      <c r="B899" s="112" t="s">
        <v>1211</v>
      </c>
      <c r="C899" s="112" t="s">
        <v>5331</v>
      </c>
      <c r="D899" s="112" t="s">
        <v>5332</v>
      </c>
      <c r="E899" s="111" t="s">
        <v>3848</v>
      </c>
      <c r="F899" s="113">
        <v>267.80570999999998</v>
      </c>
      <c r="G899" s="113"/>
      <c r="H899" s="113"/>
      <c r="I899" s="113"/>
      <c r="J899" s="113"/>
      <c r="K899" s="113"/>
      <c r="L899" s="113"/>
      <c r="M899" s="113"/>
      <c r="N899" s="114"/>
    </row>
    <row r="900" spans="1:14" ht="12.5" hidden="1" outlineLevel="2" x14ac:dyDescent="0.25">
      <c r="A900" s="111" t="s">
        <v>1210</v>
      </c>
      <c r="B900" s="112" t="s">
        <v>1211</v>
      </c>
      <c r="C900" s="112" t="s">
        <v>5333</v>
      </c>
      <c r="D900" s="112" t="s">
        <v>5334</v>
      </c>
      <c r="E900" s="111" t="s">
        <v>3848</v>
      </c>
      <c r="F900" s="113">
        <v>449.08541000000002</v>
      </c>
      <c r="G900" s="113"/>
      <c r="H900" s="113"/>
      <c r="I900" s="113"/>
      <c r="J900" s="113"/>
      <c r="K900" s="113"/>
      <c r="L900" s="113"/>
      <c r="M900" s="113"/>
      <c r="N900" s="114"/>
    </row>
    <row r="901" spans="1:14" ht="12.5" hidden="1" outlineLevel="2" x14ac:dyDescent="0.25">
      <c r="A901" s="111" t="s">
        <v>1210</v>
      </c>
      <c r="B901" s="112" t="s">
        <v>1211</v>
      </c>
      <c r="C901" s="112" t="s">
        <v>5335</v>
      </c>
      <c r="D901" s="112" t="s">
        <v>5336</v>
      </c>
      <c r="E901" s="111" t="s">
        <v>3848</v>
      </c>
      <c r="F901" s="113">
        <v>297.81939999999997</v>
      </c>
      <c r="G901" s="113"/>
      <c r="H901" s="113"/>
      <c r="I901" s="113"/>
      <c r="J901" s="113"/>
      <c r="K901" s="113"/>
      <c r="L901" s="113"/>
      <c r="M901" s="113"/>
      <c r="N901" s="114"/>
    </row>
    <row r="902" spans="1:14" ht="12.5" hidden="1" outlineLevel="2" x14ac:dyDescent="0.25">
      <c r="A902" s="111" t="s">
        <v>1210</v>
      </c>
      <c r="B902" s="112" t="s">
        <v>1211</v>
      </c>
      <c r="C902" s="112" t="s">
        <v>5337</v>
      </c>
      <c r="D902" s="112" t="s">
        <v>5338</v>
      </c>
      <c r="E902" s="111" t="s">
        <v>3848</v>
      </c>
      <c r="F902" s="113">
        <v>121.88800000000001</v>
      </c>
      <c r="G902" s="113"/>
      <c r="H902" s="113"/>
      <c r="I902" s="113"/>
      <c r="J902" s="113"/>
      <c r="K902" s="113"/>
      <c r="L902" s="113"/>
      <c r="M902" s="113"/>
      <c r="N902" s="114"/>
    </row>
    <row r="903" spans="1:14" ht="12.5" hidden="1" outlineLevel="2" x14ac:dyDescent="0.25">
      <c r="A903" s="111" t="s">
        <v>1210</v>
      </c>
      <c r="B903" s="112" t="s">
        <v>1211</v>
      </c>
      <c r="C903" s="112" t="s">
        <v>5339</v>
      </c>
      <c r="D903" s="112" t="s">
        <v>5340</v>
      </c>
      <c r="E903" s="111" t="s">
        <v>3848</v>
      </c>
      <c r="F903" s="113">
        <v>2.0491999999999999</v>
      </c>
      <c r="G903" s="113"/>
      <c r="H903" s="113"/>
      <c r="I903" s="113"/>
      <c r="J903" s="113"/>
      <c r="K903" s="113"/>
      <c r="L903" s="113"/>
      <c r="M903" s="113"/>
      <c r="N903" s="114"/>
    </row>
    <row r="904" spans="1:14" ht="12.5" hidden="1" outlineLevel="2" x14ac:dyDescent="0.25">
      <c r="A904" s="111" t="s">
        <v>1210</v>
      </c>
      <c r="B904" s="112" t="s">
        <v>1211</v>
      </c>
      <c r="C904" s="112" t="s">
        <v>5341</v>
      </c>
      <c r="D904" s="112" t="s">
        <v>5342</v>
      </c>
      <c r="E904" s="111" t="s">
        <v>3848</v>
      </c>
      <c r="F904" s="113">
        <v>157.44874999999999</v>
      </c>
      <c r="G904" s="113"/>
      <c r="H904" s="113"/>
      <c r="I904" s="113"/>
      <c r="J904" s="113"/>
      <c r="K904" s="113"/>
      <c r="L904" s="113"/>
      <c r="M904" s="113"/>
      <c r="N904" s="114"/>
    </row>
    <row r="905" spans="1:14" ht="12.5" hidden="1" outlineLevel="2" x14ac:dyDescent="0.25">
      <c r="A905" s="111" t="s">
        <v>1210</v>
      </c>
      <c r="B905" s="112" t="s">
        <v>1211</v>
      </c>
      <c r="C905" s="112" t="s">
        <v>5343</v>
      </c>
      <c r="D905" s="112" t="s">
        <v>5344</v>
      </c>
      <c r="E905" s="111" t="s">
        <v>3848</v>
      </c>
      <c r="F905" s="113">
        <v>5.7079300000000002</v>
      </c>
      <c r="G905" s="113"/>
      <c r="H905" s="113"/>
      <c r="I905" s="113"/>
      <c r="J905" s="113"/>
      <c r="K905" s="113"/>
      <c r="L905" s="113"/>
      <c r="M905" s="113"/>
      <c r="N905" s="114"/>
    </row>
    <row r="906" spans="1:14" ht="12.5" hidden="1" outlineLevel="2" x14ac:dyDescent="0.25">
      <c r="A906" s="111" t="s">
        <v>1210</v>
      </c>
      <c r="B906" s="112" t="s">
        <v>1211</v>
      </c>
      <c r="C906" s="112" t="s">
        <v>5345</v>
      </c>
      <c r="D906" s="112" t="s">
        <v>5198</v>
      </c>
      <c r="E906" s="111" t="s">
        <v>3848</v>
      </c>
      <c r="F906" s="113">
        <v>848.10026000000005</v>
      </c>
      <c r="G906" s="113"/>
      <c r="H906" s="113"/>
      <c r="I906" s="113"/>
      <c r="J906" s="113"/>
      <c r="K906" s="113"/>
      <c r="L906" s="113"/>
      <c r="M906" s="113"/>
      <c r="N906" s="114"/>
    </row>
    <row r="907" spans="1:14" ht="12.5" hidden="1" outlineLevel="2" x14ac:dyDescent="0.25">
      <c r="A907" s="111" t="s">
        <v>1210</v>
      </c>
      <c r="B907" s="112" t="s">
        <v>1211</v>
      </c>
      <c r="C907" s="112" t="s">
        <v>5346</v>
      </c>
      <c r="D907" s="112" t="s">
        <v>5347</v>
      </c>
      <c r="E907" s="111" t="s">
        <v>3848</v>
      </c>
      <c r="F907" s="113">
        <v>62.730440000000002</v>
      </c>
      <c r="G907" s="113"/>
      <c r="H907" s="113"/>
      <c r="I907" s="113"/>
      <c r="J907" s="113"/>
      <c r="K907" s="113"/>
      <c r="L907" s="113"/>
      <c r="M907" s="113"/>
      <c r="N907" s="114"/>
    </row>
    <row r="908" spans="1:14" ht="12.5" hidden="1" outlineLevel="2" x14ac:dyDescent="0.25">
      <c r="A908" s="111" t="s">
        <v>1210</v>
      </c>
      <c r="B908" s="112" t="s">
        <v>1211</v>
      </c>
      <c r="C908" s="112" t="s">
        <v>5348</v>
      </c>
      <c r="D908" s="112" t="s">
        <v>5349</v>
      </c>
      <c r="E908" s="111" t="s">
        <v>3848</v>
      </c>
      <c r="F908" s="113">
        <v>79.587940000000003</v>
      </c>
      <c r="G908" s="113"/>
      <c r="H908" s="113"/>
      <c r="I908" s="113"/>
      <c r="J908" s="113"/>
      <c r="K908" s="113"/>
      <c r="L908" s="113"/>
      <c r="M908" s="113"/>
      <c r="N908" s="114"/>
    </row>
    <row r="909" spans="1:14" ht="12.5" hidden="1" outlineLevel="2" x14ac:dyDescent="0.25">
      <c r="A909" s="111" t="s">
        <v>1210</v>
      </c>
      <c r="B909" s="112" t="s">
        <v>1211</v>
      </c>
      <c r="C909" s="112" t="s">
        <v>5350</v>
      </c>
      <c r="D909" s="112" t="s">
        <v>5351</v>
      </c>
      <c r="E909" s="111" t="s">
        <v>3848</v>
      </c>
      <c r="F909" s="113">
        <v>236.3903</v>
      </c>
      <c r="G909" s="113"/>
      <c r="H909" s="113"/>
      <c r="I909" s="113"/>
      <c r="J909" s="113"/>
      <c r="K909" s="113"/>
      <c r="L909" s="113"/>
      <c r="M909" s="113"/>
      <c r="N909" s="114"/>
    </row>
    <row r="910" spans="1:14" ht="12.5" hidden="1" outlineLevel="2" x14ac:dyDescent="0.25">
      <c r="A910" s="111" t="s">
        <v>1210</v>
      </c>
      <c r="B910" s="112" t="s">
        <v>1211</v>
      </c>
      <c r="C910" s="112" t="s">
        <v>5352</v>
      </c>
      <c r="D910" s="112" t="s">
        <v>5353</v>
      </c>
      <c r="E910" s="111" t="s">
        <v>3848</v>
      </c>
      <c r="F910" s="113">
        <v>296.08478000000002</v>
      </c>
      <c r="G910" s="113"/>
      <c r="H910" s="113"/>
      <c r="I910" s="113"/>
      <c r="J910" s="113"/>
      <c r="K910" s="113"/>
      <c r="L910" s="113"/>
      <c r="M910" s="113"/>
      <c r="N910" s="114"/>
    </row>
    <row r="911" spans="1:14" ht="12.5" hidden="1" outlineLevel="2" x14ac:dyDescent="0.25">
      <c r="A911" s="111" t="s">
        <v>1210</v>
      </c>
      <c r="B911" s="112" t="s">
        <v>1211</v>
      </c>
      <c r="C911" s="112" t="s">
        <v>5354</v>
      </c>
      <c r="D911" s="112" t="s">
        <v>5355</v>
      </c>
      <c r="E911" s="111" t="s">
        <v>3848</v>
      </c>
      <c r="F911" s="113">
        <v>105.98939</v>
      </c>
      <c r="G911" s="113"/>
      <c r="H911" s="113"/>
      <c r="I911" s="113"/>
      <c r="J911" s="113"/>
      <c r="K911" s="113"/>
      <c r="L911" s="113"/>
      <c r="M911" s="113"/>
      <c r="N911" s="114"/>
    </row>
    <row r="912" spans="1:14" ht="12.5" hidden="1" outlineLevel="2" x14ac:dyDescent="0.25">
      <c r="A912" s="111" t="s">
        <v>1210</v>
      </c>
      <c r="B912" s="112" t="s">
        <v>1211</v>
      </c>
      <c r="C912" s="112" t="s">
        <v>5356</v>
      </c>
      <c r="D912" s="112" t="s">
        <v>5198</v>
      </c>
      <c r="E912" s="111" t="s">
        <v>3848</v>
      </c>
      <c r="F912" s="113">
        <v>450.07639999999998</v>
      </c>
      <c r="G912" s="113"/>
      <c r="H912" s="113"/>
      <c r="I912" s="113"/>
      <c r="J912" s="113"/>
      <c r="K912" s="113"/>
      <c r="L912" s="113"/>
      <c r="M912" s="113"/>
      <c r="N912" s="114"/>
    </row>
    <row r="913" spans="1:14" ht="12.5" hidden="1" outlineLevel="2" x14ac:dyDescent="0.25">
      <c r="A913" s="111" t="s">
        <v>1210</v>
      </c>
      <c r="B913" s="112" t="s">
        <v>1211</v>
      </c>
      <c r="C913" s="112" t="s">
        <v>5357</v>
      </c>
      <c r="D913" s="112" t="s">
        <v>5358</v>
      </c>
      <c r="E913" s="111" t="s">
        <v>3848</v>
      </c>
      <c r="F913" s="113">
        <v>80.058080000000004</v>
      </c>
      <c r="G913" s="113"/>
      <c r="H913" s="113"/>
      <c r="I913" s="113"/>
      <c r="J913" s="113"/>
      <c r="K913" s="113"/>
      <c r="L913" s="113"/>
      <c r="M913" s="113"/>
      <c r="N913" s="114"/>
    </row>
    <row r="914" spans="1:14" ht="12.5" hidden="1" outlineLevel="2" x14ac:dyDescent="0.25">
      <c r="A914" s="111" t="s">
        <v>1210</v>
      </c>
      <c r="B914" s="112" t="s">
        <v>1211</v>
      </c>
      <c r="C914" s="112" t="s">
        <v>5359</v>
      </c>
      <c r="D914" s="112" t="s">
        <v>5360</v>
      </c>
      <c r="E914" s="111" t="s">
        <v>3848</v>
      </c>
      <c r="F914" s="113">
        <v>244.62808000000001</v>
      </c>
      <c r="G914" s="113"/>
      <c r="H914" s="113"/>
      <c r="I914" s="113"/>
      <c r="J914" s="113"/>
      <c r="K914" s="113"/>
      <c r="L914" s="113"/>
      <c r="M914" s="113"/>
      <c r="N914" s="114"/>
    </row>
    <row r="915" spans="1:14" ht="12.5" hidden="1" outlineLevel="2" x14ac:dyDescent="0.25">
      <c r="A915" s="111" t="s">
        <v>1210</v>
      </c>
      <c r="B915" s="112" t="s">
        <v>1211</v>
      </c>
      <c r="C915" s="112" t="s">
        <v>5361</v>
      </c>
      <c r="D915" s="112" t="s">
        <v>5362</v>
      </c>
      <c r="E915" s="111" t="s">
        <v>3848</v>
      </c>
      <c r="F915" s="113">
        <v>13.798170000000001</v>
      </c>
      <c r="G915" s="113"/>
      <c r="H915" s="113"/>
      <c r="I915" s="113"/>
      <c r="J915" s="113"/>
      <c r="K915" s="113"/>
      <c r="L915" s="113"/>
      <c r="M915" s="113"/>
      <c r="N915" s="114"/>
    </row>
    <row r="916" spans="1:14" ht="13" outlineLevel="1" collapsed="1" thickBot="1" x14ac:dyDescent="0.3">
      <c r="A916" s="115" t="s">
        <v>5363</v>
      </c>
      <c r="B916" s="115"/>
      <c r="C916" s="115"/>
      <c r="D916" s="115"/>
      <c r="E916" s="115"/>
      <c r="F916" s="116">
        <f t="shared" ref="F916:N916" si="18">SUBTOTAL(9,F808:F915)</f>
        <v>0</v>
      </c>
      <c r="G916" s="116">
        <f t="shared" si="18"/>
        <v>0</v>
      </c>
      <c r="H916" s="116">
        <f t="shared" si="18"/>
        <v>0</v>
      </c>
      <c r="I916" s="116">
        <f t="shared" si="18"/>
        <v>0</v>
      </c>
      <c r="J916" s="116">
        <f t="shared" si="18"/>
        <v>0</v>
      </c>
      <c r="K916" s="116">
        <f t="shared" si="18"/>
        <v>0</v>
      </c>
      <c r="L916" s="116">
        <f t="shared" si="18"/>
        <v>0</v>
      </c>
      <c r="M916" s="116">
        <f t="shared" si="18"/>
        <v>0</v>
      </c>
      <c r="N916" s="117">
        <f t="shared" si="18"/>
        <v>0</v>
      </c>
    </row>
    <row r="917" spans="1:14" ht="12.5" hidden="1" outlineLevel="2" x14ac:dyDescent="0.25">
      <c r="A917" s="118" t="s">
        <v>1212</v>
      </c>
      <c r="B917" s="118" t="s">
        <v>1213</v>
      </c>
      <c r="C917" s="118" t="s">
        <v>5364</v>
      </c>
      <c r="D917" s="118" t="s">
        <v>5365</v>
      </c>
      <c r="E917" s="118" t="s">
        <v>3848</v>
      </c>
      <c r="F917" s="119">
        <v>3457.2049999999999</v>
      </c>
      <c r="G917" s="119"/>
      <c r="H917" s="119"/>
      <c r="I917" s="119"/>
      <c r="J917" s="119"/>
      <c r="K917" s="119"/>
      <c r="L917" s="119"/>
      <c r="M917" s="119"/>
      <c r="N917" s="120"/>
    </row>
    <row r="918" spans="1:14" ht="12.5" hidden="1" outlineLevel="2" x14ac:dyDescent="0.25">
      <c r="A918" s="111" t="s">
        <v>1212</v>
      </c>
      <c r="B918" s="112" t="s">
        <v>1213</v>
      </c>
      <c r="C918" s="112" t="s">
        <v>5366</v>
      </c>
      <c r="D918" s="112" t="s">
        <v>5367</v>
      </c>
      <c r="E918" s="111" t="s">
        <v>3848</v>
      </c>
      <c r="F918" s="113">
        <v>-679.53083000000004</v>
      </c>
      <c r="G918" s="113"/>
      <c r="H918" s="113"/>
      <c r="I918" s="113"/>
      <c r="J918" s="113"/>
      <c r="K918" s="113"/>
      <c r="L918" s="113"/>
      <c r="M918" s="113"/>
      <c r="N918" s="114"/>
    </row>
    <row r="919" spans="1:14" ht="12.5" hidden="1" outlineLevel="2" x14ac:dyDescent="0.25">
      <c r="A919" s="111" t="s">
        <v>1212</v>
      </c>
      <c r="B919" s="112" t="s">
        <v>1213</v>
      </c>
      <c r="C919" s="112" t="s">
        <v>5368</v>
      </c>
      <c r="D919" s="112" t="s">
        <v>1213</v>
      </c>
      <c r="E919" s="111" t="s">
        <v>3885</v>
      </c>
      <c r="F919" s="113">
        <v>163.02600000000001</v>
      </c>
      <c r="G919" s="113"/>
      <c r="H919" s="113"/>
      <c r="I919" s="113"/>
      <c r="J919" s="113"/>
      <c r="K919" s="113"/>
      <c r="L919" s="113"/>
      <c r="M919" s="113"/>
      <c r="N919" s="114"/>
    </row>
    <row r="920" spans="1:14" ht="12.5" hidden="1" outlineLevel="2" x14ac:dyDescent="0.25">
      <c r="A920" s="111" t="s">
        <v>1212</v>
      </c>
      <c r="B920" s="112" t="s">
        <v>1213</v>
      </c>
      <c r="C920" s="112" t="s">
        <v>5369</v>
      </c>
      <c r="D920" s="112" t="s">
        <v>5370</v>
      </c>
      <c r="E920" s="111" t="s">
        <v>3848</v>
      </c>
      <c r="F920" s="113">
        <v>-101.753</v>
      </c>
      <c r="G920" s="113"/>
      <c r="H920" s="113"/>
      <c r="I920" s="113"/>
      <c r="J920" s="113"/>
      <c r="K920" s="113"/>
      <c r="L920" s="113"/>
      <c r="M920" s="113"/>
      <c r="N920" s="114"/>
    </row>
    <row r="921" spans="1:14" ht="12.5" hidden="1" outlineLevel="2" x14ac:dyDescent="0.25">
      <c r="A921" s="111" t="s">
        <v>1212</v>
      </c>
      <c r="B921" s="112" t="s">
        <v>1213</v>
      </c>
      <c r="C921" s="112" t="s">
        <v>5371</v>
      </c>
      <c r="D921" s="112" t="s">
        <v>5372</v>
      </c>
      <c r="E921" s="111" t="s">
        <v>3848</v>
      </c>
      <c r="F921" s="113">
        <v>-33.746000000000002</v>
      </c>
      <c r="G921" s="113"/>
      <c r="H921" s="113"/>
      <c r="I921" s="113"/>
      <c r="J921" s="113"/>
      <c r="K921" s="113"/>
      <c r="L921" s="113"/>
      <c r="M921" s="113"/>
      <c r="N921" s="114"/>
    </row>
    <row r="922" spans="1:14" ht="12.5" hidden="1" outlineLevel="2" x14ac:dyDescent="0.25">
      <c r="A922" s="111" t="s">
        <v>1212</v>
      </c>
      <c r="B922" s="112" t="s">
        <v>1213</v>
      </c>
      <c r="C922" s="112" t="s">
        <v>5373</v>
      </c>
      <c r="D922" s="112" t="s">
        <v>5374</v>
      </c>
      <c r="E922" s="111" t="s">
        <v>3848</v>
      </c>
      <c r="F922" s="113">
        <v>-86.477000000000004</v>
      </c>
      <c r="G922" s="113"/>
      <c r="H922" s="113"/>
      <c r="I922" s="113"/>
      <c r="J922" s="113"/>
      <c r="K922" s="113"/>
      <c r="L922" s="113"/>
      <c r="M922" s="113"/>
      <c r="N922" s="114"/>
    </row>
    <row r="923" spans="1:14" ht="13" outlineLevel="1" collapsed="1" thickBot="1" x14ac:dyDescent="0.3">
      <c r="A923" s="115" t="s">
        <v>5375</v>
      </c>
      <c r="B923" s="115"/>
      <c r="C923" s="115"/>
      <c r="D923" s="115"/>
      <c r="E923" s="115"/>
      <c r="F923" s="116">
        <f t="shared" ref="F923:N923" si="19">SUBTOTAL(9,F917:F922)</f>
        <v>0</v>
      </c>
      <c r="G923" s="116">
        <f t="shared" si="19"/>
        <v>0</v>
      </c>
      <c r="H923" s="116">
        <f t="shared" si="19"/>
        <v>0</v>
      </c>
      <c r="I923" s="116">
        <f t="shared" si="19"/>
        <v>0</v>
      </c>
      <c r="J923" s="116">
        <f t="shared" si="19"/>
        <v>0</v>
      </c>
      <c r="K923" s="116">
        <f t="shared" si="19"/>
        <v>0</v>
      </c>
      <c r="L923" s="116">
        <f t="shared" si="19"/>
        <v>0</v>
      </c>
      <c r="M923" s="116">
        <f t="shared" si="19"/>
        <v>0</v>
      </c>
      <c r="N923" s="117">
        <f t="shared" si="19"/>
        <v>0</v>
      </c>
    </row>
    <row r="924" spans="1:14" ht="12.5" outlineLevel="2" x14ac:dyDescent="0.25">
      <c r="A924" s="118" t="s">
        <v>1216</v>
      </c>
      <c r="B924" s="118" t="s">
        <v>1217</v>
      </c>
      <c r="C924" s="118" t="s">
        <v>1218</v>
      </c>
      <c r="D924" s="118" t="s">
        <v>5376</v>
      </c>
      <c r="E924" s="118" t="s">
        <v>3919</v>
      </c>
      <c r="F924" s="119">
        <v>2277.9421579166701</v>
      </c>
      <c r="G924" s="119"/>
      <c r="H924" s="119"/>
      <c r="I924" s="119"/>
      <c r="J924" s="119"/>
      <c r="K924" s="119"/>
      <c r="L924" s="119"/>
      <c r="M924" s="119"/>
      <c r="N924" s="120"/>
    </row>
    <row r="925" spans="1:14" ht="12.5" outlineLevel="2" x14ac:dyDescent="0.25">
      <c r="A925" s="111" t="s">
        <v>1216</v>
      </c>
      <c r="B925" s="112" t="s">
        <v>1217</v>
      </c>
      <c r="C925" s="112" t="s">
        <v>1220</v>
      </c>
      <c r="D925" s="112" t="s">
        <v>5377</v>
      </c>
      <c r="E925" s="111" t="s">
        <v>3848</v>
      </c>
      <c r="F925" s="113">
        <v>5755.4670383333296</v>
      </c>
      <c r="G925" s="113"/>
      <c r="H925" s="113"/>
      <c r="I925" s="113"/>
      <c r="J925" s="113"/>
      <c r="K925" s="113"/>
      <c r="L925" s="113"/>
      <c r="M925" s="113"/>
      <c r="N925" s="114"/>
    </row>
    <row r="926" spans="1:14" ht="12.5" outlineLevel="2" x14ac:dyDescent="0.25">
      <c r="A926" s="111" t="s">
        <v>1216</v>
      </c>
      <c r="B926" s="112" t="s">
        <v>1217</v>
      </c>
      <c r="C926" s="112" t="s">
        <v>1222</v>
      </c>
      <c r="D926" s="112" t="s">
        <v>5378</v>
      </c>
      <c r="E926" s="111" t="s">
        <v>3848</v>
      </c>
      <c r="F926" s="113">
        <v>275.90642000000003</v>
      </c>
      <c r="G926" s="113"/>
      <c r="H926" s="113"/>
      <c r="I926" s="113"/>
      <c r="J926" s="113"/>
      <c r="K926" s="113"/>
      <c r="L926" s="113"/>
      <c r="M926" s="113"/>
      <c r="N926" s="114"/>
    </row>
    <row r="927" spans="1:14" ht="12.5" outlineLevel="2" x14ac:dyDescent="0.25">
      <c r="A927" s="111" t="s">
        <v>1216</v>
      </c>
      <c r="B927" s="112" t="s">
        <v>1217</v>
      </c>
      <c r="C927" s="112" t="s">
        <v>1224</v>
      </c>
      <c r="D927" s="112" t="s">
        <v>5379</v>
      </c>
      <c r="E927" s="111" t="s">
        <v>3848</v>
      </c>
      <c r="F927" s="113">
        <v>18218.46753125</v>
      </c>
      <c r="G927" s="113"/>
      <c r="H927" s="113"/>
      <c r="I927" s="113"/>
      <c r="J927" s="113"/>
      <c r="K927" s="113"/>
      <c r="L927" s="113"/>
      <c r="M927" s="113"/>
      <c r="N927" s="114"/>
    </row>
    <row r="928" spans="1:14" ht="12.5" outlineLevel="2" x14ac:dyDescent="0.25">
      <c r="A928" s="111" t="s">
        <v>1216</v>
      </c>
      <c r="B928" s="112" t="s">
        <v>1217</v>
      </c>
      <c r="C928" s="112" t="s">
        <v>1226</v>
      </c>
      <c r="D928" s="112" t="s">
        <v>5380</v>
      </c>
      <c r="E928" s="111" t="s">
        <v>3848</v>
      </c>
      <c r="F928" s="113">
        <v>1269.4526699999999</v>
      </c>
      <c r="G928" s="113"/>
      <c r="H928" s="113"/>
      <c r="I928" s="113"/>
      <c r="J928" s="113"/>
      <c r="K928" s="113"/>
      <c r="L928" s="113"/>
      <c r="M928" s="113"/>
      <c r="N928" s="114"/>
    </row>
    <row r="929" spans="1:14" ht="12.5" outlineLevel="2" x14ac:dyDescent="0.25">
      <c r="A929" s="111" t="s">
        <v>1216</v>
      </c>
      <c r="B929" s="112" t="s">
        <v>1217</v>
      </c>
      <c r="C929" s="112" t="s">
        <v>1228</v>
      </c>
      <c r="D929" s="112" t="s">
        <v>5381</v>
      </c>
      <c r="E929" s="111" t="s">
        <v>3848</v>
      </c>
      <c r="F929" s="113">
        <v>6980.5734358333302</v>
      </c>
      <c r="G929" s="113"/>
      <c r="H929" s="113"/>
      <c r="I929" s="113"/>
      <c r="J929" s="113"/>
      <c r="K929" s="113"/>
      <c r="L929" s="113"/>
      <c r="M929" s="113"/>
      <c r="N929" s="114"/>
    </row>
    <row r="930" spans="1:14" ht="12.5" outlineLevel="2" x14ac:dyDescent="0.25">
      <c r="A930" s="111" t="s">
        <v>1216</v>
      </c>
      <c r="B930" s="112" t="s">
        <v>1217</v>
      </c>
      <c r="C930" s="112" t="s">
        <v>1230</v>
      </c>
      <c r="D930" s="112" t="s">
        <v>5382</v>
      </c>
      <c r="E930" s="111" t="s">
        <v>3848</v>
      </c>
      <c r="F930" s="113">
        <v>3877.3116725</v>
      </c>
      <c r="G930" s="113"/>
      <c r="H930" s="113"/>
      <c r="I930" s="113"/>
      <c r="J930" s="113"/>
      <c r="K930" s="113"/>
      <c r="L930" s="113"/>
      <c r="M930" s="113"/>
      <c r="N930" s="114"/>
    </row>
    <row r="931" spans="1:14" ht="12.5" outlineLevel="2" x14ac:dyDescent="0.25">
      <c r="A931" s="111" t="s">
        <v>1216</v>
      </c>
      <c r="B931" s="112" t="s">
        <v>1217</v>
      </c>
      <c r="C931" s="112" t="s">
        <v>1232</v>
      </c>
      <c r="D931" s="112" t="s">
        <v>5383</v>
      </c>
      <c r="E931" s="111" t="s">
        <v>3848</v>
      </c>
      <c r="F931" s="113">
        <v>2322.4353687500002</v>
      </c>
      <c r="G931" s="113"/>
      <c r="H931" s="113"/>
      <c r="I931" s="113"/>
      <c r="J931" s="113"/>
      <c r="K931" s="113"/>
      <c r="L931" s="113"/>
      <c r="M931" s="113"/>
      <c r="N931" s="114"/>
    </row>
    <row r="932" spans="1:14" ht="12.5" outlineLevel="2" x14ac:dyDescent="0.25">
      <c r="A932" s="111" t="s">
        <v>1216</v>
      </c>
      <c r="B932" s="112" t="s">
        <v>1217</v>
      </c>
      <c r="C932" s="112" t="s">
        <v>1234</v>
      </c>
      <c r="D932" s="112" t="s">
        <v>5384</v>
      </c>
      <c r="E932" s="111" t="s">
        <v>3848</v>
      </c>
      <c r="F932" s="113">
        <v>384.52949166666701</v>
      </c>
      <c r="G932" s="113"/>
      <c r="H932" s="113"/>
      <c r="I932" s="113"/>
      <c r="J932" s="113"/>
      <c r="K932" s="113"/>
      <c r="L932" s="113"/>
      <c r="M932" s="113"/>
      <c r="N932" s="114"/>
    </row>
    <row r="933" spans="1:14" ht="12.5" outlineLevel="2" x14ac:dyDescent="0.25">
      <c r="A933" s="111" t="s">
        <v>1216</v>
      </c>
      <c r="B933" s="112" t="s">
        <v>1217</v>
      </c>
      <c r="C933" s="112" t="s">
        <v>1236</v>
      </c>
      <c r="D933" s="112" t="s">
        <v>5385</v>
      </c>
      <c r="E933" s="111" t="s">
        <v>3848</v>
      </c>
      <c r="F933" s="113">
        <v>2706.0475483333298</v>
      </c>
      <c r="G933" s="113"/>
      <c r="H933" s="113"/>
      <c r="I933" s="113"/>
      <c r="J933" s="113"/>
      <c r="K933" s="113"/>
      <c r="L933" s="113"/>
      <c r="M933" s="113"/>
      <c r="N933" s="114"/>
    </row>
    <row r="934" spans="1:14" ht="12.5" outlineLevel="2" x14ac:dyDescent="0.25">
      <c r="A934" s="111" t="s">
        <v>1216</v>
      </c>
      <c r="B934" s="112" t="s">
        <v>1217</v>
      </c>
      <c r="C934" s="112" t="s">
        <v>1238</v>
      </c>
      <c r="D934" s="112" t="s">
        <v>5386</v>
      </c>
      <c r="E934" s="111" t="s">
        <v>3848</v>
      </c>
      <c r="F934" s="113">
        <v>1535.8187312499999</v>
      </c>
      <c r="G934" s="113"/>
      <c r="H934" s="113"/>
      <c r="I934" s="113"/>
      <c r="J934" s="113"/>
      <c r="K934" s="113"/>
      <c r="L934" s="113"/>
      <c r="M934" s="113"/>
      <c r="N934" s="114"/>
    </row>
    <row r="935" spans="1:14" ht="12.5" outlineLevel="2" x14ac:dyDescent="0.25">
      <c r="A935" s="111" t="s">
        <v>1216</v>
      </c>
      <c r="B935" s="112" t="s">
        <v>1217</v>
      </c>
      <c r="C935" s="112" t="s">
        <v>1240</v>
      </c>
      <c r="D935" s="112" t="s">
        <v>5387</v>
      </c>
      <c r="E935" s="111" t="s">
        <v>3848</v>
      </c>
      <c r="F935" s="113">
        <v>-120.94453875000001</v>
      </c>
      <c r="G935" s="113"/>
      <c r="H935" s="113"/>
      <c r="I935" s="113"/>
      <c r="J935" s="113"/>
      <c r="K935" s="113"/>
      <c r="L935" s="113"/>
      <c r="M935" s="113"/>
      <c r="N935" s="114"/>
    </row>
    <row r="936" spans="1:14" ht="12.5" outlineLevel="2" x14ac:dyDescent="0.25">
      <c r="A936" s="111" t="s">
        <v>1216</v>
      </c>
      <c r="B936" s="112" t="s">
        <v>1217</v>
      </c>
      <c r="C936" s="112" t="s">
        <v>1244</v>
      </c>
      <c r="D936" s="112" t="s">
        <v>5388</v>
      </c>
      <c r="E936" s="111" t="s">
        <v>3848</v>
      </c>
      <c r="F936" s="113">
        <v>-4273.4474474999997</v>
      </c>
      <c r="G936" s="113"/>
      <c r="H936" s="113"/>
      <c r="I936" s="113"/>
      <c r="J936" s="113"/>
      <c r="K936" s="113"/>
      <c r="L936" s="113"/>
      <c r="M936" s="113"/>
      <c r="N936" s="114"/>
    </row>
    <row r="937" spans="1:14" ht="12.5" outlineLevel="2" x14ac:dyDescent="0.25">
      <c r="A937" s="111" t="s">
        <v>1216</v>
      </c>
      <c r="B937" s="112" t="s">
        <v>1217</v>
      </c>
      <c r="C937" s="112" t="s">
        <v>1019</v>
      </c>
      <c r="D937" s="112" t="s">
        <v>5389</v>
      </c>
      <c r="E937" s="111" t="s">
        <v>3848</v>
      </c>
      <c r="F937" s="113">
        <v>12551.616117916699</v>
      </c>
      <c r="G937" s="113"/>
      <c r="H937" s="113"/>
      <c r="I937" s="113"/>
      <c r="J937" s="113"/>
      <c r="K937" s="113"/>
      <c r="L937" s="113"/>
      <c r="M937" s="113"/>
      <c r="N937" s="114"/>
    </row>
    <row r="938" spans="1:14" ht="12.5" outlineLevel="2" x14ac:dyDescent="0.25">
      <c r="A938" s="111" t="s">
        <v>1216</v>
      </c>
      <c r="B938" s="112" t="s">
        <v>1217</v>
      </c>
      <c r="C938" s="112" t="s">
        <v>1246</v>
      </c>
      <c r="D938" s="112" t="s">
        <v>5390</v>
      </c>
      <c r="E938" s="111" t="s">
        <v>3848</v>
      </c>
      <c r="F938" s="113">
        <v>2914.6067495833299</v>
      </c>
      <c r="G938" s="113"/>
      <c r="H938" s="113"/>
      <c r="I938" s="113"/>
      <c r="J938" s="113"/>
      <c r="K938" s="113"/>
      <c r="L938" s="113"/>
      <c r="M938" s="113"/>
      <c r="N938" s="114"/>
    </row>
    <row r="939" spans="1:14" ht="12.5" outlineLevel="2" x14ac:dyDescent="0.25">
      <c r="A939" s="111" t="s">
        <v>1216</v>
      </c>
      <c r="B939" s="112" t="s">
        <v>1217</v>
      </c>
      <c r="C939" s="112" t="s">
        <v>1248</v>
      </c>
      <c r="D939" s="112" t="s">
        <v>5391</v>
      </c>
      <c r="E939" s="111" t="s">
        <v>3848</v>
      </c>
      <c r="F939" s="113">
        <v>-1361.0750520833301</v>
      </c>
      <c r="G939" s="113"/>
      <c r="H939" s="113"/>
      <c r="I939" s="113"/>
      <c r="J939" s="113"/>
      <c r="K939" s="113"/>
      <c r="L939" s="113"/>
      <c r="M939" s="113"/>
      <c r="N939" s="114"/>
    </row>
    <row r="940" spans="1:14" ht="12.5" outlineLevel="2" x14ac:dyDescent="0.25">
      <c r="A940" s="111" t="s">
        <v>1216</v>
      </c>
      <c r="B940" s="112" t="s">
        <v>1217</v>
      </c>
      <c r="C940" s="112" t="s">
        <v>1250</v>
      </c>
      <c r="D940" s="112" t="s">
        <v>5392</v>
      </c>
      <c r="E940" s="111" t="s">
        <v>3848</v>
      </c>
      <c r="F940" s="113">
        <v>655.95528208333303</v>
      </c>
      <c r="G940" s="113"/>
      <c r="H940" s="113"/>
      <c r="I940" s="113"/>
      <c r="J940" s="113"/>
      <c r="K940" s="113"/>
      <c r="L940" s="113"/>
      <c r="M940" s="113"/>
      <c r="N940" s="114"/>
    </row>
    <row r="941" spans="1:14" ht="12.5" outlineLevel="2" x14ac:dyDescent="0.25">
      <c r="A941" s="111" t="s">
        <v>1216</v>
      </c>
      <c r="B941" s="112" t="s">
        <v>1217</v>
      </c>
      <c r="C941" s="112" t="s">
        <v>1252</v>
      </c>
      <c r="D941" s="112" t="s">
        <v>5393</v>
      </c>
      <c r="E941" s="111" t="s">
        <v>3885</v>
      </c>
      <c r="F941" s="113">
        <v>52.000875416666702</v>
      </c>
      <c r="G941" s="113"/>
      <c r="H941" s="113"/>
      <c r="I941" s="113"/>
      <c r="J941" s="113"/>
      <c r="K941" s="113"/>
      <c r="L941" s="113"/>
      <c r="M941" s="113"/>
      <c r="N941" s="114"/>
    </row>
    <row r="942" spans="1:14" ht="12.5" outlineLevel="2" x14ac:dyDescent="0.25">
      <c r="A942" s="111" t="s">
        <v>1216</v>
      </c>
      <c r="B942" s="112" t="s">
        <v>1217</v>
      </c>
      <c r="C942" s="112" t="s">
        <v>1254</v>
      </c>
      <c r="D942" s="112" t="s">
        <v>5394</v>
      </c>
      <c r="E942" s="111" t="s">
        <v>3919</v>
      </c>
      <c r="F942" s="113">
        <v>-2277.9421579166701</v>
      </c>
      <c r="G942" s="113"/>
      <c r="H942" s="113"/>
      <c r="I942" s="113"/>
      <c r="J942" s="113"/>
      <c r="K942" s="113"/>
      <c r="L942" s="113"/>
      <c r="M942" s="113"/>
      <c r="N942" s="114"/>
    </row>
    <row r="943" spans="1:14" ht="12.5" outlineLevel="2" x14ac:dyDescent="0.25">
      <c r="A943" s="111" t="s">
        <v>1216</v>
      </c>
      <c r="B943" s="112" t="s">
        <v>1217</v>
      </c>
      <c r="C943" s="112" t="s">
        <v>1256</v>
      </c>
      <c r="D943" s="112" t="s">
        <v>5395</v>
      </c>
      <c r="E943" s="111" t="s">
        <v>3882</v>
      </c>
      <c r="F943" s="113">
        <v>85922.665250000005</v>
      </c>
      <c r="G943" s="113"/>
      <c r="H943" s="113"/>
      <c r="I943" s="113"/>
      <c r="J943" s="113"/>
      <c r="K943" s="113"/>
      <c r="L943" s="113"/>
      <c r="M943" s="113"/>
      <c r="N943" s="114"/>
    </row>
    <row r="944" spans="1:14" ht="12.5" outlineLevel="2" x14ac:dyDescent="0.25">
      <c r="A944" s="111" t="s">
        <v>1216</v>
      </c>
      <c r="B944" s="112" t="s">
        <v>1217</v>
      </c>
      <c r="C944" s="112" t="s">
        <v>1258</v>
      </c>
      <c r="D944" s="112" t="s">
        <v>5396</v>
      </c>
      <c r="E944" s="111" t="s">
        <v>3848</v>
      </c>
      <c r="F944" s="113">
        <v>-915.61053666666703</v>
      </c>
      <c r="G944" s="113"/>
      <c r="H944" s="113"/>
      <c r="I944" s="113"/>
      <c r="J944" s="113"/>
      <c r="K944" s="113"/>
      <c r="L944" s="113"/>
      <c r="M944" s="113"/>
      <c r="N944" s="114"/>
    </row>
    <row r="945" spans="1:14" ht="12.5" outlineLevel="2" x14ac:dyDescent="0.25">
      <c r="A945" s="111" t="s">
        <v>1216</v>
      </c>
      <c r="B945" s="112" t="s">
        <v>1217</v>
      </c>
      <c r="C945" s="112" t="s">
        <v>1260</v>
      </c>
      <c r="D945" s="112" t="s">
        <v>5397</v>
      </c>
      <c r="E945" s="111" t="s">
        <v>3848</v>
      </c>
      <c r="F945" s="113">
        <v>-275.90642000000003</v>
      </c>
      <c r="G945" s="113"/>
      <c r="H945" s="113"/>
      <c r="I945" s="113"/>
      <c r="J945" s="113"/>
      <c r="K945" s="113"/>
      <c r="L945" s="113"/>
      <c r="M945" s="113"/>
      <c r="N945" s="114"/>
    </row>
    <row r="946" spans="1:14" ht="12.5" outlineLevel="2" x14ac:dyDescent="0.25">
      <c r="A946" s="111" t="s">
        <v>1216</v>
      </c>
      <c r="B946" s="112" t="s">
        <v>1217</v>
      </c>
      <c r="C946" s="112" t="s">
        <v>1262</v>
      </c>
      <c r="D946" s="112" t="s">
        <v>5398</v>
      </c>
      <c r="E946" s="111" t="s">
        <v>3848</v>
      </c>
      <c r="F946" s="113">
        <v>1191.51695666667</v>
      </c>
      <c r="G946" s="113"/>
      <c r="H946" s="113"/>
      <c r="I946" s="113"/>
      <c r="J946" s="113"/>
      <c r="K946" s="113"/>
      <c r="L946" s="113"/>
      <c r="M946" s="113"/>
      <c r="N946" s="114"/>
    </row>
    <row r="947" spans="1:14" ht="12.5" outlineLevel="2" x14ac:dyDescent="0.25">
      <c r="A947" s="111" t="s">
        <v>1216</v>
      </c>
      <c r="B947" s="112" t="s">
        <v>1217</v>
      </c>
      <c r="C947" s="112" t="s">
        <v>1263</v>
      </c>
      <c r="D947" s="112" t="s">
        <v>5399</v>
      </c>
      <c r="E947" s="111" t="s">
        <v>3849</v>
      </c>
      <c r="F947" s="113">
        <v>108.75474</v>
      </c>
      <c r="G947" s="113"/>
      <c r="H947" s="113"/>
      <c r="I947" s="113"/>
      <c r="J947" s="113"/>
      <c r="K947" s="113"/>
      <c r="L947" s="113"/>
      <c r="M947" s="113"/>
      <c r="N947" s="114"/>
    </row>
    <row r="948" spans="1:14" ht="12.5" outlineLevel="2" x14ac:dyDescent="0.25">
      <c r="A948" s="111" t="s">
        <v>1216</v>
      </c>
      <c r="B948" s="112" t="s">
        <v>1217</v>
      </c>
      <c r="C948" s="112" t="s">
        <v>1265</v>
      </c>
      <c r="D948" s="112" t="s">
        <v>5400</v>
      </c>
      <c r="E948" s="111" t="s">
        <v>3848</v>
      </c>
      <c r="F948" s="113">
        <v>56.299941666666697</v>
      </c>
      <c r="G948" s="113"/>
      <c r="H948" s="113"/>
      <c r="I948" s="113"/>
      <c r="J948" s="113"/>
      <c r="K948" s="113"/>
      <c r="L948" s="113"/>
      <c r="M948" s="113"/>
      <c r="N948" s="114"/>
    </row>
    <row r="949" spans="1:14" ht="12.5" outlineLevel="2" x14ac:dyDescent="0.25">
      <c r="A949" s="111" t="s">
        <v>1216</v>
      </c>
      <c r="B949" s="112" t="s">
        <v>1217</v>
      </c>
      <c r="C949" s="112" t="s">
        <v>1267</v>
      </c>
      <c r="D949" s="112" t="s">
        <v>5401</v>
      </c>
      <c r="E949" s="111" t="s">
        <v>3882</v>
      </c>
      <c r="F949" s="113">
        <v>78.826974166666702</v>
      </c>
      <c r="G949" s="113"/>
      <c r="H949" s="113"/>
      <c r="I949" s="113"/>
      <c r="J949" s="113"/>
      <c r="K949" s="113"/>
      <c r="L949" s="113"/>
      <c r="M949" s="113"/>
      <c r="N949" s="114"/>
    </row>
    <row r="950" spans="1:14" ht="12.5" outlineLevel="2" x14ac:dyDescent="0.25">
      <c r="A950" s="111" t="s">
        <v>1216</v>
      </c>
      <c r="B950" s="112" t="s">
        <v>1217</v>
      </c>
      <c r="C950" s="112" t="s">
        <v>1269</v>
      </c>
      <c r="D950" s="112" t="s">
        <v>5402</v>
      </c>
      <c r="E950" s="111" t="s">
        <v>3882</v>
      </c>
      <c r="F950" s="113">
        <v>6974.9256066666703</v>
      </c>
      <c r="G950" s="113"/>
      <c r="H950" s="113"/>
      <c r="I950" s="113"/>
      <c r="J950" s="113"/>
      <c r="K950" s="113"/>
      <c r="L950" s="113"/>
      <c r="M950" s="113"/>
      <c r="N950" s="114"/>
    </row>
    <row r="951" spans="1:14" ht="12.5" outlineLevel="2" x14ac:dyDescent="0.25">
      <c r="A951" s="111" t="s">
        <v>1216</v>
      </c>
      <c r="B951" s="112" t="s">
        <v>1217</v>
      </c>
      <c r="C951" s="112" t="s">
        <v>1271</v>
      </c>
      <c r="D951" s="112" t="s">
        <v>5403</v>
      </c>
      <c r="E951" s="111" t="s">
        <v>3848</v>
      </c>
      <c r="F951" s="113">
        <v>-6980.5734358333302</v>
      </c>
      <c r="G951" s="113"/>
      <c r="H951" s="113"/>
      <c r="I951" s="113"/>
      <c r="J951" s="113"/>
      <c r="K951" s="113"/>
      <c r="L951" s="113"/>
      <c r="M951" s="113"/>
      <c r="N951" s="114"/>
    </row>
    <row r="952" spans="1:14" ht="12.5" outlineLevel="2" x14ac:dyDescent="0.25">
      <c r="A952" s="111" t="s">
        <v>1216</v>
      </c>
      <c r="B952" s="112" t="s">
        <v>1217</v>
      </c>
      <c r="C952" s="112" t="s">
        <v>1273</v>
      </c>
      <c r="D952" s="112" t="s">
        <v>5404</v>
      </c>
      <c r="E952" s="111" t="s">
        <v>3848</v>
      </c>
      <c r="F952" s="113">
        <v>2166.6645891666699</v>
      </c>
      <c r="G952" s="113"/>
      <c r="H952" s="113"/>
      <c r="I952" s="113"/>
      <c r="J952" s="113"/>
      <c r="K952" s="113"/>
      <c r="L952" s="113"/>
      <c r="M952" s="113"/>
      <c r="N952" s="114"/>
    </row>
    <row r="953" spans="1:14" ht="12.5" outlineLevel="2" x14ac:dyDescent="0.25">
      <c r="A953" s="111" t="s">
        <v>1216</v>
      </c>
      <c r="B953" s="112" t="s">
        <v>1217</v>
      </c>
      <c r="C953" s="112" t="s">
        <v>1275</v>
      </c>
      <c r="D953" s="112" t="s">
        <v>5405</v>
      </c>
      <c r="E953" s="111" t="s">
        <v>3885</v>
      </c>
      <c r="F953" s="113">
        <v>150</v>
      </c>
      <c r="G953" s="113"/>
      <c r="H953" s="113"/>
      <c r="I953" s="113"/>
      <c r="J953" s="113"/>
      <c r="K953" s="113"/>
      <c r="L953" s="113"/>
      <c r="M953" s="113"/>
      <c r="N953" s="114"/>
    </row>
    <row r="954" spans="1:14" ht="12.5" outlineLevel="2" x14ac:dyDescent="0.25">
      <c r="A954" s="111" t="s">
        <v>1216</v>
      </c>
      <c r="B954" s="112" t="s">
        <v>1217</v>
      </c>
      <c r="C954" s="112" t="s">
        <v>1277</v>
      </c>
      <c r="D954" s="112" t="s">
        <v>5406</v>
      </c>
      <c r="E954" s="111" t="s">
        <v>3857</v>
      </c>
      <c r="F954" s="113">
        <v>8800.0018333333301</v>
      </c>
      <c r="G954" s="113"/>
      <c r="H954" s="113"/>
      <c r="I954" s="113"/>
      <c r="J954" s="113"/>
      <c r="K954" s="113"/>
      <c r="L954" s="113"/>
      <c r="M954" s="113"/>
      <c r="N954" s="114"/>
    </row>
    <row r="955" spans="1:14" ht="12.5" outlineLevel="2" x14ac:dyDescent="0.25">
      <c r="A955" s="111" t="s">
        <v>1216</v>
      </c>
      <c r="B955" s="112" t="s">
        <v>1217</v>
      </c>
      <c r="C955" s="112" t="s">
        <v>1279</v>
      </c>
      <c r="D955" s="112" t="s">
        <v>5407</v>
      </c>
      <c r="E955" s="111" t="s">
        <v>3928</v>
      </c>
      <c r="F955" s="113">
        <v>2399.998</v>
      </c>
      <c r="G955" s="113"/>
      <c r="H955" s="113"/>
      <c r="I955" s="113"/>
      <c r="J955" s="113"/>
      <c r="K955" s="113"/>
      <c r="L955" s="113"/>
      <c r="M955" s="113"/>
      <c r="N955" s="114"/>
    </row>
    <row r="956" spans="1:14" ht="12.5" outlineLevel="2" x14ac:dyDescent="0.25">
      <c r="A956" s="111" t="s">
        <v>1216</v>
      </c>
      <c r="B956" s="112" t="s">
        <v>1217</v>
      </c>
      <c r="C956" s="112" t="s">
        <v>1281</v>
      </c>
      <c r="D956" s="112" t="s">
        <v>5408</v>
      </c>
      <c r="E956" s="111" t="s">
        <v>3882</v>
      </c>
      <c r="F956" s="113">
        <v>-277.79826000000003</v>
      </c>
      <c r="G956" s="113"/>
      <c r="H956" s="113"/>
      <c r="I956" s="113"/>
      <c r="J956" s="113"/>
      <c r="K956" s="113"/>
      <c r="L956" s="113"/>
      <c r="M956" s="113"/>
      <c r="N956" s="114"/>
    </row>
    <row r="957" spans="1:14" ht="12.5" outlineLevel="2" x14ac:dyDescent="0.25">
      <c r="A957" s="111" t="s">
        <v>1216</v>
      </c>
      <c r="B957" s="112" t="s">
        <v>1217</v>
      </c>
      <c r="C957" s="112" t="s">
        <v>1283</v>
      </c>
      <c r="D957" s="112" t="s">
        <v>5409</v>
      </c>
      <c r="E957" s="111" t="s">
        <v>3861</v>
      </c>
      <c r="F957" s="113">
        <v>-52.047510000000003</v>
      </c>
      <c r="G957" s="113"/>
      <c r="H957" s="113"/>
      <c r="I957" s="113"/>
      <c r="J957" s="113"/>
      <c r="K957" s="113"/>
      <c r="L957" s="113"/>
      <c r="M957" s="113"/>
      <c r="N957" s="114"/>
    </row>
    <row r="958" spans="1:14" ht="12.5" outlineLevel="2" x14ac:dyDescent="0.25">
      <c r="A958" s="111" t="s">
        <v>1216</v>
      </c>
      <c r="B958" s="112" t="s">
        <v>1217</v>
      </c>
      <c r="C958" s="112" t="s">
        <v>1285</v>
      </c>
      <c r="D958" s="112" t="s">
        <v>5410</v>
      </c>
      <c r="E958" s="111" t="s">
        <v>3885</v>
      </c>
      <c r="F958" s="113">
        <v>-62.888618749999999</v>
      </c>
      <c r="G958" s="113"/>
      <c r="H958" s="113"/>
      <c r="I958" s="113"/>
      <c r="J958" s="113"/>
      <c r="K958" s="113"/>
      <c r="L958" s="113"/>
      <c r="M958" s="113"/>
      <c r="N958" s="114"/>
    </row>
    <row r="959" spans="1:14" ht="12.5" outlineLevel="2" x14ac:dyDescent="0.25">
      <c r="A959" s="111" t="s">
        <v>1216</v>
      </c>
      <c r="B959" s="112" t="s">
        <v>1217</v>
      </c>
      <c r="C959" s="112" t="s">
        <v>1287</v>
      </c>
      <c r="D959" s="112" t="s">
        <v>5411</v>
      </c>
      <c r="E959" s="111" t="s">
        <v>3857</v>
      </c>
      <c r="F959" s="113">
        <v>1600.53973</v>
      </c>
      <c r="G959" s="113"/>
      <c r="H959" s="113"/>
      <c r="I959" s="113"/>
      <c r="J959" s="113"/>
      <c r="K959" s="113"/>
      <c r="L959" s="113"/>
      <c r="M959" s="113"/>
      <c r="N959" s="114"/>
    </row>
    <row r="960" spans="1:14" ht="12.5" outlineLevel="2" x14ac:dyDescent="0.25">
      <c r="A960" s="111" t="s">
        <v>1216</v>
      </c>
      <c r="B960" s="112" t="s">
        <v>1217</v>
      </c>
      <c r="C960" s="112" t="s">
        <v>1289</v>
      </c>
      <c r="D960" s="112" t="s">
        <v>5412</v>
      </c>
      <c r="E960" s="111" t="s">
        <v>3886</v>
      </c>
      <c r="F960" s="113">
        <v>5527.3867700000001</v>
      </c>
      <c r="G960" s="113"/>
      <c r="H960" s="113"/>
      <c r="I960" s="113"/>
      <c r="J960" s="113"/>
      <c r="K960" s="113"/>
      <c r="L960" s="113"/>
      <c r="M960" s="113"/>
      <c r="N960" s="114"/>
    </row>
    <row r="961" spans="1:14" ht="12.5" outlineLevel="2" x14ac:dyDescent="0.25">
      <c r="A961" s="111" t="s">
        <v>1216</v>
      </c>
      <c r="B961" s="112" t="s">
        <v>1217</v>
      </c>
      <c r="C961" s="112" t="s">
        <v>1291</v>
      </c>
      <c r="D961" s="112" t="s">
        <v>5413</v>
      </c>
      <c r="E961" s="111" t="s">
        <v>3885</v>
      </c>
      <c r="F961" s="113">
        <v>957.27733999999998</v>
      </c>
      <c r="G961" s="113"/>
      <c r="H961" s="113"/>
      <c r="I961" s="113"/>
      <c r="J961" s="113"/>
      <c r="K961" s="113"/>
      <c r="L961" s="113"/>
      <c r="M961" s="113"/>
      <c r="N961" s="114"/>
    </row>
    <row r="962" spans="1:14" ht="12.5" outlineLevel="2" x14ac:dyDescent="0.25">
      <c r="A962" s="111" t="s">
        <v>1216</v>
      </c>
      <c r="B962" s="112" t="s">
        <v>1217</v>
      </c>
      <c r="C962" s="112" t="s">
        <v>1293</v>
      </c>
      <c r="D962" s="112" t="s">
        <v>5414</v>
      </c>
      <c r="E962" s="111" t="s">
        <v>3857</v>
      </c>
      <c r="F962" s="113">
        <v>6889.2820199999996</v>
      </c>
      <c r="G962" s="113"/>
      <c r="H962" s="113"/>
      <c r="I962" s="113"/>
      <c r="J962" s="113"/>
      <c r="K962" s="113"/>
      <c r="L962" s="113"/>
      <c r="M962" s="113"/>
      <c r="N962" s="114"/>
    </row>
    <row r="963" spans="1:14" ht="12.5" outlineLevel="2" x14ac:dyDescent="0.25">
      <c r="A963" s="111" t="s">
        <v>1216</v>
      </c>
      <c r="B963" s="112" t="s">
        <v>1217</v>
      </c>
      <c r="C963" s="112" t="s">
        <v>1295</v>
      </c>
      <c r="D963" s="112" t="s">
        <v>5415</v>
      </c>
      <c r="E963" s="111" t="s">
        <v>3886</v>
      </c>
      <c r="F963" s="113">
        <v>2316.37554</v>
      </c>
      <c r="G963" s="113"/>
      <c r="H963" s="113"/>
      <c r="I963" s="113"/>
      <c r="J963" s="113"/>
      <c r="K963" s="113"/>
      <c r="L963" s="113"/>
      <c r="M963" s="113"/>
      <c r="N963" s="114"/>
    </row>
    <row r="964" spans="1:14" ht="12.5" outlineLevel="2" x14ac:dyDescent="0.25">
      <c r="A964" s="111" t="s">
        <v>1216</v>
      </c>
      <c r="B964" s="112" t="s">
        <v>1217</v>
      </c>
      <c r="C964" s="112" t="s">
        <v>1297</v>
      </c>
      <c r="D964" s="112" t="s">
        <v>5416</v>
      </c>
      <c r="E964" s="111" t="s">
        <v>5417</v>
      </c>
      <c r="F964" s="113">
        <v>3448.66939</v>
      </c>
      <c r="G964" s="113"/>
      <c r="H964" s="113"/>
      <c r="I964" s="113"/>
      <c r="J964" s="113"/>
      <c r="K964" s="113"/>
      <c r="L964" s="113"/>
      <c r="M964" s="113"/>
      <c r="N964" s="114"/>
    </row>
    <row r="965" spans="1:14" ht="12.5" outlineLevel="2" x14ac:dyDescent="0.25">
      <c r="A965" s="111" t="s">
        <v>1216</v>
      </c>
      <c r="B965" s="112" t="s">
        <v>1217</v>
      </c>
      <c r="C965" s="112" t="s">
        <v>1299</v>
      </c>
      <c r="D965" s="112" t="s">
        <v>5418</v>
      </c>
      <c r="E965" s="111" t="s">
        <v>3848</v>
      </c>
      <c r="F965" s="113">
        <v>429.8476</v>
      </c>
      <c r="G965" s="113"/>
      <c r="H965" s="113"/>
      <c r="I965" s="113"/>
      <c r="J965" s="113"/>
      <c r="K965" s="113"/>
      <c r="L965" s="113"/>
      <c r="M965" s="113"/>
      <c r="N965" s="114"/>
    </row>
    <row r="966" spans="1:14" ht="12.5" outlineLevel="2" x14ac:dyDescent="0.25">
      <c r="A966" s="111" t="s">
        <v>1216</v>
      </c>
      <c r="B966" s="112" t="s">
        <v>1217</v>
      </c>
      <c r="C966" s="112" t="s">
        <v>1301</v>
      </c>
      <c r="D966" s="112" t="s">
        <v>5419</v>
      </c>
      <c r="E966" s="111" t="s">
        <v>3848</v>
      </c>
      <c r="F966" s="113">
        <v>148.13414</v>
      </c>
      <c r="G966" s="113"/>
      <c r="H966" s="113"/>
      <c r="I966" s="113"/>
      <c r="J966" s="113"/>
      <c r="K966" s="113"/>
      <c r="L966" s="113"/>
      <c r="M966" s="113"/>
      <c r="N966" s="114"/>
    </row>
    <row r="967" spans="1:14" ht="12.5" outlineLevel="2" x14ac:dyDescent="0.25">
      <c r="A967" s="111" t="s">
        <v>1216</v>
      </c>
      <c r="B967" s="112" t="s">
        <v>1217</v>
      </c>
      <c r="C967" s="112" t="s">
        <v>1303</v>
      </c>
      <c r="D967" s="112" t="s">
        <v>5420</v>
      </c>
      <c r="E967" s="111" t="s">
        <v>3848</v>
      </c>
      <c r="F967" s="113">
        <v>68.808179999999993</v>
      </c>
      <c r="G967" s="113"/>
      <c r="H967" s="113"/>
      <c r="I967" s="113"/>
      <c r="J967" s="113"/>
      <c r="K967" s="113"/>
      <c r="L967" s="113"/>
      <c r="M967" s="113"/>
      <c r="N967" s="114"/>
    </row>
    <row r="968" spans="1:14" ht="12.5" outlineLevel="2" x14ac:dyDescent="0.25">
      <c r="A968" s="111" t="s">
        <v>1216</v>
      </c>
      <c r="B968" s="112" t="s">
        <v>1217</v>
      </c>
      <c r="C968" s="112" t="s">
        <v>1305</v>
      </c>
      <c r="D968" s="112" t="s">
        <v>5421</v>
      </c>
      <c r="E968" s="111" t="s">
        <v>3848</v>
      </c>
      <c r="F968" s="113">
        <v>466.51623333333299</v>
      </c>
      <c r="G968" s="113"/>
      <c r="H968" s="113"/>
      <c r="I968" s="113"/>
      <c r="J968" s="113"/>
      <c r="K968" s="113"/>
      <c r="L968" s="113"/>
      <c r="M968" s="113"/>
      <c r="N968" s="114"/>
    </row>
    <row r="969" spans="1:14" ht="12.5" outlineLevel="2" x14ac:dyDescent="0.25">
      <c r="A969" s="111" t="s">
        <v>1216</v>
      </c>
      <c r="B969" s="112" t="s">
        <v>1217</v>
      </c>
      <c r="C969" s="112" t="s">
        <v>1307</v>
      </c>
      <c r="D969" s="112" t="s">
        <v>5422</v>
      </c>
      <c r="E969" s="111" t="s">
        <v>3886</v>
      </c>
      <c r="F969" s="113">
        <v>1312.656735</v>
      </c>
      <c r="G969" s="113"/>
      <c r="H969" s="113"/>
      <c r="I969" s="113"/>
      <c r="J969" s="113"/>
      <c r="K969" s="113"/>
      <c r="L969" s="113"/>
      <c r="M969" s="113"/>
      <c r="N969" s="114"/>
    </row>
    <row r="970" spans="1:14" ht="12.5" outlineLevel="2" x14ac:dyDescent="0.25">
      <c r="A970" s="111" t="s">
        <v>1216</v>
      </c>
      <c r="B970" s="112" t="s">
        <v>1217</v>
      </c>
      <c r="C970" s="112" t="s">
        <v>1309</v>
      </c>
      <c r="D970" s="112" t="s">
        <v>5423</v>
      </c>
      <c r="E970" s="111" t="s">
        <v>3882</v>
      </c>
      <c r="F970" s="113">
        <v>969.09029750000002</v>
      </c>
      <c r="G970" s="113"/>
      <c r="H970" s="113"/>
      <c r="I970" s="113"/>
      <c r="J970" s="113"/>
      <c r="K970" s="113"/>
      <c r="L970" s="113"/>
      <c r="M970" s="113"/>
      <c r="N970" s="114"/>
    </row>
    <row r="971" spans="1:14" ht="12.5" outlineLevel="2" x14ac:dyDescent="0.25">
      <c r="A971" s="111" t="s">
        <v>1216</v>
      </c>
      <c r="B971" s="112" t="s">
        <v>1217</v>
      </c>
      <c r="C971" s="112" t="s">
        <v>1311</v>
      </c>
      <c r="D971" s="112" t="s">
        <v>5424</v>
      </c>
      <c r="E971" s="111" t="s">
        <v>3848</v>
      </c>
      <c r="F971" s="113">
        <v>-3.4319999999999999</v>
      </c>
      <c r="G971" s="113"/>
      <c r="H971" s="113"/>
      <c r="I971" s="113"/>
      <c r="J971" s="113"/>
      <c r="K971" s="113"/>
      <c r="L971" s="113"/>
      <c r="M971" s="113"/>
      <c r="N971" s="114"/>
    </row>
    <row r="972" spans="1:14" ht="12.5" outlineLevel="2" x14ac:dyDescent="0.25">
      <c r="A972" s="111" t="s">
        <v>1216</v>
      </c>
      <c r="B972" s="112" t="s">
        <v>1217</v>
      </c>
      <c r="C972" s="112" t="s">
        <v>1313</v>
      </c>
      <c r="D972" s="112" t="s">
        <v>5425</v>
      </c>
      <c r="E972" s="111" t="s">
        <v>3848</v>
      </c>
      <c r="F972" s="113">
        <v>198.03821541666699</v>
      </c>
      <c r="G972" s="113"/>
      <c r="H972" s="113"/>
      <c r="I972" s="113"/>
      <c r="J972" s="113"/>
      <c r="K972" s="113"/>
      <c r="L972" s="113"/>
      <c r="M972" s="113"/>
      <c r="N972" s="114"/>
    </row>
    <row r="973" spans="1:14" ht="12.5" outlineLevel="2" x14ac:dyDescent="0.25">
      <c r="A973" s="111" t="s">
        <v>1216</v>
      </c>
      <c r="B973" s="112" t="s">
        <v>1217</v>
      </c>
      <c r="C973" s="112" t="s">
        <v>1315</v>
      </c>
      <c r="D973" s="112" t="s">
        <v>5426</v>
      </c>
      <c r="E973" s="111" t="s">
        <v>3848</v>
      </c>
      <c r="F973" s="113">
        <v>-828.80090583333299</v>
      </c>
      <c r="G973" s="113"/>
      <c r="H973" s="113"/>
      <c r="I973" s="113"/>
      <c r="J973" s="113"/>
      <c r="K973" s="113"/>
      <c r="L973" s="113"/>
      <c r="M973" s="113"/>
      <c r="N973" s="114"/>
    </row>
    <row r="974" spans="1:14" ht="12.5" outlineLevel="2" x14ac:dyDescent="0.25">
      <c r="A974" s="111" t="s">
        <v>1216</v>
      </c>
      <c r="B974" s="112" t="s">
        <v>1217</v>
      </c>
      <c r="C974" s="112" t="s">
        <v>1317</v>
      </c>
      <c r="D974" s="112" t="s">
        <v>5427</v>
      </c>
      <c r="E974" s="111" t="s">
        <v>3848</v>
      </c>
      <c r="F974" s="113">
        <v>259.54129833333297</v>
      </c>
      <c r="G974" s="113"/>
      <c r="H974" s="113"/>
      <c r="I974" s="113"/>
      <c r="J974" s="113"/>
      <c r="K974" s="113"/>
      <c r="L974" s="113"/>
      <c r="M974" s="113"/>
      <c r="N974" s="114"/>
    </row>
    <row r="975" spans="1:14" ht="12.5" outlineLevel="2" x14ac:dyDescent="0.25">
      <c r="A975" s="111" t="s">
        <v>1216</v>
      </c>
      <c r="B975" s="112" t="s">
        <v>1217</v>
      </c>
      <c r="C975" s="112" t="s">
        <v>1319</v>
      </c>
      <c r="D975" s="112" t="s">
        <v>5428</v>
      </c>
      <c r="E975" s="111" t="s">
        <v>3848</v>
      </c>
      <c r="F975" s="113">
        <v>3636.3270412500001</v>
      </c>
      <c r="G975" s="113"/>
      <c r="H975" s="113"/>
      <c r="I975" s="113"/>
      <c r="J975" s="113"/>
      <c r="K975" s="113"/>
      <c r="L975" s="113"/>
      <c r="M975" s="113"/>
      <c r="N975" s="114"/>
    </row>
    <row r="976" spans="1:14" ht="12.5" outlineLevel="2" x14ac:dyDescent="0.25">
      <c r="A976" s="111" t="s">
        <v>1216</v>
      </c>
      <c r="B976" s="112" t="s">
        <v>1217</v>
      </c>
      <c r="C976" s="112" t="s">
        <v>1321</v>
      </c>
      <c r="D976" s="112" t="s">
        <v>5429</v>
      </c>
      <c r="E976" s="111" t="s">
        <v>3848</v>
      </c>
      <c r="F976" s="113">
        <v>1055.8731691666701</v>
      </c>
      <c r="G976" s="113"/>
      <c r="H976" s="113"/>
      <c r="I976" s="113"/>
      <c r="J976" s="113"/>
      <c r="K976" s="113"/>
      <c r="L976" s="113"/>
      <c r="M976" s="113"/>
      <c r="N976" s="114"/>
    </row>
    <row r="977" spans="1:14" ht="12.5" outlineLevel="2" x14ac:dyDescent="0.25">
      <c r="A977" s="111" t="s">
        <v>1216</v>
      </c>
      <c r="B977" s="112" t="s">
        <v>1217</v>
      </c>
      <c r="C977" s="112" t="s">
        <v>1323</v>
      </c>
      <c r="D977" s="112" t="s">
        <v>5430</v>
      </c>
      <c r="E977" s="111" t="s">
        <v>3848</v>
      </c>
      <c r="F977" s="113">
        <v>-13952.356320000001</v>
      </c>
      <c r="G977" s="113"/>
      <c r="H977" s="113"/>
      <c r="I977" s="113"/>
      <c r="J977" s="113"/>
      <c r="K977" s="113"/>
      <c r="L977" s="113"/>
      <c r="M977" s="113"/>
      <c r="N977" s="114"/>
    </row>
    <row r="978" spans="1:14" ht="12.5" outlineLevel="2" x14ac:dyDescent="0.25">
      <c r="A978" s="111" t="s">
        <v>1216</v>
      </c>
      <c r="B978" s="112" t="s">
        <v>1217</v>
      </c>
      <c r="C978" s="112" t="s">
        <v>1325</v>
      </c>
      <c r="D978" s="112" t="s">
        <v>5431</v>
      </c>
      <c r="E978" s="111" t="s">
        <v>3848</v>
      </c>
      <c r="F978" s="113">
        <v>-3809.6581200000001</v>
      </c>
      <c r="G978" s="113"/>
      <c r="H978" s="113"/>
      <c r="I978" s="113"/>
      <c r="J978" s="113"/>
      <c r="K978" s="113"/>
      <c r="L978" s="113"/>
      <c r="M978" s="113"/>
      <c r="N978" s="114"/>
    </row>
    <row r="979" spans="1:14" ht="12.5" outlineLevel="2" x14ac:dyDescent="0.25">
      <c r="A979" s="111" t="s">
        <v>1216</v>
      </c>
      <c r="B979" s="112" t="s">
        <v>1217</v>
      </c>
      <c r="C979" s="112" t="s">
        <v>1326</v>
      </c>
      <c r="D979" s="112" t="s">
        <v>5432</v>
      </c>
      <c r="E979" s="111" t="s">
        <v>3848</v>
      </c>
      <c r="F979" s="113">
        <v>-67.653552500000004</v>
      </c>
      <c r="G979" s="113"/>
      <c r="H979" s="113"/>
      <c r="I979" s="113"/>
      <c r="J979" s="113"/>
      <c r="K979" s="113"/>
      <c r="L979" s="113"/>
      <c r="M979" s="113"/>
      <c r="N979" s="114"/>
    </row>
    <row r="980" spans="1:14" ht="12.5" outlineLevel="2" x14ac:dyDescent="0.25">
      <c r="A980" s="111" t="s">
        <v>1216</v>
      </c>
      <c r="B980" s="112" t="s">
        <v>1217</v>
      </c>
      <c r="C980" s="112" t="s">
        <v>1328</v>
      </c>
      <c r="D980" s="112" t="s">
        <v>5433</v>
      </c>
      <c r="E980" s="111" t="s">
        <v>3848</v>
      </c>
      <c r="F980" s="113">
        <v>-9510.1704625000002</v>
      </c>
      <c r="G980" s="113"/>
      <c r="H980" s="113"/>
      <c r="I980" s="113"/>
      <c r="J980" s="113"/>
      <c r="K980" s="113"/>
      <c r="L980" s="113"/>
      <c r="M980" s="113"/>
      <c r="N980" s="114"/>
    </row>
    <row r="981" spans="1:14" ht="12.5" outlineLevel="2" x14ac:dyDescent="0.25">
      <c r="A981" s="111" t="s">
        <v>1216</v>
      </c>
      <c r="B981" s="112" t="s">
        <v>1217</v>
      </c>
      <c r="C981" s="112" t="s">
        <v>1330</v>
      </c>
      <c r="D981" s="112" t="s">
        <v>5434</v>
      </c>
      <c r="E981" s="111" t="s">
        <v>3848</v>
      </c>
      <c r="F981" s="113">
        <v>15666.7032516667</v>
      </c>
      <c r="G981" s="113"/>
      <c r="H981" s="113"/>
      <c r="I981" s="113"/>
      <c r="J981" s="113"/>
      <c r="K981" s="113"/>
      <c r="L981" s="113"/>
      <c r="M981" s="113"/>
      <c r="N981" s="114"/>
    </row>
    <row r="982" spans="1:14" ht="12.5" outlineLevel="2" x14ac:dyDescent="0.25">
      <c r="A982" s="111" t="s">
        <v>1216</v>
      </c>
      <c r="B982" s="112" t="s">
        <v>1217</v>
      </c>
      <c r="C982" s="112" t="s">
        <v>1332</v>
      </c>
      <c r="D982" s="112" t="s">
        <v>5435</v>
      </c>
      <c r="E982" s="111" t="s">
        <v>3848</v>
      </c>
      <c r="F982" s="113">
        <v>828.80090583333299</v>
      </c>
      <c r="G982" s="113"/>
      <c r="H982" s="113"/>
      <c r="I982" s="113"/>
      <c r="J982" s="113"/>
      <c r="K982" s="113"/>
      <c r="L982" s="113"/>
      <c r="M982" s="113"/>
      <c r="N982" s="114"/>
    </row>
    <row r="983" spans="1:14" ht="12.5" outlineLevel="2" x14ac:dyDescent="0.25">
      <c r="A983" s="111" t="s">
        <v>1216</v>
      </c>
      <c r="B983" s="112" t="s">
        <v>1217</v>
      </c>
      <c r="C983" s="112" t="s">
        <v>1334</v>
      </c>
      <c r="D983" s="112" t="s">
        <v>5436</v>
      </c>
      <c r="E983" s="111" t="s">
        <v>3848</v>
      </c>
      <c r="F983" s="113">
        <v>23462.526782500001</v>
      </c>
      <c r="G983" s="113"/>
      <c r="H983" s="113"/>
      <c r="I983" s="113"/>
      <c r="J983" s="113"/>
      <c r="K983" s="113"/>
      <c r="L983" s="113"/>
      <c r="M983" s="113"/>
      <c r="N983" s="114"/>
    </row>
    <row r="984" spans="1:14" ht="12.5" outlineLevel="2" x14ac:dyDescent="0.25">
      <c r="A984" s="111" t="s">
        <v>1216</v>
      </c>
      <c r="B984" s="112" t="s">
        <v>1217</v>
      </c>
      <c r="C984" s="112" t="s">
        <v>1335</v>
      </c>
      <c r="D984" s="112" t="s">
        <v>5437</v>
      </c>
      <c r="E984" s="111" t="s">
        <v>3848</v>
      </c>
      <c r="F984" s="113">
        <v>1653.8823749999999</v>
      </c>
      <c r="G984" s="113"/>
      <c r="H984" s="113"/>
      <c r="I984" s="113"/>
      <c r="J984" s="113"/>
      <c r="K984" s="113"/>
      <c r="L984" s="113"/>
      <c r="M984" s="113"/>
      <c r="N984" s="114"/>
    </row>
    <row r="985" spans="1:14" ht="12.5" outlineLevel="2" x14ac:dyDescent="0.25">
      <c r="A985" s="111" t="s">
        <v>1216</v>
      </c>
      <c r="B985" s="112" t="s">
        <v>1217</v>
      </c>
      <c r="C985" s="112" t="s">
        <v>1337</v>
      </c>
      <c r="D985" s="112" t="s">
        <v>5438</v>
      </c>
      <c r="E985" s="111" t="s">
        <v>3848</v>
      </c>
      <c r="F985" s="113">
        <v>13.6611541666667</v>
      </c>
      <c r="G985" s="113"/>
      <c r="H985" s="113"/>
      <c r="I985" s="113"/>
      <c r="J985" s="113"/>
      <c r="K985" s="113"/>
      <c r="L985" s="113"/>
      <c r="M985" s="113"/>
      <c r="N985" s="114"/>
    </row>
    <row r="986" spans="1:14" ht="12.5" outlineLevel="2" x14ac:dyDescent="0.25">
      <c r="A986" s="111" t="s">
        <v>1216</v>
      </c>
      <c r="B986" s="112" t="s">
        <v>1217</v>
      </c>
      <c r="C986" s="112" t="s">
        <v>1339</v>
      </c>
      <c r="D986" s="112" t="s">
        <v>5439</v>
      </c>
      <c r="E986" s="111" t="s">
        <v>3848</v>
      </c>
      <c r="F986" s="113">
        <v>-1334.23988416667</v>
      </c>
      <c r="G986" s="113"/>
      <c r="H986" s="113"/>
      <c r="I986" s="113"/>
      <c r="J986" s="113"/>
      <c r="K986" s="113"/>
      <c r="L986" s="113"/>
      <c r="M986" s="113"/>
      <c r="N986" s="114"/>
    </row>
    <row r="987" spans="1:14" ht="12.5" outlineLevel="2" x14ac:dyDescent="0.25">
      <c r="A987" s="111" t="s">
        <v>1216</v>
      </c>
      <c r="B987" s="112" t="s">
        <v>1217</v>
      </c>
      <c r="C987" s="112" t="s">
        <v>1341</v>
      </c>
      <c r="D987" s="112" t="s">
        <v>5440</v>
      </c>
      <c r="E987" s="111" t="s">
        <v>3848</v>
      </c>
      <c r="F987" s="113">
        <v>-334.297973333333</v>
      </c>
      <c r="G987" s="113"/>
      <c r="H987" s="113"/>
      <c r="I987" s="113"/>
      <c r="J987" s="113"/>
      <c r="K987" s="113"/>
      <c r="L987" s="113"/>
      <c r="M987" s="113"/>
      <c r="N987" s="114"/>
    </row>
    <row r="988" spans="1:14" ht="12.5" outlineLevel="2" x14ac:dyDescent="0.25">
      <c r="A988" s="111" t="s">
        <v>1216</v>
      </c>
      <c r="B988" s="112" t="s">
        <v>1217</v>
      </c>
      <c r="C988" s="112" t="s">
        <v>1342</v>
      </c>
      <c r="D988" s="112" t="s">
        <v>5441</v>
      </c>
      <c r="E988" s="111" t="s">
        <v>3848</v>
      </c>
      <c r="F988" s="113">
        <v>-80.886276666666703</v>
      </c>
      <c r="G988" s="113"/>
      <c r="H988" s="113"/>
      <c r="I988" s="113"/>
      <c r="J988" s="113"/>
      <c r="K988" s="113"/>
      <c r="L988" s="113"/>
      <c r="M988" s="113"/>
      <c r="N988" s="114"/>
    </row>
    <row r="989" spans="1:14" ht="12.5" outlineLevel="2" x14ac:dyDescent="0.25">
      <c r="A989" s="111" t="s">
        <v>1216</v>
      </c>
      <c r="B989" s="112" t="s">
        <v>1217</v>
      </c>
      <c r="C989" s="112" t="s">
        <v>1343</v>
      </c>
      <c r="D989" s="112" t="s">
        <v>5442</v>
      </c>
      <c r="E989" s="111" t="s">
        <v>3848</v>
      </c>
      <c r="F989" s="113">
        <v>-911.68778999999995</v>
      </c>
      <c r="G989" s="113"/>
      <c r="H989" s="113"/>
      <c r="I989" s="113"/>
      <c r="J989" s="113"/>
      <c r="K989" s="113"/>
      <c r="L989" s="113"/>
      <c r="M989" s="113"/>
      <c r="N989" s="114"/>
    </row>
    <row r="990" spans="1:14" ht="12.5" outlineLevel="2" x14ac:dyDescent="0.25">
      <c r="A990" s="111" t="s">
        <v>1216</v>
      </c>
      <c r="B990" s="112" t="s">
        <v>1217</v>
      </c>
      <c r="C990" s="112" t="s">
        <v>1345</v>
      </c>
      <c r="D990" s="112" t="s">
        <v>5443</v>
      </c>
      <c r="E990" s="111" t="s">
        <v>3848</v>
      </c>
      <c r="F990" s="113">
        <v>-669.648415</v>
      </c>
      <c r="G990" s="113"/>
      <c r="H990" s="113"/>
      <c r="I990" s="113"/>
      <c r="J990" s="113"/>
      <c r="K990" s="113"/>
      <c r="L990" s="113"/>
      <c r="M990" s="113"/>
      <c r="N990" s="114"/>
    </row>
    <row r="991" spans="1:14" ht="12.5" outlineLevel="2" x14ac:dyDescent="0.25">
      <c r="A991" s="111" t="s">
        <v>1216</v>
      </c>
      <c r="B991" s="112" t="s">
        <v>1217</v>
      </c>
      <c r="C991" s="112" t="s">
        <v>1346</v>
      </c>
      <c r="D991" s="112" t="s">
        <v>5444</v>
      </c>
      <c r="E991" s="111" t="s">
        <v>3848</v>
      </c>
      <c r="F991" s="113">
        <v>3330.7603391666698</v>
      </c>
      <c r="G991" s="113"/>
      <c r="H991" s="113"/>
      <c r="I991" s="113"/>
      <c r="J991" s="113"/>
      <c r="K991" s="113"/>
      <c r="L991" s="113"/>
      <c r="M991" s="113"/>
      <c r="N991" s="114"/>
    </row>
    <row r="992" spans="1:14" ht="12.5" outlineLevel="2" x14ac:dyDescent="0.25">
      <c r="A992" s="111" t="s">
        <v>1216</v>
      </c>
      <c r="B992" s="112" t="s">
        <v>1217</v>
      </c>
      <c r="C992" s="112" t="s">
        <v>1348</v>
      </c>
      <c r="D992" s="112" t="s">
        <v>5445</v>
      </c>
      <c r="E992" s="111" t="s">
        <v>3848</v>
      </c>
      <c r="F992" s="113">
        <v>-2322.4353637499999</v>
      </c>
      <c r="G992" s="113"/>
      <c r="H992" s="113"/>
      <c r="I992" s="113"/>
      <c r="J992" s="113"/>
      <c r="K992" s="113"/>
      <c r="L992" s="113"/>
      <c r="M992" s="113"/>
      <c r="N992" s="114"/>
    </row>
    <row r="993" spans="1:14" ht="12.5" outlineLevel="2" x14ac:dyDescent="0.25">
      <c r="A993" s="111" t="s">
        <v>1216</v>
      </c>
      <c r="B993" s="112" t="s">
        <v>1217</v>
      </c>
      <c r="C993" s="112" t="s">
        <v>1350</v>
      </c>
      <c r="D993" s="112" t="s">
        <v>5446</v>
      </c>
      <c r="E993" s="111" t="s">
        <v>3848</v>
      </c>
      <c r="F993" s="113">
        <v>8013.6470579166698</v>
      </c>
      <c r="G993" s="113"/>
      <c r="H993" s="113"/>
      <c r="I993" s="113"/>
      <c r="J993" s="113"/>
      <c r="K993" s="113"/>
      <c r="L993" s="113"/>
      <c r="M993" s="113"/>
      <c r="N993" s="114"/>
    </row>
    <row r="994" spans="1:14" ht="12.5" outlineLevel="2" x14ac:dyDescent="0.25">
      <c r="A994" s="111" t="s">
        <v>1216</v>
      </c>
      <c r="B994" s="112" t="s">
        <v>1217</v>
      </c>
      <c r="C994" s="112" t="s">
        <v>1352</v>
      </c>
      <c r="D994" s="112" t="s">
        <v>5447</v>
      </c>
      <c r="E994" s="111" t="s">
        <v>3848</v>
      </c>
      <c r="F994" s="113">
        <v>-8013.6470579166698</v>
      </c>
      <c r="G994" s="113"/>
      <c r="H994" s="113"/>
      <c r="I994" s="113"/>
      <c r="J994" s="113"/>
      <c r="K994" s="113"/>
      <c r="L994" s="113"/>
      <c r="M994" s="113"/>
      <c r="N994" s="114"/>
    </row>
    <row r="995" spans="1:14" ht="12.5" outlineLevel="2" x14ac:dyDescent="0.25">
      <c r="A995" s="111" t="s">
        <v>1216</v>
      </c>
      <c r="B995" s="112" t="s">
        <v>1217</v>
      </c>
      <c r="C995" s="112" t="s">
        <v>1354</v>
      </c>
      <c r="D995" s="112" t="s">
        <v>5448</v>
      </c>
      <c r="E995" s="111" t="s">
        <v>3848</v>
      </c>
      <c r="F995" s="113">
        <v>125.78700833333301</v>
      </c>
      <c r="G995" s="113"/>
      <c r="H995" s="113"/>
      <c r="I995" s="113"/>
      <c r="J995" s="113"/>
      <c r="K995" s="113"/>
      <c r="L995" s="113"/>
      <c r="M995" s="113"/>
      <c r="N995" s="114"/>
    </row>
    <row r="996" spans="1:14" ht="12.5" outlineLevel="2" x14ac:dyDescent="0.25">
      <c r="A996" s="111" t="s">
        <v>1216</v>
      </c>
      <c r="B996" s="112" t="s">
        <v>1217</v>
      </c>
      <c r="C996" s="112" t="s">
        <v>1356</v>
      </c>
      <c r="D996" s="112" t="s">
        <v>5449</v>
      </c>
      <c r="E996" s="111" t="s">
        <v>3848</v>
      </c>
      <c r="F996" s="113">
        <v>-245.67423208333301</v>
      </c>
      <c r="G996" s="113"/>
      <c r="H996" s="113"/>
      <c r="I996" s="113"/>
      <c r="J996" s="113"/>
      <c r="K996" s="113"/>
      <c r="L996" s="113"/>
      <c r="M996" s="113"/>
      <c r="N996" s="114"/>
    </row>
    <row r="997" spans="1:14" ht="12.5" outlineLevel="2" x14ac:dyDescent="0.25">
      <c r="A997" s="111" t="s">
        <v>1216</v>
      </c>
      <c r="B997" s="112" t="s">
        <v>1217</v>
      </c>
      <c r="C997" s="112" t="s">
        <v>1358</v>
      </c>
      <c r="D997" s="112" t="s">
        <v>5450</v>
      </c>
      <c r="E997" s="111" t="s">
        <v>3848</v>
      </c>
      <c r="F997" s="113">
        <v>7.9314433333333296</v>
      </c>
      <c r="G997" s="113"/>
      <c r="H997" s="113"/>
      <c r="I997" s="113"/>
      <c r="J997" s="113"/>
      <c r="K997" s="113"/>
      <c r="L997" s="113"/>
      <c r="M997" s="113"/>
      <c r="N997" s="114"/>
    </row>
    <row r="998" spans="1:14" ht="12.5" outlineLevel="2" x14ac:dyDescent="0.25">
      <c r="A998" s="111" t="s">
        <v>1216</v>
      </c>
      <c r="B998" s="112" t="s">
        <v>1217</v>
      </c>
      <c r="C998" s="112" t="s">
        <v>1360</v>
      </c>
      <c r="D998" s="112" t="s">
        <v>5451</v>
      </c>
      <c r="E998" s="111" t="s">
        <v>3882</v>
      </c>
      <c r="F998" s="113">
        <v>245.67423208333301</v>
      </c>
      <c r="G998" s="113"/>
      <c r="H998" s="113"/>
      <c r="I998" s="113"/>
      <c r="J998" s="113"/>
      <c r="K998" s="113"/>
      <c r="L998" s="113"/>
      <c r="M998" s="113"/>
      <c r="N998" s="114"/>
    </row>
    <row r="999" spans="1:14" ht="12.5" outlineLevel="2" x14ac:dyDescent="0.25">
      <c r="A999" s="111" t="s">
        <v>1216</v>
      </c>
      <c r="B999" s="112" t="s">
        <v>1217</v>
      </c>
      <c r="C999" s="112" t="s">
        <v>1366</v>
      </c>
      <c r="D999" s="112" t="s">
        <v>5452</v>
      </c>
      <c r="E999" s="111" t="s">
        <v>3848</v>
      </c>
      <c r="F999" s="113">
        <v>401.49444249999999</v>
      </c>
      <c r="G999" s="113"/>
      <c r="H999" s="113"/>
      <c r="I999" s="113"/>
      <c r="J999" s="113"/>
      <c r="K999" s="113"/>
      <c r="L999" s="113"/>
      <c r="M999" s="113"/>
      <c r="N999" s="114"/>
    </row>
    <row r="1000" spans="1:14" ht="12.5" outlineLevel="2" x14ac:dyDescent="0.25">
      <c r="A1000" s="111" t="s">
        <v>1216</v>
      </c>
      <c r="B1000" s="112" t="s">
        <v>1217</v>
      </c>
      <c r="C1000" s="112" t="s">
        <v>1370</v>
      </c>
      <c r="D1000" s="112" t="s">
        <v>5453</v>
      </c>
      <c r="E1000" s="111" t="s">
        <v>3848</v>
      </c>
      <c r="F1000" s="113">
        <v>185.457288333333</v>
      </c>
      <c r="G1000" s="113"/>
      <c r="H1000" s="113"/>
      <c r="I1000" s="113"/>
      <c r="J1000" s="113"/>
      <c r="K1000" s="113"/>
      <c r="L1000" s="113"/>
      <c r="M1000" s="113"/>
      <c r="N1000" s="114"/>
    </row>
    <row r="1001" spans="1:14" ht="12.5" outlineLevel="2" x14ac:dyDescent="0.25">
      <c r="A1001" s="111" t="s">
        <v>1216</v>
      </c>
      <c r="B1001" s="112" t="s">
        <v>1217</v>
      </c>
      <c r="C1001" s="112" t="s">
        <v>1372</v>
      </c>
      <c r="D1001" s="112" t="s">
        <v>5454</v>
      </c>
      <c r="E1001" s="111" t="s">
        <v>3848</v>
      </c>
      <c r="F1001" s="113">
        <v>806.24114374999999</v>
      </c>
      <c r="G1001" s="113"/>
      <c r="H1001" s="113"/>
      <c r="I1001" s="113"/>
      <c r="J1001" s="113"/>
      <c r="K1001" s="113"/>
      <c r="L1001" s="113"/>
      <c r="M1001" s="113"/>
      <c r="N1001" s="114"/>
    </row>
    <row r="1002" spans="1:14" ht="12.5" outlineLevel="2" x14ac:dyDescent="0.25">
      <c r="A1002" s="111" t="s">
        <v>1216</v>
      </c>
      <c r="B1002" s="112" t="s">
        <v>1217</v>
      </c>
      <c r="C1002" s="112" t="s">
        <v>1374</v>
      </c>
      <c r="D1002" s="112" t="s">
        <v>5455</v>
      </c>
      <c r="E1002" s="111" t="s">
        <v>3848</v>
      </c>
      <c r="F1002" s="113">
        <v>-545.72526625</v>
      </c>
      <c r="G1002" s="113"/>
      <c r="H1002" s="113"/>
      <c r="I1002" s="113"/>
      <c r="J1002" s="113"/>
      <c r="K1002" s="113"/>
      <c r="L1002" s="113"/>
      <c r="M1002" s="113"/>
      <c r="N1002" s="114"/>
    </row>
    <row r="1003" spans="1:14" ht="12.5" outlineLevel="2" x14ac:dyDescent="0.25">
      <c r="A1003" s="111" t="s">
        <v>1216</v>
      </c>
      <c r="B1003" s="112" t="s">
        <v>1217</v>
      </c>
      <c r="C1003" s="112" t="s">
        <v>1376</v>
      </c>
      <c r="D1003" s="112" t="s">
        <v>5456</v>
      </c>
      <c r="E1003" s="111" t="s">
        <v>3848</v>
      </c>
      <c r="F1003" s="113">
        <v>-50.8815216666667</v>
      </c>
      <c r="G1003" s="113"/>
      <c r="H1003" s="113"/>
      <c r="I1003" s="113"/>
      <c r="J1003" s="113"/>
      <c r="K1003" s="113"/>
      <c r="L1003" s="113"/>
      <c r="M1003" s="113"/>
      <c r="N1003" s="114"/>
    </row>
    <row r="1004" spans="1:14" ht="12.5" outlineLevel="2" x14ac:dyDescent="0.25">
      <c r="A1004" s="111" t="s">
        <v>1216</v>
      </c>
      <c r="B1004" s="112" t="s">
        <v>1217</v>
      </c>
      <c r="C1004" s="112" t="s">
        <v>1378</v>
      </c>
      <c r="D1004" s="112" t="s">
        <v>5457</v>
      </c>
      <c r="E1004" s="111" t="s">
        <v>3848</v>
      </c>
      <c r="F1004" s="113">
        <v>-1581.1163120833301</v>
      </c>
      <c r="G1004" s="113"/>
      <c r="H1004" s="113"/>
      <c r="I1004" s="113"/>
      <c r="J1004" s="113"/>
      <c r="K1004" s="113"/>
      <c r="L1004" s="113"/>
      <c r="M1004" s="113"/>
      <c r="N1004" s="114"/>
    </row>
    <row r="1005" spans="1:14" ht="12.5" outlineLevel="2" x14ac:dyDescent="0.25">
      <c r="A1005" s="111" t="s">
        <v>1216</v>
      </c>
      <c r="B1005" s="112" t="s">
        <v>1217</v>
      </c>
      <c r="C1005" s="112" t="s">
        <v>1380</v>
      </c>
      <c r="D1005" s="112" t="s">
        <v>5458</v>
      </c>
      <c r="E1005" s="111" t="s">
        <v>3848</v>
      </c>
      <c r="F1005" s="113">
        <v>6215.9744637499998</v>
      </c>
      <c r="G1005" s="113"/>
      <c r="H1005" s="113"/>
      <c r="I1005" s="113"/>
      <c r="J1005" s="113"/>
      <c r="K1005" s="113"/>
      <c r="L1005" s="113"/>
      <c r="M1005" s="113"/>
      <c r="N1005" s="114"/>
    </row>
    <row r="1006" spans="1:14" ht="12.5" outlineLevel="2" x14ac:dyDescent="0.25">
      <c r="A1006" s="111" t="s">
        <v>1216</v>
      </c>
      <c r="B1006" s="112" t="s">
        <v>1217</v>
      </c>
      <c r="C1006" s="112" t="s">
        <v>1382</v>
      </c>
      <c r="D1006" s="112" t="s">
        <v>5459</v>
      </c>
      <c r="E1006" s="111" t="s">
        <v>3848</v>
      </c>
      <c r="F1006" s="113">
        <v>1370.7501020833299</v>
      </c>
      <c r="G1006" s="113"/>
      <c r="H1006" s="113"/>
      <c r="I1006" s="113"/>
      <c r="J1006" s="113"/>
      <c r="K1006" s="113"/>
      <c r="L1006" s="113"/>
      <c r="M1006" s="113"/>
      <c r="N1006" s="114"/>
    </row>
    <row r="1007" spans="1:14" ht="12.5" outlineLevel="2" x14ac:dyDescent="0.25">
      <c r="A1007" s="111" t="s">
        <v>1216</v>
      </c>
      <c r="B1007" s="112" t="s">
        <v>1217</v>
      </c>
      <c r="C1007" s="112" t="s">
        <v>1384</v>
      </c>
      <c r="D1007" s="112" t="s">
        <v>5460</v>
      </c>
      <c r="E1007" s="111" t="s">
        <v>3848</v>
      </c>
      <c r="F1007" s="113">
        <v>-7.2681504166666704</v>
      </c>
      <c r="G1007" s="113"/>
      <c r="H1007" s="113"/>
      <c r="I1007" s="113"/>
      <c r="J1007" s="113"/>
      <c r="K1007" s="113"/>
      <c r="L1007" s="113"/>
      <c r="M1007" s="113"/>
      <c r="N1007" s="114"/>
    </row>
    <row r="1008" spans="1:14" ht="12.5" outlineLevel="2" x14ac:dyDescent="0.25">
      <c r="A1008" s="111" t="s">
        <v>1216</v>
      </c>
      <c r="B1008" s="112" t="s">
        <v>1217</v>
      </c>
      <c r="C1008" s="112" t="s">
        <v>1386</v>
      </c>
      <c r="D1008" s="112" t="s">
        <v>5461</v>
      </c>
      <c r="E1008" s="111" t="s">
        <v>3848</v>
      </c>
      <c r="F1008" s="113">
        <v>251.87497208333301</v>
      </c>
      <c r="G1008" s="113"/>
      <c r="H1008" s="113"/>
      <c r="I1008" s="113"/>
      <c r="J1008" s="113"/>
      <c r="K1008" s="113"/>
      <c r="L1008" s="113"/>
      <c r="M1008" s="113"/>
      <c r="N1008" s="114"/>
    </row>
    <row r="1009" spans="1:14" ht="12.5" outlineLevel="2" x14ac:dyDescent="0.25">
      <c r="A1009" s="111" t="s">
        <v>1216</v>
      </c>
      <c r="B1009" s="112" t="s">
        <v>1217</v>
      </c>
      <c r="C1009" s="112" t="s">
        <v>1388</v>
      </c>
      <c r="D1009" s="112" t="s">
        <v>5462</v>
      </c>
      <c r="E1009" s="111" t="s">
        <v>3848</v>
      </c>
      <c r="F1009" s="113">
        <v>488.92782999999997</v>
      </c>
      <c r="G1009" s="113"/>
      <c r="H1009" s="113"/>
      <c r="I1009" s="113"/>
      <c r="J1009" s="113"/>
      <c r="K1009" s="113"/>
      <c r="L1009" s="113"/>
      <c r="M1009" s="113"/>
      <c r="N1009" s="114"/>
    </row>
    <row r="1010" spans="1:14" ht="12.5" outlineLevel="2" x14ac:dyDescent="0.25">
      <c r="A1010" s="111" t="s">
        <v>1216</v>
      </c>
      <c r="B1010" s="112" t="s">
        <v>1217</v>
      </c>
      <c r="C1010" s="112" t="s">
        <v>1390</v>
      </c>
      <c r="D1010" s="112" t="s">
        <v>5463</v>
      </c>
      <c r="E1010" s="111" t="s">
        <v>3848</v>
      </c>
      <c r="F1010" s="113">
        <v>-30.873342083333299</v>
      </c>
      <c r="G1010" s="113"/>
      <c r="H1010" s="113"/>
      <c r="I1010" s="113"/>
      <c r="J1010" s="113"/>
      <c r="K1010" s="113"/>
      <c r="L1010" s="113"/>
      <c r="M1010" s="113"/>
      <c r="N1010" s="114"/>
    </row>
    <row r="1011" spans="1:14" ht="12.5" outlineLevel="2" x14ac:dyDescent="0.25">
      <c r="A1011" s="111" t="s">
        <v>1216</v>
      </c>
      <c r="B1011" s="112" t="s">
        <v>1217</v>
      </c>
      <c r="C1011" s="112" t="s">
        <v>1392</v>
      </c>
      <c r="D1011" s="112" t="s">
        <v>5464</v>
      </c>
      <c r="E1011" s="111" t="s">
        <v>3848</v>
      </c>
      <c r="F1011" s="113">
        <v>-560.4750775</v>
      </c>
      <c r="G1011" s="113"/>
      <c r="H1011" s="113"/>
      <c r="I1011" s="113"/>
      <c r="J1011" s="113"/>
      <c r="K1011" s="113"/>
      <c r="L1011" s="113"/>
      <c r="M1011" s="113"/>
      <c r="N1011" s="114"/>
    </row>
    <row r="1012" spans="1:14" ht="12.5" outlineLevel="2" x14ac:dyDescent="0.25">
      <c r="A1012" s="111" t="s">
        <v>1216</v>
      </c>
      <c r="B1012" s="112" t="s">
        <v>1217</v>
      </c>
      <c r="C1012" s="112" t="s">
        <v>1394</v>
      </c>
      <c r="D1012" s="112" t="s">
        <v>5465</v>
      </c>
      <c r="E1012" s="111" t="s">
        <v>3848</v>
      </c>
      <c r="F1012" s="113">
        <v>-142.21578958333299</v>
      </c>
      <c r="G1012" s="113"/>
      <c r="H1012" s="113"/>
      <c r="I1012" s="113"/>
      <c r="J1012" s="113"/>
      <c r="K1012" s="113"/>
      <c r="L1012" s="113"/>
      <c r="M1012" s="113"/>
      <c r="N1012" s="114"/>
    </row>
    <row r="1013" spans="1:14" ht="12.5" outlineLevel="2" x14ac:dyDescent="0.25">
      <c r="A1013" s="111" t="s">
        <v>1216</v>
      </c>
      <c r="B1013" s="112" t="s">
        <v>1217</v>
      </c>
      <c r="C1013" s="112" t="s">
        <v>1395</v>
      </c>
      <c r="D1013" s="112" t="s">
        <v>5466</v>
      </c>
      <c r="E1013" s="111" t="s">
        <v>3848</v>
      </c>
      <c r="F1013" s="113">
        <v>-61.317904583333302</v>
      </c>
      <c r="G1013" s="113"/>
      <c r="H1013" s="113"/>
      <c r="I1013" s="113"/>
      <c r="J1013" s="113"/>
      <c r="K1013" s="113"/>
      <c r="L1013" s="113"/>
      <c r="M1013" s="113"/>
      <c r="N1013" s="114"/>
    </row>
    <row r="1014" spans="1:14" ht="12.5" outlineLevel="2" x14ac:dyDescent="0.25">
      <c r="A1014" s="111" t="s">
        <v>1216</v>
      </c>
      <c r="B1014" s="112" t="s">
        <v>1217</v>
      </c>
      <c r="C1014" s="112" t="s">
        <v>1396</v>
      </c>
      <c r="D1014" s="112" t="s">
        <v>5467</v>
      </c>
      <c r="E1014" s="111" t="s">
        <v>3848</v>
      </c>
      <c r="F1014" s="113">
        <v>-84.898856666666703</v>
      </c>
      <c r="G1014" s="113"/>
      <c r="H1014" s="113"/>
      <c r="I1014" s="113"/>
      <c r="J1014" s="113"/>
      <c r="K1014" s="113"/>
      <c r="L1014" s="113"/>
      <c r="M1014" s="113"/>
      <c r="N1014" s="114"/>
    </row>
    <row r="1015" spans="1:14" ht="12.5" outlineLevel="2" x14ac:dyDescent="0.25">
      <c r="A1015" s="111" t="s">
        <v>1216</v>
      </c>
      <c r="B1015" s="112" t="s">
        <v>1217</v>
      </c>
      <c r="C1015" s="112" t="s">
        <v>1398</v>
      </c>
      <c r="D1015" s="112" t="s">
        <v>5468</v>
      </c>
      <c r="E1015" s="111" t="s">
        <v>3848</v>
      </c>
      <c r="F1015" s="113">
        <v>134.79640291666701</v>
      </c>
      <c r="G1015" s="113"/>
      <c r="H1015" s="113"/>
      <c r="I1015" s="113"/>
      <c r="J1015" s="113"/>
      <c r="K1015" s="113"/>
      <c r="L1015" s="113"/>
      <c r="M1015" s="113"/>
      <c r="N1015" s="114"/>
    </row>
    <row r="1016" spans="1:14" ht="12.5" outlineLevel="2" x14ac:dyDescent="0.25">
      <c r="A1016" s="111" t="s">
        <v>1216</v>
      </c>
      <c r="B1016" s="112" t="s">
        <v>1217</v>
      </c>
      <c r="C1016" s="112" t="s">
        <v>1400</v>
      </c>
      <c r="D1016" s="112" t="s">
        <v>5469</v>
      </c>
      <c r="E1016" s="111" t="s">
        <v>3848</v>
      </c>
      <c r="F1016" s="113">
        <v>-36.707749166666702</v>
      </c>
      <c r="G1016" s="113"/>
      <c r="H1016" s="113"/>
      <c r="I1016" s="113"/>
      <c r="J1016" s="113"/>
      <c r="K1016" s="113"/>
      <c r="L1016" s="113"/>
      <c r="M1016" s="113"/>
      <c r="N1016" s="114"/>
    </row>
    <row r="1017" spans="1:14" ht="12.5" outlineLevel="2" x14ac:dyDescent="0.25">
      <c r="A1017" s="111" t="s">
        <v>1216</v>
      </c>
      <c r="B1017" s="112" t="s">
        <v>1217</v>
      </c>
      <c r="C1017" s="112" t="s">
        <v>1402</v>
      </c>
      <c r="D1017" s="112" t="s">
        <v>5470</v>
      </c>
      <c r="E1017" s="111" t="s">
        <v>3848</v>
      </c>
      <c r="F1017" s="113">
        <v>-81.399946666666693</v>
      </c>
      <c r="G1017" s="113"/>
      <c r="H1017" s="113"/>
      <c r="I1017" s="113"/>
      <c r="J1017" s="113"/>
      <c r="K1017" s="113"/>
      <c r="L1017" s="113"/>
      <c r="M1017" s="113"/>
      <c r="N1017" s="114"/>
    </row>
    <row r="1018" spans="1:14" ht="12.5" outlineLevel="2" x14ac:dyDescent="0.25">
      <c r="A1018" s="111" t="s">
        <v>1216</v>
      </c>
      <c r="B1018" s="112" t="s">
        <v>1217</v>
      </c>
      <c r="C1018" s="112" t="s">
        <v>1404</v>
      </c>
      <c r="D1018" s="112" t="s">
        <v>5471</v>
      </c>
      <c r="E1018" s="111" t="s">
        <v>3848</v>
      </c>
      <c r="F1018" s="113">
        <v>-656.02336458333298</v>
      </c>
      <c r="G1018" s="113"/>
      <c r="H1018" s="113"/>
      <c r="I1018" s="113"/>
      <c r="J1018" s="113"/>
      <c r="K1018" s="113"/>
      <c r="L1018" s="113"/>
      <c r="M1018" s="113"/>
      <c r="N1018" s="114"/>
    </row>
    <row r="1019" spans="1:14" ht="12.5" outlineLevel="2" x14ac:dyDescent="0.25">
      <c r="A1019" s="111" t="s">
        <v>1216</v>
      </c>
      <c r="B1019" s="112" t="s">
        <v>1217</v>
      </c>
      <c r="C1019" s="112" t="s">
        <v>1021</v>
      </c>
      <c r="D1019" s="112" t="s">
        <v>5472</v>
      </c>
      <c r="E1019" s="111" t="s">
        <v>3848</v>
      </c>
      <c r="F1019" s="113">
        <v>36.455466666666702</v>
      </c>
      <c r="G1019" s="113"/>
      <c r="H1019" s="113"/>
      <c r="I1019" s="113"/>
      <c r="J1019" s="113"/>
      <c r="K1019" s="113"/>
      <c r="L1019" s="113"/>
      <c r="M1019" s="113"/>
      <c r="N1019" s="114"/>
    </row>
    <row r="1020" spans="1:14" ht="12.5" outlineLevel="2" x14ac:dyDescent="0.25">
      <c r="A1020" s="111" t="s">
        <v>1216</v>
      </c>
      <c r="B1020" s="112" t="s">
        <v>1217</v>
      </c>
      <c r="C1020" s="112" t="s">
        <v>1405</v>
      </c>
      <c r="D1020" s="112" t="s">
        <v>5473</v>
      </c>
      <c r="E1020" s="111" t="s">
        <v>3848</v>
      </c>
      <c r="F1020" s="113">
        <v>-495.32160958333299</v>
      </c>
      <c r="G1020" s="113"/>
      <c r="H1020" s="113"/>
      <c r="I1020" s="113"/>
      <c r="J1020" s="113"/>
      <c r="K1020" s="113"/>
      <c r="L1020" s="113"/>
      <c r="M1020" s="113"/>
      <c r="N1020" s="114"/>
    </row>
    <row r="1021" spans="1:14" ht="12.5" outlineLevel="2" x14ac:dyDescent="0.25">
      <c r="A1021" s="111" t="s">
        <v>1216</v>
      </c>
      <c r="B1021" s="112" t="s">
        <v>1217</v>
      </c>
      <c r="C1021" s="112" t="s">
        <v>1407</v>
      </c>
      <c r="D1021" s="112" t="s">
        <v>5474</v>
      </c>
      <c r="E1021" s="111" t="s">
        <v>3848</v>
      </c>
      <c r="F1021" s="113">
        <v>3.5944479166666699</v>
      </c>
      <c r="G1021" s="113"/>
      <c r="H1021" s="113"/>
      <c r="I1021" s="113"/>
      <c r="J1021" s="113"/>
      <c r="K1021" s="113"/>
      <c r="L1021" s="113"/>
      <c r="M1021" s="113"/>
      <c r="N1021" s="114"/>
    </row>
    <row r="1022" spans="1:14" ht="12.5" outlineLevel="2" x14ac:dyDescent="0.25">
      <c r="A1022" s="111" t="s">
        <v>1216</v>
      </c>
      <c r="B1022" s="112" t="s">
        <v>1217</v>
      </c>
      <c r="C1022" s="112" t="s">
        <v>1408</v>
      </c>
      <c r="D1022" s="112" t="s">
        <v>5475</v>
      </c>
      <c r="E1022" s="111" t="s">
        <v>3886</v>
      </c>
      <c r="F1022" s="113">
        <v>785.76197000000002</v>
      </c>
      <c r="G1022" s="113"/>
      <c r="H1022" s="113"/>
      <c r="I1022" s="113"/>
      <c r="J1022" s="113"/>
      <c r="K1022" s="113"/>
      <c r="L1022" s="113"/>
      <c r="M1022" s="113"/>
      <c r="N1022" s="114"/>
    </row>
    <row r="1023" spans="1:14" ht="12.5" outlineLevel="2" x14ac:dyDescent="0.25">
      <c r="A1023" s="111" t="s">
        <v>1216</v>
      </c>
      <c r="B1023" s="112" t="s">
        <v>1217</v>
      </c>
      <c r="C1023" s="112" t="s">
        <v>1410</v>
      </c>
      <c r="D1023" s="112" t="s">
        <v>5476</v>
      </c>
      <c r="E1023" s="111" t="s">
        <v>3886</v>
      </c>
      <c r="F1023" s="113">
        <v>318.75000249999999</v>
      </c>
      <c r="G1023" s="113"/>
      <c r="H1023" s="113"/>
      <c r="I1023" s="113"/>
      <c r="J1023" s="113"/>
      <c r="K1023" s="113"/>
      <c r="L1023" s="113"/>
      <c r="M1023" s="113"/>
      <c r="N1023" s="114"/>
    </row>
    <row r="1024" spans="1:14" ht="12.5" outlineLevel="2" x14ac:dyDescent="0.25">
      <c r="A1024" s="111" t="s">
        <v>1216</v>
      </c>
      <c r="B1024" s="112" t="s">
        <v>1217</v>
      </c>
      <c r="C1024" s="112" t="s">
        <v>1412</v>
      </c>
      <c r="D1024" s="112" t="s">
        <v>5477</v>
      </c>
      <c r="E1024" s="111" t="s">
        <v>3857</v>
      </c>
      <c r="F1024" s="113">
        <v>524.99980000000005</v>
      </c>
      <c r="G1024" s="113"/>
      <c r="H1024" s="113"/>
      <c r="I1024" s="113"/>
      <c r="J1024" s="113"/>
      <c r="K1024" s="113"/>
      <c r="L1024" s="113"/>
      <c r="M1024" s="113"/>
      <c r="N1024" s="114"/>
    </row>
    <row r="1025" spans="1:14" ht="12.5" outlineLevel="2" x14ac:dyDescent="0.25">
      <c r="A1025" s="111" t="s">
        <v>1216</v>
      </c>
      <c r="B1025" s="112" t="s">
        <v>1217</v>
      </c>
      <c r="C1025" s="112" t="s">
        <v>1414</v>
      </c>
      <c r="D1025" s="112" t="s">
        <v>5478</v>
      </c>
      <c r="E1025" s="111" t="s">
        <v>3886</v>
      </c>
      <c r="F1025" s="113">
        <v>85.614199999999997</v>
      </c>
      <c r="G1025" s="113"/>
      <c r="H1025" s="113"/>
      <c r="I1025" s="113"/>
      <c r="J1025" s="113"/>
      <c r="K1025" s="113"/>
      <c r="L1025" s="113"/>
      <c r="M1025" s="113"/>
      <c r="N1025" s="114"/>
    </row>
    <row r="1026" spans="1:14" ht="12.5" outlineLevel="2" x14ac:dyDescent="0.25">
      <c r="A1026" s="111" t="s">
        <v>1216</v>
      </c>
      <c r="B1026" s="112" t="s">
        <v>1217</v>
      </c>
      <c r="C1026" s="112" t="s">
        <v>1416</v>
      </c>
      <c r="D1026" s="112" t="s">
        <v>5479</v>
      </c>
      <c r="E1026" s="111" t="s">
        <v>3882</v>
      </c>
      <c r="F1026" s="113">
        <v>77337.402124999993</v>
      </c>
      <c r="G1026" s="113"/>
      <c r="H1026" s="113"/>
      <c r="I1026" s="113"/>
      <c r="J1026" s="113"/>
      <c r="K1026" s="113"/>
      <c r="L1026" s="113"/>
      <c r="M1026" s="113"/>
      <c r="N1026" s="114"/>
    </row>
    <row r="1027" spans="1:14" ht="12.5" outlineLevel="2" x14ac:dyDescent="0.25">
      <c r="A1027" s="164" t="s">
        <v>1216</v>
      </c>
      <c r="B1027" s="165" t="s">
        <v>1217</v>
      </c>
      <c r="C1027" s="165" t="s">
        <v>1418</v>
      </c>
      <c r="D1027" s="165" t="s">
        <v>5480</v>
      </c>
      <c r="E1027" s="164" t="s">
        <v>3882</v>
      </c>
      <c r="F1027" s="166">
        <v>922.49711875000003</v>
      </c>
      <c r="G1027" s="166"/>
      <c r="H1027" s="166"/>
      <c r="I1027" s="166"/>
      <c r="J1027" s="166"/>
      <c r="K1027" s="166"/>
      <c r="L1027" s="166"/>
      <c r="M1027" s="166"/>
      <c r="N1027" s="167"/>
    </row>
    <row r="1028" spans="1:14" ht="12.5" outlineLevel="2" x14ac:dyDescent="0.25">
      <c r="A1028" s="164" t="s">
        <v>1216</v>
      </c>
      <c r="B1028" s="165" t="s">
        <v>1217</v>
      </c>
      <c r="C1028" s="165" t="s">
        <v>1418</v>
      </c>
      <c r="D1028" s="165" t="s">
        <v>5480</v>
      </c>
      <c r="E1028" s="164" t="s">
        <v>3848</v>
      </c>
      <c r="F1028" s="166">
        <v>0.40699999999999997</v>
      </c>
      <c r="G1028" s="166"/>
      <c r="H1028" s="166"/>
      <c r="I1028" s="166"/>
      <c r="J1028" s="166"/>
      <c r="K1028" s="166"/>
      <c r="L1028" s="166"/>
      <c r="M1028" s="166"/>
      <c r="N1028" s="167"/>
    </row>
    <row r="1029" spans="1:14" ht="12.5" outlineLevel="2" x14ac:dyDescent="0.25">
      <c r="A1029" s="111" t="s">
        <v>1216</v>
      </c>
      <c r="B1029" s="112" t="s">
        <v>1217</v>
      </c>
      <c r="C1029" s="112" t="s">
        <v>1420</v>
      </c>
      <c r="D1029" s="112" t="s">
        <v>1421</v>
      </c>
      <c r="E1029" s="111" t="s">
        <v>3882</v>
      </c>
      <c r="F1029" s="113">
        <v>-108.505874166667</v>
      </c>
      <c r="G1029" s="113"/>
      <c r="H1029" s="113"/>
      <c r="I1029" s="113"/>
      <c r="J1029" s="113"/>
      <c r="K1029" s="113"/>
      <c r="L1029" s="113"/>
      <c r="M1029" s="113"/>
      <c r="N1029" s="114"/>
    </row>
    <row r="1030" spans="1:14" ht="12.5" outlineLevel="2" x14ac:dyDescent="0.25">
      <c r="A1030" s="111" t="s">
        <v>1216</v>
      </c>
      <c r="B1030" s="112" t="s">
        <v>1217</v>
      </c>
      <c r="C1030" s="112" t="s">
        <v>1422</v>
      </c>
      <c r="D1030" s="112" t="s">
        <v>5481</v>
      </c>
      <c r="E1030" s="111" t="s">
        <v>3848</v>
      </c>
      <c r="F1030" s="113">
        <v>42.148130000000002</v>
      </c>
      <c r="G1030" s="113"/>
      <c r="H1030" s="113"/>
      <c r="I1030" s="113"/>
      <c r="J1030" s="113"/>
      <c r="K1030" s="113"/>
      <c r="L1030" s="113"/>
      <c r="M1030" s="113"/>
      <c r="N1030" s="114"/>
    </row>
    <row r="1031" spans="1:14" ht="12.5" outlineLevel="2" x14ac:dyDescent="0.25">
      <c r="A1031" s="111" t="s">
        <v>1216</v>
      </c>
      <c r="B1031" s="112" t="s">
        <v>1217</v>
      </c>
      <c r="C1031" s="112" t="s">
        <v>1424</v>
      </c>
      <c r="D1031" s="112" t="s">
        <v>5482</v>
      </c>
      <c r="E1031" s="111" t="s">
        <v>3885</v>
      </c>
      <c r="F1031" s="113">
        <v>61.86647</v>
      </c>
      <c r="G1031" s="113"/>
      <c r="H1031" s="113"/>
      <c r="I1031" s="113"/>
      <c r="J1031" s="113"/>
      <c r="K1031" s="113"/>
      <c r="L1031" s="113"/>
      <c r="M1031" s="113"/>
      <c r="N1031" s="114"/>
    </row>
    <row r="1032" spans="1:14" ht="12.5" outlineLevel="2" x14ac:dyDescent="0.25">
      <c r="A1032" s="111" t="s">
        <v>1216</v>
      </c>
      <c r="B1032" s="112" t="s">
        <v>1217</v>
      </c>
      <c r="C1032" s="112" t="s">
        <v>1426</v>
      </c>
      <c r="D1032" s="112" t="s">
        <v>5483</v>
      </c>
      <c r="E1032" s="111" t="s">
        <v>3848</v>
      </c>
      <c r="F1032" s="113">
        <v>108.505874166667</v>
      </c>
      <c r="G1032" s="113"/>
      <c r="H1032" s="113"/>
      <c r="I1032" s="113"/>
      <c r="J1032" s="113"/>
      <c r="K1032" s="113"/>
      <c r="L1032" s="113"/>
      <c r="M1032" s="113"/>
      <c r="N1032" s="114"/>
    </row>
    <row r="1033" spans="1:14" ht="12.5" outlineLevel="2" x14ac:dyDescent="0.25">
      <c r="A1033" s="111" t="s">
        <v>1216</v>
      </c>
      <c r="B1033" s="112" t="s">
        <v>1217</v>
      </c>
      <c r="C1033" s="112" t="s">
        <v>1428</v>
      </c>
      <c r="D1033" s="112" t="s">
        <v>5484</v>
      </c>
      <c r="E1033" s="111" t="s">
        <v>3848</v>
      </c>
      <c r="F1033" s="113">
        <v>1062.03748833333</v>
      </c>
      <c r="G1033" s="113"/>
      <c r="H1033" s="113"/>
      <c r="I1033" s="113"/>
      <c r="J1033" s="113"/>
      <c r="K1033" s="113"/>
      <c r="L1033" s="113"/>
      <c r="M1033" s="113"/>
      <c r="N1033" s="114"/>
    </row>
    <row r="1034" spans="1:14" ht="12.5" outlineLevel="2" x14ac:dyDescent="0.25">
      <c r="A1034" s="111" t="s">
        <v>1216</v>
      </c>
      <c r="B1034" s="112" t="s">
        <v>1217</v>
      </c>
      <c r="C1034" s="112" t="s">
        <v>1430</v>
      </c>
      <c r="D1034" s="112" t="s">
        <v>5485</v>
      </c>
      <c r="E1034" s="111" t="s">
        <v>3848</v>
      </c>
      <c r="F1034" s="113">
        <v>6274.7238237499996</v>
      </c>
      <c r="G1034" s="113"/>
      <c r="H1034" s="113"/>
      <c r="I1034" s="113"/>
      <c r="J1034" s="113"/>
      <c r="K1034" s="113"/>
      <c r="L1034" s="113"/>
      <c r="M1034" s="113"/>
      <c r="N1034" s="114"/>
    </row>
    <row r="1035" spans="1:14" ht="12.5" outlineLevel="2" x14ac:dyDescent="0.25">
      <c r="A1035" s="111" t="s">
        <v>1216</v>
      </c>
      <c r="B1035" s="112" t="s">
        <v>1217</v>
      </c>
      <c r="C1035" s="112" t="s">
        <v>1432</v>
      </c>
      <c r="D1035" s="112" t="s">
        <v>5486</v>
      </c>
      <c r="E1035" s="111" t="s">
        <v>3882</v>
      </c>
      <c r="F1035" s="113">
        <v>547.83571291666703</v>
      </c>
      <c r="G1035" s="113"/>
      <c r="H1035" s="113"/>
      <c r="I1035" s="113"/>
      <c r="J1035" s="113"/>
      <c r="K1035" s="113"/>
      <c r="L1035" s="113"/>
      <c r="M1035" s="113"/>
      <c r="N1035" s="114"/>
    </row>
    <row r="1036" spans="1:14" ht="12.5" outlineLevel="2" x14ac:dyDescent="0.25">
      <c r="A1036" s="111" t="s">
        <v>1216</v>
      </c>
      <c r="B1036" s="112" t="s">
        <v>1217</v>
      </c>
      <c r="C1036" s="112" t="s">
        <v>1434</v>
      </c>
      <c r="D1036" s="112" t="s">
        <v>5487</v>
      </c>
      <c r="E1036" s="111" t="s">
        <v>3848</v>
      </c>
      <c r="F1036" s="113">
        <v>-334.97794333333297</v>
      </c>
      <c r="G1036" s="113"/>
      <c r="H1036" s="113"/>
      <c r="I1036" s="113"/>
      <c r="J1036" s="113"/>
      <c r="K1036" s="113"/>
      <c r="L1036" s="113"/>
      <c r="M1036" s="113"/>
      <c r="N1036" s="114"/>
    </row>
    <row r="1037" spans="1:14" ht="12.5" outlineLevel="2" x14ac:dyDescent="0.25">
      <c r="A1037" s="111" t="s">
        <v>1216</v>
      </c>
      <c r="B1037" s="112" t="s">
        <v>1217</v>
      </c>
      <c r="C1037" s="112" t="s">
        <v>1436</v>
      </c>
      <c r="D1037" s="112" t="s">
        <v>5488</v>
      </c>
      <c r="E1037" s="111" t="s">
        <v>3848</v>
      </c>
      <c r="F1037" s="113">
        <v>-169.60521666666699</v>
      </c>
      <c r="G1037" s="113"/>
      <c r="H1037" s="113"/>
      <c r="I1037" s="113"/>
      <c r="J1037" s="113"/>
      <c r="K1037" s="113"/>
      <c r="L1037" s="113"/>
      <c r="M1037" s="113"/>
      <c r="N1037" s="114"/>
    </row>
    <row r="1038" spans="1:14" ht="12.5" outlineLevel="2" x14ac:dyDescent="0.25">
      <c r="A1038" s="111" t="s">
        <v>1216</v>
      </c>
      <c r="B1038" s="112" t="s">
        <v>1217</v>
      </c>
      <c r="C1038" s="112" t="s">
        <v>1437</v>
      </c>
      <c r="D1038" s="112" t="s">
        <v>1438</v>
      </c>
      <c r="E1038" s="111" t="s">
        <v>3848</v>
      </c>
      <c r="F1038" s="113">
        <v>2254.0748270833301</v>
      </c>
      <c r="G1038" s="113"/>
      <c r="H1038" s="113"/>
      <c r="I1038" s="113"/>
      <c r="J1038" s="113"/>
      <c r="K1038" s="113"/>
      <c r="L1038" s="113"/>
      <c r="M1038" s="113"/>
      <c r="N1038" s="114"/>
    </row>
    <row r="1039" spans="1:14" ht="12.5" outlineLevel="2" x14ac:dyDescent="0.25">
      <c r="A1039" s="111" t="s">
        <v>1216</v>
      </c>
      <c r="B1039" s="112" t="s">
        <v>1217</v>
      </c>
      <c r="C1039" s="112" t="s">
        <v>1439</v>
      </c>
      <c r="D1039" s="112" t="s">
        <v>5489</v>
      </c>
      <c r="E1039" s="111" t="s">
        <v>3848</v>
      </c>
      <c r="F1039" s="113">
        <v>120.713400416667</v>
      </c>
      <c r="G1039" s="113"/>
      <c r="H1039" s="113"/>
      <c r="I1039" s="113"/>
      <c r="J1039" s="113"/>
      <c r="K1039" s="113"/>
      <c r="L1039" s="113"/>
      <c r="M1039" s="113"/>
      <c r="N1039" s="114"/>
    </row>
    <row r="1040" spans="1:14" ht="12.5" outlineLevel="2" x14ac:dyDescent="0.25">
      <c r="A1040" s="111" t="s">
        <v>1216</v>
      </c>
      <c r="B1040" s="112" t="s">
        <v>1217</v>
      </c>
      <c r="C1040" s="112" t="s">
        <v>1441</v>
      </c>
      <c r="D1040" s="112" t="s">
        <v>5490</v>
      </c>
      <c r="E1040" s="111" t="s">
        <v>3848</v>
      </c>
      <c r="F1040" s="113">
        <v>-107.334374166667</v>
      </c>
      <c r="G1040" s="113"/>
      <c r="H1040" s="113"/>
      <c r="I1040" s="113"/>
      <c r="J1040" s="113"/>
      <c r="K1040" s="113"/>
      <c r="L1040" s="113"/>
      <c r="M1040" s="113"/>
      <c r="N1040" s="114"/>
    </row>
    <row r="1041" spans="1:14" ht="12.5" outlineLevel="2" x14ac:dyDescent="0.25">
      <c r="A1041" s="111" t="s">
        <v>1216</v>
      </c>
      <c r="B1041" s="112" t="s">
        <v>1217</v>
      </c>
      <c r="C1041" s="112" t="s">
        <v>1442</v>
      </c>
      <c r="D1041" s="112" t="s">
        <v>5491</v>
      </c>
      <c r="E1041" s="111" t="s">
        <v>3848</v>
      </c>
      <c r="F1041" s="113">
        <v>3576.1051849999999</v>
      </c>
      <c r="G1041" s="113"/>
      <c r="H1041" s="113"/>
      <c r="I1041" s="113"/>
      <c r="J1041" s="113"/>
      <c r="K1041" s="113"/>
      <c r="L1041" s="113"/>
      <c r="M1041" s="113"/>
      <c r="N1041" s="114"/>
    </row>
    <row r="1042" spans="1:14" ht="12.5" outlineLevel="2" x14ac:dyDescent="0.25">
      <c r="A1042" s="111" t="s">
        <v>1216</v>
      </c>
      <c r="B1042" s="112" t="s">
        <v>1217</v>
      </c>
      <c r="C1042" s="112" t="s">
        <v>1444</v>
      </c>
      <c r="D1042" s="112" t="s">
        <v>5492</v>
      </c>
      <c r="E1042" s="111" t="s">
        <v>3848</v>
      </c>
      <c r="F1042" s="113">
        <v>-193.127925</v>
      </c>
      <c r="G1042" s="113"/>
      <c r="H1042" s="113"/>
      <c r="I1042" s="113"/>
      <c r="J1042" s="113"/>
      <c r="K1042" s="113"/>
      <c r="L1042" s="113"/>
      <c r="M1042" s="113"/>
      <c r="N1042" s="114"/>
    </row>
    <row r="1043" spans="1:14" ht="12.5" outlineLevel="2" x14ac:dyDescent="0.25">
      <c r="A1043" s="111" t="s">
        <v>1216</v>
      </c>
      <c r="B1043" s="112" t="s">
        <v>1217</v>
      </c>
      <c r="C1043" s="112" t="s">
        <v>1445</v>
      </c>
      <c r="D1043" s="112" t="s">
        <v>5493</v>
      </c>
      <c r="E1043" s="111" t="s">
        <v>3882</v>
      </c>
      <c r="F1043" s="113">
        <v>55773.156341666698</v>
      </c>
      <c r="G1043" s="113"/>
      <c r="H1043" s="113"/>
      <c r="I1043" s="113"/>
      <c r="J1043" s="113"/>
      <c r="K1043" s="113"/>
      <c r="L1043" s="113"/>
      <c r="M1043" s="113"/>
      <c r="N1043" s="114"/>
    </row>
    <row r="1044" spans="1:14" ht="12.5" outlineLevel="2" x14ac:dyDescent="0.25">
      <c r="A1044" s="111" t="s">
        <v>1216</v>
      </c>
      <c r="B1044" s="112" t="s">
        <v>1217</v>
      </c>
      <c r="C1044" s="112" t="s">
        <v>1447</v>
      </c>
      <c r="D1044" s="112" t="s">
        <v>5494</v>
      </c>
      <c r="E1044" s="111" t="s">
        <v>3848</v>
      </c>
      <c r="F1044" s="113">
        <v>362.51081208333301</v>
      </c>
      <c r="G1044" s="113"/>
      <c r="H1044" s="113"/>
      <c r="I1044" s="113"/>
      <c r="J1044" s="113"/>
      <c r="K1044" s="113"/>
      <c r="L1044" s="113"/>
      <c r="M1044" s="113"/>
      <c r="N1044" s="114"/>
    </row>
    <row r="1045" spans="1:14" ht="12.5" outlineLevel="2" x14ac:dyDescent="0.25">
      <c r="A1045" s="111" t="s">
        <v>1216</v>
      </c>
      <c r="B1045" s="112" t="s">
        <v>1217</v>
      </c>
      <c r="C1045" s="112" t="s">
        <v>1449</v>
      </c>
      <c r="D1045" s="112" t="s">
        <v>5495</v>
      </c>
      <c r="E1045" s="111" t="s">
        <v>3848</v>
      </c>
      <c r="F1045" s="113">
        <v>-18.023450416666702</v>
      </c>
      <c r="G1045" s="113"/>
      <c r="H1045" s="113"/>
      <c r="I1045" s="113"/>
      <c r="J1045" s="113"/>
      <c r="K1045" s="113"/>
      <c r="L1045" s="113"/>
      <c r="M1045" s="113"/>
      <c r="N1045" s="114"/>
    </row>
    <row r="1046" spans="1:14" ht="12.5" outlineLevel="2" x14ac:dyDescent="0.25">
      <c r="A1046" s="111" t="s">
        <v>1216</v>
      </c>
      <c r="B1046" s="112" t="s">
        <v>1217</v>
      </c>
      <c r="C1046" s="112" t="s">
        <v>1450</v>
      </c>
      <c r="D1046" s="112" t="s">
        <v>5496</v>
      </c>
      <c r="E1046" s="111" t="s">
        <v>3848</v>
      </c>
      <c r="F1046" s="113">
        <v>13.4537270833333</v>
      </c>
      <c r="G1046" s="113"/>
      <c r="H1046" s="113"/>
      <c r="I1046" s="113"/>
      <c r="J1046" s="113"/>
      <c r="K1046" s="113"/>
      <c r="L1046" s="113"/>
      <c r="M1046" s="113"/>
      <c r="N1046" s="114"/>
    </row>
    <row r="1047" spans="1:14" ht="12.5" outlineLevel="2" x14ac:dyDescent="0.25">
      <c r="A1047" s="111" t="s">
        <v>1216</v>
      </c>
      <c r="B1047" s="112" t="s">
        <v>1217</v>
      </c>
      <c r="C1047" s="112" t="s">
        <v>1452</v>
      </c>
      <c r="D1047" s="112" t="s">
        <v>5497</v>
      </c>
      <c r="E1047" s="111" t="s">
        <v>3848</v>
      </c>
      <c r="F1047" s="113">
        <v>-0.67268666666666699</v>
      </c>
      <c r="G1047" s="113"/>
      <c r="H1047" s="113"/>
      <c r="I1047" s="113"/>
      <c r="J1047" s="113"/>
      <c r="K1047" s="113"/>
      <c r="L1047" s="113"/>
      <c r="M1047" s="113"/>
      <c r="N1047" s="114"/>
    </row>
    <row r="1048" spans="1:14" ht="12.5" outlineLevel="2" x14ac:dyDescent="0.25">
      <c r="A1048" s="111" t="s">
        <v>1216</v>
      </c>
      <c r="B1048" s="112" t="s">
        <v>1217</v>
      </c>
      <c r="C1048" s="112" t="s">
        <v>1453</v>
      </c>
      <c r="D1048" s="112" t="s">
        <v>5498</v>
      </c>
      <c r="E1048" s="111" t="s">
        <v>3848</v>
      </c>
      <c r="F1048" s="113">
        <v>12.983725416666701</v>
      </c>
      <c r="G1048" s="113"/>
      <c r="H1048" s="113"/>
      <c r="I1048" s="113"/>
      <c r="J1048" s="113"/>
      <c r="K1048" s="113"/>
      <c r="L1048" s="113"/>
      <c r="M1048" s="113"/>
      <c r="N1048" s="114"/>
    </row>
    <row r="1049" spans="1:14" ht="12.5" outlineLevel="2" x14ac:dyDescent="0.25">
      <c r="A1049" s="111" t="s">
        <v>1216</v>
      </c>
      <c r="B1049" s="112" t="s">
        <v>1217</v>
      </c>
      <c r="C1049" s="112" t="s">
        <v>1455</v>
      </c>
      <c r="D1049" s="112" t="s">
        <v>5499</v>
      </c>
      <c r="E1049" s="111" t="s">
        <v>3848</v>
      </c>
      <c r="F1049" s="113">
        <v>-0.64918583333333302</v>
      </c>
      <c r="G1049" s="113"/>
      <c r="H1049" s="113"/>
      <c r="I1049" s="113"/>
      <c r="J1049" s="113"/>
      <c r="K1049" s="113"/>
      <c r="L1049" s="113"/>
      <c r="M1049" s="113"/>
      <c r="N1049" s="114"/>
    </row>
    <row r="1050" spans="1:14" ht="12.5" outlineLevel="2" x14ac:dyDescent="0.25">
      <c r="A1050" s="111" t="s">
        <v>1216</v>
      </c>
      <c r="B1050" s="112" t="s">
        <v>1217</v>
      </c>
      <c r="C1050" s="112" t="s">
        <v>1457</v>
      </c>
      <c r="D1050" s="112" t="s">
        <v>5500</v>
      </c>
      <c r="E1050" s="111" t="s">
        <v>3848</v>
      </c>
      <c r="F1050" s="113">
        <v>-2093.2780904166698</v>
      </c>
      <c r="G1050" s="113"/>
      <c r="H1050" s="113"/>
      <c r="I1050" s="113"/>
      <c r="J1050" s="113"/>
      <c r="K1050" s="113"/>
      <c r="L1050" s="113"/>
      <c r="M1050" s="113"/>
      <c r="N1050" s="114"/>
    </row>
    <row r="1051" spans="1:14" ht="12.5" outlineLevel="2" x14ac:dyDescent="0.25">
      <c r="A1051" s="111" t="s">
        <v>1216</v>
      </c>
      <c r="B1051" s="112" t="s">
        <v>1217</v>
      </c>
      <c r="C1051" s="112" t="s">
        <v>1461</v>
      </c>
      <c r="D1051" s="112" t="s">
        <v>5501</v>
      </c>
      <c r="E1051" s="111" t="s">
        <v>3848</v>
      </c>
      <c r="F1051" s="113">
        <v>2495.8461537500002</v>
      </c>
      <c r="G1051" s="113"/>
      <c r="H1051" s="113"/>
      <c r="I1051" s="113"/>
      <c r="J1051" s="113"/>
      <c r="K1051" s="113"/>
      <c r="L1051" s="113"/>
      <c r="M1051" s="113"/>
      <c r="N1051" s="114"/>
    </row>
    <row r="1052" spans="1:14" ht="12.5" outlineLevel="2" x14ac:dyDescent="0.25">
      <c r="A1052" s="111" t="s">
        <v>1216</v>
      </c>
      <c r="B1052" s="112" t="s">
        <v>1217</v>
      </c>
      <c r="C1052" s="112" t="s">
        <v>1463</v>
      </c>
      <c r="D1052" s="112" t="s">
        <v>5502</v>
      </c>
      <c r="E1052" s="111" t="s">
        <v>3848</v>
      </c>
      <c r="F1052" s="113">
        <v>13450.533549583301</v>
      </c>
      <c r="G1052" s="113"/>
      <c r="H1052" s="113"/>
      <c r="I1052" s="113"/>
      <c r="J1052" s="113"/>
      <c r="K1052" s="113"/>
      <c r="L1052" s="113"/>
      <c r="M1052" s="113"/>
      <c r="N1052" s="114"/>
    </row>
    <row r="1053" spans="1:14" ht="12.5" outlineLevel="2" x14ac:dyDescent="0.25">
      <c r="A1053" s="111" t="s">
        <v>1216</v>
      </c>
      <c r="B1053" s="112" t="s">
        <v>1217</v>
      </c>
      <c r="C1053" s="112" t="s">
        <v>1465</v>
      </c>
      <c r="D1053" s="112" t="s">
        <v>5503</v>
      </c>
      <c r="E1053" s="111" t="s">
        <v>3848</v>
      </c>
      <c r="F1053" s="113">
        <v>2878.4714604166702</v>
      </c>
      <c r="G1053" s="113"/>
      <c r="H1053" s="113"/>
      <c r="I1053" s="113"/>
      <c r="J1053" s="113"/>
      <c r="K1053" s="113"/>
      <c r="L1053" s="113"/>
      <c r="M1053" s="113"/>
      <c r="N1053" s="114"/>
    </row>
    <row r="1054" spans="1:14" ht="12.5" outlineLevel="2" x14ac:dyDescent="0.25">
      <c r="A1054" s="111" t="s">
        <v>1216</v>
      </c>
      <c r="B1054" s="112" t="s">
        <v>1217</v>
      </c>
      <c r="C1054" s="112" t="s">
        <v>1467</v>
      </c>
      <c r="D1054" s="112" t="s">
        <v>5504</v>
      </c>
      <c r="E1054" s="111" t="s">
        <v>3848</v>
      </c>
      <c r="F1054" s="113">
        <v>84.758471666666694</v>
      </c>
      <c r="G1054" s="113"/>
      <c r="H1054" s="113"/>
      <c r="I1054" s="113"/>
      <c r="J1054" s="113"/>
      <c r="K1054" s="113"/>
      <c r="L1054" s="113"/>
      <c r="M1054" s="113"/>
      <c r="N1054" s="114"/>
    </row>
    <row r="1055" spans="1:14" ht="12.5" outlineLevel="2" x14ac:dyDescent="0.25">
      <c r="A1055" s="111" t="s">
        <v>1216</v>
      </c>
      <c r="B1055" s="112" t="s">
        <v>1217</v>
      </c>
      <c r="C1055" s="112" t="s">
        <v>1469</v>
      </c>
      <c r="D1055" s="112" t="s">
        <v>5505</v>
      </c>
      <c r="E1055" s="111" t="s">
        <v>3848</v>
      </c>
      <c r="F1055" s="113">
        <v>81.797461666666706</v>
      </c>
      <c r="G1055" s="113"/>
      <c r="H1055" s="113"/>
      <c r="I1055" s="113"/>
      <c r="J1055" s="113"/>
      <c r="K1055" s="113"/>
      <c r="L1055" s="113"/>
      <c r="M1055" s="113"/>
      <c r="N1055" s="114"/>
    </row>
    <row r="1056" spans="1:14" ht="12.5" outlineLevel="2" x14ac:dyDescent="0.25">
      <c r="A1056" s="111" t="s">
        <v>1216</v>
      </c>
      <c r="B1056" s="112" t="s">
        <v>1217</v>
      </c>
      <c r="C1056" s="112" t="s">
        <v>1471</v>
      </c>
      <c r="D1056" s="112" t="s">
        <v>5506</v>
      </c>
      <c r="E1056" s="111" t="s">
        <v>3848</v>
      </c>
      <c r="F1056" s="113">
        <v>-399.69754833333297</v>
      </c>
      <c r="G1056" s="113"/>
      <c r="H1056" s="113"/>
      <c r="I1056" s="113"/>
      <c r="J1056" s="113"/>
      <c r="K1056" s="113"/>
      <c r="L1056" s="113"/>
      <c r="M1056" s="113"/>
      <c r="N1056" s="114"/>
    </row>
    <row r="1057" spans="1:14" ht="12.5" outlineLevel="2" x14ac:dyDescent="0.25">
      <c r="A1057" s="111" t="s">
        <v>1216</v>
      </c>
      <c r="B1057" s="112" t="s">
        <v>1217</v>
      </c>
      <c r="C1057" s="112" t="s">
        <v>1473</v>
      </c>
      <c r="D1057" s="112" t="s">
        <v>5507</v>
      </c>
      <c r="E1057" s="111" t="s">
        <v>3848</v>
      </c>
      <c r="F1057" s="113">
        <v>-118.940445</v>
      </c>
      <c r="G1057" s="113"/>
      <c r="H1057" s="113"/>
      <c r="I1057" s="113"/>
      <c r="J1057" s="113"/>
      <c r="K1057" s="113"/>
      <c r="L1057" s="113"/>
      <c r="M1057" s="113"/>
      <c r="N1057" s="114"/>
    </row>
    <row r="1058" spans="1:14" ht="12.5" outlineLevel="2" x14ac:dyDescent="0.25">
      <c r="A1058" s="111" t="s">
        <v>1216</v>
      </c>
      <c r="B1058" s="112" t="s">
        <v>1217</v>
      </c>
      <c r="C1058" s="112" t="s">
        <v>1475</v>
      </c>
      <c r="D1058" s="112" t="s">
        <v>5508</v>
      </c>
      <c r="E1058" s="111" t="s">
        <v>3848</v>
      </c>
      <c r="F1058" s="113">
        <v>-4.2379241666666703</v>
      </c>
      <c r="G1058" s="113"/>
      <c r="H1058" s="113"/>
      <c r="I1058" s="113"/>
      <c r="J1058" s="113"/>
      <c r="K1058" s="113"/>
      <c r="L1058" s="113"/>
      <c r="M1058" s="113"/>
      <c r="N1058" s="114"/>
    </row>
    <row r="1059" spans="1:14" ht="12.5" outlineLevel="2" x14ac:dyDescent="0.25">
      <c r="A1059" s="111" t="s">
        <v>1216</v>
      </c>
      <c r="B1059" s="112" t="s">
        <v>1217</v>
      </c>
      <c r="C1059" s="112" t="s">
        <v>1477</v>
      </c>
      <c r="D1059" s="112" t="s">
        <v>5509</v>
      </c>
      <c r="E1059" s="111" t="s">
        <v>3848</v>
      </c>
      <c r="F1059" s="113">
        <v>-4.0898725000000002</v>
      </c>
      <c r="G1059" s="113"/>
      <c r="H1059" s="113"/>
      <c r="I1059" s="113"/>
      <c r="J1059" s="113"/>
      <c r="K1059" s="113"/>
      <c r="L1059" s="113"/>
      <c r="M1059" s="113"/>
      <c r="N1059" s="114"/>
    </row>
    <row r="1060" spans="1:14" ht="12.5" outlineLevel="2" x14ac:dyDescent="0.25">
      <c r="A1060" s="111" t="s">
        <v>1216</v>
      </c>
      <c r="B1060" s="112" t="s">
        <v>1217</v>
      </c>
      <c r="C1060" s="112" t="s">
        <v>1479</v>
      </c>
      <c r="D1060" s="112" t="s">
        <v>5510</v>
      </c>
      <c r="E1060" s="111" t="s">
        <v>3848</v>
      </c>
      <c r="F1060" s="113">
        <v>-10101.353159583299</v>
      </c>
      <c r="G1060" s="113"/>
      <c r="H1060" s="113"/>
      <c r="I1060" s="113"/>
      <c r="J1060" s="113"/>
      <c r="K1060" s="113"/>
      <c r="L1060" s="113"/>
      <c r="M1060" s="113"/>
      <c r="N1060" s="114"/>
    </row>
    <row r="1061" spans="1:14" ht="12.5" outlineLevel="2" x14ac:dyDescent="0.25">
      <c r="A1061" s="111" t="s">
        <v>1216</v>
      </c>
      <c r="B1061" s="112" t="s">
        <v>1217</v>
      </c>
      <c r="C1061" s="112" t="s">
        <v>1481</v>
      </c>
      <c r="D1061" s="112" t="s">
        <v>5511</v>
      </c>
      <c r="E1061" s="111" t="s">
        <v>3848</v>
      </c>
      <c r="F1061" s="113">
        <v>325.40504291666701</v>
      </c>
      <c r="G1061" s="113"/>
      <c r="H1061" s="113"/>
      <c r="I1061" s="113"/>
      <c r="J1061" s="113"/>
      <c r="K1061" s="113"/>
      <c r="L1061" s="113"/>
      <c r="M1061" s="113"/>
      <c r="N1061" s="114"/>
    </row>
    <row r="1062" spans="1:14" ht="12.5" outlineLevel="2" x14ac:dyDescent="0.25">
      <c r="A1062" s="111" t="s">
        <v>1216</v>
      </c>
      <c r="B1062" s="112" t="s">
        <v>1217</v>
      </c>
      <c r="C1062" s="112" t="s">
        <v>1483</v>
      </c>
      <c r="D1062" s="112" t="s">
        <v>5512</v>
      </c>
      <c r="E1062" s="111" t="s">
        <v>3848</v>
      </c>
      <c r="F1062" s="113">
        <v>422.25312500000001</v>
      </c>
      <c r="G1062" s="113"/>
      <c r="H1062" s="113"/>
      <c r="I1062" s="113"/>
      <c r="J1062" s="113"/>
      <c r="K1062" s="113"/>
      <c r="L1062" s="113"/>
      <c r="M1062" s="113"/>
      <c r="N1062" s="114"/>
    </row>
    <row r="1063" spans="1:14" ht="12.5" outlineLevel="2" x14ac:dyDescent="0.25">
      <c r="A1063" s="111" t="s">
        <v>1216</v>
      </c>
      <c r="B1063" s="112" t="s">
        <v>1217</v>
      </c>
      <c r="C1063" s="112" t="s">
        <v>1485</v>
      </c>
      <c r="D1063" s="112" t="s">
        <v>5513</v>
      </c>
      <c r="E1063" s="111" t="s">
        <v>3848</v>
      </c>
      <c r="F1063" s="113">
        <v>-16.2702520833333</v>
      </c>
      <c r="G1063" s="113"/>
      <c r="H1063" s="113"/>
      <c r="I1063" s="113"/>
      <c r="J1063" s="113"/>
      <c r="K1063" s="113"/>
      <c r="L1063" s="113"/>
      <c r="M1063" s="113"/>
      <c r="N1063" s="114"/>
    </row>
    <row r="1064" spans="1:14" ht="12.5" outlineLevel="2" x14ac:dyDescent="0.25">
      <c r="A1064" s="111" t="s">
        <v>1216</v>
      </c>
      <c r="B1064" s="112" t="s">
        <v>1217</v>
      </c>
      <c r="C1064" s="112" t="s">
        <v>1487</v>
      </c>
      <c r="D1064" s="112" t="s">
        <v>5514</v>
      </c>
      <c r="E1064" s="111" t="s">
        <v>3848</v>
      </c>
      <c r="F1064" s="113">
        <v>-21.112656250000001</v>
      </c>
      <c r="G1064" s="113"/>
      <c r="H1064" s="113"/>
      <c r="I1064" s="113"/>
      <c r="J1064" s="113"/>
      <c r="K1064" s="113"/>
      <c r="L1064" s="113"/>
      <c r="M1064" s="113"/>
      <c r="N1064" s="114"/>
    </row>
    <row r="1065" spans="1:14" ht="12.5" outlineLevel="2" x14ac:dyDescent="0.25">
      <c r="A1065" s="111" t="s">
        <v>1216</v>
      </c>
      <c r="B1065" s="112" t="s">
        <v>1217</v>
      </c>
      <c r="C1065" s="112" t="s">
        <v>1489</v>
      </c>
      <c r="D1065" s="112" t="s">
        <v>5515</v>
      </c>
      <c r="E1065" s="111" t="s">
        <v>3848</v>
      </c>
      <c r="F1065" s="113">
        <v>25815.8452408333</v>
      </c>
      <c r="G1065" s="113"/>
      <c r="H1065" s="113"/>
      <c r="I1065" s="113"/>
      <c r="J1065" s="113"/>
      <c r="K1065" s="113"/>
      <c r="L1065" s="113"/>
      <c r="M1065" s="113"/>
      <c r="N1065" s="114"/>
    </row>
    <row r="1066" spans="1:14" ht="12.5" outlineLevel="2" x14ac:dyDescent="0.25">
      <c r="A1066" s="111" t="s">
        <v>1216</v>
      </c>
      <c r="B1066" s="112" t="s">
        <v>1217</v>
      </c>
      <c r="C1066" s="112" t="s">
        <v>1491</v>
      </c>
      <c r="D1066" s="112" t="s">
        <v>5516</v>
      </c>
      <c r="E1066" s="111" t="s">
        <v>3848</v>
      </c>
      <c r="F1066" s="113">
        <v>7809.9979245833301</v>
      </c>
      <c r="G1066" s="113"/>
      <c r="H1066" s="113"/>
      <c r="I1066" s="113"/>
      <c r="J1066" s="113"/>
      <c r="K1066" s="113"/>
      <c r="L1066" s="113"/>
      <c r="M1066" s="113"/>
      <c r="N1066" s="114"/>
    </row>
    <row r="1067" spans="1:14" ht="12.5" outlineLevel="2" x14ac:dyDescent="0.25">
      <c r="A1067" s="111" t="s">
        <v>1216</v>
      </c>
      <c r="B1067" s="112" t="s">
        <v>1217</v>
      </c>
      <c r="C1067" s="112" t="s">
        <v>1493</v>
      </c>
      <c r="D1067" s="112" t="s">
        <v>5517</v>
      </c>
      <c r="E1067" s="111" t="s">
        <v>3848</v>
      </c>
      <c r="F1067" s="113">
        <v>591.96393291666698</v>
      </c>
      <c r="G1067" s="113"/>
      <c r="H1067" s="113"/>
      <c r="I1067" s="113"/>
      <c r="J1067" s="113"/>
      <c r="K1067" s="113"/>
      <c r="L1067" s="113"/>
      <c r="M1067" s="113"/>
      <c r="N1067" s="114"/>
    </row>
    <row r="1068" spans="1:14" ht="12.5" outlineLevel="2" x14ac:dyDescent="0.25">
      <c r="A1068" s="111" t="s">
        <v>1216</v>
      </c>
      <c r="B1068" s="112" t="s">
        <v>1217</v>
      </c>
      <c r="C1068" s="112" t="s">
        <v>1495</v>
      </c>
      <c r="D1068" s="112" t="s">
        <v>5518</v>
      </c>
      <c r="E1068" s="111" t="s">
        <v>3848</v>
      </c>
      <c r="F1068" s="113">
        <v>571.28385416666697</v>
      </c>
      <c r="G1068" s="113"/>
      <c r="H1068" s="113"/>
      <c r="I1068" s="113"/>
      <c r="J1068" s="113"/>
      <c r="K1068" s="113"/>
      <c r="L1068" s="113"/>
      <c r="M1068" s="113"/>
      <c r="N1068" s="114"/>
    </row>
    <row r="1069" spans="1:14" ht="12.5" outlineLevel="2" x14ac:dyDescent="0.25">
      <c r="A1069" s="111" t="s">
        <v>1216</v>
      </c>
      <c r="B1069" s="112" t="s">
        <v>1217</v>
      </c>
      <c r="C1069" s="112" t="s">
        <v>1497</v>
      </c>
      <c r="D1069" s="112" t="s">
        <v>5519</v>
      </c>
      <c r="E1069" s="111" t="s">
        <v>3848</v>
      </c>
      <c r="F1069" s="113">
        <v>-1550.8052791666701</v>
      </c>
      <c r="G1069" s="113"/>
      <c r="H1069" s="113"/>
      <c r="I1069" s="113"/>
      <c r="J1069" s="113"/>
      <c r="K1069" s="113"/>
      <c r="L1069" s="113"/>
      <c r="M1069" s="113"/>
      <c r="N1069" s="114"/>
    </row>
    <row r="1070" spans="1:14" ht="12.5" outlineLevel="2" x14ac:dyDescent="0.25">
      <c r="A1070" s="111" t="s">
        <v>1216</v>
      </c>
      <c r="B1070" s="112" t="s">
        <v>1217</v>
      </c>
      <c r="C1070" s="112" t="s">
        <v>1499</v>
      </c>
      <c r="D1070" s="112" t="s">
        <v>5520</v>
      </c>
      <c r="E1070" s="111" t="s">
        <v>3848</v>
      </c>
      <c r="F1070" s="113">
        <v>-419.83334000000002</v>
      </c>
      <c r="G1070" s="113"/>
      <c r="H1070" s="113"/>
      <c r="I1070" s="113"/>
      <c r="J1070" s="113"/>
      <c r="K1070" s="113"/>
      <c r="L1070" s="113"/>
      <c r="M1070" s="113"/>
      <c r="N1070" s="114"/>
    </row>
    <row r="1071" spans="1:14" ht="12.5" outlineLevel="2" x14ac:dyDescent="0.25">
      <c r="A1071" s="111" t="s">
        <v>1216</v>
      </c>
      <c r="B1071" s="112" t="s">
        <v>1217</v>
      </c>
      <c r="C1071" s="112" t="s">
        <v>1501</v>
      </c>
      <c r="D1071" s="112" t="s">
        <v>5521</v>
      </c>
      <c r="E1071" s="111" t="s">
        <v>3848</v>
      </c>
      <c r="F1071" s="113">
        <v>-29.598197916666699</v>
      </c>
      <c r="G1071" s="113"/>
      <c r="H1071" s="113"/>
      <c r="I1071" s="113"/>
      <c r="J1071" s="113"/>
      <c r="K1071" s="113"/>
      <c r="L1071" s="113"/>
      <c r="M1071" s="113"/>
      <c r="N1071" s="114"/>
    </row>
    <row r="1072" spans="1:14" ht="12.5" outlineLevel="2" x14ac:dyDescent="0.25">
      <c r="A1072" s="111" t="s">
        <v>1216</v>
      </c>
      <c r="B1072" s="112" t="s">
        <v>1217</v>
      </c>
      <c r="C1072" s="112" t="s">
        <v>1503</v>
      </c>
      <c r="D1072" s="112" t="s">
        <v>5522</v>
      </c>
      <c r="E1072" s="111" t="s">
        <v>3848</v>
      </c>
      <c r="F1072" s="113">
        <v>-28.564194166666699</v>
      </c>
      <c r="G1072" s="113"/>
      <c r="H1072" s="113"/>
      <c r="I1072" s="113"/>
      <c r="J1072" s="113"/>
      <c r="K1072" s="113"/>
      <c r="L1072" s="113"/>
      <c r="M1072" s="113"/>
      <c r="N1072" s="114"/>
    </row>
    <row r="1073" spans="1:14" ht="12.5" outlineLevel="2" x14ac:dyDescent="0.25">
      <c r="A1073" s="111" t="s">
        <v>1216</v>
      </c>
      <c r="B1073" s="112" t="s">
        <v>1217</v>
      </c>
      <c r="C1073" s="112" t="s">
        <v>1505</v>
      </c>
      <c r="D1073" s="112" t="s">
        <v>5523</v>
      </c>
      <c r="E1073" s="111" t="s">
        <v>3848</v>
      </c>
      <c r="F1073" s="113">
        <v>-4310.7722191666699</v>
      </c>
      <c r="G1073" s="113"/>
      <c r="H1073" s="113"/>
      <c r="I1073" s="113"/>
      <c r="J1073" s="113"/>
      <c r="K1073" s="113"/>
      <c r="L1073" s="113"/>
      <c r="M1073" s="113"/>
      <c r="N1073" s="114"/>
    </row>
    <row r="1074" spans="1:14" ht="12.5" outlineLevel="2" x14ac:dyDescent="0.25">
      <c r="A1074" s="111" t="s">
        <v>1216</v>
      </c>
      <c r="B1074" s="112" t="s">
        <v>1217</v>
      </c>
      <c r="C1074" s="112" t="s">
        <v>1507</v>
      </c>
      <c r="D1074" s="112" t="s">
        <v>5524</v>
      </c>
      <c r="E1074" s="111" t="s">
        <v>3848</v>
      </c>
      <c r="F1074" s="113">
        <v>160.09933583333299</v>
      </c>
      <c r="G1074" s="113"/>
      <c r="H1074" s="113"/>
      <c r="I1074" s="113"/>
      <c r="J1074" s="113"/>
      <c r="K1074" s="113"/>
      <c r="L1074" s="113"/>
      <c r="M1074" s="113"/>
      <c r="N1074" s="114"/>
    </row>
    <row r="1075" spans="1:14" ht="12.5" outlineLevel="2" x14ac:dyDescent="0.25">
      <c r="A1075" s="111" t="s">
        <v>1216</v>
      </c>
      <c r="B1075" s="112" t="s">
        <v>1217</v>
      </c>
      <c r="C1075" s="112" t="s">
        <v>1509</v>
      </c>
      <c r="D1075" s="112" t="s">
        <v>5525</v>
      </c>
      <c r="E1075" s="111" t="s">
        <v>3848</v>
      </c>
      <c r="F1075" s="113">
        <v>154.50631583333299</v>
      </c>
      <c r="G1075" s="113"/>
      <c r="H1075" s="113"/>
      <c r="I1075" s="113"/>
      <c r="J1075" s="113"/>
      <c r="K1075" s="113"/>
      <c r="L1075" s="113"/>
      <c r="M1075" s="113"/>
      <c r="N1075" s="114"/>
    </row>
    <row r="1076" spans="1:14" ht="12.5" outlineLevel="2" x14ac:dyDescent="0.25">
      <c r="A1076" s="111" t="s">
        <v>1216</v>
      </c>
      <c r="B1076" s="112" t="s">
        <v>1217</v>
      </c>
      <c r="C1076" s="112" t="s">
        <v>1511</v>
      </c>
      <c r="D1076" s="112" t="s">
        <v>5526</v>
      </c>
      <c r="E1076" s="111" t="s">
        <v>3848</v>
      </c>
      <c r="F1076" s="113">
        <v>-8.0049658333333298</v>
      </c>
      <c r="G1076" s="113"/>
      <c r="H1076" s="113"/>
      <c r="I1076" s="113"/>
      <c r="J1076" s="113"/>
      <c r="K1076" s="113"/>
      <c r="L1076" s="113"/>
      <c r="M1076" s="113"/>
      <c r="N1076" s="114"/>
    </row>
    <row r="1077" spans="1:14" ht="12.5" outlineLevel="2" x14ac:dyDescent="0.25">
      <c r="A1077" s="111" t="s">
        <v>1216</v>
      </c>
      <c r="B1077" s="112" t="s">
        <v>1217</v>
      </c>
      <c r="C1077" s="112" t="s">
        <v>1512</v>
      </c>
      <c r="D1077" s="112" t="s">
        <v>5527</v>
      </c>
      <c r="E1077" s="111" t="s">
        <v>3848</v>
      </c>
      <c r="F1077" s="113">
        <v>-7.7253166666666697</v>
      </c>
      <c r="G1077" s="113"/>
      <c r="H1077" s="113"/>
      <c r="I1077" s="113"/>
      <c r="J1077" s="113"/>
      <c r="K1077" s="113"/>
      <c r="L1077" s="113"/>
      <c r="M1077" s="113"/>
      <c r="N1077" s="114"/>
    </row>
    <row r="1078" spans="1:14" ht="12.5" outlineLevel="2" x14ac:dyDescent="0.25">
      <c r="A1078" s="111" t="s">
        <v>1216</v>
      </c>
      <c r="B1078" s="112" t="s">
        <v>1217</v>
      </c>
      <c r="C1078" s="112" t="s">
        <v>1514</v>
      </c>
      <c r="D1078" s="112" t="s">
        <v>5528</v>
      </c>
      <c r="E1078" s="111" t="s">
        <v>3848</v>
      </c>
      <c r="F1078" s="113">
        <v>-1713.06406541667</v>
      </c>
      <c r="G1078" s="113"/>
      <c r="H1078" s="113"/>
      <c r="I1078" s="113"/>
      <c r="J1078" s="113"/>
      <c r="K1078" s="113"/>
      <c r="L1078" s="113"/>
      <c r="M1078" s="113"/>
      <c r="N1078" s="114"/>
    </row>
    <row r="1079" spans="1:14" ht="12.5" outlineLevel="2" x14ac:dyDescent="0.25">
      <c r="A1079" s="111" t="s">
        <v>1216</v>
      </c>
      <c r="B1079" s="112" t="s">
        <v>1217</v>
      </c>
      <c r="C1079" s="112" t="s">
        <v>1516</v>
      </c>
      <c r="D1079" s="112" t="s">
        <v>5529</v>
      </c>
      <c r="E1079" s="111" t="s">
        <v>3848</v>
      </c>
      <c r="F1079" s="113">
        <v>1171.41230583333</v>
      </c>
      <c r="G1079" s="113"/>
      <c r="H1079" s="113"/>
      <c r="I1079" s="113"/>
      <c r="J1079" s="113"/>
      <c r="K1079" s="113"/>
      <c r="L1079" s="113"/>
      <c r="M1079" s="113"/>
      <c r="N1079" s="114"/>
    </row>
    <row r="1080" spans="1:14" ht="12.5" outlineLevel="2" x14ac:dyDescent="0.25">
      <c r="A1080" s="111" t="s">
        <v>1216</v>
      </c>
      <c r="B1080" s="112" t="s">
        <v>1217</v>
      </c>
      <c r="C1080" s="112" t="s">
        <v>1517</v>
      </c>
      <c r="D1080" s="112" t="s">
        <v>5530</v>
      </c>
      <c r="E1080" s="111" t="s">
        <v>3882</v>
      </c>
      <c r="F1080" s="113">
        <v>1.91666666666667E-3</v>
      </c>
      <c r="G1080" s="113"/>
      <c r="H1080" s="113"/>
      <c r="I1080" s="113"/>
      <c r="J1080" s="113"/>
      <c r="K1080" s="113"/>
      <c r="L1080" s="113"/>
      <c r="M1080" s="113"/>
      <c r="N1080" s="114"/>
    </row>
    <row r="1081" spans="1:14" ht="13" outlineLevel="1" thickBot="1" x14ac:dyDescent="0.3">
      <c r="A1081" s="115" t="s">
        <v>5531</v>
      </c>
      <c r="B1081" s="115"/>
      <c r="C1081" s="115"/>
      <c r="D1081" s="115"/>
      <c r="E1081" s="115"/>
      <c r="F1081" s="116">
        <f t="shared" ref="F1081:N1081" si="20">SUBTOTAL(9,F924:F1080)</f>
        <v>383579.52221333329</v>
      </c>
      <c r="G1081" s="116">
        <f t="shared" si="20"/>
        <v>0</v>
      </c>
      <c r="H1081" s="116">
        <f t="shared" si="20"/>
        <v>0</v>
      </c>
      <c r="I1081" s="116">
        <f t="shared" si="20"/>
        <v>0</v>
      </c>
      <c r="J1081" s="116">
        <f t="shared" si="20"/>
        <v>0</v>
      </c>
      <c r="K1081" s="116">
        <f t="shared" si="20"/>
        <v>0</v>
      </c>
      <c r="L1081" s="116">
        <f t="shared" si="20"/>
        <v>0</v>
      </c>
      <c r="M1081" s="116">
        <f t="shared" si="20"/>
        <v>0</v>
      </c>
      <c r="N1081" s="117">
        <f t="shared" si="20"/>
        <v>0</v>
      </c>
    </row>
    <row r="1082" spans="1:14" ht="12.5" hidden="1" outlineLevel="2" x14ac:dyDescent="0.25">
      <c r="A1082" s="118" t="s">
        <v>1519</v>
      </c>
      <c r="B1082" s="118" t="s">
        <v>1520</v>
      </c>
      <c r="C1082" s="118" t="s">
        <v>1521</v>
      </c>
      <c r="D1082" s="118" t="s">
        <v>5532</v>
      </c>
      <c r="E1082" s="118" t="s">
        <v>3848</v>
      </c>
      <c r="F1082" s="119">
        <v>265.35001625000001</v>
      </c>
      <c r="G1082" s="119"/>
      <c r="H1082" s="119"/>
      <c r="I1082" s="119"/>
      <c r="J1082" s="119"/>
      <c r="K1082" s="119"/>
      <c r="L1082" s="119"/>
      <c r="M1082" s="119"/>
      <c r="N1082" s="120"/>
    </row>
    <row r="1083" spans="1:14" ht="12.5" hidden="1" outlineLevel="2" x14ac:dyDescent="0.25">
      <c r="A1083" s="111" t="s">
        <v>1519</v>
      </c>
      <c r="B1083" s="112" t="s">
        <v>1520</v>
      </c>
      <c r="C1083" s="112" t="s">
        <v>1523</v>
      </c>
      <c r="D1083" s="112" t="s">
        <v>5533</v>
      </c>
      <c r="E1083" s="111" t="s">
        <v>3848</v>
      </c>
      <c r="F1083" s="113">
        <v>-2971.3975645833302</v>
      </c>
      <c r="G1083" s="113"/>
      <c r="H1083" s="113"/>
      <c r="I1083" s="113"/>
      <c r="J1083" s="113"/>
      <c r="K1083" s="113"/>
      <c r="L1083" s="113"/>
      <c r="M1083" s="113"/>
      <c r="N1083" s="114"/>
    </row>
    <row r="1084" spans="1:14" ht="12.5" hidden="1" outlineLevel="2" x14ac:dyDescent="0.25">
      <c r="A1084" s="111" t="s">
        <v>1519</v>
      </c>
      <c r="B1084" s="112" t="s">
        <v>1520</v>
      </c>
      <c r="C1084" s="112" t="s">
        <v>1525</v>
      </c>
      <c r="D1084" s="112" t="s">
        <v>5534</v>
      </c>
      <c r="E1084" s="111" t="s">
        <v>3848</v>
      </c>
      <c r="F1084" s="113">
        <v>362.22931041666698</v>
      </c>
      <c r="G1084" s="113"/>
      <c r="H1084" s="113"/>
      <c r="I1084" s="113"/>
      <c r="J1084" s="113"/>
      <c r="K1084" s="113"/>
      <c r="L1084" s="113"/>
      <c r="M1084" s="113"/>
      <c r="N1084" s="114"/>
    </row>
    <row r="1085" spans="1:14" ht="12.5" hidden="1" outlineLevel="2" x14ac:dyDescent="0.25">
      <c r="A1085" s="111" t="s">
        <v>1519</v>
      </c>
      <c r="B1085" s="112" t="s">
        <v>1520</v>
      </c>
      <c r="C1085" s="112" t="s">
        <v>1527</v>
      </c>
      <c r="D1085" s="112" t="s">
        <v>5535</v>
      </c>
      <c r="E1085" s="111" t="s">
        <v>3848</v>
      </c>
      <c r="F1085" s="113">
        <v>-1872.73702916667</v>
      </c>
      <c r="G1085" s="113"/>
      <c r="H1085" s="113"/>
      <c r="I1085" s="113"/>
      <c r="J1085" s="113"/>
      <c r="K1085" s="113"/>
      <c r="L1085" s="113"/>
      <c r="M1085" s="113"/>
      <c r="N1085" s="114"/>
    </row>
    <row r="1086" spans="1:14" ht="12.5" hidden="1" outlineLevel="2" x14ac:dyDescent="0.25">
      <c r="A1086" s="111" t="s">
        <v>1519</v>
      </c>
      <c r="B1086" s="112" t="s">
        <v>1520</v>
      </c>
      <c r="C1086" s="112" t="s">
        <v>1529</v>
      </c>
      <c r="D1086" s="112" t="s">
        <v>5536</v>
      </c>
      <c r="E1086" s="111" t="s">
        <v>3848</v>
      </c>
      <c r="F1086" s="113">
        <v>129.44519208333301</v>
      </c>
      <c r="G1086" s="113"/>
      <c r="H1086" s="113"/>
      <c r="I1086" s="113"/>
      <c r="J1086" s="113"/>
      <c r="K1086" s="113"/>
      <c r="L1086" s="113"/>
      <c r="M1086" s="113"/>
      <c r="N1086" s="114"/>
    </row>
    <row r="1087" spans="1:14" ht="12.5" hidden="1" outlineLevel="2" x14ac:dyDescent="0.25">
      <c r="A1087" s="111" t="s">
        <v>1519</v>
      </c>
      <c r="B1087" s="112" t="s">
        <v>1520</v>
      </c>
      <c r="C1087" s="112" t="s">
        <v>1531</v>
      </c>
      <c r="D1087" s="112" t="s">
        <v>5537</v>
      </c>
      <c r="E1087" s="111" t="s">
        <v>3848</v>
      </c>
      <c r="F1087" s="113">
        <v>4562.4295420833296</v>
      </c>
      <c r="G1087" s="113"/>
      <c r="H1087" s="113"/>
      <c r="I1087" s="113"/>
      <c r="J1087" s="113"/>
      <c r="K1087" s="113"/>
      <c r="L1087" s="113"/>
      <c r="M1087" s="113"/>
      <c r="N1087" s="114"/>
    </row>
    <row r="1088" spans="1:14" ht="12.5" hidden="1" outlineLevel="2" x14ac:dyDescent="0.25">
      <c r="A1088" s="111" t="s">
        <v>1519</v>
      </c>
      <c r="B1088" s="112" t="s">
        <v>1520</v>
      </c>
      <c r="C1088" s="112" t="s">
        <v>1533</v>
      </c>
      <c r="D1088" s="112" t="s">
        <v>5538</v>
      </c>
      <c r="E1088" s="111" t="s">
        <v>3848</v>
      </c>
      <c r="F1088" s="113">
        <v>-104937.55571375</v>
      </c>
      <c r="G1088" s="113"/>
      <c r="H1088" s="113"/>
      <c r="I1088" s="113"/>
      <c r="J1088" s="113"/>
      <c r="K1088" s="113"/>
      <c r="L1088" s="113"/>
      <c r="M1088" s="113"/>
      <c r="N1088" s="114"/>
    </row>
    <row r="1089" spans="1:14" ht="12.5" hidden="1" outlineLevel="2" x14ac:dyDescent="0.25">
      <c r="A1089" s="111" t="s">
        <v>1519</v>
      </c>
      <c r="B1089" s="112" t="s">
        <v>1520</v>
      </c>
      <c r="C1089" s="112" t="s">
        <v>1535</v>
      </c>
      <c r="D1089" s="112" t="s">
        <v>5539</v>
      </c>
      <c r="E1089" s="111" t="s">
        <v>3848</v>
      </c>
      <c r="F1089" s="113">
        <v>810.90509958333303</v>
      </c>
      <c r="G1089" s="113"/>
      <c r="H1089" s="113"/>
      <c r="I1089" s="113"/>
      <c r="J1089" s="113"/>
      <c r="K1089" s="113"/>
      <c r="L1089" s="113"/>
      <c r="M1089" s="113"/>
      <c r="N1089" s="114"/>
    </row>
    <row r="1090" spans="1:14" ht="12.5" hidden="1" outlineLevel="2" x14ac:dyDescent="0.25">
      <c r="A1090" s="111" t="s">
        <v>1519</v>
      </c>
      <c r="B1090" s="112" t="s">
        <v>1520</v>
      </c>
      <c r="C1090" s="112" t="s">
        <v>1537</v>
      </c>
      <c r="D1090" s="112" t="s">
        <v>5540</v>
      </c>
      <c r="E1090" s="111" t="s">
        <v>3848</v>
      </c>
      <c r="F1090" s="113">
        <v>-3725.5118491666699</v>
      </c>
      <c r="G1090" s="113"/>
      <c r="H1090" s="113"/>
      <c r="I1090" s="113"/>
      <c r="J1090" s="113"/>
      <c r="K1090" s="113"/>
      <c r="L1090" s="113"/>
      <c r="M1090" s="113"/>
      <c r="N1090" s="114"/>
    </row>
    <row r="1091" spans="1:14" ht="12.5" hidden="1" outlineLevel="2" x14ac:dyDescent="0.25">
      <c r="A1091" s="111" t="s">
        <v>1519</v>
      </c>
      <c r="B1091" s="112" t="s">
        <v>1520</v>
      </c>
      <c r="C1091" s="112" t="s">
        <v>1539</v>
      </c>
      <c r="D1091" s="112" t="s">
        <v>5541</v>
      </c>
      <c r="E1091" s="111" t="s">
        <v>3848</v>
      </c>
      <c r="F1091" s="113">
        <v>436.98725541666698</v>
      </c>
      <c r="G1091" s="113"/>
      <c r="H1091" s="113"/>
      <c r="I1091" s="113"/>
      <c r="J1091" s="113"/>
      <c r="K1091" s="113"/>
      <c r="L1091" s="113"/>
      <c r="M1091" s="113"/>
      <c r="N1091" s="114"/>
    </row>
    <row r="1092" spans="1:14" ht="12.5" hidden="1" outlineLevel="2" x14ac:dyDescent="0.25">
      <c r="A1092" s="111" t="s">
        <v>1519</v>
      </c>
      <c r="B1092" s="112" t="s">
        <v>1520</v>
      </c>
      <c r="C1092" s="112" t="s">
        <v>1541</v>
      </c>
      <c r="D1092" s="112" t="s">
        <v>5542</v>
      </c>
      <c r="E1092" s="111" t="s">
        <v>3848</v>
      </c>
      <c r="F1092" s="113">
        <v>-1330.1747687500001</v>
      </c>
      <c r="G1092" s="113"/>
      <c r="H1092" s="113"/>
      <c r="I1092" s="113"/>
      <c r="J1092" s="113"/>
      <c r="K1092" s="113"/>
      <c r="L1092" s="113"/>
      <c r="M1092" s="113"/>
      <c r="N1092" s="114"/>
    </row>
    <row r="1093" spans="1:14" ht="12.5" hidden="1" outlineLevel="2" x14ac:dyDescent="0.25">
      <c r="A1093" s="111" t="s">
        <v>1519</v>
      </c>
      <c r="B1093" s="112" t="s">
        <v>1520</v>
      </c>
      <c r="C1093" s="112" t="s">
        <v>1543</v>
      </c>
      <c r="D1093" s="112" t="s">
        <v>5543</v>
      </c>
      <c r="E1093" s="111" t="s">
        <v>3848</v>
      </c>
      <c r="F1093" s="113">
        <v>88.075261249999997</v>
      </c>
      <c r="G1093" s="113"/>
      <c r="H1093" s="113"/>
      <c r="I1093" s="113"/>
      <c r="J1093" s="113"/>
      <c r="K1093" s="113"/>
      <c r="L1093" s="113"/>
      <c r="M1093" s="113"/>
      <c r="N1093" s="114"/>
    </row>
    <row r="1094" spans="1:14" ht="12.5" hidden="1" outlineLevel="2" x14ac:dyDescent="0.25">
      <c r="A1094" s="111" t="s">
        <v>1519</v>
      </c>
      <c r="B1094" s="112" t="s">
        <v>1520</v>
      </c>
      <c r="C1094" s="112" t="s">
        <v>1545</v>
      </c>
      <c r="D1094" s="112" t="s">
        <v>5544</v>
      </c>
      <c r="E1094" s="111" t="s">
        <v>3848</v>
      </c>
      <c r="F1094" s="113">
        <v>-1004.66902125</v>
      </c>
      <c r="G1094" s="113"/>
      <c r="H1094" s="113"/>
      <c r="I1094" s="113"/>
      <c r="J1094" s="113"/>
      <c r="K1094" s="113"/>
      <c r="L1094" s="113"/>
      <c r="M1094" s="113"/>
      <c r="N1094" s="114"/>
    </row>
    <row r="1095" spans="1:14" ht="12.5" hidden="1" outlineLevel="2" x14ac:dyDescent="0.25">
      <c r="A1095" s="111" t="s">
        <v>1519</v>
      </c>
      <c r="B1095" s="112" t="s">
        <v>1520</v>
      </c>
      <c r="C1095" s="112" t="s">
        <v>1547</v>
      </c>
      <c r="D1095" s="112" t="s">
        <v>5545</v>
      </c>
      <c r="E1095" s="111" t="s">
        <v>3848</v>
      </c>
      <c r="F1095" s="113">
        <v>77.573613333333299</v>
      </c>
      <c r="G1095" s="113"/>
      <c r="H1095" s="113"/>
      <c r="I1095" s="113"/>
      <c r="J1095" s="113"/>
      <c r="K1095" s="113"/>
      <c r="L1095" s="113"/>
      <c r="M1095" s="113"/>
      <c r="N1095" s="114"/>
    </row>
    <row r="1096" spans="1:14" ht="12.5" hidden="1" outlineLevel="2" x14ac:dyDescent="0.25">
      <c r="A1096" s="111" t="s">
        <v>1519</v>
      </c>
      <c r="B1096" s="111" t="s">
        <v>1520</v>
      </c>
      <c r="C1096" s="111" t="s">
        <v>1549</v>
      </c>
      <c r="D1096" s="111" t="s">
        <v>5546</v>
      </c>
      <c r="E1096" s="111" t="s">
        <v>3848</v>
      </c>
      <c r="F1096" s="121">
        <v>-39.459094583333297</v>
      </c>
      <c r="G1096" s="121"/>
      <c r="H1096" s="121"/>
      <c r="I1096" s="121"/>
      <c r="J1096" s="121"/>
      <c r="K1096" s="121"/>
      <c r="L1096" s="121"/>
      <c r="M1096" s="121"/>
      <c r="N1096" s="122"/>
    </row>
    <row r="1097" spans="1:14" ht="13" outlineLevel="1" collapsed="1" thickBot="1" x14ac:dyDescent="0.3">
      <c r="A1097" s="123" t="s">
        <v>5547</v>
      </c>
      <c r="B1097" s="123"/>
      <c r="C1097" s="123"/>
      <c r="D1097" s="123"/>
      <c r="E1097" s="123"/>
      <c r="F1097" s="124">
        <f t="shared" ref="F1097:N1097" si="21">SUBTOTAL(9,F1082:F1096)</f>
        <v>0</v>
      </c>
      <c r="G1097" s="124">
        <f t="shared" si="21"/>
        <v>0</v>
      </c>
      <c r="H1097" s="124">
        <f t="shared" si="21"/>
        <v>0</v>
      </c>
      <c r="I1097" s="124">
        <f t="shared" si="21"/>
        <v>0</v>
      </c>
      <c r="J1097" s="124">
        <f t="shared" si="21"/>
        <v>0</v>
      </c>
      <c r="K1097" s="124">
        <f t="shared" si="21"/>
        <v>0</v>
      </c>
      <c r="L1097" s="124">
        <f t="shared" si="21"/>
        <v>0</v>
      </c>
      <c r="M1097" s="124">
        <f t="shared" si="21"/>
        <v>0</v>
      </c>
      <c r="N1097" s="124">
        <f t="shared" si="21"/>
        <v>0</v>
      </c>
    </row>
    <row r="1098" spans="1:14" ht="13" thickBot="1" x14ac:dyDescent="0.3">
      <c r="A1098" s="125" t="s">
        <v>3701</v>
      </c>
      <c r="B1098" s="125"/>
      <c r="C1098" s="125"/>
      <c r="D1098" s="125"/>
      <c r="E1098" s="125"/>
      <c r="F1098" s="126">
        <f t="shared" ref="F1098:N1098" si="22">SUBTOTAL(9,F37:F1096)</f>
        <v>1301288.6442916677</v>
      </c>
      <c r="G1098" s="126">
        <f t="shared" si="22"/>
        <v>0</v>
      </c>
      <c r="H1098" s="126">
        <f t="shared" si="22"/>
        <v>0</v>
      </c>
      <c r="I1098" s="126">
        <f t="shared" si="22"/>
        <v>0</v>
      </c>
      <c r="J1098" s="126">
        <f t="shared" si="22"/>
        <v>0</v>
      </c>
      <c r="K1098" s="126">
        <f t="shared" si="22"/>
        <v>0</v>
      </c>
      <c r="L1098" s="126">
        <f t="shared" si="22"/>
        <v>0</v>
      </c>
      <c r="M1098" s="126">
        <f t="shared" si="22"/>
        <v>0</v>
      </c>
      <c r="N1098" s="126">
        <f t="shared" si="22"/>
        <v>0</v>
      </c>
    </row>
    <row r="1099" spans="1:14" ht="12.5" x14ac:dyDescent="0.25"/>
    <row r="1100" spans="1:14" ht="12.5" x14ac:dyDescent="0.25"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2.5" x14ac:dyDescent="0.25"/>
    <row r="1102" spans="1:14" ht="12.5" x14ac:dyDescent="0.25"/>
    <row r="1103" spans="1:14" ht="12.5" x14ac:dyDescent="0.25"/>
    <row r="1104" spans="1:1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  <row r="13037" ht="12.5" x14ac:dyDescent="0.25"/>
    <row r="13038" ht="12.5" x14ac:dyDescent="0.25"/>
    <row r="13039" ht="12.5" x14ac:dyDescent="0.25"/>
    <row r="13040" ht="12.5" x14ac:dyDescent="0.25"/>
    <row r="13041" ht="12.5" x14ac:dyDescent="0.25"/>
    <row r="13042" ht="12.5" x14ac:dyDescent="0.25"/>
    <row r="13043" ht="12.5" x14ac:dyDescent="0.25"/>
    <row r="13044" ht="12.5" x14ac:dyDescent="0.25"/>
    <row r="13045" ht="12.5" x14ac:dyDescent="0.25"/>
    <row r="13046" ht="12.5" x14ac:dyDescent="0.25"/>
    <row r="13047" ht="12.5" x14ac:dyDescent="0.25"/>
    <row r="13048" ht="12.5" x14ac:dyDescent="0.25"/>
    <row r="13049" ht="12.5" x14ac:dyDescent="0.25"/>
    <row r="13050" ht="12.5" x14ac:dyDescent="0.25"/>
    <row r="13051" ht="12.5" x14ac:dyDescent="0.25"/>
    <row r="13052" ht="12.5" x14ac:dyDescent="0.25"/>
    <row r="13053" ht="12.5" x14ac:dyDescent="0.25"/>
    <row r="13054" ht="12.5" x14ac:dyDescent="0.25"/>
    <row r="13055" ht="12.5" x14ac:dyDescent="0.25"/>
    <row r="13056" ht="12.5" x14ac:dyDescent="0.25"/>
    <row r="13057" ht="12.5" x14ac:dyDescent="0.25"/>
    <row r="13058" ht="12.5" x14ac:dyDescent="0.25"/>
    <row r="13059" ht="12.5" x14ac:dyDescent="0.25"/>
    <row r="13060" ht="12.5" x14ac:dyDescent="0.25"/>
    <row r="13061" ht="12.5" x14ac:dyDescent="0.25"/>
    <row r="13062" ht="12.5" x14ac:dyDescent="0.25"/>
    <row r="13063" ht="12.5" x14ac:dyDescent="0.25"/>
    <row r="13064" ht="12.5" x14ac:dyDescent="0.25"/>
    <row r="13065" ht="12.5" x14ac:dyDescent="0.25"/>
    <row r="13066" ht="12.5" x14ac:dyDescent="0.25"/>
    <row r="13067" ht="12.5" x14ac:dyDescent="0.25"/>
    <row r="13068" ht="12.5" x14ac:dyDescent="0.25"/>
    <row r="13069" ht="12.5" x14ac:dyDescent="0.25"/>
    <row r="13070" ht="12.5" x14ac:dyDescent="0.25"/>
    <row r="13071" ht="12.5" x14ac:dyDescent="0.25"/>
    <row r="13072" ht="12.5" x14ac:dyDescent="0.25"/>
    <row r="13073" ht="12.5" x14ac:dyDescent="0.25"/>
    <row r="13074" ht="12.5" x14ac:dyDescent="0.25"/>
    <row r="13075" ht="12.5" x14ac:dyDescent="0.25"/>
    <row r="13076" ht="12.5" x14ac:dyDescent="0.25"/>
    <row r="13077" ht="12.5" x14ac:dyDescent="0.25"/>
    <row r="13078" ht="12.5" x14ac:dyDescent="0.25"/>
    <row r="13079" ht="12.5" x14ac:dyDescent="0.25"/>
    <row r="13080" ht="12.5" x14ac:dyDescent="0.25"/>
    <row r="13081" ht="12.5" x14ac:dyDescent="0.25"/>
    <row r="13082" ht="12.5" x14ac:dyDescent="0.25"/>
    <row r="13083" ht="12.5" x14ac:dyDescent="0.25"/>
    <row r="13084" ht="12.5" x14ac:dyDescent="0.25"/>
  </sheetData>
  <autoFilter ref="A36:N1097"/>
  <pageMargins left="0.3" right="0.3" top="1" bottom="0.7" header="0.5" footer="0.55000000000000004"/>
  <pageSetup scale="57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3073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Z13041"/>
  <sheetViews>
    <sheetView showGridLines="0" view="pageBreakPreview" topLeftCell="A3" zoomScale="85" zoomScaleNormal="85" zoomScaleSheetLayoutView="85" workbookViewId="0">
      <pane ySplit="8" topLeftCell="A11" activePane="bottomLeft" state="frozen"/>
      <selection activeCell="I18" sqref="I18"/>
      <selection pane="bottomLeft" activeCell="I18" sqref="I18"/>
    </sheetView>
  </sheetViews>
  <sheetFormatPr defaultRowHeight="12" customHeight="1" outlineLevelRow="2" outlineLevelCol="1" x14ac:dyDescent="0.25"/>
  <cols>
    <col min="1" max="1" width="13.1796875" customWidth="1"/>
    <col min="2" max="2" width="22.1796875" customWidth="1"/>
    <col min="3" max="3" width="8.7265625" customWidth="1"/>
    <col min="4" max="4" width="43.26953125" customWidth="1"/>
    <col min="5" max="5" width="6.7265625" customWidth="1"/>
    <col min="6" max="6" width="7.26953125" bestFit="1" customWidth="1"/>
    <col min="7" max="7" width="5.54296875" bestFit="1" customWidth="1"/>
    <col min="8" max="8" width="7.7265625" bestFit="1" customWidth="1"/>
    <col min="9" max="9" width="6.1796875" bestFit="1" customWidth="1"/>
    <col min="10" max="10" width="9.54296875" bestFit="1" customWidth="1"/>
    <col min="11" max="11" width="8.1796875" hidden="1" customWidth="1" outlineLevel="1"/>
    <col min="12" max="12" width="7.26953125" bestFit="1" customWidth="1" collapsed="1"/>
    <col min="13" max="13" width="6.453125" bestFit="1" customWidth="1"/>
    <col min="14" max="14" width="8.1796875" hidden="1" customWidth="1" outlineLevel="1"/>
    <col min="15" max="15" width="6.54296875" bestFit="1" customWidth="1" collapsed="1"/>
    <col min="16" max="16" width="6.1796875" customWidth="1"/>
    <col min="17" max="18" width="8.7265625" customWidth="1"/>
    <col min="19" max="21" width="5.54296875" customWidth="1"/>
    <col min="22" max="25" width="4.54296875" customWidth="1"/>
    <col min="26" max="26" width="5.54296875" customWidth="1"/>
    <col min="27" max="27" width="4.54296875" customWidth="1"/>
    <col min="28" max="28" width="7.26953125" customWidth="1"/>
    <col min="29" max="30" width="5.54296875" customWidth="1"/>
    <col min="31" max="31" width="4.54296875" customWidth="1"/>
    <col min="32" max="32" width="5.54296875" customWidth="1"/>
    <col min="33" max="33" width="4.54296875" customWidth="1"/>
    <col min="34" max="34" width="22.453125" customWidth="1"/>
    <col min="35" max="35" width="9.54296875" customWidth="1"/>
    <col min="36" max="36" width="22.453125" customWidth="1"/>
    <col min="37" max="37" width="9.54296875" customWidth="1"/>
    <col min="38" max="38" width="22.453125" customWidth="1"/>
    <col min="39" max="39" width="9.54296875" customWidth="1"/>
    <col min="40" max="40" width="22.453125" customWidth="1"/>
    <col min="41" max="41" width="9.54296875" customWidth="1"/>
    <col min="42" max="42" width="22.453125" customWidth="1"/>
    <col min="43" max="43" width="9.54296875" customWidth="1"/>
    <col min="44" max="44" width="15.453125" customWidth="1"/>
    <col min="45" max="45" width="22.7265625" customWidth="1"/>
    <col min="46" max="46" width="6.54296875" customWidth="1"/>
    <col min="47" max="47" width="29.453125" customWidth="1"/>
    <col min="48" max="51" width="22.7265625" customWidth="1"/>
    <col min="52" max="52" width="6.54296875" customWidth="1"/>
    <col min="53" max="53" width="22.453125" customWidth="1"/>
    <col min="54" max="54" width="14.81640625" customWidth="1"/>
    <col min="55" max="55" width="22.54296875" customWidth="1"/>
    <col min="56" max="56" width="29.453125" customWidth="1"/>
    <col min="57" max="57" width="14.81640625" customWidth="1"/>
    <col min="58" max="58" width="29.453125" customWidth="1"/>
    <col min="59" max="59" width="14.81640625" customWidth="1"/>
    <col min="60" max="60" width="6.54296875" customWidth="1"/>
    <col min="61" max="61" width="14.81640625" customWidth="1"/>
    <col min="62" max="62" width="6.54296875" customWidth="1"/>
    <col min="63" max="63" width="22.453125" customWidth="1"/>
    <col min="64" max="64" width="14.81640625" customWidth="1"/>
    <col min="65" max="65" width="6.26953125" customWidth="1"/>
    <col min="66" max="66" width="22.453125" customWidth="1"/>
    <col min="67" max="67" width="22.1796875" customWidth="1"/>
    <col min="68" max="68" width="10.7265625" customWidth="1"/>
    <col min="69" max="69" width="6.26953125" customWidth="1"/>
    <col min="70" max="70" width="4.81640625" customWidth="1"/>
    <col min="71" max="71" width="10.7265625" customWidth="1"/>
    <col min="72" max="72" width="11.81640625" customWidth="1"/>
    <col min="73" max="74" width="10.7265625" customWidth="1"/>
    <col min="75" max="75" width="9.54296875" customWidth="1"/>
    <col min="76" max="76" width="5.54296875" customWidth="1"/>
    <col min="77" max="77" width="4.54296875" customWidth="1"/>
    <col min="78" max="78" width="6" customWidth="1"/>
    <col min="79" max="79" width="5.26953125" customWidth="1"/>
    <col min="80" max="80" width="6" customWidth="1"/>
    <col min="81" max="81" width="5.26953125" customWidth="1"/>
    <col min="82" max="82" width="6" customWidth="1"/>
    <col min="83" max="83" width="5.26953125" customWidth="1"/>
    <col min="84" max="84" width="6" customWidth="1"/>
    <col min="85" max="85" width="5.26953125" customWidth="1"/>
    <col min="86" max="86" width="6" customWidth="1"/>
    <col min="87" max="87" width="5.26953125" customWidth="1"/>
    <col min="88" max="88" width="6" customWidth="1"/>
    <col min="89" max="89" width="5.26953125" customWidth="1"/>
    <col min="90" max="90" width="6" customWidth="1"/>
    <col min="91" max="91" width="5.26953125" customWidth="1"/>
    <col min="92" max="92" width="6" customWidth="1"/>
    <col min="93" max="93" width="5.26953125" customWidth="1"/>
    <col min="94" max="94" width="6" customWidth="1"/>
    <col min="95" max="95" width="5.26953125" customWidth="1"/>
    <col min="96" max="96" width="6" customWidth="1"/>
    <col min="97" max="97" width="5.26953125" customWidth="1"/>
    <col min="98" max="98" width="6" customWidth="1"/>
    <col min="99" max="99" width="5.26953125" customWidth="1"/>
    <col min="100" max="100" width="6" customWidth="1"/>
    <col min="101" max="101" width="5.26953125" customWidth="1"/>
    <col min="102" max="102" width="6" customWidth="1"/>
    <col min="103" max="103" width="5.26953125" customWidth="1"/>
    <col min="104" max="104" width="6" customWidth="1"/>
    <col min="105" max="105" width="5.26953125" customWidth="1"/>
    <col min="106" max="106" width="6" customWidth="1"/>
    <col min="107" max="107" width="5.26953125" customWidth="1"/>
    <col min="108" max="108" width="6" customWidth="1"/>
    <col min="109" max="109" width="5.26953125" customWidth="1"/>
    <col min="110" max="110" width="6" customWidth="1"/>
    <col min="111" max="111" width="5.26953125" customWidth="1"/>
    <col min="112" max="112" width="6" customWidth="1"/>
    <col min="113" max="113" width="5.26953125" customWidth="1"/>
    <col min="114" max="114" width="6" customWidth="1"/>
    <col min="115" max="115" width="5.26953125" customWidth="1"/>
    <col min="116" max="116" width="6" customWidth="1"/>
    <col min="117" max="117" width="5.26953125" customWidth="1"/>
    <col min="118" max="118" width="6" customWidth="1"/>
    <col min="119" max="119" width="5.26953125" customWidth="1"/>
    <col min="120" max="120" width="6" customWidth="1"/>
    <col min="121" max="121" width="5.26953125" customWidth="1"/>
    <col min="122" max="122" width="6" customWidth="1"/>
    <col min="123" max="123" width="5.26953125" customWidth="1"/>
    <col min="124" max="124" width="6" customWidth="1"/>
    <col min="125" max="125" width="5.26953125" customWidth="1"/>
    <col min="126" max="126" width="6" customWidth="1"/>
    <col min="127" max="127" width="5.26953125" customWidth="1"/>
    <col min="128" max="128" width="6" customWidth="1"/>
    <col min="129" max="129" width="5.26953125" customWidth="1"/>
    <col min="130" max="130" width="6" customWidth="1"/>
    <col min="131" max="131" width="5.26953125" customWidth="1"/>
    <col min="132" max="132" width="8.1796875" customWidth="1"/>
    <col min="133" max="133" width="6.81640625" customWidth="1"/>
    <col min="134" max="134" width="6" customWidth="1"/>
    <col min="135" max="135" width="5.26953125" customWidth="1"/>
    <col min="136" max="136" width="6" customWidth="1"/>
    <col min="137" max="137" width="5.26953125" customWidth="1"/>
    <col min="138" max="138" width="6" customWidth="1"/>
    <col min="139" max="139" width="5.26953125" customWidth="1"/>
    <col min="140" max="140" width="6" customWidth="1"/>
    <col min="141" max="141" width="5.26953125" customWidth="1"/>
    <col min="142" max="142" width="6" customWidth="1"/>
    <col min="143" max="143" width="5.26953125" customWidth="1"/>
    <col min="144" max="144" width="6" customWidth="1"/>
    <col min="145" max="145" width="5.26953125" customWidth="1"/>
    <col min="146" max="146" width="6" customWidth="1"/>
    <col min="147" max="147" width="5.26953125" customWidth="1"/>
  </cols>
  <sheetData>
    <row r="1" spans="1:104" s="92" customFormat="1" ht="40" hidden="1" customHeight="1" x14ac:dyDescent="0.25">
      <c r="BK1" s="93"/>
    </row>
    <row r="2" spans="1:104" s="92" customFormat="1" ht="42" hidden="1" customHeight="1" x14ac:dyDescent="0.25"/>
    <row r="3" spans="1:104" s="92" customFormat="1" ht="35.25" customHeight="1" x14ac:dyDescent="0.25">
      <c r="D3" s="93"/>
      <c r="F3" s="93"/>
      <c r="H3" s="93"/>
      <c r="J3" s="93"/>
      <c r="L3" s="93"/>
      <c r="N3" s="93"/>
      <c r="P3" s="93"/>
      <c r="AU3" s="93"/>
      <c r="BA3" s="93"/>
      <c r="BD3" s="93"/>
      <c r="BF3" s="93"/>
      <c r="BK3" s="94"/>
      <c r="BM3" s="93"/>
      <c r="BO3" s="93"/>
      <c r="BQ3" s="93"/>
      <c r="BS3" s="93"/>
      <c r="BU3" s="93"/>
      <c r="BW3" s="93"/>
      <c r="BY3" s="93"/>
    </row>
    <row r="4" spans="1:104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T4" s="92"/>
      <c r="AU4" s="92"/>
      <c r="AZ4" s="92"/>
      <c r="BA4" s="92"/>
      <c r="BC4" s="92"/>
      <c r="BD4" s="92"/>
      <c r="BE4" s="92"/>
      <c r="BF4" s="92"/>
      <c r="BH4" s="92"/>
      <c r="BJ4" s="92"/>
      <c r="BK4" s="94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3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</row>
    <row r="5" spans="1:104" s="96" customFormat="1" ht="20.25" customHeight="1" x14ac:dyDescent="0.35">
      <c r="A5" s="127" t="s">
        <v>5550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8"/>
      <c r="AP5" s="98"/>
      <c r="AQ5" s="98"/>
      <c r="AR5" s="98"/>
      <c r="AS5" s="98"/>
      <c r="AT5" s="93"/>
      <c r="AU5" s="92"/>
      <c r="AV5" s="98"/>
      <c r="AW5" s="98"/>
      <c r="AX5" s="98"/>
      <c r="AY5" s="98"/>
      <c r="AZ5" s="93"/>
      <c r="BA5" s="92"/>
      <c r="BB5" s="98"/>
      <c r="BC5" s="93"/>
      <c r="BD5" s="92"/>
      <c r="BE5" s="93"/>
      <c r="BF5" s="92"/>
      <c r="BG5" s="98"/>
      <c r="BH5" s="93"/>
      <c r="BI5" s="98"/>
      <c r="BJ5" s="93"/>
      <c r="BK5" s="99"/>
      <c r="BL5" s="93"/>
      <c r="BM5" s="92"/>
      <c r="BN5" s="93"/>
      <c r="BO5" s="92"/>
      <c r="BP5" s="93"/>
      <c r="BQ5" s="92"/>
      <c r="BR5" s="93"/>
      <c r="BS5" s="92"/>
      <c r="BT5" s="93"/>
      <c r="BU5" s="92"/>
      <c r="BV5" s="93"/>
      <c r="BW5" s="92"/>
      <c r="BX5" s="93"/>
      <c r="BY5" s="92"/>
      <c r="BZ5" s="93"/>
      <c r="CA5" s="92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</row>
    <row r="6" spans="1:104" s="96" customFormat="1" ht="12" customHeight="1" x14ac:dyDescent="0.25">
      <c r="A6" s="128" t="s">
        <v>5551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T6" s="92"/>
      <c r="AU6" s="92"/>
      <c r="AZ6" s="92"/>
      <c r="BA6" s="92"/>
      <c r="BC6" s="92"/>
      <c r="BD6" s="92"/>
      <c r="BE6" s="92"/>
      <c r="BF6" s="92"/>
      <c r="BH6" s="92"/>
      <c r="BJ6" s="92"/>
      <c r="BK6" s="9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</row>
    <row r="7" spans="1:104" s="96" customFormat="1" ht="12" customHeight="1" x14ac:dyDescent="0.25">
      <c r="A7" s="129" t="s">
        <v>5552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 s="94"/>
      <c r="R7" s="94"/>
      <c r="S7" s="92"/>
      <c r="T7" s="92"/>
      <c r="U7" s="92"/>
      <c r="V7"/>
      <c r="W7"/>
      <c r="X7"/>
      <c r="Y7"/>
      <c r="Z7"/>
      <c r="AA7"/>
      <c r="AB7"/>
      <c r="AC7"/>
      <c r="AD7"/>
      <c r="AE7"/>
      <c r="AF7"/>
      <c r="AG7"/>
      <c r="AH7" s="92"/>
      <c r="AI7" s="92"/>
      <c r="AJ7" s="92"/>
      <c r="AK7" s="92"/>
      <c r="AL7" s="92"/>
      <c r="AM7" s="92"/>
      <c r="AN7" s="92"/>
      <c r="AT7" s="92"/>
      <c r="AU7" s="92"/>
      <c r="AZ7" s="92"/>
      <c r="BA7" s="92"/>
      <c r="BC7" s="92"/>
      <c r="BD7" s="92"/>
      <c r="BE7" s="92"/>
      <c r="BF7" s="92"/>
      <c r="BH7" s="92"/>
      <c r="BJ7" s="92"/>
      <c r="BK7" s="94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Z7"/>
    </row>
    <row r="8" spans="1:104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T8" s="92"/>
      <c r="AU8" s="94"/>
      <c r="AZ8" s="92"/>
      <c r="BA8" s="94"/>
      <c r="BC8" s="92"/>
      <c r="BD8" s="94"/>
      <c r="BE8" s="92"/>
      <c r="BF8" s="94"/>
      <c r="BH8" s="92"/>
      <c r="BJ8" s="92"/>
      <c r="BK8" s="94"/>
      <c r="BL8" s="92"/>
      <c r="BM8" s="94"/>
      <c r="BN8" s="92"/>
      <c r="BO8" s="94"/>
      <c r="BP8" s="92"/>
      <c r="BQ8" s="94"/>
      <c r="BR8" s="92"/>
      <c r="BS8" s="94"/>
      <c r="BT8" s="92"/>
      <c r="BU8" s="94"/>
      <c r="BV8" s="92"/>
      <c r="BW8" s="94"/>
      <c r="BX8" s="92"/>
      <c r="BY8" s="94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104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T9" s="92"/>
      <c r="AU9" s="101"/>
      <c r="AZ9" s="92"/>
      <c r="BA9" s="101"/>
      <c r="BC9" s="92"/>
      <c r="BD9" s="101"/>
      <c r="BE9" s="92"/>
      <c r="BF9" s="101"/>
      <c r="BH9" s="92"/>
      <c r="BJ9" s="92"/>
      <c r="BK9" s="94"/>
      <c r="BL9" s="92"/>
      <c r="BM9" s="94"/>
      <c r="BN9" s="92"/>
      <c r="BO9" s="94"/>
      <c r="BP9" s="92"/>
      <c r="BQ9" s="94"/>
      <c r="BR9" s="92"/>
      <c r="BS9" s="94"/>
      <c r="BT9" s="92"/>
      <c r="BU9" s="94"/>
      <c r="BV9" s="92"/>
      <c r="BW9" s="94"/>
      <c r="BX9" s="92"/>
      <c r="BY9" s="94"/>
      <c r="BZ9" s="92"/>
      <c r="CA9" s="94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</row>
    <row r="10" spans="1:104" ht="12.5" x14ac:dyDescent="0.25">
      <c r="A10" s="109" t="s">
        <v>3834</v>
      </c>
      <c r="B10" s="110"/>
      <c r="C10" s="109" t="s">
        <v>3835</v>
      </c>
      <c r="D10" s="110"/>
      <c r="E10" s="109" t="s">
        <v>3836</v>
      </c>
      <c r="F10" s="109" t="s">
        <v>3837</v>
      </c>
      <c r="G10" s="109" t="s">
        <v>3838</v>
      </c>
      <c r="H10" s="109" t="s">
        <v>3839</v>
      </c>
      <c r="I10" s="109" t="s">
        <v>3840</v>
      </c>
      <c r="J10" s="109" t="s">
        <v>3841</v>
      </c>
      <c r="K10" s="109" t="s">
        <v>5553</v>
      </c>
      <c r="L10" s="109" t="s">
        <v>3842</v>
      </c>
      <c r="M10" s="109" t="s">
        <v>3843</v>
      </c>
      <c r="N10" s="109" t="s">
        <v>5554</v>
      </c>
      <c r="O10" s="109" t="s">
        <v>3844</v>
      </c>
      <c r="P10" s="109" t="s">
        <v>3845</v>
      </c>
    </row>
    <row r="11" spans="1:104" ht="12.5" outlineLevel="2" x14ac:dyDescent="0.25">
      <c r="A11" s="111" t="s">
        <v>1567</v>
      </c>
      <c r="B11" s="112" t="s">
        <v>1568</v>
      </c>
      <c r="C11" s="112" t="s">
        <v>1571</v>
      </c>
      <c r="D11" s="112" t="s">
        <v>5555</v>
      </c>
      <c r="E11" s="111" t="s">
        <v>3919</v>
      </c>
      <c r="F11" s="130">
        <v>2346.5100000000002</v>
      </c>
      <c r="G11" s="131">
        <v>0</v>
      </c>
      <c r="H11" s="131">
        <v>0</v>
      </c>
      <c r="I11" s="131">
        <v>0</v>
      </c>
      <c r="J11" s="131">
        <f>K11+N11</f>
        <v>585.4893072523663</v>
      </c>
      <c r="K11" s="131">
        <v>490.31529510703541</v>
      </c>
      <c r="L11" s="131">
        <v>1534.1886082904559</v>
      </c>
      <c r="M11" s="131">
        <v>225.65463622930301</v>
      </c>
      <c r="N11" s="131">
        <v>95.174012145330877</v>
      </c>
      <c r="O11" s="131">
        <v>1.1774482278753766</v>
      </c>
      <c r="P11" s="132">
        <v>0</v>
      </c>
    </row>
    <row r="12" spans="1:104" ht="12.5" outlineLevel="2" x14ac:dyDescent="0.25">
      <c r="A12" s="111" t="s">
        <v>1567</v>
      </c>
      <c r="B12" s="112" t="s">
        <v>1568</v>
      </c>
      <c r="C12" s="112" t="s">
        <v>1573</v>
      </c>
      <c r="D12" s="112" t="s">
        <v>5556</v>
      </c>
      <c r="E12" s="111" t="s">
        <v>3919</v>
      </c>
      <c r="F12" s="133">
        <v>-2040</v>
      </c>
      <c r="G12" s="134">
        <v>0</v>
      </c>
      <c r="H12" s="134">
        <v>0</v>
      </c>
      <c r="I12" s="134">
        <v>0</v>
      </c>
      <c r="J12" s="134">
        <f t="shared" ref="J12:J41" si="0">K12+N12</f>
        <v>-509.01048228851664</v>
      </c>
      <c r="K12" s="134">
        <v>-426.26845912369953</v>
      </c>
      <c r="L12" s="134">
        <v>-1333.78709697062</v>
      </c>
      <c r="M12" s="134">
        <v>-196.17877524825298</v>
      </c>
      <c r="N12" s="134">
        <v>-82.742023164817098</v>
      </c>
      <c r="O12" s="134">
        <v>-1.0236454926106295</v>
      </c>
      <c r="P12" s="135">
        <v>0</v>
      </c>
    </row>
    <row r="13" spans="1:104" ht="13" outlineLevel="1" thickBot="1" x14ac:dyDescent="0.3">
      <c r="A13" s="115" t="s">
        <v>5557</v>
      </c>
      <c r="B13" s="115"/>
      <c r="C13" s="115"/>
      <c r="D13" s="115"/>
      <c r="E13" s="115"/>
      <c r="F13" s="136">
        <f t="shared" ref="F13:P13" si="1">SUBTOTAL(9,F11:F12)</f>
        <v>306.51000000000022</v>
      </c>
      <c r="G13" s="137">
        <f t="shared" si="1"/>
        <v>0</v>
      </c>
      <c r="H13" s="137">
        <f t="shared" si="1"/>
        <v>0</v>
      </c>
      <c r="I13" s="137">
        <f t="shared" si="1"/>
        <v>0</v>
      </c>
      <c r="J13" s="137">
        <f t="shared" si="1"/>
        <v>76.478824963849661</v>
      </c>
      <c r="K13" s="137">
        <f t="shared" si="1"/>
        <v>64.046835983335882</v>
      </c>
      <c r="L13" s="137">
        <f t="shared" si="1"/>
        <v>200.40151131983589</v>
      </c>
      <c r="M13" s="137">
        <f t="shared" si="1"/>
        <v>29.475860981050033</v>
      </c>
      <c r="N13" s="137">
        <f t="shared" si="1"/>
        <v>12.431988980513779</v>
      </c>
      <c r="O13" s="137">
        <f t="shared" si="1"/>
        <v>0.15380273526474708</v>
      </c>
      <c r="P13" s="138">
        <f t="shared" si="1"/>
        <v>0</v>
      </c>
    </row>
    <row r="14" spans="1:104" ht="12.5" outlineLevel="2" x14ac:dyDescent="0.25">
      <c r="A14" s="118" t="s">
        <v>1575</v>
      </c>
      <c r="B14" s="118" t="s">
        <v>1576</v>
      </c>
      <c r="C14" s="118" t="s">
        <v>1577</v>
      </c>
      <c r="D14" s="118" t="s">
        <v>5558</v>
      </c>
      <c r="E14" s="118" t="s">
        <v>3856</v>
      </c>
      <c r="F14" s="139">
        <v>90.1846370833333</v>
      </c>
      <c r="G14" s="140">
        <v>1.7465033699368615</v>
      </c>
      <c r="H14" s="140">
        <v>22.130821129973871</v>
      </c>
      <c r="I14" s="140">
        <v>6.0439598239899484</v>
      </c>
      <c r="J14" s="140">
        <f t="shared" si="0"/>
        <v>13.175669491118422</v>
      </c>
      <c r="K14" s="140">
        <v>11.036815642286131</v>
      </c>
      <c r="L14" s="140">
        <v>41.557788039357057</v>
      </c>
      <c r="M14" s="140">
        <v>5.5066763936689123</v>
      </c>
      <c r="N14" s="140">
        <v>2.1388538488322903</v>
      </c>
      <c r="O14" s="140">
        <v>2.3218835288230408E-2</v>
      </c>
      <c r="P14" s="141">
        <v>0</v>
      </c>
    </row>
    <row r="15" spans="1:104" ht="12.5" outlineLevel="2" x14ac:dyDescent="0.25">
      <c r="A15" s="111" t="s">
        <v>1575</v>
      </c>
      <c r="B15" s="112" t="s">
        <v>1576</v>
      </c>
      <c r="C15" s="112" t="s">
        <v>1579</v>
      </c>
      <c r="D15" s="112" t="s">
        <v>5559</v>
      </c>
      <c r="E15" s="111" t="s">
        <v>3856</v>
      </c>
      <c r="F15" s="133">
        <v>219.447775833333</v>
      </c>
      <c r="G15" s="134">
        <v>4.2497956682346629</v>
      </c>
      <c r="H15" s="134">
        <v>53.851294759333442</v>
      </c>
      <c r="I15" s="134">
        <v>14.706867860154997</v>
      </c>
      <c r="J15" s="134">
        <f t="shared" si="0"/>
        <v>32.060575486591205</v>
      </c>
      <c r="K15" s="134">
        <v>26.856066879153989</v>
      </c>
      <c r="L15" s="134">
        <v>101.12325611914433</v>
      </c>
      <c r="M15" s="134">
        <v>13.399487162186379</v>
      </c>
      <c r="N15" s="134">
        <v>5.2045086074372184</v>
      </c>
      <c r="O15" s="134">
        <v>5.6498777687982921E-2</v>
      </c>
      <c r="P15" s="135">
        <v>0</v>
      </c>
    </row>
    <row r="16" spans="1:104" ht="12.5" outlineLevel="2" x14ac:dyDescent="0.25">
      <c r="A16" s="111" t="s">
        <v>1575</v>
      </c>
      <c r="B16" s="112" t="s">
        <v>1576</v>
      </c>
      <c r="C16" s="112" t="s">
        <v>1581</v>
      </c>
      <c r="D16" s="112" t="s">
        <v>5560</v>
      </c>
      <c r="E16" s="111" t="s">
        <v>3848</v>
      </c>
      <c r="F16" s="133">
        <v>1916.4795537499999</v>
      </c>
      <c r="G16" s="134">
        <v>0</v>
      </c>
      <c r="H16" s="134">
        <v>0</v>
      </c>
      <c r="I16" s="134">
        <v>0</v>
      </c>
      <c r="J16" s="134">
        <f t="shared" si="0"/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5">
        <v>1916.4795537499999</v>
      </c>
    </row>
    <row r="17" spans="1:16" ht="12.5" outlineLevel="2" x14ac:dyDescent="0.25">
      <c r="A17" s="111" t="s">
        <v>1575</v>
      </c>
      <c r="B17" s="112" t="s">
        <v>1576</v>
      </c>
      <c r="C17" s="112" t="s">
        <v>1583</v>
      </c>
      <c r="D17" s="112" t="s">
        <v>5561</v>
      </c>
      <c r="E17" s="111" t="s">
        <v>3848</v>
      </c>
      <c r="F17" s="133">
        <v>0.72495374999999995</v>
      </c>
      <c r="G17" s="134">
        <v>0</v>
      </c>
      <c r="H17" s="134">
        <v>0</v>
      </c>
      <c r="I17" s="134">
        <v>0</v>
      </c>
      <c r="J17" s="134">
        <f t="shared" si="0"/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5">
        <v>0.72495374999999995</v>
      </c>
    </row>
    <row r="18" spans="1:16" ht="12.5" outlineLevel="2" x14ac:dyDescent="0.25">
      <c r="A18" s="111" t="s">
        <v>1575</v>
      </c>
      <c r="B18" s="112" t="s">
        <v>1576</v>
      </c>
      <c r="C18" s="112" t="s">
        <v>1585</v>
      </c>
      <c r="D18" s="112" t="s">
        <v>5562</v>
      </c>
      <c r="E18" s="111" t="s">
        <v>3848</v>
      </c>
      <c r="F18" s="133">
        <v>317.39669750000002</v>
      </c>
      <c r="G18" s="134">
        <v>0</v>
      </c>
      <c r="H18" s="134">
        <v>0</v>
      </c>
      <c r="I18" s="134">
        <v>0</v>
      </c>
      <c r="J18" s="134">
        <f t="shared" si="0"/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5">
        <v>317.39669750000002</v>
      </c>
    </row>
    <row r="19" spans="1:16" ht="12.5" outlineLevel="2" x14ac:dyDescent="0.25">
      <c r="A19" s="111" t="s">
        <v>1575</v>
      </c>
      <c r="B19" s="112" t="s">
        <v>1576</v>
      </c>
      <c r="C19" s="112" t="s">
        <v>1587</v>
      </c>
      <c r="D19" s="112" t="s">
        <v>5563</v>
      </c>
      <c r="E19" s="111" t="s">
        <v>3848</v>
      </c>
      <c r="F19" s="133">
        <v>342.82078000000001</v>
      </c>
      <c r="G19" s="134">
        <v>0</v>
      </c>
      <c r="H19" s="134">
        <v>0</v>
      </c>
      <c r="I19" s="134">
        <v>0</v>
      </c>
      <c r="J19" s="134">
        <f t="shared" si="0"/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5">
        <v>342.82078000000001</v>
      </c>
    </row>
    <row r="20" spans="1:16" ht="13" outlineLevel="1" thickBot="1" x14ac:dyDescent="0.3">
      <c r="A20" s="115" t="s">
        <v>5564</v>
      </c>
      <c r="B20" s="115"/>
      <c r="C20" s="115"/>
      <c r="D20" s="115"/>
      <c r="E20" s="115"/>
      <c r="F20" s="136">
        <f t="shared" ref="F20:P20" si="2">SUBTOTAL(9,F14:F19)</f>
        <v>2887.0543979166664</v>
      </c>
      <c r="G20" s="137">
        <f t="shared" si="2"/>
        <v>5.9962990381715242</v>
      </c>
      <c r="H20" s="137">
        <f t="shared" si="2"/>
        <v>75.982115889307309</v>
      </c>
      <c r="I20" s="137">
        <f t="shared" si="2"/>
        <v>20.750827684144944</v>
      </c>
      <c r="J20" s="137">
        <f t="shared" si="2"/>
        <v>45.236244977709624</v>
      </c>
      <c r="K20" s="137">
        <f t="shared" si="2"/>
        <v>37.892882521440121</v>
      </c>
      <c r="L20" s="137">
        <f t="shared" si="2"/>
        <v>142.68104415850138</v>
      </c>
      <c r="M20" s="137">
        <f t="shared" si="2"/>
        <v>18.90616355585529</v>
      </c>
      <c r="N20" s="137">
        <f t="shared" si="2"/>
        <v>7.3433624562695083</v>
      </c>
      <c r="O20" s="137">
        <f t="shared" si="2"/>
        <v>7.9717612976213326E-2</v>
      </c>
      <c r="P20" s="138">
        <f t="shared" si="2"/>
        <v>2577.4219849999999</v>
      </c>
    </row>
    <row r="21" spans="1:16" ht="12.5" outlineLevel="2" x14ac:dyDescent="0.25">
      <c r="A21" s="118" t="s">
        <v>1589</v>
      </c>
      <c r="B21" s="118" t="s">
        <v>1590</v>
      </c>
      <c r="C21" s="118" t="s">
        <v>1591</v>
      </c>
      <c r="D21" s="118" t="s">
        <v>5565</v>
      </c>
      <c r="E21" s="118" t="s">
        <v>3919</v>
      </c>
      <c r="F21" s="139">
        <v>1340.7268799999999</v>
      </c>
      <c r="G21" s="140">
        <v>0</v>
      </c>
      <c r="H21" s="140">
        <v>0</v>
      </c>
      <c r="I21" s="140">
        <v>0</v>
      </c>
      <c r="J21" s="140">
        <f t="shared" si="0"/>
        <v>334.5313901009697</v>
      </c>
      <c r="K21" s="140">
        <v>280.15175551143392</v>
      </c>
      <c r="L21" s="140">
        <v>876.59030054199843</v>
      </c>
      <c r="M21" s="140">
        <v>128.93243002980952</v>
      </c>
      <c r="N21" s="140">
        <v>54.379634589535762</v>
      </c>
      <c r="O21" s="140">
        <v>0.67275932722250598</v>
      </c>
      <c r="P21" s="141">
        <v>0</v>
      </c>
    </row>
    <row r="22" spans="1:16" ht="13" outlineLevel="1" thickBot="1" x14ac:dyDescent="0.3">
      <c r="A22" s="115" t="s">
        <v>5566</v>
      </c>
      <c r="B22" s="115"/>
      <c r="C22" s="115"/>
      <c r="D22" s="115"/>
      <c r="E22" s="115"/>
      <c r="F22" s="136">
        <f t="shared" ref="F22:P22" si="3">SUBTOTAL(9,F21:F21)</f>
        <v>1340.7268799999999</v>
      </c>
      <c r="G22" s="137">
        <f t="shared" si="3"/>
        <v>0</v>
      </c>
      <c r="H22" s="137">
        <f t="shared" si="3"/>
        <v>0</v>
      </c>
      <c r="I22" s="137">
        <f t="shared" si="3"/>
        <v>0</v>
      </c>
      <c r="J22" s="137">
        <f t="shared" si="3"/>
        <v>334.5313901009697</v>
      </c>
      <c r="K22" s="137">
        <f t="shared" si="3"/>
        <v>280.15175551143392</v>
      </c>
      <c r="L22" s="137">
        <f t="shared" si="3"/>
        <v>876.59030054199843</v>
      </c>
      <c r="M22" s="137">
        <f t="shared" si="3"/>
        <v>128.93243002980952</v>
      </c>
      <c r="N22" s="137">
        <f t="shared" si="3"/>
        <v>54.379634589535762</v>
      </c>
      <c r="O22" s="137">
        <f t="shared" si="3"/>
        <v>0.67275932722250598</v>
      </c>
      <c r="P22" s="138">
        <f t="shared" si="3"/>
        <v>0</v>
      </c>
    </row>
    <row r="23" spans="1:16" ht="12.5" outlineLevel="2" x14ac:dyDescent="0.25">
      <c r="A23" s="118" t="s">
        <v>1593</v>
      </c>
      <c r="B23" s="118" t="s">
        <v>1594</v>
      </c>
      <c r="C23" s="118" t="s">
        <v>1595</v>
      </c>
      <c r="D23" s="118" t="s">
        <v>5567</v>
      </c>
      <c r="E23" s="118" t="s">
        <v>3919</v>
      </c>
      <c r="F23" s="139">
        <v>1.0829229166666701</v>
      </c>
      <c r="G23" s="140">
        <v>0</v>
      </c>
      <c r="H23" s="140">
        <v>0</v>
      </c>
      <c r="I23" s="140">
        <v>0</v>
      </c>
      <c r="J23" s="140">
        <f t="shared" si="0"/>
        <v>0.27020544906558275</v>
      </c>
      <c r="K23" s="140">
        <v>0.2262822956064921</v>
      </c>
      <c r="L23" s="140">
        <v>0.70803363395284047</v>
      </c>
      <c r="M23" s="140">
        <v>0.10414043699996728</v>
      </c>
      <c r="N23" s="140">
        <v>4.3923153459090647E-2</v>
      </c>
      <c r="O23" s="140">
        <v>5.4339664827970252E-4</v>
      </c>
      <c r="P23" s="141">
        <v>0</v>
      </c>
    </row>
    <row r="24" spans="1:16" ht="12.5" outlineLevel="2" x14ac:dyDescent="0.25">
      <c r="A24" s="111" t="s">
        <v>1593</v>
      </c>
      <c r="B24" s="112" t="s">
        <v>1594</v>
      </c>
      <c r="C24" s="112" t="s">
        <v>1595</v>
      </c>
      <c r="D24" s="112" t="s">
        <v>5567</v>
      </c>
      <c r="E24" s="111" t="s">
        <v>5568</v>
      </c>
      <c r="F24" s="133">
        <v>1.1271566666666699</v>
      </c>
      <c r="G24" s="134">
        <v>4.7697273093287362E-2</v>
      </c>
      <c r="H24" s="134">
        <v>0.82481695809184741</v>
      </c>
      <c r="I24" s="134">
        <v>0.25464243548153515</v>
      </c>
      <c r="J24" s="134">
        <f t="shared" si="0"/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5">
        <v>0</v>
      </c>
    </row>
    <row r="25" spans="1:16" ht="13" outlineLevel="1" thickBot="1" x14ac:dyDescent="0.3">
      <c r="A25" s="115" t="s">
        <v>5569</v>
      </c>
      <c r="B25" s="115"/>
      <c r="C25" s="115"/>
      <c r="D25" s="115"/>
      <c r="E25" s="115"/>
      <c r="F25" s="136">
        <f t="shared" ref="F25:P25" si="4">SUBTOTAL(9,F23:F24)</f>
        <v>2.2100795833333402</v>
      </c>
      <c r="G25" s="137">
        <f t="shared" si="4"/>
        <v>4.7697273093287362E-2</v>
      </c>
      <c r="H25" s="137">
        <f t="shared" si="4"/>
        <v>0.82481695809184741</v>
      </c>
      <c r="I25" s="137">
        <f t="shared" si="4"/>
        <v>0.25464243548153515</v>
      </c>
      <c r="J25" s="137">
        <f t="shared" si="4"/>
        <v>0.27020544906558275</v>
      </c>
      <c r="K25" s="137">
        <f t="shared" si="4"/>
        <v>0.2262822956064921</v>
      </c>
      <c r="L25" s="137">
        <f t="shared" si="4"/>
        <v>0.70803363395284047</v>
      </c>
      <c r="M25" s="137">
        <f t="shared" si="4"/>
        <v>0.10414043699996728</v>
      </c>
      <c r="N25" s="137">
        <f t="shared" si="4"/>
        <v>4.3923153459090647E-2</v>
      </c>
      <c r="O25" s="137">
        <f t="shared" si="4"/>
        <v>5.4339664827970252E-4</v>
      </c>
      <c r="P25" s="138">
        <f t="shared" si="4"/>
        <v>0</v>
      </c>
    </row>
    <row r="26" spans="1:16" ht="12.5" outlineLevel="2" x14ac:dyDescent="0.25">
      <c r="A26" s="118" t="s">
        <v>1597</v>
      </c>
      <c r="B26" s="118" t="s">
        <v>1598</v>
      </c>
      <c r="C26" s="118" t="s">
        <v>1599</v>
      </c>
      <c r="D26" s="118" t="s">
        <v>5570</v>
      </c>
      <c r="E26" s="118" t="s">
        <v>3848</v>
      </c>
      <c r="F26" s="139">
        <v>130.51907499999999</v>
      </c>
      <c r="G26" s="140">
        <v>0</v>
      </c>
      <c r="H26" s="140">
        <v>0</v>
      </c>
      <c r="I26" s="140">
        <v>0</v>
      </c>
      <c r="J26" s="140">
        <f t="shared" si="0"/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1">
        <v>130.51907499999999</v>
      </c>
    </row>
    <row r="27" spans="1:16" ht="12.5" outlineLevel="2" x14ac:dyDescent="0.25">
      <c r="A27" s="111" t="s">
        <v>1597</v>
      </c>
      <c r="B27" s="112" t="s">
        <v>1598</v>
      </c>
      <c r="C27" s="112" t="s">
        <v>1603</v>
      </c>
      <c r="D27" s="112" t="s">
        <v>5571</v>
      </c>
      <c r="E27" s="111" t="s">
        <v>5417</v>
      </c>
      <c r="F27" s="133">
        <v>16.762979999999999</v>
      </c>
      <c r="G27" s="134">
        <v>0</v>
      </c>
      <c r="H27" s="134">
        <v>0</v>
      </c>
      <c r="I27" s="134">
        <v>0</v>
      </c>
      <c r="J27" s="134">
        <f t="shared" si="0"/>
        <v>3.8233123862574399</v>
      </c>
      <c r="K27" s="134">
        <v>3.2172574294597038</v>
      </c>
      <c r="L27" s="134">
        <v>11.391870851327583</v>
      </c>
      <c r="M27" s="134">
        <v>1.539174617171269</v>
      </c>
      <c r="N27" s="134">
        <v>0.6060549567977358</v>
      </c>
      <c r="O27" s="134">
        <v>8.6221452437043756E-3</v>
      </c>
      <c r="P27" s="135">
        <v>0</v>
      </c>
    </row>
    <row r="28" spans="1:16" ht="12.5" outlineLevel="2" x14ac:dyDescent="0.25">
      <c r="A28" s="111" t="s">
        <v>1597</v>
      </c>
      <c r="B28" s="112" t="s">
        <v>1598</v>
      </c>
      <c r="C28" s="112" t="s">
        <v>1605</v>
      </c>
      <c r="D28" s="112" t="s">
        <v>5572</v>
      </c>
      <c r="E28" s="111" t="s">
        <v>5548</v>
      </c>
      <c r="F28" s="133">
        <v>10434.08258</v>
      </c>
      <c r="G28" s="134">
        <v>147.84806427840905</v>
      </c>
      <c r="H28" s="134">
        <v>2665.7963914044944</v>
      </c>
      <c r="I28" s="134">
        <v>815.01705637442342</v>
      </c>
      <c r="J28" s="134">
        <f t="shared" si="0"/>
        <v>1579.5264184997127</v>
      </c>
      <c r="K28" s="134">
        <v>1325.1164720990894</v>
      </c>
      <c r="L28" s="134">
        <v>4604.0730451833488</v>
      </c>
      <c r="M28" s="134">
        <v>618.27199882146056</v>
      </c>
      <c r="N28" s="134">
        <v>254.40994640062343</v>
      </c>
      <c r="O28" s="134">
        <v>3.5496054381528088</v>
      </c>
      <c r="P28" s="135">
        <v>0</v>
      </c>
    </row>
    <row r="29" spans="1:16" ht="12.5" outlineLevel="2" x14ac:dyDescent="0.25">
      <c r="A29" s="111" t="s">
        <v>1597</v>
      </c>
      <c r="B29" s="112" t="s">
        <v>1598</v>
      </c>
      <c r="C29" s="112" t="s">
        <v>1607</v>
      </c>
      <c r="D29" s="112" t="s">
        <v>5573</v>
      </c>
      <c r="E29" s="111" t="s">
        <v>5548</v>
      </c>
      <c r="F29" s="133">
        <v>140.97</v>
      </c>
      <c r="G29" s="134">
        <v>1.997505910225154</v>
      </c>
      <c r="H29" s="134">
        <v>36.016325768459801</v>
      </c>
      <c r="I29" s="134">
        <v>11.0113135061178</v>
      </c>
      <c r="J29" s="134">
        <f t="shared" si="0"/>
        <v>21.340241224725339</v>
      </c>
      <c r="K29" s="134">
        <v>17.903027663387405</v>
      </c>
      <c r="L29" s="134">
        <v>62.203473300428548</v>
      </c>
      <c r="M29" s="134">
        <v>8.3531832344249377</v>
      </c>
      <c r="N29" s="134">
        <v>3.4372135613379324</v>
      </c>
      <c r="O29" s="134">
        <v>4.7957055618434781E-2</v>
      </c>
      <c r="P29" s="135">
        <v>0</v>
      </c>
    </row>
    <row r="30" spans="1:16" ht="12.5" outlineLevel="2" x14ac:dyDescent="0.25">
      <c r="A30" s="111" t="s">
        <v>1597</v>
      </c>
      <c r="B30" s="112" t="s">
        <v>1598</v>
      </c>
      <c r="C30" s="112" t="s">
        <v>1609</v>
      </c>
      <c r="D30" s="112" t="s">
        <v>5574</v>
      </c>
      <c r="E30" s="111" t="s">
        <v>5548</v>
      </c>
      <c r="F30" s="133">
        <v>870.32</v>
      </c>
      <c r="G30" s="134">
        <v>12.332193685090134</v>
      </c>
      <c r="H30" s="134">
        <v>222.3574423125909</v>
      </c>
      <c r="I30" s="134">
        <v>67.981601550999827</v>
      </c>
      <c r="J30" s="134">
        <f t="shared" si="0"/>
        <v>131.750292563687</v>
      </c>
      <c r="K30" s="134">
        <v>110.52963776689599</v>
      </c>
      <c r="L30" s="134">
        <v>384.03154488777028</v>
      </c>
      <c r="M30" s="134">
        <v>51.570847929238219</v>
      </c>
      <c r="N30" s="134">
        <v>21.220654796791017</v>
      </c>
      <c r="O30" s="134">
        <v>0.2960770706237934</v>
      </c>
      <c r="P30" s="135">
        <v>0</v>
      </c>
    </row>
    <row r="31" spans="1:16" ht="12.5" outlineLevel="2" x14ac:dyDescent="0.25">
      <c r="A31" s="111" t="s">
        <v>1597</v>
      </c>
      <c r="B31" s="112" t="s">
        <v>1598</v>
      </c>
      <c r="C31" s="112" t="s">
        <v>1611</v>
      </c>
      <c r="D31" s="112" t="s">
        <v>5575</v>
      </c>
      <c r="E31" s="111" t="s">
        <v>5417</v>
      </c>
      <c r="F31" s="133">
        <v>25</v>
      </c>
      <c r="G31" s="134">
        <v>0</v>
      </c>
      <c r="H31" s="134">
        <v>0</v>
      </c>
      <c r="I31" s="134">
        <v>0</v>
      </c>
      <c r="J31" s="134">
        <f t="shared" si="0"/>
        <v>5.7020177591595287</v>
      </c>
      <c r="K31" s="134">
        <v>4.7981585455863218</v>
      </c>
      <c r="L31" s="134">
        <v>16.989626622664325</v>
      </c>
      <c r="M31" s="134">
        <v>2.2954967093727805</v>
      </c>
      <c r="N31" s="134">
        <v>0.90385921357320698</v>
      </c>
      <c r="O31" s="134">
        <v>1.2858908803363685E-2</v>
      </c>
      <c r="P31" s="135">
        <v>0</v>
      </c>
    </row>
    <row r="32" spans="1:16" ht="12.5" outlineLevel="2" x14ac:dyDescent="0.25">
      <c r="A32" s="111" t="s">
        <v>1597</v>
      </c>
      <c r="B32" s="112" t="s">
        <v>1598</v>
      </c>
      <c r="C32" s="112" t="s">
        <v>1611</v>
      </c>
      <c r="D32" s="112" t="s">
        <v>5575</v>
      </c>
      <c r="E32" s="111" t="s">
        <v>5548</v>
      </c>
      <c r="F32" s="133">
        <v>934.28994333333299</v>
      </c>
      <c r="G32" s="134">
        <v>13.238630089183918</v>
      </c>
      <c r="H32" s="134">
        <v>238.70107796899461</v>
      </c>
      <c r="I32" s="134">
        <v>72.978360443047208</v>
      </c>
      <c r="J32" s="134">
        <f t="shared" si="0"/>
        <v>141.43415453336377</v>
      </c>
      <c r="K32" s="134">
        <v>118.65374690445705</v>
      </c>
      <c r="L32" s="134">
        <v>412.25849148750717</v>
      </c>
      <c r="M32" s="134">
        <v>55.361389591713284</v>
      </c>
      <c r="N32" s="134">
        <v>22.780407628906723</v>
      </c>
      <c r="O32" s="134">
        <v>0.31783921952316752</v>
      </c>
      <c r="P32" s="135">
        <v>0</v>
      </c>
    </row>
    <row r="33" spans="1:16" ht="12.5" outlineLevel="2" x14ac:dyDescent="0.25">
      <c r="A33" s="111" t="s">
        <v>1597</v>
      </c>
      <c r="B33" s="112" t="s">
        <v>1598</v>
      </c>
      <c r="C33" s="112" t="s">
        <v>1619</v>
      </c>
      <c r="D33" s="112" t="s">
        <v>5576</v>
      </c>
      <c r="E33" s="111" t="s">
        <v>3848</v>
      </c>
      <c r="F33" s="133">
        <v>1370.17734583333</v>
      </c>
      <c r="G33" s="134">
        <v>0</v>
      </c>
      <c r="H33" s="134">
        <v>0</v>
      </c>
      <c r="I33" s="134">
        <v>0</v>
      </c>
      <c r="J33" s="134">
        <f t="shared" si="0"/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5">
        <v>1370.17734583333</v>
      </c>
    </row>
    <row r="34" spans="1:16" ht="12.5" outlineLevel="2" x14ac:dyDescent="0.25">
      <c r="A34" s="111" t="s">
        <v>1597</v>
      </c>
      <c r="B34" s="112" t="s">
        <v>1598</v>
      </c>
      <c r="C34" s="112" t="s">
        <v>1625</v>
      </c>
      <c r="D34" s="112" t="s">
        <v>5577</v>
      </c>
      <c r="E34" s="111" t="s">
        <v>5417</v>
      </c>
      <c r="F34" s="133">
        <v>8617.5223966666708</v>
      </c>
      <c r="G34" s="134">
        <v>0</v>
      </c>
      <c r="H34" s="134">
        <v>0</v>
      </c>
      <c r="I34" s="134">
        <v>0</v>
      </c>
      <c r="J34" s="134">
        <f t="shared" si="0"/>
        <v>1965.4906298299338</v>
      </c>
      <c r="K34" s="134">
        <v>1653.9295491739083</v>
      </c>
      <c r="L34" s="134">
        <v>5856.3395172725659</v>
      </c>
      <c r="M34" s="134">
        <v>791.25977217978311</v>
      </c>
      <c r="N34" s="134">
        <v>311.56108065602541</v>
      </c>
      <c r="O34" s="134">
        <v>4.4324773843872309</v>
      </c>
      <c r="P34" s="135">
        <v>0</v>
      </c>
    </row>
    <row r="35" spans="1:16" ht="12.5" outlineLevel="2" x14ac:dyDescent="0.25">
      <c r="A35" s="111" t="s">
        <v>1597</v>
      </c>
      <c r="B35" s="112" t="s">
        <v>1598</v>
      </c>
      <c r="C35" s="112" t="s">
        <v>1627</v>
      </c>
      <c r="D35" s="112" t="s">
        <v>5578</v>
      </c>
      <c r="E35" s="111" t="s">
        <v>5417</v>
      </c>
      <c r="F35" s="133">
        <v>21651.4898125</v>
      </c>
      <c r="G35" s="134">
        <v>0</v>
      </c>
      <c r="H35" s="134">
        <v>0</v>
      </c>
      <c r="I35" s="134">
        <v>0</v>
      </c>
      <c r="J35" s="134">
        <f t="shared" si="0"/>
        <v>4938.2871769254643</v>
      </c>
      <c r="K35" s="134">
        <v>4155.4912347408826</v>
      </c>
      <c r="L35" s="134">
        <v>14714.029109551817</v>
      </c>
      <c r="M35" s="134">
        <v>1988.0369447044811</v>
      </c>
      <c r="N35" s="134">
        <v>782.79594218458203</v>
      </c>
      <c r="O35" s="134">
        <v>11.136581318235816</v>
      </c>
      <c r="P35" s="135">
        <v>0</v>
      </c>
    </row>
    <row r="36" spans="1:16" ht="12.5" outlineLevel="2" x14ac:dyDescent="0.25">
      <c r="A36" s="111" t="s">
        <v>1597</v>
      </c>
      <c r="B36" s="112" t="s">
        <v>1598</v>
      </c>
      <c r="C36" s="112" t="s">
        <v>1629</v>
      </c>
      <c r="D36" s="112" t="s">
        <v>5579</v>
      </c>
      <c r="E36" s="111" t="s">
        <v>5549</v>
      </c>
      <c r="F36" s="133">
        <v>12438.983771666701</v>
      </c>
      <c r="G36" s="134">
        <v>500.31326180709448</v>
      </c>
      <c r="H36" s="134">
        <v>9254.6870044797197</v>
      </c>
      <c r="I36" s="134">
        <v>2683.9835053798847</v>
      </c>
      <c r="J36" s="134">
        <f t="shared" si="0"/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5">
        <v>0</v>
      </c>
    </row>
    <row r="37" spans="1:16" ht="12.5" outlineLevel="2" x14ac:dyDescent="0.25">
      <c r="A37" s="111" t="s">
        <v>1597</v>
      </c>
      <c r="B37" s="112" t="s">
        <v>1598</v>
      </c>
      <c r="C37" s="112" t="s">
        <v>1631</v>
      </c>
      <c r="D37" s="112" t="s">
        <v>5580</v>
      </c>
      <c r="E37" s="111" t="s">
        <v>5417</v>
      </c>
      <c r="F37" s="133">
        <v>10246.7380141667</v>
      </c>
      <c r="G37" s="134">
        <v>0</v>
      </c>
      <c r="H37" s="134">
        <v>0</v>
      </c>
      <c r="I37" s="134">
        <v>0</v>
      </c>
      <c r="J37" s="134">
        <f t="shared" si="0"/>
        <v>2337.0832852093426</v>
      </c>
      <c r="K37" s="134">
        <v>1966.6189426823266</v>
      </c>
      <c r="L37" s="134">
        <v>6963.530118438126</v>
      </c>
      <c r="M37" s="134">
        <v>940.85413573298547</v>
      </c>
      <c r="N37" s="134">
        <v>370.4643425270159</v>
      </c>
      <c r="O37" s="134">
        <v>5.2704747862451802</v>
      </c>
      <c r="P37" s="135">
        <v>0</v>
      </c>
    </row>
    <row r="38" spans="1:16" ht="12.5" outlineLevel="2" x14ac:dyDescent="0.25">
      <c r="A38" s="111" t="s">
        <v>1597</v>
      </c>
      <c r="B38" s="112" t="s">
        <v>1598</v>
      </c>
      <c r="C38" s="112" t="s">
        <v>1633</v>
      </c>
      <c r="D38" s="112" t="s">
        <v>5581</v>
      </c>
      <c r="E38" s="111" t="s">
        <v>5549</v>
      </c>
      <c r="F38" s="133">
        <v>506.439934166667</v>
      </c>
      <c r="G38" s="134">
        <v>20.369719908264269</v>
      </c>
      <c r="H38" s="134">
        <v>376.7946934666524</v>
      </c>
      <c r="I38" s="134">
        <v>109.27552079175028</v>
      </c>
      <c r="J38" s="134">
        <f t="shared" si="0"/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5">
        <v>0</v>
      </c>
    </row>
    <row r="39" spans="1:16" ht="12.5" outlineLevel="2" x14ac:dyDescent="0.25">
      <c r="A39" s="111" t="s">
        <v>1597</v>
      </c>
      <c r="B39" s="112" t="s">
        <v>1598</v>
      </c>
      <c r="C39" s="112" t="s">
        <v>1635</v>
      </c>
      <c r="D39" s="112" t="s">
        <v>5582</v>
      </c>
      <c r="E39" s="111" t="s">
        <v>5417</v>
      </c>
      <c r="F39" s="133">
        <v>779.16860083333302</v>
      </c>
      <c r="G39" s="134">
        <v>0</v>
      </c>
      <c r="H39" s="134">
        <v>0</v>
      </c>
      <c r="I39" s="134">
        <v>0</v>
      </c>
      <c r="J39" s="134">
        <f t="shared" si="0"/>
        <v>177.71332797324587</v>
      </c>
      <c r="K39" s="134">
        <v>149.54297922163977</v>
      </c>
      <c r="L39" s="134">
        <v>529.51134417048434</v>
      </c>
      <c r="M39" s="134">
        <v>71.543158370380368</v>
      </c>
      <c r="N39" s="134">
        <v>28.170348751606095</v>
      </c>
      <c r="O39" s="134">
        <v>0.40077031922241246</v>
      </c>
      <c r="P39" s="135">
        <v>0</v>
      </c>
    </row>
    <row r="40" spans="1:16" ht="13" outlineLevel="1" thickBot="1" x14ac:dyDescent="0.3">
      <c r="A40" s="115" t="s">
        <v>5583</v>
      </c>
      <c r="B40" s="115"/>
      <c r="C40" s="115"/>
      <c r="D40" s="115"/>
      <c r="E40" s="115"/>
      <c r="F40" s="142">
        <f t="shared" ref="F40:P40" si="5">SUBTOTAL(9,F26:F39)</f>
        <v>68162.464454166737</v>
      </c>
      <c r="G40" s="143">
        <f t="shared" si="5"/>
        <v>696.09937567826705</v>
      </c>
      <c r="H40" s="143">
        <f t="shared" si="5"/>
        <v>12794.352935400912</v>
      </c>
      <c r="I40" s="143">
        <f t="shared" si="5"/>
        <v>3760.2473580462233</v>
      </c>
      <c r="J40" s="143">
        <f t="shared" si="5"/>
        <v>11302.150856904893</v>
      </c>
      <c r="K40" s="143">
        <f t="shared" si="5"/>
        <v>9505.8010062276335</v>
      </c>
      <c r="L40" s="143">
        <f t="shared" si="5"/>
        <v>33554.358141766032</v>
      </c>
      <c r="M40" s="143">
        <f t="shared" si="5"/>
        <v>4529.0861018910118</v>
      </c>
      <c r="N40" s="143">
        <f t="shared" si="5"/>
        <v>1796.3498506772594</v>
      </c>
      <c r="O40" s="143">
        <f t="shared" si="5"/>
        <v>25.473263646055916</v>
      </c>
      <c r="P40" s="144">
        <f t="shared" si="5"/>
        <v>1500.69642083333</v>
      </c>
    </row>
    <row r="41" spans="1:16" ht="12.5" outlineLevel="2" x14ac:dyDescent="0.25">
      <c r="A41" s="145" t="s">
        <v>1637</v>
      </c>
      <c r="B41" s="145" t="s">
        <v>1638</v>
      </c>
      <c r="C41" s="145" t="s">
        <v>1641</v>
      </c>
      <c r="D41" s="145" t="s">
        <v>5584</v>
      </c>
      <c r="E41" s="145" t="s">
        <v>5549</v>
      </c>
      <c r="F41" s="146">
        <v>3018.9384799999998</v>
      </c>
      <c r="G41" s="147">
        <v>121.42591274732173</v>
      </c>
      <c r="H41" s="147">
        <v>2246.1103922186535</v>
      </c>
      <c r="I41" s="147">
        <v>651.40217503402425</v>
      </c>
      <c r="J41" s="147">
        <f t="shared" si="0"/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8">
        <v>0</v>
      </c>
    </row>
    <row r="42" spans="1:16" ht="13" outlineLevel="1" thickBot="1" x14ac:dyDescent="0.3">
      <c r="A42" s="149" t="s">
        <v>5585</v>
      </c>
      <c r="B42" s="149"/>
      <c r="C42" s="149"/>
      <c r="D42" s="149"/>
      <c r="E42" s="149"/>
      <c r="F42" s="150">
        <f t="shared" ref="F42:P42" si="6">SUBTOTAL(9,F41:F41)</f>
        <v>3018.9384799999998</v>
      </c>
      <c r="G42" s="143">
        <f t="shared" si="6"/>
        <v>121.42591274732173</v>
      </c>
      <c r="H42" s="143">
        <f t="shared" si="6"/>
        <v>2246.1103922186535</v>
      </c>
      <c r="I42" s="143">
        <f t="shared" si="6"/>
        <v>651.40217503402425</v>
      </c>
      <c r="J42" s="143">
        <f t="shared" si="6"/>
        <v>0</v>
      </c>
      <c r="K42" s="143">
        <f t="shared" si="6"/>
        <v>0</v>
      </c>
      <c r="L42" s="143">
        <f t="shared" si="6"/>
        <v>0</v>
      </c>
      <c r="M42" s="143">
        <f t="shared" si="6"/>
        <v>0</v>
      </c>
      <c r="N42" s="143">
        <f t="shared" si="6"/>
        <v>0</v>
      </c>
      <c r="O42" s="143">
        <f t="shared" si="6"/>
        <v>0</v>
      </c>
      <c r="P42" s="144">
        <f t="shared" si="6"/>
        <v>0</v>
      </c>
    </row>
    <row r="43" spans="1:16" ht="13" thickBot="1" x14ac:dyDescent="0.3">
      <c r="A43" s="151" t="s">
        <v>3701</v>
      </c>
      <c r="B43" s="151"/>
      <c r="C43" s="151"/>
      <c r="D43" s="151"/>
      <c r="E43" s="151"/>
      <c r="F43" s="152">
        <f t="shared" ref="F43:P43" si="7">SUBTOTAL(9,F11:F41)</f>
        <v>75717.904291666739</v>
      </c>
      <c r="G43" s="153">
        <f t="shared" si="7"/>
        <v>823.56928473685355</v>
      </c>
      <c r="H43" s="153">
        <f t="shared" si="7"/>
        <v>15117.270260466965</v>
      </c>
      <c r="I43" s="153">
        <f t="shared" si="7"/>
        <v>4432.655003199874</v>
      </c>
      <c r="J43" s="153">
        <f t="shared" si="7"/>
        <v>11758.667522396488</v>
      </c>
      <c r="K43" s="153">
        <f t="shared" si="7"/>
        <v>9888.1187625394505</v>
      </c>
      <c r="L43" s="153">
        <f t="shared" si="7"/>
        <v>34774.739031420322</v>
      </c>
      <c r="M43" s="153">
        <f t="shared" si="7"/>
        <v>4706.5046968947254</v>
      </c>
      <c r="N43" s="153">
        <f t="shared" si="7"/>
        <v>1870.5487598570376</v>
      </c>
      <c r="O43" s="153">
        <f t="shared" si="7"/>
        <v>26.380086718167661</v>
      </c>
      <c r="P43" s="154">
        <f t="shared" si="7"/>
        <v>4078.1184058333301</v>
      </c>
    </row>
    <row r="44" spans="1:16" ht="12.5" x14ac:dyDescent="0.25"/>
    <row r="45" spans="1:16" ht="12.5" x14ac:dyDescent="0.25"/>
    <row r="46" spans="1:16" ht="12.5" x14ac:dyDescent="0.25"/>
    <row r="47" spans="1:16" ht="12.5" x14ac:dyDescent="0.25"/>
    <row r="48" spans="1:16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  <row r="1007" ht="12.5" x14ac:dyDescent="0.25"/>
    <row r="1008" ht="12.5" x14ac:dyDescent="0.25"/>
    <row r="1009" ht="12.5" x14ac:dyDescent="0.25"/>
    <row r="1010" ht="12.5" x14ac:dyDescent="0.25"/>
    <row r="1011" ht="12.5" x14ac:dyDescent="0.25"/>
    <row r="1012" ht="12.5" x14ac:dyDescent="0.25"/>
    <row r="1013" ht="12.5" x14ac:dyDescent="0.25"/>
    <row r="1014" ht="12.5" x14ac:dyDescent="0.25"/>
    <row r="1015" ht="12.5" x14ac:dyDescent="0.25"/>
    <row r="1016" ht="12.5" x14ac:dyDescent="0.25"/>
    <row r="1017" ht="12.5" x14ac:dyDescent="0.25"/>
    <row r="1018" ht="12.5" x14ac:dyDescent="0.25"/>
    <row r="1019" ht="12.5" x14ac:dyDescent="0.25"/>
    <row r="1020" ht="12.5" x14ac:dyDescent="0.25"/>
    <row r="1021" ht="12.5" x14ac:dyDescent="0.25"/>
    <row r="1022" ht="12.5" x14ac:dyDescent="0.25"/>
    <row r="1023" ht="12.5" x14ac:dyDescent="0.25"/>
    <row r="1024" ht="12.5" x14ac:dyDescent="0.25"/>
    <row r="1025" ht="12.5" x14ac:dyDescent="0.25"/>
    <row r="1026" ht="12.5" x14ac:dyDescent="0.25"/>
    <row r="1027" ht="12.5" x14ac:dyDescent="0.25"/>
    <row r="1028" ht="12.5" x14ac:dyDescent="0.25"/>
    <row r="1029" ht="12.5" x14ac:dyDescent="0.25"/>
    <row r="1030" ht="12.5" x14ac:dyDescent="0.25"/>
    <row r="1031" ht="12.5" x14ac:dyDescent="0.25"/>
    <row r="1032" ht="12.5" x14ac:dyDescent="0.25"/>
    <row r="1033" ht="12.5" x14ac:dyDescent="0.25"/>
    <row r="1034" ht="12.5" x14ac:dyDescent="0.25"/>
    <row r="1035" ht="12.5" x14ac:dyDescent="0.25"/>
    <row r="1036" ht="12.5" x14ac:dyDescent="0.25"/>
    <row r="1037" ht="12.5" x14ac:dyDescent="0.25"/>
    <row r="1038" ht="12.5" x14ac:dyDescent="0.25"/>
    <row r="1039" ht="12.5" x14ac:dyDescent="0.25"/>
    <row r="1040" ht="12.5" x14ac:dyDescent="0.25"/>
    <row r="1041" ht="12.5" x14ac:dyDescent="0.25"/>
    <row r="1042" ht="12.5" x14ac:dyDescent="0.25"/>
    <row r="1043" ht="12.5" x14ac:dyDescent="0.25"/>
    <row r="1044" ht="12.5" x14ac:dyDescent="0.25"/>
    <row r="1045" ht="12.5" x14ac:dyDescent="0.25"/>
    <row r="1046" ht="12.5" x14ac:dyDescent="0.25"/>
    <row r="1047" ht="12.5" x14ac:dyDescent="0.25"/>
    <row r="1048" ht="12.5" x14ac:dyDescent="0.25"/>
    <row r="1049" ht="12.5" x14ac:dyDescent="0.25"/>
    <row r="1050" ht="12.5" x14ac:dyDescent="0.25"/>
    <row r="1051" ht="12.5" x14ac:dyDescent="0.25"/>
    <row r="1052" ht="12.5" x14ac:dyDescent="0.25"/>
    <row r="1053" ht="12.5" x14ac:dyDescent="0.25"/>
    <row r="1054" ht="12.5" x14ac:dyDescent="0.25"/>
    <row r="1055" ht="12.5" x14ac:dyDescent="0.25"/>
    <row r="1056" ht="12.5" x14ac:dyDescent="0.25"/>
    <row r="1057" ht="12.5" x14ac:dyDescent="0.25"/>
    <row r="1058" ht="12.5" x14ac:dyDescent="0.25"/>
    <row r="1059" ht="12.5" x14ac:dyDescent="0.25"/>
    <row r="1060" ht="12.5" x14ac:dyDescent="0.25"/>
    <row r="1061" ht="12.5" x14ac:dyDescent="0.25"/>
    <row r="1062" ht="12.5" x14ac:dyDescent="0.25"/>
    <row r="1063" ht="12.5" x14ac:dyDescent="0.25"/>
    <row r="1064" ht="12.5" x14ac:dyDescent="0.25"/>
    <row r="1065" ht="12.5" x14ac:dyDescent="0.25"/>
    <row r="1066" ht="12.5" x14ac:dyDescent="0.25"/>
    <row r="1067" ht="12.5" x14ac:dyDescent="0.25"/>
    <row r="1068" ht="12.5" x14ac:dyDescent="0.25"/>
    <row r="1069" ht="12.5" x14ac:dyDescent="0.25"/>
    <row r="1070" ht="12.5" x14ac:dyDescent="0.25"/>
    <row r="1071" ht="12.5" x14ac:dyDescent="0.25"/>
    <row r="1072" ht="12.5" x14ac:dyDescent="0.25"/>
    <row r="1073" ht="12.5" x14ac:dyDescent="0.25"/>
    <row r="1074" ht="12.5" x14ac:dyDescent="0.25"/>
    <row r="1075" ht="12.5" x14ac:dyDescent="0.25"/>
    <row r="1076" ht="12.5" x14ac:dyDescent="0.25"/>
    <row r="1077" ht="12.5" x14ac:dyDescent="0.25"/>
    <row r="1078" ht="12.5" x14ac:dyDescent="0.25"/>
    <row r="1079" ht="12.5" x14ac:dyDescent="0.25"/>
    <row r="1080" ht="12.5" x14ac:dyDescent="0.25"/>
    <row r="1081" ht="12.5" x14ac:dyDescent="0.25"/>
    <row r="1082" ht="12.5" x14ac:dyDescent="0.25"/>
    <row r="1083" ht="12.5" x14ac:dyDescent="0.25"/>
    <row r="1084" ht="12.5" x14ac:dyDescent="0.25"/>
    <row r="1085" ht="12.5" x14ac:dyDescent="0.25"/>
    <row r="1086" ht="12.5" x14ac:dyDescent="0.25"/>
    <row r="1087" ht="12.5" x14ac:dyDescent="0.25"/>
    <row r="1088" ht="12.5" x14ac:dyDescent="0.25"/>
    <row r="1089" ht="12.5" x14ac:dyDescent="0.25"/>
    <row r="1090" ht="12.5" x14ac:dyDescent="0.25"/>
    <row r="1091" ht="12.5" x14ac:dyDescent="0.25"/>
    <row r="1092" ht="12.5" x14ac:dyDescent="0.25"/>
    <row r="1093" ht="12.5" x14ac:dyDescent="0.25"/>
    <row r="1094" ht="12.5" x14ac:dyDescent="0.25"/>
    <row r="1095" ht="12.5" x14ac:dyDescent="0.25"/>
    <row r="1096" ht="12.5" x14ac:dyDescent="0.25"/>
    <row r="1097" ht="12.5" x14ac:dyDescent="0.25"/>
    <row r="1098" ht="12.5" x14ac:dyDescent="0.25"/>
    <row r="1099" ht="12.5" x14ac:dyDescent="0.25"/>
    <row r="1100" ht="12.5" x14ac:dyDescent="0.25"/>
    <row r="1101" ht="12.5" x14ac:dyDescent="0.25"/>
    <row r="1102" ht="12.5" x14ac:dyDescent="0.25"/>
    <row r="1103" ht="12.5" x14ac:dyDescent="0.25"/>
    <row r="110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  <row r="13037" ht="12.5" x14ac:dyDescent="0.25"/>
    <row r="13038" ht="12.5" x14ac:dyDescent="0.25"/>
    <row r="13039" ht="12.5" x14ac:dyDescent="0.25"/>
    <row r="13040" ht="12.5" x14ac:dyDescent="0.25"/>
    <row r="13041" ht="12.5" x14ac:dyDescent="0.25"/>
  </sheetData>
  <pageMargins left="0.3" right="0.3" top="1" bottom="0.7" header="0.5" footer="0.55000000000000004"/>
  <pageSetup scale="85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4097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4097" r:id="rId5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Y13044"/>
  <sheetViews>
    <sheetView showGridLines="0" view="pageBreakPreview" topLeftCell="A3" zoomScale="90" zoomScaleNormal="85" zoomScaleSheetLayoutView="90" workbookViewId="0">
      <pane ySplit="8" topLeftCell="A188" activePane="bottomLeft" state="frozen"/>
      <selection activeCell="I18" sqref="I18"/>
      <selection pane="bottomLeft" activeCell="I18" sqref="I18"/>
    </sheetView>
  </sheetViews>
  <sheetFormatPr defaultRowHeight="12" customHeight="1" outlineLevelRow="2" outlineLevelCol="1" x14ac:dyDescent="0.25"/>
  <cols>
    <col min="1" max="1" width="14" customWidth="1"/>
    <col min="2" max="2" width="20.81640625" customWidth="1"/>
    <col min="3" max="3" width="9.81640625" customWidth="1"/>
    <col min="4" max="4" width="43.1796875" customWidth="1"/>
    <col min="5" max="5" width="6.7265625" customWidth="1"/>
    <col min="6" max="6" width="15.81640625" bestFit="1" customWidth="1"/>
    <col min="7" max="7" width="7" bestFit="1" customWidth="1"/>
    <col min="8" max="8" width="8.1796875" bestFit="1" customWidth="1"/>
    <col min="9" max="9" width="10.54296875" bestFit="1" customWidth="1"/>
    <col min="10" max="10" width="9.54296875" bestFit="1" customWidth="1"/>
    <col min="11" max="11" width="8.1796875" hidden="1" customWidth="1" outlineLevel="1"/>
    <col min="12" max="12" width="9.26953125" bestFit="1" customWidth="1" collapsed="1"/>
    <col min="13" max="13" width="8.1796875" bestFit="1" customWidth="1"/>
    <col min="14" max="14" width="8.1796875" hidden="1" customWidth="1" outlineLevel="1"/>
    <col min="15" max="15" width="6.54296875" bestFit="1" customWidth="1" collapsed="1"/>
    <col min="16" max="16" width="9.26953125" bestFit="1" customWidth="1"/>
    <col min="17" max="17" width="8.7265625" customWidth="1"/>
    <col min="18" max="20" width="5.54296875" customWidth="1"/>
    <col min="21" max="24" width="4.54296875" customWidth="1"/>
    <col min="25" max="25" width="5.54296875" customWidth="1"/>
    <col min="26" max="26" width="4.54296875" customWidth="1"/>
    <col min="27" max="27" width="7.26953125" customWidth="1"/>
    <col min="28" max="29" width="5.54296875" customWidth="1"/>
    <col min="30" max="30" width="4.54296875" customWidth="1"/>
    <col min="31" max="31" width="5.54296875" customWidth="1"/>
    <col min="32" max="32" width="4.54296875" customWidth="1"/>
    <col min="33" max="33" width="22.453125" customWidth="1"/>
    <col min="34" max="34" width="9.54296875" customWidth="1"/>
    <col min="35" max="35" width="22.453125" customWidth="1"/>
    <col min="36" max="36" width="9.54296875" customWidth="1"/>
    <col min="37" max="37" width="22.453125" customWidth="1"/>
    <col min="38" max="38" width="9.54296875" customWidth="1"/>
    <col min="39" max="39" width="22.453125" customWidth="1"/>
    <col min="40" max="40" width="9.54296875" customWidth="1"/>
    <col min="41" max="41" width="22.453125" customWidth="1"/>
    <col min="42" max="42" width="9.54296875" customWidth="1"/>
    <col min="43" max="43" width="15.453125" customWidth="1"/>
    <col min="44" max="44" width="22.7265625" customWidth="1"/>
    <col min="45" max="45" width="6.54296875" customWidth="1"/>
    <col min="46" max="46" width="29.453125" customWidth="1"/>
    <col min="47" max="50" width="22.7265625" customWidth="1"/>
    <col min="51" max="51" width="6.54296875" customWidth="1"/>
    <col min="52" max="52" width="22.453125" customWidth="1"/>
    <col min="53" max="53" width="14.81640625" customWidth="1"/>
    <col min="54" max="54" width="22.54296875" customWidth="1"/>
    <col min="55" max="55" width="29.453125" customWidth="1"/>
    <col min="56" max="56" width="14.81640625" customWidth="1"/>
    <col min="57" max="57" width="29.453125" customWidth="1"/>
    <col min="58" max="58" width="14.81640625" customWidth="1"/>
    <col min="59" max="59" width="6.54296875" customWidth="1"/>
    <col min="60" max="60" width="14.81640625" customWidth="1"/>
    <col min="61" max="61" width="6.54296875" customWidth="1"/>
    <col min="62" max="62" width="22.453125" customWidth="1"/>
    <col min="63" max="63" width="14.81640625" customWidth="1"/>
    <col min="64" max="64" width="6.26953125" customWidth="1"/>
    <col min="65" max="65" width="22.453125" customWidth="1"/>
    <col min="66" max="66" width="22.1796875" customWidth="1"/>
    <col min="67" max="67" width="10.7265625" customWidth="1"/>
    <col min="68" max="68" width="6.26953125" customWidth="1"/>
    <col min="69" max="69" width="4.81640625" customWidth="1"/>
    <col min="70" max="70" width="10.7265625" customWidth="1"/>
    <col min="71" max="71" width="11.81640625" customWidth="1"/>
    <col min="72" max="73" width="10.7265625" customWidth="1"/>
    <col min="74" max="74" width="9.54296875" customWidth="1"/>
    <col min="75" max="75" width="5.54296875" customWidth="1"/>
    <col min="76" max="76" width="4.54296875" customWidth="1"/>
    <col min="77" max="77" width="6" customWidth="1"/>
    <col min="78" max="78" width="5.26953125" customWidth="1"/>
    <col min="79" max="79" width="6" customWidth="1"/>
    <col min="80" max="80" width="5.26953125" customWidth="1"/>
    <col min="81" max="81" width="6" customWidth="1"/>
    <col min="82" max="82" width="5.26953125" customWidth="1"/>
    <col min="83" max="83" width="6" customWidth="1"/>
    <col min="84" max="84" width="5.26953125" customWidth="1"/>
    <col min="85" max="85" width="6" customWidth="1"/>
    <col min="86" max="86" width="5.26953125" customWidth="1"/>
    <col min="87" max="87" width="6" customWidth="1"/>
    <col min="88" max="88" width="5.26953125" customWidth="1"/>
    <col min="89" max="89" width="6" customWidth="1"/>
    <col min="90" max="90" width="5.26953125" customWidth="1"/>
    <col min="91" max="91" width="6" customWidth="1"/>
    <col min="92" max="92" width="5.26953125" customWidth="1"/>
    <col min="93" max="93" width="6" customWidth="1"/>
    <col min="94" max="94" width="5.26953125" customWidth="1"/>
    <col min="95" max="95" width="6" customWidth="1"/>
    <col min="96" max="96" width="5.26953125" customWidth="1"/>
    <col min="97" max="97" width="6" customWidth="1"/>
    <col min="98" max="98" width="5.26953125" customWidth="1"/>
    <col min="99" max="99" width="6" customWidth="1"/>
    <col min="100" max="100" width="5.26953125" customWidth="1"/>
    <col min="101" max="101" width="6" customWidth="1"/>
    <col min="102" max="102" width="5.26953125" customWidth="1"/>
    <col min="103" max="103" width="6" customWidth="1"/>
    <col min="104" max="104" width="5.26953125" customWidth="1"/>
    <col min="105" max="105" width="6" customWidth="1"/>
    <col min="106" max="106" width="5.26953125" customWidth="1"/>
    <col min="107" max="107" width="6" customWidth="1"/>
    <col min="108" max="108" width="5.26953125" customWidth="1"/>
    <col min="109" max="109" width="6" customWidth="1"/>
    <col min="110" max="110" width="5.26953125" customWidth="1"/>
    <col min="111" max="111" width="6" customWidth="1"/>
    <col min="112" max="112" width="5.26953125" customWidth="1"/>
    <col min="113" max="113" width="6" customWidth="1"/>
    <col min="114" max="114" width="5.26953125" customWidth="1"/>
    <col min="115" max="115" width="6" customWidth="1"/>
    <col min="116" max="116" width="5.26953125" customWidth="1"/>
    <col min="117" max="117" width="6" customWidth="1"/>
    <col min="118" max="118" width="5.26953125" customWidth="1"/>
    <col min="119" max="119" width="6" customWidth="1"/>
    <col min="120" max="120" width="5.26953125" customWidth="1"/>
    <col min="121" max="121" width="6" customWidth="1"/>
    <col min="122" max="122" width="5.26953125" customWidth="1"/>
    <col min="123" max="123" width="6" customWidth="1"/>
    <col min="124" max="124" width="5.26953125" customWidth="1"/>
    <col min="125" max="125" width="6" customWidth="1"/>
    <col min="126" max="126" width="5.26953125" customWidth="1"/>
    <col min="127" max="127" width="6" customWidth="1"/>
    <col min="128" max="128" width="5.26953125" customWidth="1"/>
    <col min="129" max="129" width="6" customWidth="1"/>
    <col min="130" max="130" width="5.26953125" customWidth="1"/>
    <col min="131" max="131" width="8.1796875" customWidth="1"/>
    <col min="132" max="132" width="6.81640625" customWidth="1"/>
    <col min="133" max="133" width="6" customWidth="1"/>
    <col min="134" max="134" width="5.26953125" customWidth="1"/>
    <col min="135" max="135" width="6" customWidth="1"/>
    <col min="136" max="136" width="5.26953125" customWidth="1"/>
    <col min="137" max="137" width="6" customWidth="1"/>
    <col min="138" max="138" width="5.26953125" customWidth="1"/>
    <col min="139" max="139" width="6" customWidth="1"/>
    <col min="140" max="140" width="5.26953125" customWidth="1"/>
    <col min="141" max="141" width="6" customWidth="1"/>
    <col min="142" max="142" width="5.26953125" customWidth="1"/>
    <col min="143" max="143" width="6" customWidth="1"/>
    <col min="144" max="144" width="5.26953125" customWidth="1"/>
    <col min="145" max="145" width="6" customWidth="1"/>
    <col min="146" max="146" width="5.26953125" customWidth="1"/>
  </cols>
  <sheetData>
    <row r="1" spans="1:103" s="92" customFormat="1" ht="40" hidden="1" customHeight="1" x14ac:dyDescent="0.25">
      <c r="BJ1" s="93"/>
    </row>
    <row r="2" spans="1:103" s="92" customFormat="1" ht="42" hidden="1" customHeight="1" x14ac:dyDescent="0.25"/>
    <row r="3" spans="1:103" s="92" customFormat="1" ht="35.25" customHeight="1" x14ac:dyDescent="0.25">
      <c r="D3" s="93"/>
      <c r="F3" s="93"/>
      <c r="H3" s="93"/>
      <c r="J3" s="93"/>
      <c r="L3" s="93"/>
      <c r="N3" s="93"/>
      <c r="P3" s="93"/>
      <c r="AT3" s="93"/>
      <c r="AZ3" s="93"/>
      <c r="BC3" s="93"/>
      <c r="BE3" s="93"/>
      <c r="BJ3" s="94"/>
      <c r="BL3" s="93"/>
      <c r="BN3" s="93"/>
      <c r="BP3" s="93"/>
      <c r="BR3" s="93"/>
      <c r="BT3" s="93"/>
      <c r="BV3" s="93"/>
      <c r="BX3" s="93"/>
    </row>
    <row r="4" spans="1:103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S4" s="92"/>
      <c r="AT4" s="92"/>
      <c r="AY4" s="92"/>
      <c r="AZ4" s="92"/>
      <c r="BB4" s="92"/>
      <c r="BC4" s="92"/>
      <c r="BD4" s="92"/>
      <c r="BE4" s="92"/>
      <c r="BG4" s="92"/>
      <c r="BI4" s="92"/>
      <c r="BJ4" s="94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3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</row>
    <row r="5" spans="1:103" s="96" customFormat="1" ht="18" customHeight="1" x14ac:dyDescent="0.35">
      <c r="A5" s="127" t="s">
        <v>5802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8"/>
      <c r="AO5" s="98"/>
      <c r="AP5" s="98"/>
      <c r="AQ5" s="98"/>
      <c r="AR5" s="98"/>
      <c r="AS5" s="93"/>
      <c r="AT5" s="92"/>
      <c r="AU5" s="98"/>
      <c r="AV5" s="98"/>
      <c r="AW5" s="98"/>
      <c r="AX5" s="98"/>
      <c r="AY5" s="93"/>
      <c r="AZ5" s="92"/>
      <c r="BA5" s="98"/>
      <c r="BB5" s="93"/>
      <c r="BC5" s="92"/>
      <c r="BD5" s="93"/>
      <c r="BE5" s="92"/>
      <c r="BF5" s="98"/>
      <c r="BG5" s="93"/>
      <c r="BH5" s="98"/>
      <c r="BI5" s="93"/>
      <c r="BJ5" s="99"/>
      <c r="BK5" s="93"/>
      <c r="BL5" s="92"/>
      <c r="BM5" s="93"/>
      <c r="BN5" s="92"/>
      <c r="BO5" s="93"/>
      <c r="BP5" s="92"/>
      <c r="BQ5" s="93"/>
      <c r="BR5" s="92"/>
      <c r="BS5" s="93"/>
      <c r="BT5" s="92"/>
      <c r="BU5" s="93"/>
      <c r="BV5" s="92"/>
      <c r="BW5" s="93"/>
      <c r="BX5" s="92"/>
      <c r="BY5" s="93"/>
      <c r="BZ5" s="92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</row>
    <row r="6" spans="1:103" s="96" customFormat="1" ht="12" customHeight="1" x14ac:dyDescent="0.25">
      <c r="A6" s="128" t="s">
        <v>5551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S6" s="92"/>
      <c r="AT6" s="92"/>
      <c r="AY6" s="92"/>
      <c r="AZ6" s="92"/>
      <c r="BB6" s="92"/>
      <c r="BC6" s="92"/>
      <c r="BD6" s="92"/>
      <c r="BE6" s="92"/>
      <c r="BG6" s="92"/>
      <c r="BI6" s="92"/>
      <c r="BJ6" s="94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</row>
    <row r="7" spans="1:103" s="96" customFormat="1" ht="12" customHeight="1" x14ac:dyDescent="0.25">
      <c r="A7" s="129" t="s">
        <v>5552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 s="94"/>
      <c r="R7" s="92"/>
      <c r="S7" s="92"/>
      <c r="T7" s="92"/>
      <c r="U7"/>
      <c r="V7"/>
      <c r="W7"/>
      <c r="X7"/>
      <c r="Y7"/>
      <c r="Z7"/>
      <c r="AA7"/>
      <c r="AB7"/>
      <c r="AC7"/>
      <c r="AD7"/>
      <c r="AE7"/>
      <c r="AF7"/>
      <c r="AG7" s="92"/>
      <c r="AH7" s="92"/>
      <c r="AI7" s="92"/>
      <c r="AJ7" s="92"/>
      <c r="AK7" s="92"/>
      <c r="AL7" s="92"/>
      <c r="AM7" s="92"/>
      <c r="AS7" s="92"/>
      <c r="AT7" s="92"/>
      <c r="AY7" s="92"/>
      <c r="AZ7" s="92"/>
      <c r="BB7" s="92"/>
      <c r="BC7" s="92"/>
      <c r="BD7" s="92"/>
      <c r="BE7" s="92"/>
      <c r="BG7" s="92"/>
      <c r="BI7" s="92"/>
      <c r="BJ7" s="94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Y7"/>
    </row>
    <row r="8" spans="1:103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S8" s="92"/>
      <c r="AT8" s="94"/>
      <c r="AY8" s="92"/>
      <c r="AZ8" s="94"/>
      <c r="BB8" s="92"/>
      <c r="BC8" s="94"/>
      <c r="BD8" s="92"/>
      <c r="BE8" s="94"/>
      <c r="BG8" s="92"/>
      <c r="BI8" s="92"/>
      <c r="BJ8" s="94"/>
      <c r="BK8" s="92"/>
      <c r="BL8" s="94"/>
      <c r="BM8" s="92"/>
      <c r="BN8" s="94"/>
      <c r="BO8" s="92"/>
      <c r="BP8" s="94"/>
      <c r="BQ8" s="92"/>
      <c r="BR8" s="94"/>
      <c r="BS8" s="92"/>
      <c r="BT8" s="94"/>
      <c r="BU8" s="92"/>
      <c r="BV8" s="94"/>
      <c r="BW8" s="92"/>
      <c r="BX8" s="94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</row>
    <row r="9" spans="1:103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S9" s="92"/>
      <c r="AT9" s="101"/>
      <c r="AY9" s="92"/>
      <c r="AZ9" s="101"/>
      <c r="BB9" s="92"/>
      <c r="BC9" s="101"/>
      <c r="BD9" s="92"/>
      <c r="BE9" s="101"/>
      <c r="BG9" s="92"/>
      <c r="BI9" s="92"/>
      <c r="BJ9" s="94"/>
      <c r="BK9" s="92"/>
      <c r="BL9" s="94"/>
      <c r="BM9" s="92"/>
      <c r="BN9" s="94"/>
      <c r="BO9" s="92"/>
      <c r="BP9" s="94"/>
      <c r="BQ9" s="92"/>
      <c r="BR9" s="94"/>
      <c r="BS9" s="92"/>
      <c r="BT9" s="94"/>
      <c r="BU9" s="92"/>
      <c r="BV9" s="94"/>
      <c r="BW9" s="92"/>
      <c r="BX9" s="94"/>
      <c r="BY9" s="92"/>
      <c r="BZ9" s="94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</row>
    <row r="10" spans="1:103" ht="12.5" x14ac:dyDescent="0.25">
      <c r="A10" s="109" t="s">
        <v>3834</v>
      </c>
      <c r="B10" s="110"/>
      <c r="C10" s="109" t="s">
        <v>3835</v>
      </c>
      <c r="D10" s="110"/>
      <c r="E10" s="109" t="s">
        <v>3836</v>
      </c>
      <c r="F10" s="109" t="s">
        <v>3837</v>
      </c>
      <c r="G10" s="109" t="s">
        <v>3838</v>
      </c>
      <c r="H10" s="109" t="s">
        <v>3839</v>
      </c>
      <c r="I10" s="109" t="s">
        <v>3840</v>
      </c>
      <c r="J10" s="109" t="s">
        <v>3841</v>
      </c>
      <c r="K10" s="109" t="s">
        <v>5553</v>
      </c>
      <c r="L10" s="109" t="s">
        <v>3842</v>
      </c>
      <c r="M10" s="109" t="s">
        <v>3843</v>
      </c>
      <c r="N10" s="109" t="s">
        <v>5554</v>
      </c>
      <c r="O10" s="109" t="s">
        <v>3844</v>
      </c>
      <c r="P10" s="109" t="s">
        <v>3845</v>
      </c>
    </row>
    <row r="11" spans="1:103" ht="12.5" hidden="1" outlineLevel="2" x14ac:dyDescent="0.25">
      <c r="A11" s="111" t="s">
        <v>329</v>
      </c>
      <c r="B11" s="112" t="s">
        <v>330</v>
      </c>
      <c r="C11" s="112" t="s">
        <v>329</v>
      </c>
      <c r="D11" s="112" t="s">
        <v>5803</v>
      </c>
      <c r="E11" s="111" t="s">
        <v>5417</v>
      </c>
      <c r="F11" s="130">
        <v>143167.97073999999</v>
      </c>
      <c r="G11" s="131">
        <v>0</v>
      </c>
      <c r="H11" s="131">
        <v>0</v>
      </c>
      <c r="I11" s="131">
        <v>0</v>
      </c>
      <c r="J11" s="131">
        <f>K11+N11</f>
        <v>32653.852468092467</v>
      </c>
      <c r="K11" s="131">
        <v>27477.704890415334</v>
      </c>
      <c r="L11" s="131">
        <v>97294.814687885242</v>
      </c>
      <c r="M11" s="131">
        <v>13145.664228849939</v>
      </c>
      <c r="N11" s="131">
        <v>5176.1475776771322</v>
      </c>
      <c r="O11" s="131">
        <v>73.639355172332017</v>
      </c>
      <c r="P11" s="132">
        <v>0</v>
      </c>
    </row>
    <row r="12" spans="1:103" ht="12.5" hidden="1" outlineLevel="2" x14ac:dyDescent="0.25">
      <c r="A12" s="111" t="s">
        <v>329</v>
      </c>
      <c r="B12" s="112" t="s">
        <v>330</v>
      </c>
      <c r="C12" s="112" t="s">
        <v>329</v>
      </c>
      <c r="D12" s="112" t="s">
        <v>5803</v>
      </c>
      <c r="E12" s="111" t="s">
        <v>3857</v>
      </c>
      <c r="F12" s="133">
        <v>11763.78368</v>
      </c>
      <c r="G12" s="134">
        <v>0</v>
      </c>
      <c r="H12" s="134">
        <v>0</v>
      </c>
      <c r="I12" s="134">
        <v>0</v>
      </c>
      <c r="J12" s="134">
        <f t="shared" ref="J12:J89" si="0">K12+N12</f>
        <v>0</v>
      </c>
      <c r="K12" s="134">
        <v>0</v>
      </c>
      <c r="L12" s="134">
        <v>11763.78368</v>
      </c>
      <c r="M12" s="134">
        <v>0</v>
      </c>
      <c r="N12" s="134">
        <v>0</v>
      </c>
      <c r="O12" s="134">
        <v>0</v>
      </c>
      <c r="P12" s="135">
        <v>0</v>
      </c>
    </row>
    <row r="13" spans="1:103" ht="13" outlineLevel="1" collapsed="1" thickBot="1" x14ac:dyDescent="0.3">
      <c r="A13" s="115" t="s">
        <v>5804</v>
      </c>
      <c r="B13" s="115"/>
      <c r="C13" s="115"/>
      <c r="D13" s="115"/>
      <c r="E13" s="115"/>
      <c r="F13" s="136">
        <f t="shared" ref="F13:P13" si="1">SUBTOTAL(9,F11:F12)</f>
        <v>154931.75441999998</v>
      </c>
      <c r="G13" s="137">
        <f t="shared" si="1"/>
        <v>0</v>
      </c>
      <c r="H13" s="137">
        <f t="shared" si="1"/>
        <v>0</v>
      </c>
      <c r="I13" s="137">
        <f t="shared" si="1"/>
        <v>0</v>
      </c>
      <c r="J13" s="137">
        <f t="shared" si="1"/>
        <v>32653.852468092467</v>
      </c>
      <c r="K13" s="137">
        <f t="shared" si="1"/>
        <v>27477.704890415334</v>
      </c>
      <c r="L13" s="137">
        <f t="shared" si="1"/>
        <v>109058.59836788525</v>
      </c>
      <c r="M13" s="137">
        <f t="shared" si="1"/>
        <v>13145.664228849939</v>
      </c>
      <c r="N13" s="137">
        <f t="shared" si="1"/>
        <v>5176.1475776771322</v>
      </c>
      <c r="O13" s="137">
        <f t="shared" si="1"/>
        <v>73.639355172332017</v>
      </c>
      <c r="P13" s="138">
        <f t="shared" si="1"/>
        <v>0</v>
      </c>
    </row>
    <row r="14" spans="1:103" ht="12.5" hidden="1" outlineLevel="2" x14ac:dyDescent="0.25">
      <c r="A14" s="118" t="s">
        <v>333</v>
      </c>
      <c r="B14" s="118" t="s">
        <v>334</v>
      </c>
      <c r="C14" s="118" t="s">
        <v>329</v>
      </c>
      <c r="D14" s="118" t="s">
        <v>5805</v>
      </c>
      <c r="E14" s="118" t="s">
        <v>5417</v>
      </c>
      <c r="F14" s="139">
        <v>-125934.37500124999</v>
      </c>
      <c r="G14" s="140">
        <v>0</v>
      </c>
      <c r="H14" s="140">
        <v>0</v>
      </c>
      <c r="I14" s="140">
        <v>0</v>
      </c>
      <c r="J14" s="140">
        <f t="shared" si="0"/>
        <v>-28723.20170983133</v>
      </c>
      <c r="K14" s="140">
        <v>-24170.123903812804</v>
      </c>
      <c r="L14" s="140">
        <v>-85583.120409193187</v>
      </c>
      <c r="M14" s="140">
        <v>-11563.277736491484</v>
      </c>
      <c r="N14" s="140">
        <v>-4553.0778060185257</v>
      </c>
      <c r="O14" s="140">
        <v>-64.775145733987088</v>
      </c>
      <c r="P14" s="141">
        <v>0</v>
      </c>
    </row>
    <row r="15" spans="1:103" ht="12.5" hidden="1" outlineLevel="2" x14ac:dyDescent="0.25">
      <c r="A15" s="111" t="s">
        <v>333</v>
      </c>
      <c r="B15" s="112" t="s">
        <v>334</v>
      </c>
      <c r="C15" s="112" t="s">
        <v>329</v>
      </c>
      <c r="D15" s="112" t="s">
        <v>5805</v>
      </c>
      <c r="E15" s="111" t="s">
        <v>3857</v>
      </c>
      <c r="F15" s="133">
        <v>-1143.4526499999999</v>
      </c>
      <c r="G15" s="134">
        <v>0</v>
      </c>
      <c r="H15" s="134">
        <v>0</v>
      </c>
      <c r="I15" s="134">
        <v>0</v>
      </c>
      <c r="J15" s="134">
        <f t="shared" si="0"/>
        <v>0</v>
      </c>
      <c r="K15" s="134">
        <v>0</v>
      </c>
      <c r="L15" s="134">
        <v>-1143.4526499999999</v>
      </c>
      <c r="M15" s="134">
        <v>0</v>
      </c>
      <c r="N15" s="134">
        <v>0</v>
      </c>
      <c r="O15" s="134">
        <v>0</v>
      </c>
      <c r="P15" s="135">
        <v>0</v>
      </c>
    </row>
    <row r="16" spans="1:103" ht="13" outlineLevel="1" collapsed="1" thickBot="1" x14ac:dyDescent="0.3">
      <c r="A16" s="115" t="s">
        <v>5806</v>
      </c>
      <c r="B16" s="115"/>
      <c r="C16" s="115"/>
      <c r="D16" s="115"/>
      <c r="E16" s="115"/>
      <c r="F16" s="136">
        <f t="shared" ref="F16:P16" si="2">SUBTOTAL(9,F14:F15)</f>
        <v>-127077.82765125</v>
      </c>
      <c r="G16" s="137">
        <f t="shared" si="2"/>
        <v>0</v>
      </c>
      <c r="H16" s="137">
        <f t="shared" si="2"/>
        <v>0</v>
      </c>
      <c r="I16" s="137">
        <f t="shared" si="2"/>
        <v>0</v>
      </c>
      <c r="J16" s="137">
        <f t="shared" si="2"/>
        <v>-28723.20170983133</v>
      </c>
      <c r="K16" s="137">
        <f t="shared" si="2"/>
        <v>-24170.123903812804</v>
      </c>
      <c r="L16" s="137">
        <f t="shared" si="2"/>
        <v>-86726.573059193193</v>
      </c>
      <c r="M16" s="137">
        <f t="shared" si="2"/>
        <v>-11563.277736491484</v>
      </c>
      <c r="N16" s="137">
        <f t="shared" si="2"/>
        <v>-4553.0778060185257</v>
      </c>
      <c r="O16" s="137">
        <f t="shared" si="2"/>
        <v>-64.775145733987088</v>
      </c>
      <c r="P16" s="138">
        <f t="shared" si="2"/>
        <v>0</v>
      </c>
    </row>
    <row r="17" spans="1:16" ht="12.5" hidden="1" outlineLevel="2" x14ac:dyDescent="0.25">
      <c r="A17" s="118" t="s">
        <v>766</v>
      </c>
      <c r="B17" s="118" t="s">
        <v>767</v>
      </c>
      <c r="C17" s="118" t="s">
        <v>768</v>
      </c>
      <c r="D17" s="118" t="s">
        <v>5807</v>
      </c>
      <c r="E17" s="118" t="s">
        <v>3856</v>
      </c>
      <c r="F17" s="139">
        <v>1648.17984041667</v>
      </c>
      <c r="G17" s="140">
        <v>31.918425783427448</v>
      </c>
      <c r="H17" s="140">
        <v>404.4543995291092</v>
      </c>
      <c r="I17" s="140">
        <v>110.45709181025771</v>
      </c>
      <c r="J17" s="140">
        <f t="shared" si="0"/>
        <v>240.79348258826201</v>
      </c>
      <c r="K17" s="140">
        <v>201.70460992377949</v>
      </c>
      <c r="L17" s="140">
        <v>759.49419628407611</v>
      </c>
      <c r="M17" s="140">
        <v>100.63790589251896</v>
      </c>
      <c r="N17" s="140">
        <v>39.08887266448253</v>
      </c>
      <c r="O17" s="140">
        <v>0.42433852901858454</v>
      </c>
      <c r="P17" s="141">
        <v>0</v>
      </c>
    </row>
    <row r="18" spans="1:16" ht="12.5" hidden="1" outlineLevel="2" x14ac:dyDescent="0.25">
      <c r="A18" s="111" t="s">
        <v>766</v>
      </c>
      <c r="B18" s="112" t="s">
        <v>767</v>
      </c>
      <c r="C18" s="112" t="s">
        <v>770</v>
      </c>
      <c r="D18" s="112" t="s">
        <v>5808</v>
      </c>
      <c r="E18" s="111" t="s">
        <v>3856</v>
      </c>
      <c r="F18" s="133">
        <v>2563.3311979166701</v>
      </c>
      <c r="G18" s="134">
        <v>49.641122038213645</v>
      </c>
      <c r="H18" s="134">
        <v>629.02758244241238</v>
      </c>
      <c r="I18" s="134">
        <v>171.78835860339152</v>
      </c>
      <c r="J18" s="134">
        <f t="shared" si="0"/>
        <v>374.49399090906013</v>
      </c>
      <c r="K18" s="134">
        <v>313.70103352952464</v>
      </c>
      <c r="L18" s="134">
        <v>1181.2031188777601</v>
      </c>
      <c r="M18" s="134">
        <v>156.51707267702034</v>
      </c>
      <c r="N18" s="134">
        <v>60.792957379535466</v>
      </c>
      <c r="O18" s="134">
        <v>0.65995236881214592</v>
      </c>
      <c r="P18" s="135">
        <v>0</v>
      </c>
    </row>
    <row r="19" spans="1:16" ht="12.5" hidden="1" outlineLevel="2" x14ac:dyDescent="0.25">
      <c r="A19" s="111" t="s">
        <v>766</v>
      </c>
      <c r="B19" s="112" t="s">
        <v>767</v>
      </c>
      <c r="C19" s="112" t="s">
        <v>772</v>
      </c>
      <c r="D19" s="112" t="s">
        <v>5809</v>
      </c>
      <c r="E19" s="111" t="s">
        <v>3856</v>
      </c>
      <c r="F19" s="133">
        <v>361.41345458333302</v>
      </c>
      <c r="G19" s="134">
        <v>6.9990836220481452</v>
      </c>
      <c r="H19" s="134">
        <v>88.688902855582143</v>
      </c>
      <c r="I19" s="134">
        <v>24.221069907202256</v>
      </c>
      <c r="J19" s="134">
        <f t="shared" si="0"/>
        <v>52.801279477714473</v>
      </c>
      <c r="K19" s="134">
        <v>44.229857743865821</v>
      </c>
      <c r="L19" s="134">
        <v>166.54215425036801</v>
      </c>
      <c r="M19" s="134">
        <v>22.067915368660621</v>
      </c>
      <c r="N19" s="134">
        <v>8.5714217338486502</v>
      </c>
      <c r="O19" s="134">
        <v>9.3049101757394254E-2</v>
      </c>
      <c r="P19" s="135">
        <v>0</v>
      </c>
    </row>
    <row r="20" spans="1:16" ht="12.5" hidden="1" outlineLevel="2" x14ac:dyDescent="0.25">
      <c r="A20" s="111" t="s">
        <v>766</v>
      </c>
      <c r="B20" s="112" t="s">
        <v>767</v>
      </c>
      <c r="C20" s="112" t="s">
        <v>774</v>
      </c>
      <c r="D20" s="112" t="s">
        <v>5810</v>
      </c>
      <c r="E20" s="111" t="s">
        <v>3856</v>
      </c>
      <c r="F20" s="133">
        <v>227.29227041666701</v>
      </c>
      <c r="G20" s="134">
        <v>4.4017110794214345</v>
      </c>
      <c r="H20" s="134">
        <v>55.776291212092886</v>
      </c>
      <c r="I20" s="134">
        <v>15.232587224722241</v>
      </c>
      <c r="J20" s="134">
        <f t="shared" si="0"/>
        <v>33.206629529691398</v>
      </c>
      <c r="K20" s="134">
        <v>27.816077844693147</v>
      </c>
      <c r="L20" s="134">
        <v>104.73806074344908</v>
      </c>
      <c r="M20" s="134">
        <v>13.878472214844445</v>
      </c>
      <c r="N20" s="134">
        <v>5.3905516849982495</v>
      </c>
      <c r="O20" s="134">
        <v>5.8518412445525331E-2</v>
      </c>
      <c r="P20" s="135">
        <v>0</v>
      </c>
    </row>
    <row r="21" spans="1:16" ht="12.5" hidden="1" outlineLevel="2" x14ac:dyDescent="0.25">
      <c r="A21" s="111" t="s">
        <v>766</v>
      </c>
      <c r="B21" s="112" t="s">
        <v>767</v>
      </c>
      <c r="C21" s="112" t="s">
        <v>776</v>
      </c>
      <c r="D21" s="112" t="s">
        <v>5811</v>
      </c>
      <c r="E21" s="111" t="s">
        <v>3856</v>
      </c>
      <c r="F21" s="133">
        <v>106.184683333333</v>
      </c>
      <c r="G21" s="134">
        <v>2.0563580813213393</v>
      </c>
      <c r="H21" s="134">
        <v>26.057145757780035</v>
      </c>
      <c r="I21" s="134">
        <v>7.1162448588304414</v>
      </c>
      <c r="J21" s="134">
        <f t="shared" si="0"/>
        <v>15.513221961810395</v>
      </c>
      <c r="K21" s="134">
        <v>12.994904807363373</v>
      </c>
      <c r="L21" s="134">
        <v>48.930734831425262</v>
      </c>
      <c r="M21" s="134">
        <v>6.4836396529551985</v>
      </c>
      <c r="N21" s="134">
        <v>2.5183171544470211</v>
      </c>
      <c r="O21" s="134">
        <v>2.7338189210335036E-2</v>
      </c>
      <c r="P21" s="135">
        <v>0</v>
      </c>
    </row>
    <row r="22" spans="1:16" ht="13" outlineLevel="1" collapsed="1" thickBot="1" x14ac:dyDescent="0.3">
      <c r="A22" s="115" t="s">
        <v>5812</v>
      </c>
      <c r="B22" s="115"/>
      <c r="C22" s="115"/>
      <c r="D22" s="115"/>
      <c r="E22" s="115"/>
      <c r="F22" s="136">
        <f t="shared" ref="F22:P22" si="3">SUBTOTAL(9,F17:F21)</f>
        <v>4906.4014466666731</v>
      </c>
      <c r="G22" s="137">
        <f t="shared" si="3"/>
        <v>95.016700604432003</v>
      </c>
      <c r="H22" s="137">
        <f t="shared" si="3"/>
        <v>1204.0043217969769</v>
      </c>
      <c r="I22" s="137">
        <f t="shared" si="3"/>
        <v>328.81535240440417</v>
      </c>
      <c r="J22" s="137">
        <f t="shared" si="3"/>
        <v>716.80860446653844</v>
      </c>
      <c r="K22" s="137">
        <f t="shared" si="3"/>
        <v>600.44648384922652</v>
      </c>
      <c r="L22" s="137">
        <f t="shared" si="3"/>
        <v>2260.9082649870788</v>
      </c>
      <c r="M22" s="137">
        <f t="shared" si="3"/>
        <v>299.58500580599963</v>
      </c>
      <c r="N22" s="137">
        <f t="shared" si="3"/>
        <v>116.3621206173119</v>
      </c>
      <c r="O22" s="137">
        <f t="shared" si="3"/>
        <v>1.263196601243985</v>
      </c>
      <c r="P22" s="138">
        <f t="shared" si="3"/>
        <v>0</v>
      </c>
    </row>
    <row r="23" spans="1:16" ht="12.5" hidden="1" outlineLevel="2" x14ac:dyDescent="0.25">
      <c r="A23" s="118" t="s">
        <v>778</v>
      </c>
      <c r="B23" s="118" t="s">
        <v>779</v>
      </c>
      <c r="C23" s="118" t="s">
        <v>780</v>
      </c>
      <c r="D23" s="118" t="s">
        <v>5813</v>
      </c>
      <c r="E23" s="118" t="s">
        <v>5597</v>
      </c>
      <c r="F23" s="139">
        <v>5057.2981266666702</v>
      </c>
      <c r="G23" s="140">
        <v>97.938945109211289</v>
      </c>
      <c r="H23" s="140">
        <v>1241.0335491930025</v>
      </c>
      <c r="I23" s="140">
        <v>338.92808890796988</v>
      </c>
      <c r="J23" s="140">
        <f t="shared" si="0"/>
        <v>738.85409743836112</v>
      </c>
      <c r="K23" s="140">
        <v>618.91325260335589</v>
      </c>
      <c r="L23" s="140">
        <v>2330.4426385355137</v>
      </c>
      <c r="M23" s="140">
        <v>308.79876119175537</v>
      </c>
      <c r="N23" s="140">
        <v>119.94084483500524</v>
      </c>
      <c r="O23" s="140">
        <v>1.3020462908560118</v>
      </c>
      <c r="P23" s="141">
        <v>0</v>
      </c>
    </row>
    <row r="24" spans="1:16" ht="12.5" hidden="1" outlineLevel="2" x14ac:dyDescent="0.25">
      <c r="A24" s="111" t="s">
        <v>778</v>
      </c>
      <c r="B24" s="112" t="s">
        <v>779</v>
      </c>
      <c r="C24" s="112" t="s">
        <v>782</v>
      </c>
      <c r="D24" s="112" t="s">
        <v>5814</v>
      </c>
      <c r="E24" s="111" t="s">
        <v>5597</v>
      </c>
      <c r="F24" s="133">
        <v>8.3126975000000005</v>
      </c>
      <c r="G24" s="134">
        <v>0.16098256495283697</v>
      </c>
      <c r="H24" s="134">
        <v>2.0398909107999197</v>
      </c>
      <c r="I24" s="134">
        <v>0.55709721016626079</v>
      </c>
      <c r="J24" s="134">
        <f t="shared" si="0"/>
        <v>1.2144569006630437</v>
      </c>
      <c r="K24" s="134">
        <v>1.0173097410462164</v>
      </c>
      <c r="L24" s="134">
        <v>3.8305562001772033</v>
      </c>
      <c r="M24" s="134">
        <v>0.50757353548656858</v>
      </c>
      <c r="N24" s="134">
        <v>0.19714715961682736</v>
      </c>
      <c r="O24" s="134">
        <v>2.1401777541671168E-3</v>
      </c>
      <c r="P24" s="135">
        <v>0</v>
      </c>
    </row>
    <row r="25" spans="1:16" ht="12.5" hidden="1" outlineLevel="2" x14ac:dyDescent="0.25">
      <c r="A25" s="111" t="s">
        <v>778</v>
      </c>
      <c r="B25" s="112" t="s">
        <v>779</v>
      </c>
      <c r="C25" s="112" t="s">
        <v>784</v>
      </c>
      <c r="D25" s="112" t="s">
        <v>5815</v>
      </c>
      <c r="E25" s="111" t="s">
        <v>5597</v>
      </c>
      <c r="F25" s="133">
        <v>70.495633749999996</v>
      </c>
      <c r="G25" s="134">
        <v>1.3652088192852896</v>
      </c>
      <c r="H25" s="134">
        <v>17.299246428455387</v>
      </c>
      <c r="I25" s="134">
        <v>4.7244496616203699</v>
      </c>
      <c r="J25" s="134">
        <f t="shared" si="0"/>
        <v>10.299172906785319</v>
      </c>
      <c r="K25" s="134">
        <v>8.6272711012401704</v>
      </c>
      <c r="L25" s="134">
        <v>32.484940892710675</v>
      </c>
      <c r="M25" s="134">
        <v>4.3044653145208001</v>
      </c>
      <c r="N25" s="134">
        <v>1.6719018055451496</v>
      </c>
      <c r="O25" s="134">
        <v>1.8149726622153951E-2</v>
      </c>
      <c r="P25" s="135">
        <v>0</v>
      </c>
    </row>
    <row r="26" spans="1:16" ht="12.5" hidden="1" outlineLevel="2" x14ac:dyDescent="0.25">
      <c r="A26" s="111" t="s">
        <v>778</v>
      </c>
      <c r="B26" s="112" t="s">
        <v>779</v>
      </c>
      <c r="C26" s="112" t="s">
        <v>786</v>
      </c>
      <c r="D26" s="112" t="s">
        <v>5816</v>
      </c>
      <c r="E26" s="111" t="s">
        <v>5597</v>
      </c>
      <c r="F26" s="133">
        <v>6.8692483333333296</v>
      </c>
      <c r="G26" s="134">
        <v>0.13302892544784647</v>
      </c>
      <c r="H26" s="134">
        <v>1.6856763089471443</v>
      </c>
      <c r="I26" s="134">
        <v>0.46036068104718525</v>
      </c>
      <c r="J26" s="134">
        <f t="shared" si="0"/>
        <v>1.0035738748805396</v>
      </c>
      <c r="K26" s="134">
        <v>0.84066011582467459</v>
      </c>
      <c r="L26" s="134">
        <v>3.165403503953669</v>
      </c>
      <c r="M26" s="134">
        <v>0.41943649010266726</v>
      </c>
      <c r="N26" s="134">
        <v>0.16291375905586497</v>
      </c>
      <c r="O26" s="134">
        <v>1.7685489542774214E-3</v>
      </c>
      <c r="P26" s="135">
        <v>0</v>
      </c>
    </row>
    <row r="27" spans="1:16" ht="12.5" hidden="1" outlineLevel="2" x14ac:dyDescent="0.25">
      <c r="A27" s="111" t="s">
        <v>778</v>
      </c>
      <c r="B27" s="112" t="s">
        <v>779</v>
      </c>
      <c r="C27" s="112" t="s">
        <v>788</v>
      </c>
      <c r="D27" s="112" t="s">
        <v>5817</v>
      </c>
      <c r="E27" s="111" t="s">
        <v>3856</v>
      </c>
      <c r="F27" s="133">
        <v>0.29381249999999998</v>
      </c>
      <c r="G27" s="134">
        <v>5.6899327643289534E-3</v>
      </c>
      <c r="H27" s="134">
        <v>7.2099995005159428E-2</v>
      </c>
      <c r="I27" s="134">
        <v>1.9690614756759098E-2</v>
      </c>
      <c r="J27" s="134">
        <f t="shared" si="0"/>
        <v>4.2925009375844668E-2</v>
      </c>
      <c r="K27" s="134">
        <v>3.5956838113156586E-2</v>
      </c>
      <c r="L27" s="134">
        <v>0.13539110421912556</v>
      </c>
      <c r="M27" s="134">
        <v>1.7940199242802643E-2</v>
      </c>
      <c r="N27" s="134">
        <v>6.9681712626880844E-3</v>
      </c>
      <c r="O27" s="134">
        <v>7.5644635979623439E-5</v>
      </c>
      <c r="P27" s="135">
        <v>0</v>
      </c>
    </row>
    <row r="28" spans="1:16" ht="12.5" hidden="1" outlineLevel="2" x14ac:dyDescent="0.25">
      <c r="A28" s="111" t="s">
        <v>778</v>
      </c>
      <c r="B28" s="112" t="s">
        <v>779</v>
      </c>
      <c r="C28" s="112" t="s">
        <v>790</v>
      </c>
      <c r="D28" s="112" t="s">
        <v>5818</v>
      </c>
      <c r="E28" s="111" t="s">
        <v>3856</v>
      </c>
      <c r="F28" s="133">
        <v>861.75545499999998</v>
      </c>
      <c r="G28" s="134">
        <v>16.688638496468684</v>
      </c>
      <c r="H28" s="134">
        <v>211.47011785124494</v>
      </c>
      <c r="I28" s="134">
        <v>57.752800438853534</v>
      </c>
      <c r="J28" s="134">
        <f t="shared" si="0"/>
        <v>125.89954813209202</v>
      </c>
      <c r="K28" s="134">
        <v>105.46182136078143</v>
      </c>
      <c r="L28" s="134">
        <v>397.10367196530092</v>
      </c>
      <c r="M28" s="134">
        <v>52.618811525282446</v>
      </c>
      <c r="N28" s="134">
        <v>20.437726771310597</v>
      </c>
      <c r="O28" s="134">
        <v>0.22186659075747212</v>
      </c>
      <c r="P28" s="135">
        <v>0</v>
      </c>
    </row>
    <row r="29" spans="1:16" ht="13" outlineLevel="1" collapsed="1" thickBot="1" x14ac:dyDescent="0.3">
      <c r="A29" s="115" t="s">
        <v>5819</v>
      </c>
      <c r="B29" s="115"/>
      <c r="C29" s="115"/>
      <c r="D29" s="115"/>
      <c r="E29" s="115"/>
      <c r="F29" s="136">
        <f t="shared" ref="F29:P29" si="4">SUBTOTAL(9,F23:F28)</f>
        <v>6005.0249737500035</v>
      </c>
      <c r="G29" s="137">
        <f t="shared" si="4"/>
        <v>116.29249384813026</v>
      </c>
      <c r="H29" s="137">
        <f t="shared" si="4"/>
        <v>1473.600580687455</v>
      </c>
      <c r="I29" s="137">
        <f t="shared" si="4"/>
        <v>402.44248751441398</v>
      </c>
      <c r="J29" s="137">
        <f t="shared" si="4"/>
        <v>877.31377426215795</v>
      </c>
      <c r="K29" s="137">
        <f t="shared" si="4"/>
        <v>734.89627176036151</v>
      </c>
      <c r="L29" s="137">
        <f t="shared" si="4"/>
        <v>2767.1626022018754</v>
      </c>
      <c r="M29" s="137">
        <f t="shared" si="4"/>
        <v>366.66698825639071</v>
      </c>
      <c r="N29" s="137">
        <f t="shared" si="4"/>
        <v>142.41750250179638</v>
      </c>
      <c r="O29" s="137">
        <f t="shared" si="4"/>
        <v>1.546046979580062</v>
      </c>
      <c r="P29" s="138">
        <f t="shared" si="4"/>
        <v>0</v>
      </c>
    </row>
    <row r="30" spans="1:16" ht="12.5" hidden="1" outlineLevel="2" x14ac:dyDescent="0.25">
      <c r="A30" s="118" t="s">
        <v>792</v>
      </c>
      <c r="B30" s="118" t="s">
        <v>793</v>
      </c>
      <c r="C30" s="118" t="s">
        <v>794</v>
      </c>
      <c r="D30" s="118" t="s">
        <v>5820</v>
      </c>
      <c r="E30" s="118" t="s">
        <v>5417</v>
      </c>
      <c r="F30" s="139">
        <v>423.451801666667</v>
      </c>
      <c r="G30" s="140">
        <v>0</v>
      </c>
      <c r="H30" s="140">
        <v>0</v>
      </c>
      <c r="I30" s="140">
        <v>0</v>
      </c>
      <c r="J30" s="140">
        <f t="shared" si="0"/>
        <v>96.581187730057351</v>
      </c>
      <c r="K30" s="140">
        <v>81.271555232433698</v>
      </c>
      <c r="L30" s="140">
        <v>287.77152012044718</v>
      </c>
      <c r="M30" s="140">
        <v>38.881288692152374</v>
      </c>
      <c r="N30" s="140">
        <v>15.30963249762365</v>
      </c>
      <c r="O30" s="140">
        <v>0.21780512401006871</v>
      </c>
      <c r="P30" s="141">
        <v>0</v>
      </c>
    </row>
    <row r="31" spans="1:16" ht="12.5" hidden="1" outlineLevel="2" x14ac:dyDescent="0.25">
      <c r="A31" s="111" t="s">
        <v>792</v>
      </c>
      <c r="B31" s="112" t="s">
        <v>793</v>
      </c>
      <c r="C31" s="112" t="s">
        <v>796</v>
      </c>
      <c r="D31" s="112" t="s">
        <v>5821</v>
      </c>
      <c r="E31" s="111" t="s">
        <v>3848</v>
      </c>
      <c r="F31" s="133">
        <v>10831.518505833301</v>
      </c>
      <c r="G31" s="134">
        <v>0</v>
      </c>
      <c r="H31" s="134">
        <v>0</v>
      </c>
      <c r="I31" s="134">
        <v>0</v>
      </c>
      <c r="J31" s="134">
        <f t="shared" si="0"/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5">
        <v>10831.518505833301</v>
      </c>
    </row>
    <row r="32" spans="1:16" ht="12.5" hidden="1" outlineLevel="2" x14ac:dyDescent="0.25">
      <c r="A32" s="111" t="s">
        <v>792</v>
      </c>
      <c r="B32" s="112" t="s">
        <v>793</v>
      </c>
      <c r="C32" s="112" t="s">
        <v>798</v>
      </c>
      <c r="D32" s="112" t="s">
        <v>5822</v>
      </c>
      <c r="E32" s="111" t="s">
        <v>3848</v>
      </c>
      <c r="F32" s="133">
        <v>5079.1253812499999</v>
      </c>
      <c r="G32" s="134">
        <v>0</v>
      </c>
      <c r="H32" s="134">
        <v>0</v>
      </c>
      <c r="I32" s="134">
        <v>0</v>
      </c>
      <c r="J32" s="134">
        <f t="shared" si="0"/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5">
        <v>5079.1253812499999</v>
      </c>
    </row>
    <row r="33" spans="1:16" ht="12.5" hidden="1" outlineLevel="2" x14ac:dyDescent="0.25">
      <c r="A33" s="111" t="s">
        <v>792</v>
      </c>
      <c r="B33" s="112" t="s">
        <v>793</v>
      </c>
      <c r="C33" s="112" t="s">
        <v>800</v>
      </c>
      <c r="D33" s="112" t="s">
        <v>5823</v>
      </c>
      <c r="E33" s="111" t="s">
        <v>3856</v>
      </c>
      <c r="F33" s="133">
        <v>78.150584166666704</v>
      </c>
      <c r="G33" s="134">
        <v>1.5134535440165562</v>
      </c>
      <c r="H33" s="134">
        <v>19.177729770064111</v>
      </c>
      <c r="I33" s="134">
        <v>5.2374662270717263</v>
      </c>
      <c r="J33" s="134">
        <f t="shared" si="0"/>
        <v>11.417535190238354</v>
      </c>
      <c r="K33" s="134">
        <v>9.5640856101406619</v>
      </c>
      <c r="L33" s="134">
        <v>36.012402078518498</v>
      </c>
      <c r="M33" s="134">
        <v>4.7718767952058485</v>
      </c>
      <c r="N33" s="134">
        <v>1.8534495800976929</v>
      </c>
      <c r="O33" s="134">
        <v>2.0120561551610044E-2</v>
      </c>
      <c r="P33" s="135">
        <v>0</v>
      </c>
    </row>
    <row r="34" spans="1:16" ht="12.5" hidden="1" outlineLevel="2" x14ac:dyDescent="0.25">
      <c r="A34" s="111" t="s">
        <v>792</v>
      </c>
      <c r="B34" s="112" t="s">
        <v>793</v>
      </c>
      <c r="C34" s="112" t="s">
        <v>802</v>
      </c>
      <c r="D34" s="112" t="s">
        <v>5824</v>
      </c>
      <c r="E34" s="111" t="s">
        <v>5548</v>
      </c>
      <c r="F34" s="133">
        <v>56.449023333333301</v>
      </c>
      <c r="G34" s="134">
        <v>0.7998670478454345</v>
      </c>
      <c r="H34" s="134">
        <v>14.422121115731864</v>
      </c>
      <c r="I34" s="134">
        <v>4.4092919985634662</v>
      </c>
      <c r="J34" s="134">
        <f t="shared" si="0"/>
        <v>8.5453342898026659</v>
      </c>
      <c r="K34" s="134">
        <v>7.1689609584157425</v>
      </c>
      <c r="L34" s="134">
        <v>24.908316065476814</v>
      </c>
      <c r="M34" s="134">
        <v>3.3448892339338996</v>
      </c>
      <c r="N34" s="134">
        <v>1.3763733313869235</v>
      </c>
      <c r="O34" s="134">
        <v>1.9203581979165694E-2</v>
      </c>
      <c r="P34" s="135">
        <v>0</v>
      </c>
    </row>
    <row r="35" spans="1:16" ht="12.5" hidden="1" outlineLevel="2" x14ac:dyDescent="0.25">
      <c r="A35" s="111" t="s">
        <v>792</v>
      </c>
      <c r="B35" s="112" t="s">
        <v>793</v>
      </c>
      <c r="C35" s="112" t="s">
        <v>804</v>
      </c>
      <c r="D35" s="112" t="s">
        <v>5825</v>
      </c>
      <c r="E35" s="111" t="s">
        <v>5548</v>
      </c>
      <c r="F35" s="133">
        <v>28.532291666666701</v>
      </c>
      <c r="G35" s="134">
        <v>0.40429468139628749</v>
      </c>
      <c r="H35" s="134">
        <v>7.2896950527585931</v>
      </c>
      <c r="I35" s="134">
        <v>2.2286870156037413</v>
      </c>
      <c r="J35" s="134">
        <f t="shared" si="0"/>
        <v>4.3192593236921892</v>
      </c>
      <c r="K35" s="134">
        <v>3.6235681847781223</v>
      </c>
      <c r="L35" s="134">
        <v>12.589966963804654</v>
      </c>
      <c r="M35" s="134">
        <v>1.690682133714426</v>
      </c>
      <c r="N35" s="134">
        <v>0.69569113891406731</v>
      </c>
      <c r="O35" s="134">
        <v>9.7064956968130681E-3</v>
      </c>
      <c r="P35" s="135">
        <v>0</v>
      </c>
    </row>
    <row r="36" spans="1:16" ht="12.5" hidden="1" outlineLevel="2" x14ac:dyDescent="0.25">
      <c r="A36" s="111" t="s">
        <v>792</v>
      </c>
      <c r="B36" s="112" t="s">
        <v>793</v>
      </c>
      <c r="C36" s="112" t="s">
        <v>806</v>
      </c>
      <c r="D36" s="112" t="s">
        <v>5826</v>
      </c>
      <c r="E36" s="111" t="s">
        <v>5548</v>
      </c>
      <c r="F36" s="133">
        <v>816.76906750000001</v>
      </c>
      <c r="G36" s="134">
        <v>11.573391782793061</v>
      </c>
      <c r="H36" s="134">
        <v>208.67575237767707</v>
      </c>
      <c r="I36" s="134">
        <v>63.798682445498983</v>
      </c>
      <c r="J36" s="134">
        <f t="shared" si="0"/>
        <v>123.64367542983594</v>
      </c>
      <c r="K36" s="134">
        <v>103.72873100696343</v>
      </c>
      <c r="L36" s="134">
        <v>360.40202087573368</v>
      </c>
      <c r="M36" s="134">
        <v>48.397685188606722</v>
      </c>
      <c r="N36" s="134">
        <v>19.914944422872505</v>
      </c>
      <c r="O36" s="134">
        <v>0.27785939985468261</v>
      </c>
      <c r="P36" s="135">
        <v>0</v>
      </c>
    </row>
    <row r="37" spans="1:16" ht="12.5" hidden="1" outlineLevel="2" x14ac:dyDescent="0.25">
      <c r="A37" s="111" t="s">
        <v>792</v>
      </c>
      <c r="B37" s="112" t="s">
        <v>793</v>
      </c>
      <c r="C37" s="112" t="s">
        <v>808</v>
      </c>
      <c r="D37" s="112" t="s">
        <v>5827</v>
      </c>
      <c r="E37" s="111" t="s">
        <v>5417</v>
      </c>
      <c r="F37" s="133">
        <v>306.676535</v>
      </c>
      <c r="G37" s="134">
        <v>0</v>
      </c>
      <c r="H37" s="134">
        <v>0</v>
      </c>
      <c r="I37" s="134">
        <v>0</v>
      </c>
      <c r="J37" s="134">
        <f t="shared" si="0"/>
        <v>69.94700195550034</v>
      </c>
      <c r="K37" s="134">
        <v>58.859305485642103</v>
      </c>
      <c r="L37" s="134">
        <v>208.41279294329792</v>
      </c>
      <c r="M37" s="134">
        <v>28.158999077373853</v>
      </c>
      <c r="N37" s="134">
        <v>11.087696469858242</v>
      </c>
      <c r="O37" s="134">
        <v>0.15774102382786287</v>
      </c>
      <c r="P37" s="135">
        <v>0</v>
      </c>
    </row>
    <row r="38" spans="1:16" ht="12.5" hidden="1" outlineLevel="2" x14ac:dyDescent="0.25">
      <c r="A38" s="111" t="s">
        <v>792</v>
      </c>
      <c r="B38" s="112" t="s">
        <v>793</v>
      </c>
      <c r="C38" s="112" t="s">
        <v>810</v>
      </c>
      <c r="D38" s="112" t="s">
        <v>5828</v>
      </c>
      <c r="E38" s="111" t="s">
        <v>5417</v>
      </c>
      <c r="F38" s="133">
        <v>242.141515</v>
      </c>
      <c r="G38" s="134">
        <v>0</v>
      </c>
      <c r="H38" s="134">
        <v>0</v>
      </c>
      <c r="I38" s="134">
        <v>0</v>
      </c>
      <c r="J38" s="134">
        <f t="shared" si="0"/>
        <v>55.227808750391731</v>
      </c>
      <c r="K38" s="134">
        <v>46.473335177538736</v>
      </c>
      <c r="L38" s="134">
        <v>164.55575718785093</v>
      </c>
      <c r="M38" s="134">
        <v>22.233402035401589</v>
      </c>
      <c r="N38" s="134">
        <v>8.7544735728529961</v>
      </c>
      <c r="O38" s="134">
        <v>0.1245470263557328</v>
      </c>
      <c r="P38" s="135">
        <v>0</v>
      </c>
    </row>
    <row r="39" spans="1:16" ht="12.5" hidden="1" outlineLevel="2" x14ac:dyDescent="0.25">
      <c r="A39" s="111" t="s">
        <v>792</v>
      </c>
      <c r="B39" s="112" t="s">
        <v>793</v>
      </c>
      <c r="C39" s="112" t="s">
        <v>812</v>
      </c>
      <c r="D39" s="112" t="s">
        <v>5829</v>
      </c>
      <c r="E39" s="111" t="s">
        <v>5417</v>
      </c>
      <c r="F39" s="133">
        <v>123.177083333333</v>
      </c>
      <c r="G39" s="134">
        <v>0</v>
      </c>
      <c r="H39" s="134">
        <v>0</v>
      </c>
      <c r="I39" s="134">
        <v>0</v>
      </c>
      <c r="J39" s="134">
        <f t="shared" si="0"/>
        <v>28.094316667525515</v>
      </c>
      <c r="K39" s="134">
        <v>23.640927000649206</v>
      </c>
      <c r="L39" s="134">
        <v>83.709306172085462</v>
      </c>
      <c r="M39" s="134">
        <v>11.310103578472106</v>
      </c>
      <c r="N39" s="134">
        <v>4.4533896668763093</v>
      </c>
      <c r="O39" s="134">
        <v>6.3356915249906318E-2</v>
      </c>
      <c r="P39" s="135">
        <v>0</v>
      </c>
    </row>
    <row r="40" spans="1:16" ht="12.5" hidden="1" outlineLevel="2" x14ac:dyDescent="0.25">
      <c r="A40" s="111" t="s">
        <v>792</v>
      </c>
      <c r="B40" s="112" t="s">
        <v>793</v>
      </c>
      <c r="C40" s="112" t="s">
        <v>814</v>
      </c>
      <c r="D40" s="112" t="s">
        <v>5830</v>
      </c>
      <c r="E40" s="111" t="s">
        <v>3856</v>
      </c>
      <c r="F40" s="133">
        <v>3474.0693441666699</v>
      </c>
      <c r="G40" s="134">
        <v>67.27835264641476</v>
      </c>
      <c r="H40" s="134">
        <v>852.51778723503742</v>
      </c>
      <c r="I40" s="134">
        <v>232.8238624777797</v>
      </c>
      <c r="J40" s="134">
        <f t="shared" si="0"/>
        <v>507.54974403978338</v>
      </c>
      <c r="K40" s="134">
        <v>425.1573673757278</v>
      </c>
      <c r="L40" s="134">
        <v>1600.8783991169159</v>
      </c>
      <c r="M40" s="134">
        <v>212.1267686625408</v>
      </c>
      <c r="N40" s="134">
        <v>82.392376664055575</v>
      </c>
      <c r="O40" s="134">
        <v>0.89442998819810904</v>
      </c>
      <c r="P40" s="135">
        <v>0</v>
      </c>
    </row>
    <row r="41" spans="1:16" ht="12.5" hidden="1" outlineLevel="2" x14ac:dyDescent="0.25">
      <c r="A41" s="111" t="s">
        <v>792</v>
      </c>
      <c r="B41" s="112" t="s">
        <v>793</v>
      </c>
      <c r="C41" s="112" t="s">
        <v>816</v>
      </c>
      <c r="D41" s="112" t="s">
        <v>5831</v>
      </c>
      <c r="E41" s="111" t="s">
        <v>5597</v>
      </c>
      <c r="F41" s="133">
        <v>29.333314999999999</v>
      </c>
      <c r="G41" s="134">
        <v>0.56806497376688203</v>
      </c>
      <c r="H41" s="134">
        <v>7.198236511328715</v>
      </c>
      <c r="I41" s="134">
        <v>1.9658489860154456</v>
      </c>
      <c r="J41" s="134">
        <f t="shared" si="0"/>
        <v>4.2854977967227565</v>
      </c>
      <c r="K41" s="134">
        <v>3.5898175155149206</v>
      </c>
      <c r="L41" s="134">
        <v>13.5170215979832</v>
      </c>
      <c r="M41" s="134">
        <v>1.7910930118762525</v>
      </c>
      <c r="N41" s="134">
        <v>0.69568028120783609</v>
      </c>
      <c r="O41" s="134">
        <v>7.5521223067453848E-3</v>
      </c>
      <c r="P41" s="135">
        <v>0</v>
      </c>
    </row>
    <row r="42" spans="1:16" ht="12.5" hidden="1" outlineLevel="2" x14ac:dyDescent="0.25">
      <c r="A42" s="111" t="s">
        <v>792</v>
      </c>
      <c r="B42" s="112" t="s">
        <v>793</v>
      </c>
      <c r="C42" s="112" t="s">
        <v>818</v>
      </c>
      <c r="D42" s="112" t="s">
        <v>819</v>
      </c>
      <c r="E42" s="111" t="s">
        <v>5548</v>
      </c>
      <c r="F42" s="133">
        <v>255.52394166666701</v>
      </c>
      <c r="G42" s="134">
        <v>3.620703580075157</v>
      </c>
      <c r="H42" s="134">
        <v>65.283631444332826</v>
      </c>
      <c r="I42" s="134">
        <v>19.959241186143345</v>
      </c>
      <c r="J42" s="134">
        <f t="shared" si="0"/>
        <v>38.681581569548982</v>
      </c>
      <c r="K42" s="134">
        <v>32.451246338342408</v>
      </c>
      <c r="L42" s="134">
        <v>112.75077451289484</v>
      </c>
      <c r="M42" s="134">
        <v>15.141081829638779</v>
      </c>
      <c r="N42" s="134">
        <v>6.2303352312065732</v>
      </c>
      <c r="O42" s="134">
        <v>8.6927544033127857E-2</v>
      </c>
      <c r="P42" s="135">
        <v>0</v>
      </c>
    </row>
    <row r="43" spans="1:16" ht="12.5" hidden="1" outlineLevel="2" x14ac:dyDescent="0.25">
      <c r="A43" s="111" t="s">
        <v>792</v>
      </c>
      <c r="B43" s="112" t="s">
        <v>793</v>
      </c>
      <c r="C43" s="112" t="s">
        <v>820</v>
      </c>
      <c r="D43" s="112" t="s">
        <v>5832</v>
      </c>
      <c r="E43" s="111" t="s">
        <v>5549</v>
      </c>
      <c r="F43" s="133">
        <v>34.5468279166667</v>
      </c>
      <c r="G43" s="134">
        <v>1.3895215619981462</v>
      </c>
      <c r="H43" s="134">
        <v>25.703070703784125</v>
      </c>
      <c r="I43" s="134">
        <v>7.4542356508844261</v>
      </c>
      <c r="J43" s="134">
        <f t="shared" si="0"/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5">
        <v>0</v>
      </c>
    </row>
    <row r="44" spans="1:16" ht="12.5" hidden="1" outlineLevel="2" x14ac:dyDescent="0.25">
      <c r="A44" s="111" t="s">
        <v>792</v>
      </c>
      <c r="B44" s="112" t="s">
        <v>793</v>
      </c>
      <c r="C44" s="112" t="s">
        <v>822</v>
      </c>
      <c r="D44" s="112" t="s">
        <v>5833</v>
      </c>
      <c r="E44" s="111" t="s">
        <v>5548</v>
      </c>
      <c r="F44" s="133">
        <v>19.4432066666667</v>
      </c>
      <c r="G44" s="134">
        <v>0.27550486082425946</v>
      </c>
      <c r="H44" s="134">
        <v>4.9675311434358891</v>
      </c>
      <c r="I44" s="134">
        <v>1.5187291208832141</v>
      </c>
      <c r="J44" s="134">
        <f t="shared" si="0"/>
        <v>2.9433405720994203</v>
      </c>
      <c r="K44" s="134">
        <v>2.4692648564821762</v>
      </c>
      <c r="L44" s="134">
        <v>8.5793784973023808</v>
      </c>
      <c r="M44" s="134">
        <v>1.152108022639281</v>
      </c>
      <c r="N44" s="134">
        <v>0.47407571561724393</v>
      </c>
      <c r="O44" s="134">
        <v>6.6144494822590397E-3</v>
      </c>
      <c r="P44" s="135">
        <v>0</v>
      </c>
    </row>
    <row r="45" spans="1:16" ht="12.5" hidden="1" outlineLevel="2" x14ac:dyDescent="0.25">
      <c r="A45" s="111" t="s">
        <v>792</v>
      </c>
      <c r="B45" s="112" t="s">
        <v>793</v>
      </c>
      <c r="C45" s="112" t="s">
        <v>824</v>
      </c>
      <c r="D45" s="112" t="s">
        <v>5834</v>
      </c>
      <c r="E45" s="111" t="s">
        <v>5549</v>
      </c>
      <c r="F45" s="133">
        <v>983.68799999999999</v>
      </c>
      <c r="G45" s="134">
        <v>39.565302191446918</v>
      </c>
      <c r="H45" s="134">
        <v>731.87044192460087</v>
      </c>
      <c r="I45" s="134">
        <v>212.25225588395207</v>
      </c>
      <c r="J45" s="134">
        <f t="shared" si="0"/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5">
        <v>0</v>
      </c>
    </row>
    <row r="46" spans="1:16" ht="12.5" hidden="1" outlineLevel="2" x14ac:dyDescent="0.25">
      <c r="A46" s="111" t="s">
        <v>792</v>
      </c>
      <c r="B46" s="112" t="s">
        <v>793</v>
      </c>
      <c r="C46" s="112" t="s">
        <v>826</v>
      </c>
      <c r="D46" s="112" t="s">
        <v>5835</v>
      </c>
      <c r="E46" s="111" t="s">
        <v>3919</v>
      </c>
      <c r="F46" s="133">
        <v>72.076179999999994</v>
      </c>
      <c r="G46" s="134">
        <v>0</v>
      </c>
      <c r="H46" s="134">
        <v>0</v>
      </c>
      <c r="I46" s="134">
        <v>0</v>
      </c>
      <c r="J46" s="134">
        <f t="shared" si="0"/>
        <v>17.984083893781339</v>
      </c>
      <c r="K46" s="134">
        <v>15.060687347118826</v>
      </c>
      <c r="L46" s="134">
        <v>47.12464651124111</v>
      </c>
      <c r="M46" s="134">
        <v>6.9312827043983454</v>
      </c>
      <c r="N46" s="134">
        <v>2.9233965466625129</v>
      </c>
      <c r="O46" s="134">
        <v>3.6166890579211956E-2</v>
      </c>
      <c r="P46" s="135">
        <v>0</v>
      </c>
    </row>
    <row r="47" spans="1:16" ht="12.5" hidden="1" outlineLevel="2" x14ac:dyDescent="0.25">
      <c r="A47" s="111" t="s">
        <v>792</v>
      </c>
      <c r="B47" s="112" t="s">
        <v>793</v>
      </c>
      <c r="C47" s="112" t="s">
        <v>826</v>
      </c>
      <c r="D47" s="112" t="s">
        <v>5835</v>
      </c>
      <c r="E47" s="111" t="s">
        <v>3856</v>
      </c>
      <c r="F47" s="133">
        <v>915.08291750000001</v>
      </c>
      <c r="G47" s="134">
        <v>17.721370855089482</v>
      </c>
      <c r="H47" s="134">
        <v>224.55638810825519</v>
      </c>
      <c r="I47" s="134">
        <v>61.32668010715566</v>
      </c>
      <c r="J47" s="134">
        <f t="shared" si="0"/>
        <v>133.69050946900762</v>
      </c>
      <c r="K47" s="134">
        <v>111.98804790355253</v>
      </c>
      <c r="L47" s="134">
        <v>421.67738490494446</v>
      </c>
      <c r="M47" s="134">
        <v>55.874987836239555</v>
      </c>
      <c r="N47" s="134">
        <v>21.702461565455081</v>
      </c>
      <c r="O47" s="134">
        <v>0.23559621930809374</v>
      </c>
      <c r="P47" s="135">
        <v>0</v>
      </c>
    </row>
    <row r="48" spans="1:16" ht="12.5" hidden="1" outlineLevel="2" x14ac:dyDescent="0.25">
      <c r="A48" s="111" t="s">
        <v>792</v>
      </c>
      <c r="B48" s="112" t="s">
        <v>793</v>
      </c>
      <c r="C48" s="112" t="s">
        <v>828</v>
      </c>
      <c r="D48" s="112" t="s">
        <v>5836</v>
      </c>
      <c r="E48" s="111" t="s">
        <v>3854</v>
      </c>
      <c r="F48" s="133">
        <v>2251.36839166667</v>
      </c>
      <c r="G48" s="134">
        <v>0</v>
      </c>
      <c r="H48" s="134">
        <v>2251.36839166667</v>
      </c>
      <c r="I48" s="134">
        <v>0</v>
      </c>
      <c r="J48" s="134">
        <f t="shared" si="0"/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5">
        <v>0</v>
      </c>
    </row>
    <row r="49" spans="1:16" ht="12.5" hidden="1" outlineLevel="2" x14ac:dyDescent="0.25">
      <c r="A49" s="111" t="s">
        <v>792</v>
      </c>
      <c r="B49" s="112" t="s">
        <v>793</v>
      </c>
      <c r="C49" s="112" t="s">
        <v>830</v>
      </c>
      <c r="D49" s="112" t="s">
        <v>5837</v>
      </c>
      <c r="E49" s="111" t="s">
        <v>3857</v>
      </c>
      <c r="F49" s="133">
        <v>3398.5623108333298</v>
      </c>
      <c r="G49" s="134">
        <v>0</v>
      </c>
      <c r="H49" s="134">
        <v>0</v>
      </c>
      <c r="I49" s="134">
        <v>0</v>
      </c>
      <c r="J49" s="134">
        <f t="shared" si="0"/>
        <v>0</v>
      </c>
      <c r="K49" s="134">
        <v>0</v>
      </c>
      <c r="L49" s="134">
        <v>3398.5623108333298</v>
      </c>
      <c r="M49" s="134">
        <v>0</v>
      </c>
      <c r="N49" s="134">
        <v>0</v>
      </c>
      <c r="O49" s="134">
        <v>0</v>
      </c>
      <c r="P49" s="135">
        <v>0</v>
      </c>
    </row>
    <row r="50" spans="1:16" ht="12.5" hidden="1" outlineLevel="2" x14ac:dyDescent="0.25">
      <c r="A50" s="111" t="s">
        <v>792</v>
      </c>
      <c r="B50" s="112" t="s">
        <v>793</v>
      </c>
      <c r="C50" s="112" t="s">
        <v>832</v>
      </c>
      <c r="D50" s="112" t="s">
        <v>5838</v>
      </c>
      <c r="E50" s="111" t="s">
        <v>3885</v>
      </c>
      <c r="F50" s="133">
        <v>246.37588333333301</v>
      </c>
      <c r="G50" s="134">
        <v>0</v>
      </c>
      <c r="H50" s="134">
        <v>0</v>
      </c>
      <c r="I50" s="134">
        <v>0</v>
      </c>
      <c r="J50" s="134">
        <f t="shared" si="0"/>
        <v>0</v>
      </c>
      <c r="K50" s="134">
        <v>0</v>
      </c>
      <c r="L50" s="134">
        <v>0</v>
      </c>
      <c r="M50" s="134">
        <v>246.37588333333301</v>
      </c>
      <c r="N50" s="134">
        <v>0</v>
      </c>
      <c r="O50" s="134">
        <v>0</v>
      </c>
      <c r="P50" s="135">
        <v>0</v>
      </c>
    </row>
    <row r="51" spans="1:16" ht="12.5" hidden="1" outlineLevel="2" x14ac:dyDescent="0.25">
      <c r="A51" s="111" t="s">
        <v>792</v>
      </c>
      <c r="B51" s="112" t="s">
        <v>793</v>
      </c>
      <c r="C51" s="112" t="s">
        <v>834</v>
      </c>
      <c r="D51" s="112" t="s">
        <v>5839</v>
      </c>
      <c r="E51" s="111" t="s">
        <v>3886</v>
      </c>
      <c r="F51" s="133">
        <v>128.29461833333301</v>
      </c>
      <c r="G51" s="134">
        <v>0</v>
      </c>
      <c r="H51" s="134">
        <v>0</v>
      </c>
      <c r="I51" s="134">
        <v>0</v>
      </c>
      <c r="J51" s="134">
        <f t="shared" si="0"/>
        <v>128.29461833333301</v>
      </c>
      <c r="K51" s="134">
        <v>128.29461833333301</v>
      </c>
      <c r="L51" s="134">
        <v>0</v>
      </c>
      <c r="M51" s="134">
        <v>0</v>
      </c>
      <c r="N51" s="134">
        <v>0</v>
      </c>
      <c r="O51" s="134">
        <v>0</v>
      </c>
      <c r="P51" s="135">
        <v>0</v>
      </c>
    </row>
    <row r="52" spans="1:16" ht="12.5" hidden="1" outlineLevel="2" x14ac:dyDescent="0.25">
      <c r="A52" s="111" t="s">
        <v>792</v>
      </c>
      <c r="B52" s="112" t="s">
        <v>793</v>
      </c>
      <c r="C52" s="112" t="s">
        <v>836</v>
      </c>
      <c r="D52" s="112" t="s">
        <v>5840</v>
      </c>
      <c r="E52" s="111" t="s">
        <v>3856</v>
      </c>
      <c r="F52" s="133">
        <v>10189.6269208333</v>
      </c>
      <c r="G52" s="134">
        <v>197.33092388219609</v>
      </c>
      <c r="H52" s="134">
        <v>2500.4792175163379</v>
      </c>
      <c r="I52" s="134">
        <v>682.88455465043171</v>
      </c>
      <c r="J52" s="134">
        <f t="shared" si="0"/>
        <v>1488.6699208274958</v>
      </c>
      <c r="K52" s="134">
        <v>1247.0087747317257</v>
      </c>
      <c r="L52" s="134">
        <v>4695.459997081638</v>
      </c>
      <c r="M52" s="134">
        <v>622.17889698217402</v>
      </c>
      <c r="N52" s="134">
        <v>241.66114609577016</v>
      </c>
      <c r="O52" s="134">
        <v>2.6234098930256753</v>
      </c>
      <c r="P52" s="135">
        <v>0</v>
      </c>
    </row>
    <row r="53" spans="1:16" ht="12.5" hidden="1" outlineLevel="2" x14ac:dyDescent="0.25">
      <c r="A53" s="111" t="s">
        <v>792</v>
      </c>
      <c r="B53" s="112" t="s">
        <v>793</v>
      </c>
      <c r="C53" s="112" t="s">
        <v>838</v>
      </c>
      <c r="D53" s="112" t="s">
        <v>5841</v>
      </c>
      <c r="E53" s="111" t="s">
        <v>3919</v>
      </c>
      <c r="F53" s="133">
        <v>-79.0227</v>
      </c>
      <c r="G53" s="134">
        <v>0</v>
      </c>
      <c r="H53" s="134">
        <v>0</v>
      </c>
      <c r="I53" s="134">
        <v>0</v>
      </c>
      <c r="J53" s="134">
        <f t="shared" si="0"/>
        <v>-19.717344430755276</v>
      </c>
      <c r="K53" s="134">
        <v>-16.512198316075672</v>
      </c>
      <c r="L53" s="134">
        <v>-51.66640079793148</v>
      </c>
      <c r="M53" s="134">
        <v>-7.5993022072598633</v>
      </c>
      <c r="N53" s="134">
        <v>-3.2051461146796041</v>
      </c>
      <c r="O53" s="134">
        <v>-3.9652564053393131E-2</v>
      </c>
      <c r="P53" s="135">
        <v>0</v>
      </c>
    </row>
    <row r="54" spans="1:16" ht="12.5" hidden="1" outlineLevel="2" x14ac:dyDescent="0.25">
      <c r="A54" s="111" t="s">
        <v>792</v>
      </c>
      <c r="B54" s="112" t="s">
        <v>793</v>
      </c>
      <c r="C54" s="112" t="s">
        <v>840</v>
      </c>
      <c r="D54" s="112" t="s">
        <v>5842</v>
      </c>
      <c r="E54" s="111" t="s">
        <v>3856</v>
      </c>
      <c r="F54" s="133">
        <v>-1459.6276487499999</v>
      </c>
      <c r="G54" s="134">
        <v>-28.266949780363525</v>
      </c>
      <c r="H54" s="134">
        <v>-358.18471366693933</v>
      </c>
      <c r="I54" s="134">
        <v>-97.820772498958817</v>
      </c>
      <c r="J54" s="134">
        <f t="shared" si="0"/>
        <v>-213.24664712303206</v>
      </c>
      <c r="K54" s="134">
        <v>-178.62955140299044</v>
      </c>
      <c r="L54" s="134">
        <v>-672.60786764698048</v>
      </c>
      <c r="M54" s="134">
        <v>-89.124903940024851</v>
      </c>
      <c r="N54" s="134">
        <v>-34.617095720041618</v>
      </c>
      <c r="O54" s="134">
        <v>-0.37579409370087186</v>
      </c>
      <c r="P54" s="135">
        <v>0</v>
      </c>
    </row>
    <row r="55" spans="1:16" ht="12.5" hidden="1" outlineLevel="2" x14ac:dyDescent="0.25">
      <c r="A55" s="111" t="s">
        <v>792</v>
      </c>
      <c r="B55" s="112" t="s">
        <v>793</v>
      </c>
      <c r="C55" s="112" t="s">
        <v>842</v>
      </c>
      <c r="D55" s="112" t="s">
        <v>5843</v>
      </c>
      <c r="E55" s="111" t="s">
        <v>3856</v>
      </c>
      <c r="F55" s="133">
        <v>1538.6503487499999</v>
      </c>
      <c r="G55" s="134">
        <v>29.797292600548975</v>
      </c>
      <c r="H55" s="134">
        <v>377.57645593554332</v>
      </c>
      <c r="I55" s="134">
        <v>103.11668585437749</v>
      </c>
      <c r="J55" s="134">
        <f t="shared" si="0"/>
        <v>224.79159547752536</v>
      </c>
      <c r="K55" s="134">
        <v>188.30036673986189</v>
      </c>
      <c r="L55" s="134">
        <v>709.02214754105137</v>
      </c>
      <c r="M55" s="134">
        <v>93.950032151738853</v>
      </c>
      <c r="N55" s="134">
        <v>36.491228737663469</v>
      </c>
      <c r="O55" s="134">
        <v>0.39613918921459912</v>
      </c>
      <c r="P55" s="135">
        <v>0</v>
      </c>
    </row>
    <row r="56" spans="1:16" ht="12.5" hidden="1" outlineLevel="2" x14ac:dyDescent="0.25">
      <c r="A56" s="111" t="s">
        <v>792</v>
      </c>
      <c r="B56" s="112" t="s">
        <v>793</v>
      </c>
      <c r="C56" s="112" t="s">
        <v>5844</v>
      </c>
      <c r="D56" s="112" t="s">
        <v>5845</v>
      </c>
      <c r="E56" s="111" t="s">
        <v>3919</v>
      </c>
      <c r="F56" s="133">
        <v>-4.0548400000000004</v>
      </c>
      <c r="G56" s="134">
        <v>0</v>
      </c>
      <c r="H56" s="134">
        <v>0</v>
      </c>
      <c r="I56" s="134">
        <v>0</v>
      </c>
      <c r="J56" s="134">
        <f t="shared" si="0"/>
        <v>-1.0117431686288083</v>
      </c>
      <c r="K56" s="134">
        <v>-0.84727960725154017</v>
      </c>
      <c r="L56" s="134">
        <v>-2.6511241530786029</v>
      </c>
      <c r="M56" s="134">
        <v>-0.38993801226844421</v>
      </c>
      <c r="N56" s="134">
        <v>-0.16446356137726814</v>
      </c>
      <c r="O56" s="134">
        <v>-2.034666024145728E-3</v>
      </c>
      <c r="P56" s="135">
        <v>0</v>
      </c>
    </row>
    <row r="57" spans="1:16" ht="12.5" hidden="1" outlineLevel="2" x14ac:dyDescent="0.25">
      <c r="A57" s="111" t="s">
        <v>792</v>
      </c>
      <c r="B57" s="112" t="s">
        <v>793</v>
      </c>
      <c r="C57" s="112" t="s">
        <v>5844</v>
      </c>
      <c r="D57" s="112" t="s">
        <v>5845</v>
      </c>
      <c r="E57" s="111" t="s">
        <v>5846</v>
      </c>
      <c r="F57" s="133">
        <v>4.0548400000000004</v>
      </c>
      <c r="G57" s="134">
        <v>0.17158644982470772</v>
      </c>
      <c r="H57" s="134">
        <v>2.9672013600734033</v>
      </c>
      <c r="I57" s="134">
        <v>0.91605219010188921</v>
      </c>
      <c r="J57" s="134">
        <f t="shared" si="0"/>
        <v>0</v>
      </c>
      <c r="K57" s="134">
        <v>0</v>
      </c>
      <c r="L57" s="134">
        <v>0</v>
      </c>
      <c r="M57" s="134">
        <v>0</v>
      </c>
      <c r="N57" s="134">
        <v>0</v>
      </c>
      <c r="O57" s="134">
        <v>0</v>
      </c>
      <c r="P57" s="135">
        <v>0</v>
      </c>
    </row>
    <row r="58" spans="1:16" ht="13" outlineLevel="1" collapsed="1" thickBot="1" x14ac:dyDescent="0.3">
      <c r="A58" s="115" t="s">
        <v>5847</v>
      </c>
      <c r="B58" s="115"/>
      <c r="C58" s="115"/>
      <c r="D58" s="115"/>
      <c r="E58" s="115"/>
      <c r="F58" s="136">
        <f t="shared" ref="F58:P58" si="5">SUBTOTAL(9,F30:F57)</f>
        <v>39983.983646666602</v>
      </c>
      <c r="G58" s="137">
        <f t="shared" si="5"/>
        <v>343.74268087787323</v>
      </c>
      <c r="H58" s="137">
        <f t="shared" si="5"/>
        <v>6935.8689381986915</v>
      </c>
      <c r="I58" s="137">
        <f t="shared" si="5"/>
        <v>1302.071501295504</v>
      </c>
      <c r="J58" s="137">
        <f t="shared" si="5"/>
        <v>2710.6912765939255</v>
      </c>
      <c r="K58" s="137">
        <f t="shared" si="5"/>
        <v>2292.6616304719037</v>
      </c>
      <c r="L58" s="137">
        <f t="shared" si="5"/>
        <v>11459.008750406527</v>
      </c>
      <c r="M58" s="137">
        <f t="shared" si="5"/>
        <v>1317.1969171098867</v>
      </c>
      <c r="N58" s="137">
        <f t="shared" si="5"/>
        <v>418.02964612202231</v>
      </c>
      <c r="O58" s="137">
        <f t="shared" si="5"/>
        <v>4.7596951008952528</v>
      </c>
      <c r="P58" s="138">
        <f t="shared" si="5"/>
        <v>15910.643887083301</v>
      </c>
    </row>
    <row r="59" spans="1:16" ht="12.5" hidden="1" outlineLevel="2" x14ac:dyDescent="0.25">
      <c r="A59" s="118" t="s">
        <v>2151</v>
      </c>
      <c r="B59" s="118" t="s">
        <v>2152</v>
      </c>
      <c r="C59" s="118" t="s">
        <v>2153</v>
      </c>
      <c r="D59" s="118" t="s">
        <v>5848</v>
      </c>
      <c r="E59" s="118" t="s">
        <v>3854</v>
      </c>
      <c r="F59" s="139">
        <v>6336.3837400000002</v>
      </c>
      <c r="G59" s="140">
        <v>0</v>
      </c>
      <c r="H59" s="140">
        <v>6336.3837400000002</v>
      </c>
      <c r="I59" s="140">
        <v>0</v>
      </c>
      <c r="J59" s="140">
        <f t="shared" si="0"/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</v>
      </c>
      <c r="P59" s="141">
        <v>0</v>
      </c>
    </row>
    <row r="60" spans="1:16" ht="12.5" hidden="1" outlineLevel="2" x14ac:dyDescent="0.25">
      <c r="A60" s="111" t="s">
        <v>2151</v>
      </c>
      <c r="B60" s="112" t="s">
        <v>2152</v>
      </c>
      <c r="C60" s="112" t="s">
        <v>2155</v>
      </c>
      <c r="D60" s="112" t="s">
        <v>5849</v>
      </c>
      <c r="E60" s="111" t="s">
        <v>3885</v>
      </c>
      <c r="F60" s="133">
        <v>-776.16551000000004</v>
      </c>
      <c r="G60" s="134">
        <v>0</v>
      </c>
      <c r="H60" s="134">
        <v>0</v>
      </c>
      <c r="I60" s="134">
        <v>0</v>
      </c>
      <c r="J60" s="134">
        <f t="shared" si="0"/>
        <v>0</v>
      </c>
      <c r="K60" s="134">
        <v>0</v>
      </c>
      <c r="L60" s="134">
        <v>0</v>
      </c>
      <c r="M60" s="134">
        <v>-776.16551000000004</v>
      </c>
      <c r="N60" s="134">
        <v>0</v>
      </c>
      <c r="O60" s="134">
        <v>0</v>
      </c>
      <c r="P60" s="135">
        <v>0</v>
      </c>
    </row>
    <row r="61" spans="1:16" ht="12.5" hidden="1" outlineLevel="2" x14ac:dyDescent="0.25">
      <c r="A61" s="111" t="s">
        <v>2151</v>
      </c>
      <c r="B61" s="112" t="s">
        <v>2152</v>
      </c>
      <c r="C61" s="112" t="s">
        <v>2157</v>
      </c>
      <c r="D61" s="112" t="s">
        <v>5850</v>
      </c>
      <c r="E61" s="111" t="s">
        <v>3857</v>
      </c>
      <c r="F61" s="133">
        <v>-6849.3234295833299</v>
      </c>
      <c r="G61" s="134">
        <v>0</v>
      </c>
      <c r="H61" s="134">
        <v>0</v>
      </c>
      <c r="I61" s="134">
        <v>0</v>
      </c>
      <c r="J61" s="134">
        <f t="shared" si="0"/>
        <v>0</v>
      </c>
      <c r="K61" s="134">
        <v>0</v>
      </c>
      <c r="L61" s="134">
        <v>-6849.3234295833299</v>
      </c>
      <c r="M61" s="134">
        <v>0</v>
      </c>
      <c r="N61" s="134">
        <v>0</v>
      </c>
      <c r="O61" s="134">
        <v>0</v>
      </c>
      <c r="P61" s="135">
        <v>0</v>
      </c>
    </row>
    <row r="62" spans="1:16" ht="12.5" hidden="1" outlineLevel="2" x14ac:dyDescent="0.25">
      <c r="A62" s="111" t="s">
        <v>2151</v>
      </c>
      <c r="B62" s="112" t="s">
        <v>2152</v>
      </c>
      <c r="C62" s="112" t="s">
        <v>2159</v>
      </c>
      <c r="D62" s="112" t="s">
        <v>5851</v>
      </c>
      <c r="E62" s="111" t="s">
        <v>3886</v>
      </c>
      <c r="F62" s="133">
        <v>-771.12663999999995</v>
      </c>
      <c r="G62" s="134">
        <v>0</v>
      </c>
      <c r="H62" s="134">
        <v>0</v>
      </c>
      <c r="I62" s="134">
        <v>0</v>
      </c>
      <c r="J62" s="134">
        <f t="shared" si="0"/>
        <v>-771.12663999999995</v>
      </c>
      <c r="K62" s="134">
        <v>-771.12663999999995</v>
      </c>
      <c r="L62" s="134">
        <v>0</v>
      </c>
      <c r="M62" s="134">
        <v>0</v>
      </c>
      <c r="N62" s="134">
        <v>0</v>
      </c>
      <c r="O62" s="134">
        <v>0</v>
      </c>
      <c r="P62" s="135">
        <v>0</v>
      </c>
    </row>
    <row r="63" spans="1:16" ht="12.5" hidden="1" outlineLevel="2" x14ac:dyDescent="0.25">
      <c r="A63" s="111" t="s">
        <v>2151</v>
      </c>
      <c r="B63" s="112" t="s">
        <v>2152</v>
      </c>
      <c r="C63" s="112" t="s">
        <v>2161</v>
      </c>
      <c r="D63" s="112" t="s">
        <v>5852</v>
      </c>
      <c r="E63" s="111" t="s">
        <v>3848</v>
      </c>
      <c r="F63" s="133">
        <v>-6274.7238233333301</v>
      </c>
      <c r="G63" s="134">
        <v>0</v>
      </c>
      <c r="H63" s="134">
        <v>0</v>
      </c>
      <c r="I63" s="134">
        <v>0</v>
      </c>
      <c r="J63" s="134">
        <f t="shared" si="0"/>
        <v>0</v>
      </c>
      <c r="K63" s="134">
        <v>0</v>
      </c>
      <c r="L63" s="134">
        <v>0</v>
      </c>
      <c r="M63" s="134">
        <v>0</v>
      </c>
      <c r="N63" s="134">
        <v>0</v>
      </c>
      <c r="O63" s="134">
        <v>0</v>
      </c>
      <c r="P63" s="135">
        <v>-6274.7238233333301</v>
      </c>
    </row>
    <row r="64" spans="1:16" ht="13" outlineLevel="1" collapsed="1" thickBot="1" x14ac:dyDescent="0.3">
      <c r="A64" s="115" t="s">
        <v>5853</v>
      </c>
      <c r="B64" s="115"/>
      <c r="C64" s="115"/>
      <c r="D64" s="115"/>
      <c r="E64" s="115"/>
      <c r="F64" s="136">
        <f t="shared" ref="F64:P64" si="6">SUBTOTAL(9,F59:F63)</f>
        <v>-8334.95566291666</v>
      </c>
      <c r="G64" s="137">
        <f t="shared" si="6"/>
        <v>0</v>
      </c>
      <c r="H64" s="137">
        <f t="shared" si="6"/>
        <v>6336.3837400000002</v>
      </c>
      <c r="I64" s="137">
        <f t="shared" si="6"/>
        <v>0</v>
      </c>
      <c r="J64" s="137">
        <f t="shared" si="6"/>
        <v>-771.12663999999995</v>
      </c>
      <c r="K64" s="137">
        <f t="shared" si="6"/>
        <v>-771.12663999999995</v>
      </c>
      <c r="L64" s="137">
        <f t="shared" si="6"/>
        <v>-6849.3234295833299</v>
      </c>
      <c r="M64" s="137">
        <f t="shared" si="6"/>
        <v>-776.16551000000004</v>
      </c>
      <c r="N64" s="137">
        <f t="shared" si="6"/>
        <v>0</v>
      </c>
      <c r="O64" s="137">
        <f t="shared" si="6"/>
        <v>0</v>
      </c>
      <c r="P64" s="138">
        <f t="shared" si="6"/>
        <v>-6274.7238233333301</v>
      </c>
    </row>
    <row r="65" spans="1:16" ht="12.5" hidden="1" outlineLevel="2" x14ac:dyDescent="0.25">
      <c r="A65" s="118" t="s">
        <v>2163</v>
      </c>
      <c r="B65" s="118" t="s">
        <v>2164</v>
      </c>
      <c r="C65" s="118" t="s">
        <v>2165</v>
      </c>
      <c r="D65" s="118" t="s">
        <v>5854</v>
      </c>
      <c r="E65" s="118" t="s">
        <v>3856</v>
      </c>
      <c r="F65" s="139">
        <v>-13477.084837500001</v>
      </c>
      <c r="G65" s="140">
        <v>-260.99538509945017</v>
      </c>
      <c r="H65" s="140">
        <v>-3307.2035718965672</v>
      </c>
      <c r="I65" s="140">
        <v>-903.202163214199</v>
      </c>
      <c r="J65" s="140">
        <f t="shared" si="0"/>
        <v>-1968.9563684620007</v>
      </c>
      <c r="K65" s="140">
        <v>-1649.328594730533</v>
      </c>
      <c r="L65" s="140">
        <v>-6210.3463869098814</v>
      </c>
      <c r="M65" s="140">
        <v>-822.91116680503558</v>
      </c>
      <c r="N65" s="140">
        <v>-319.62777373146758</v>
      </c>
      <c r="O65" s="140">
        <v>-3.4697951128668456</v>
      </c>
      <c r="P65" s="141">
        <v>0</v>
      </c>
    </row>
    <row r="66" spans="1:16" ht="13" outlineLevel="1" collapsed="1" thickBot="1" x14ac:dyDescent="0.3">
      <c r="A66" s="115" t="s">
        <v>5855</v>
      </c>
      <c r="B66" s="115"/>
      <c r="C66" s="115"/>
      <c r="D66" s="115"/>
      <c r="E66" s="115"/>
      <c r="F66" s="136">
        <f t="shared" ref="F66:P66" si="7">SUBTOTAL(9,F65:F65)</f>
        <v>-13477.084837500001</v>
      </c>
      <c r="G66" s="137">
        <f t="shared" si="7"/>
        <v>-260.99538509945017</v>
      </c>
      <c r="H66" s="137">
        <f t="shared" si="7"/>
        <v>-3307.2035718965672</v>
      </c>
      <c r="I66" s="137">
        <f t="shared" si="7"/>
        <v>-903.202163214199</v>
      </c>
      <c r="J66" s="137">
        <f t="shared" si="7"/>
        <v>-1968.9563684620007</v>
      </c>
      <c r="K66" s="137">
        <f t="shared" si="7"/>
        <v>-1649.328594730533</v>
      </c>
      <c r="L66" s="137">
        <f t="shared" si="7"/>
        <v>-6210.3463869098814</v>
      </c>
      <c r="M66" s="137">
        <f t="shared" si="7"/>
        <v>-822.91116680503558</v>
      </c>
      <c r="N66" s="137">
        <f t="shared" si="7"/>
        <v>-319.62777373146758</v>
      </c>
      <c r="O66" s="137">
        <f t="shared" si="7"/>
        <v>-3.4697951128668456</v>
      </c>
      <c r="P66" s="138">
        <f t="shared" si="7"/>
        <v>0</v>
      </c>
    </row>
    <row r="67" spans="1:16" ht="12.5" hidden="1" outlineLevel="2" x14ac:dyDescent="0.25">
      <c r="A67" s="118" t="s">
        <v>2167</v>
      </c>
      <c r="B67" s="118" t="s">
        <v>2168</v>
      </c>
      <c r="C67" s="118" t="s">
        <v>2169</v>
      </c>
      <c r="D67" s="118" t="s">
        <v>5856</v>
      </c>
      <c r="E67" s="118" t="s">
        <v>3854</v>
      </c>
      <c r="F67" s="139">
        <v>-8144.9649020833303</v>
      </c>
      <c r="G67" s="140">
        <v>0</v>
      </c>
      <c r="H67" s="140">
        <v>-8144.9649020833303</v>
      </c>
      <c r="I67" s="140">
        <v>0</v>
      </c>
      <c r="J67" s="140">
        <f t="shared" si="0"/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1">
        <v>0</v>
      </c>
    </row>
    <row r="68" spans="1:16" ht="13" outlineLevel="1" collapsed="1" thickBot="1" x14ac:dyDescent="0.3">
      <c r="A68" s="115" t="s">
        <v>5857</v>
      </c>
      <c r="B68" s="115"/>
      <c r="C68" s="115"/>
      <c r="D68" s="115"/>
      <c r="E68" s="115"/>
      <c r="F68" s="136">
        <f t="shared" ref="F68:P68" si="8">SUBTOTAL(9,F67:F67)</f>
        <v>-8144.9649020833303</v>
      </c>
      <c r="G68" s="137">
        <f t="shared" si="8"/>
        <v>0</v>
      </c>
      <c r="H68" s="137">
        <f t="shared" si="8"/>
        <v>-8144.9649020833303</v>
      </c>
      <c r="I68" s="137">
        <f t="shared" si="8"/>
        <v>0</v>
      </c>
      <c r="J68" s="137">
        <f t="shared" si="8"/>
        <v>0</v>
      </c>
      <c r="K68" s="137">
        <f t="shared" si="8"/>
        <v>0</v>
      </c>
      <c r="L68" s="137">
        <f t="shared" si="8"/>
        <v>0</v>
      </c>
      <c r="M68" s="137">
        <f t="shared" si="8"/>
        <v>0</v>
      </c>
      <c r="N68" s="137">
        <f t="shared" si="8"/>
        <v>0</v>
      </c>
      <c r="O68" s="137">
        <f t="shared" si="8"/>
        <v>0</v>
      </c>
      <c r="P68" s="138">
        <f t="shared" si="8"/>
        <v>0</v>
      </c>
    </row>
    <row r="69" spans="1:16" ht="12.5" hidden="1" outlineLevel="2" x14ac:dyDescent="0.25">
      <c r="A69" s="118" t="s">
        <v>2171</v>
      </c>
      <c r="B69" s="118" t="s">
        <v>2172</v>
      </c>
      <c r="C69" s="118" t="s">
        <v>2173</v>
      </c>
      <c r="D69" s="118" t="s">
        <v>5858</v>
      </c>
      <c r="E69" s="118" t="s">
        <v>3856</v>
      </c>
      <c r="F69" s="139">
        <v>103.617110833333</v>
      </c>
      <c r="G69" s="140">
        <v>2.0066348228059936</v>
      </c>
      <c r="H69" s="140">
        <v>25.427077382794678</v>
      </c>
      <c r="I69" s="140">
        <v>6.9441722582516743</v>
      </c>
      <c r="J69" s="140">
        <f t="shared" si="0"/>
        <v>15.138108331057239</v>
      </c>
      <c r="K69" s="140">
        <v>12.680684722355782</v>
      </c>
      <c r="L69" s="140">
        <v>47.747577287285168</v>
      </c>
      <c r="M69" s="140">
        <v>6.3268636062575911</v>
      </c>
      <c r="N69" s="140">
        <v>2.4574236087014585</v>
      </c>
      <c r="O69" s="140">
        <v>2.6677144880656103E-2</v>
      </c>
      <c r="P69" s="141">
        <v>0</v>
      </c>
    </row>
    <row r="70" spans="1:16" ht="13" outlineLevel="1" collapsed="1" thickBot="1" x14ac:dyDescent="0.3">
      <c r="A70" s="115" t="s">
        <v>5859</v>
      </c>
      <c r="B70" s="115"/>
      <c r="C70" s="115"/>
      <c r="D70" s="115"/>
      <c r="E70" s="115"/>
      <c r="F70" s="136">
        <f t="shared" ref="F70:P70" si="9">SUBTOTAL(9,F69:F69)</f>
        <v>103.617110833333</v>
      </c>
      <c r="G70" s="137">
        <f t="shared" si="9"/>
        <v>2.0066348228059936</v>
      </c>
      <c r="H70" s="137">
        <f t="shared" si="9"/>
        <v>25.427077382794678</v>
      </c>
      <c r="I70" s="137">
        <f t="shared" si="9"/>
        <v>6.9441722582516743</v>
      </c>
      <c r="J70" s="137">
        <f t="shared" si="9"/>
        <v>15.138108331057239</v>
      </c>
      <c r="K70" s="137">
        <f t="shared" si="9"/>
        <v>12.680684722355782</v>
      </c>
      <c r="L70" s="137">
        <f t="shared" si="9"/>
        <v>47.747577287285168</v>
      </c>
      <c r="M70" s="137">
        <f t="shared" si="9"/>
        <v>6.3268636062575911</v>
      </c>
      <c r="N70" s="137">
        <f t="shared" si="9"/>
        <v>2.4574236087014585</v>
      </c>
      <c r="O70" s="137">
        <f t="shared" si="9"/>
        <v>2.6677144880656103E-2</v>
      </c>
      <c r="P70" s="138">
        <f t="shared" si="9"/>
        <v>0</v>
      </c>
    </row>
    <row r="71" spans="1:16" ht="12.5" hidden="1" outlineLevel="2" x14ac:dyDescent="0.25">
      <c r="A71" s="118" t="s">
        <v>2175</v>
      </c>
      <c r="B71" s="118" t="s">
        <v>2176</v>
      </c>
      <c r="C71" s="118" t="s">
        <v>2179</v>
      </c>
      <c r="D71" s="118" t="s">
        <v>5860</v>
      </c>
      <c r="E71" s="118" t="s">
        <v>3856</v>
      </c>
      <c r="F71" s="139">
        <v>-1721.53925</v>
      </c>
      <c r="G71" s="140">
        <v>-33.339094094544286</v>
      </c>
      <c r="H71" s="140">
        <v>-422.45640102509572</v>
      </c>
      <c r="I71" s="140">
        <v>-115.37346491517549</v>
      </c>
      <c r="J71" s="140">
        <f t="shared" si="0"/>
        <v>-251.51104342781403</v>
      </c>
      <c r="K71" s="140">
        <v>-210.68235053884709</v>
      </c>
      <c r="L71" s="140">
        <v>-793.29878753989465</v>
      </c>
      <c r="M71" s="140">
        <v>-105.11723343732834</v>
      </c>
      <c r="N71" s="140">
        <v>-40.828692888966941</v>
      </c>
      <c r="O71" s="140">
        <v>-0.44322556014765868</v>
      </c>
      <c r="P71" s="141">
        <v>0</v>
      </c>
    </row>
    <row r="72" spans="1:16" ht="13" outlineLevel="1" collapsed="1" thickBot="1" x14ac:dyDescent="0.3">
      <c r="A72" s="115" t="s">
        <v>5861</v>
      </c>
      <c r="B72" s="115"/>
      <c r="C72" s="115"/>
      <c r="D72" s="115"/>
      <c r="E72" s="115"/>
      <c r="F72" s="136">
        <f t="shared" ref="F72:P72" si="10">SUBTOTAL(9,F71:F71)</f>
        <v>-1721.53925</v>
      </c>
      <c r="G72" s="137">
        <f t="shared" si="10"/>
        <v>-33.339094094544286</v>
      </c>
      <c r="H72" s="137">
        <f t="shared" si="10"/>
        <v>-422.45640102509572</v>
      </c>
      <c r="I72" s="137">
        <f t="shared" si="10"/>
        <v>-115.37346491517549</v>
      </c>
      <c r="J72" s="137">
        <f t="shared" si="10"/>
        <v>-251.51104342781403</v>
      </c>
      <c r="K72" s="137">
        <f t="shared" si="10"/>
        <v>-210.68235053884709</v>
      </c>
      <c r="L72" s="137">
        <f t="shared" si="10"/>
        <v>-793.29878753989465</v>
      </c>
      <c r="M72" s="137">
        <f t="shared" si="10"/>
        <v>-105.11723343732834</v>
      </c>
      <c r="N72" s="137">
        <f t="shared" si="10"/>
        <v>-40.828692888966941</v>
      </c>
      <c r="O72" s="137">
        <f t="shared" si="10"/>
        <v>-0.44322556014765868</v>
      </c>
      <c r="P72" s="138">
        <f t="shared" si="10"/>
        <v>0</v>
      </c>
    </row>
    <row r="73" spans="1:16" ht="12.5" hidden="1" outlineLevel="2" x14ac:dyDescent="0.25">
      <c r="A73" s="118" t="s">
        <v>2201</v>
      </c>
      <c r="B73" s="118" t="s">
        <v>2202</v>
      </c>
      <c r="C73" s="118" t="s">
        <v>2203</v>
      </c>
      <c r="D73" s="118" t="s">
        <v>2204</v>
      </c>
      <c r="E73" s="118" t="s">
        <v>3856</v>
      </c>
      <c r="F73" s="139">
        <v>-704</v>
      </c>
      <c r="G73" s="140">
        <v>-13.633567891385095</v>
      </c>
      <c r="H73" s="140">
        <v>-172.75778424550435</v>
      </c>
      <c r="I73" s="140">
        <v>-47.18040515212391</v>
      </c>
      <c r="J73" s="140">
        <f t="shared" si="0"/>
        <v>-102.85201140385331</v>
      </c>
      <c r="K73" s="140">
        <v>-86.1556742196545</v>
      </c>
      <c r="L73" s="140">
        <v>-324.40872110704754</v>
      </c>
      <c r="M73" s="140">
        <v>-42.986259151442034</v>
      </c>
      <c r="N73" s="140">
        <v>-16.696337184198807</v>
      </c>
      <c r="O73" s="140">
        <v>-0.18125104864379463</v>
      </c>
      <c r="P73" s="141">
        <v>0</v>
      </c>
    </row>
    <row r="74" spans="1:16" ht="13" outlineLevel="1" collapsed="1" thickBot="1" x14ac:dyDescent="0.3">
      <c r="A74" s="115" t="s">
        <v>5862</v>
      </c>
      <c r="B74" s="115"/>
      <c r="C74" s="115"/>
      <c r="D74" s="115"/>
      <c r="E74" s="115"/>
      <c r="F74" s="136">
        <f t="shared" ref="F74:P74" si="11">SUBTOTAL(9,F73:F73)</f>
        <v>-704</v>
      </c>
      <c r="G74" s="137">
        <f t="shared" si="11"/>
        <v>-13.633567891385095</v>
      </c>
      <c r="H74" s="137">
        <f t="shared" si="11"/>
        <v>-172.75778424550435</v>
      </c>
      <c r="I74" s="137">
        <f t="shared" si="11"/>
        <v>-47.18040515212391</v>
      </c>
      <c r="J74" s="137">
        <f t="shared" si="11"/>
        <v>-102.85201140385331</v>
      </c>
      <c r="K74" s="137">
        <f t="shared" si="11"/>
        <v>-86.1556742196545</v>
      </c>
      <c r="L74" s="137">
        <f t="shared" si="11"/>
        <v>-324.40872110704754</v>
      </c>
      <c r="M74" s="137">
        <f t="shared" si="11"/>
        <v>-42.986259151442034</v>
      </c>
      <c r="N74" s="137">
        <f t="shared" si="11"/>
        <v>-16.696337184198807</v>
      </c>
      <c r="O74" s="137">
        <f t="shared" si="11"/>
        <v>-0.18125104864379463</v>
      </c>
      <c r="P74" s="138">
        <f t="shared" si="11"/>
        <v>0</v>
      </c>
    </row>
    <row r="75" spans="1:16" ht="12.5" hidden="1" outlineLevel="2" x14ac:dyDescent="0.25">
      <c r="A75" s="118" t="s">
        <v>2213</v>
      </c>
      <c r="B75" s="118" t="s">
        <v>2214</v>
      </c>
      <c r="C75" s="118" t="s">
        <v>2215</v>
      </c>
      <c r="D75" s="118" t="s">
        <v>5863</v>
      </c>
      <c r="E75" s="118" t="s">
        <v>5549</v>
      </c>
      <c r="F75" s="139">
        <v>-571.85028</v>
      </c>
      <c r="G75" s="140">
        <v>-23.000615171135088</v>
      </c>
      <c r="H75" s="140">
        <v>-425.46042763387044</v>
      </c>
      <c r="I75" s="140">
        <v>-123.38923719499439</v>
      </c>
      <c r="J75" s="140">
        <f t="shared" si="0"/>
        <v>0</v>
      </c>
      <c r="K75" s="140">
        <v>0</v>
      </c>
      <c r="L75" s="140">
        <v>0</v>
      </c>
      <c r="M75" s="140">
        <v>0</v>
      </c>
      <c r="N75" s="140">
        <v>0</v>
      </c>
      <c r="O75" s="140">
        <v>0</v>
      </c>
      <c r="P75" s="141">
        <v>0</v>
      </c>
    </row>
    <row r="76" spans="1:16" ht="13" outlineLevel="1" collapsed="1" thickBot="1" x14ac:dyDescent="0.3">
      <c r="A76" s="115" t="s">
        <v>5864</v>
      </c>
      <c r="B76" s="115"/>
      <c r="C76" s="115"/>
      <c r="D76" s="115"/>
      <c r="E76" s="115"/>
      <c r="F76" s="136">
        <f t="shared" ref="F76:P76" si="12">SUBTOTAL(9,F75:F75)</f>
        <v>-571.85028</v>
      </c>
      <c r="G76" s="137">
        <f t="shared" si="12"/>
        <v>-23.000615171135088</v>
      </c>
      <c r="H76" s="137">
        <f t="shared" si="12"/>
        <v>-425.46042763387044</v>
      </c>
      <c r="I76" s="137">
        <f t="shared" si="12"/>
        <v>-123.38923719499439</v>
      </c>
      <c r="J76" s="137">
        <f t="shared" si="12"/>
        <v>0</v>
      </c>
      <c r="K76" s="137">
        <f t="shared" si="12"/>
        <v>0</v>
      </c>
      <c r="L76" s="137">
        <f t="shared" si="12"/>
        <v>0</v>
      </c>
      <c r="M76" s="137">
        <f t="shared" si="12"/>
        <v>0</v>
      </c>
      <c r="N76" s="137">
        <f t="shared" si="12"/>
        <v>0</v>
      </c>
      <c r="O76" s="137">
        <f t="shared" si="12"/>
        <v>0</v>
      </c>
      <c r="P76" s="138">
        <f t="shared" si="12"/>
        <v>0</v>
      </c>
    </row>
    <row r="77" spans="1:16" ht="12.5" outlineLevel="2" x14ac:dyDescent="0.25">
      <c r="A77" s="118" t="s">
        <v>3035</v>
      </c>
      <c r="B77" s="118" t="s">
        <v>3036</v>
      </c>
      <c r="C77" s="118" t="s">
        <v>3037</v>
      </c>
      <c r="D77" s="118" t="s">
        <v>5865</v>
      </c>
      <c r="E77" s="118" t="s">
        <v>3861</v>
      </c>
      <c r="F77" s="139">
        <v>-231.33492583333299</v>
      </c>
      <c r="G77" s="140">
        <v>-231.33492583333299</v>
      </c>
      <c r="H77" s="140">
        <v>0</v>
      </c>
      <c r="I77" s="140">
        <v>0</v>
      </c>
      <c r="J77" s="140">
        <f t="shared" si="0"/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</v>
      </c>
      <c r="P77" s="141">
        <v>0</v>
      </c>
    </row>
    <row r="78" spans="1:16" ht="12.5" outlineLevel="2" x14ac:dyDescent="0.25">
      <c r="A78" s="111" t="s">
        <v>3035</v>
      </c>
      <c r="B78" s="112" t="s">
        <v>3036</v>
      </c>
      <c r="C78" s="112" t="s">
        <v>3037</v>
      </c>
      <c r="D78" s="112" t="s">
        <v>5865</v>
      </c>
      <c r="E78" s="111" t="s">
        <v>3885</v>
      </c>
      <c r="F78" s="133">
        <v>-58.88002625</v>
      </c>
      <c r="G78" s="134">
        <v>0</v>
      </c>
      <c r="H78" s="134">
        <v>0</v>
      </c>
      <c r="I78" s="134">
        <v>0</v>
      </c>
      <c r="J78" s="134">
        <f t="shared" si="0"/>
        <v>0</v>
      </c>
      <c r="K78" s="134">
        <v>0</v>
      </c>
      <c r="L78" s="134">
        <v>0</v>
      </c>
      <c r="M78" s="134">
        <v>-58.88002625</v>
      </c>
      <c r="N78" s="134">
        <v>0</v>
      </c>
      <c r="O78" s="134">
        <v>0</v>
      </c>
      <c r="P78" s="135">
        <v>0</v>
      </c>
    </row>
    <row r="79" spans="1:16" ht="12.5" outlineLevel="2" x14ac:dyDescent="0.25">
      <c r="A79" s="111" t="s">
        <v>3035</v>
      </c>
      <c r="B79" s="112" t="s">
        <v>3036</v>
      </c>
      <c r="C79" s="112" t="s">
        <v>3037</v>
      </c>
      <c r="D79" s="112" t="s">
        <v>5865</v>
      </c>
      <c r="E79" s="111" t="s">
        <v>3854</v>
      </c>
      <c r="F79" s="133">
        <v>-1120.3280075</v>
      </c>
      <c r="G79" s="134">
        <v>0</v>
      </c>
      <c r="H79" s="134">
        <v>-1120.3280075</v>
      </c>
      <c r="I79" s="134">
        <v>0</v>
      </c>
      <c r="J79" s="134">
        <f t="shared" si="0"/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5">
        <v>0</v>
      </c>
    </row>
    <row r="80" spans="1:16" ht="12.5" outlineLevel="2" x14ac:dyDescent="0.25">
      <c r="A80" s="111" t="s">
        <v>3035</v>
      </c>
      <c r="B80" s="112" t="s">
        <v>3036</v>
      </c>
      <c r="C80" s="112" t="s">
        <v>3037</v>
      </c>
      <c r="D80" s="112" t="s">
        <v>5865</v>
      </c>
      <c r="E80" s="111" t="s">
        <v>3857</v>
      </c>
      <c r="F80" s="133">
        <v>-858.11324833333299</v>
      </c>
      <c r="G80" s="134">
        <v>0</v>
      </c>
      <c r="H80" s="134">
        <v>0</v>
      </c>
      <c r="I80" s="134">
        <v>0</v>
      </c>
      <c r="J80" s="134">
        <f t="shared" si="0"/>
        <v>0</v>
      </c>
      <c r="K80" s="134">
        <v>0</v>
      </c>
      <c r="L80" s="134">
        <v>-858.11324833333299</v>
      </c>
      <c r="M80" s="134">
        <v>0</v>
      </c>
      <c r="N80" s="134">
        <v>0</v>
      </c>
      <c r="O80" s="134">
        <v>0</v>
      </c>
      <c r="P80" s="135">
        <v>0</v>
      </c>
    </row>
    <row r="81" spans="1:16" ht="12.5" outlineLevel="2" x14ac:dyDescent="0.25">
      <c r="A81" s="111" t="s">
        <v>3035</v>
      </c>
      <c r="B81" s="112" t="s">
        <v>3036</v>
      </c>
      <c r="C81" s="112" t="s">
        <v>3037</v>
      </c>
      <c r="D81" s="112" t="s">
        <v>5865</v>
      </c>
      <c r="E81" s="111" t="s">
        <v>3849</v>
      </c>
      <c r="F81" s="133">
        <v>-303.028540416667</v>
      </c>
      <c r="G81" s="134">
        <v>0</v>
      </c>
      <c r="H81" s="134">
        <v>0</v>
      </c>
      <c r="I81" s="134">
        <v>-303.028540416667</v>
      </c>
      <c r="J81" s="134">
        <f t="shared" si="0"/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5">
        <v>0</v>
      </c>
    </row>
    <row r="82" spans="1:16" ht="12.5" outlineLevel="2" x14ac:dyDescent="0.25">
      <c r="A82" s="111" t="s">
        <v>3035</v>
      </c>
      <c r="B82" s="112" t="s">
        <v>3036</v>
      </c>
      <c r="C82" s="112" t="s">
        <v>3037</v>
      </c>
      <c r="D82" s="112" t="s">
        <v>5865</v>
      </c>
      <c r="E82" s="111" t="s">
        <v>3886</v>
      </c>
      <c r="F82" s="133">
        <v>-145.93420041666701</v>
      </c>
      <c r="G82" s="134">
        <v>0</v>
      </c>
      <c r="H82" s="134">
        <v>0</v>
      </c>
      <c r="I82" s="134">
        <v>0</v>
      </c>
      <c r="J82" s="134">
        <f t="shared" si="0"/>
        <v>-145.93420041666701</v>
      </c>
      <c r="K82" s="134">
        <v>-145.93420041666701</v>
      </c>
      <c r="L82" s="134">
        <v>0</v>
      </c>
      <c r="M82" s="134">
        <v>0</v>
      </c>
      <c r="N82" s="134">
        <v>0</v>
      </c>
      <c r="O82" s="134">
        <v>0</v>
      </c>
      <c r="P82" s="135">
        <v>0</v>
      </c>
    </row>
    <row r="83" spans="1:16" ht="13" outlineLevel="1" thickBot="1" x14ac:dyDescent="0.3">
      <c r="A83" s="115" t="s">
        <v>5866</v>
      </c>
      <c r="B83" s="115"/>
      <c r="C83" s="115"/>
      <c r="D83" s="115"/>
      <c r="E83" s="115"/>
      <c r="F83" s="136">
        <f t="shared" ref="F83:P83" si="13">SUBTOTAL(9,F77:F82)</f>
        <v>-2717.6189487500001</v>
      </c>
      <c r="G83" s="137">
        <f t="shared" si="13"/>
        <v>-231.33492583333299</v>
      </c>
      <c r="H83" s="137">
        <f t="shared" si="13"/>
        <v>-1120.3280075</v>
      </c>
      <c r="I83" s="137">
        <f t="shared" si="13"/>
        <v>-303.028540416667</v>
      </c>
      <c r="J83" s="137">
        <f t="shared" si="13"/>
        <v>-145.93420041666701</v>
      </c>
      <c r="K83" s="137">
        <f t="shared" si="13"/>
        <v>-145.93420041666701</v>
      </c>
      <c r="L83" s="137">
        <f t="shared" si="13"/>
        <v>-858.11324833333299</v>
      </c>
      <c r="M83" s="137">
        <f t="shared" si="13"/>
        <v>-58.88002625</v>
      </c>
      <c r="N83" s="137">
        <f t="shared" si="13"/>
        <v>0</v>
      </c>
      <c r="O83" s="137">
        <f t="shared" si="13"/>
        <v>0</v>
      </c>
      <c r="P83" s="138">
        <f t="shared" si="13"/>
        <v>0</v>
      </c>
    </row>
    <row r="84" spans="1:16" ht="12.5" outlineLevel="2" x14ac:dyDescent="0.25">
      <c r="A84" s="118" t="s">
        <v>5867</v>
      </c>
      <c r="B84" s="118" t="s">
        <v>5868</v>
      </c>
      <c r="C84" s="118" t="s">
        <v>5869</v>
      </c>
      <c r="D84" s="118" t="s">
        <v>5870</v>
      </c>
      <c r="E84" s="118" t="s">
        <v>3919</v>
      </c>
      <c r="F84" s="139">
        <v>-115119.09934</v>
      </c>
      <c r="G84" s="140">
        <v>0</v>
      </c>
      <c r="H84" s="140">
        <v>0</v>
      </c>
      <c r="I84" s="140">
        <v>0</v>
      </c>
      <c r="J84" s="140">
        <f t="shared" si="0"/>
        <v>-28723.935429251498</v>
      </c>
      <c r="K84" s="140">
        <v>-24054.72602518132</v>
      </c>
      <c r="L84" s="140">
        <v>-75266.847703221094</v>
      </c>
      <c r="M84" s="140">
        <v>-11070.550939315279</v>
      </c>
      <c r="N84" s="140">
        <v>-4669.2094040701768</v>
      </c>
      <c r="O84" s="140">
        <v>-57.76526821215014</v>
      </c>
      <c r="P84" s="141">
        <v>0</v>
      </c>
    </row>
    <row r="85" spans="1:16" ht="13" outlineLevel="1" thickBot="1" x14ac:dyDescent="0.3">
      <c r="A85" s="115" t="s">
        <v>5871</v>
      </c>
      <c r="B85" s="115"/>
      <c r="C85" s="115"/>
      <c r="D85" s="115"/>
      <c r="E85" s="115"/>
      <c r="F85" s="136">
        <f t="shared" ref="F85:P85" si="14">SUBTOTAL(9,F84:F84)</f>
        <v>-115119.09934</v>
      </c>
      <c r="G85" s="137">
        <f t="shared" si="14"/>
        <v>0</v>
      </c>
      <c r="H85" s="137">
        <f t="shared" si="14"/>
        <v>0</v>
      </c>
      <c r="I85" s="137">
        <f t="shared" si="14"/>
        <v>0</v>
      </c>
      <c r="J85" s="137">
        <f t="shared" si="14"/>
        <v>-28723.935429251498</v>
      </c>
      <c r="K85" s="137">
        <f t="shared" si="14"/>
        <v>-24054.72602518132</v>
      </c>
      <c r="L85" s="137">
        <f t="shared" si="14"/>
        <v>-75266.847703221094</v>
      </c>
      <c r="M85" s="137">
        <f t="shared" si="14"/>
        <v>-11070.550939315279</v>
      </c>
      <c r="N85" s="137">
        <f t="shared" si="14"/>
        <v>-4669.2094040701768</v>
      </c>
      <c r="O85" s="137">
        <f t="shared" si="14"/>
        <v>-57.76526821215014</v>
      </c>
      <c r="P85" s="138">
        <f t="shared" si="14"/>
        <v>0</v>
      </c>
    </row>
    <row r="86" spans="1:16" ht="12.5" outlineLevel="2" x14ac:dyDescent="0.25">
      <c r="A86" s="118" t="s">
        <v>3065</v>
      </c>
      <c r="B86" s="118" t="s">
        <v>3066</v>
      </c>
      <c r="C86" s="118" t="s">
        <v>3846</v>
      </c>
      <c r="D86" s="118" t="s">
        <v>5872</v>
      </c>
      <c r="E86" s="118" t="s">
        <v>3919</v>
      </c>
      <c r="F86" s="139">
        <v>-5006.3024999999998</v>
      </c>
      <c r="G86" s="140">
        <v>0</v>
      </c>
      <c r="H86" s="140">
        <v>0</v>
      </c>
      <c r="I86" s="140">
        <v>0</v>
      </c>
      <c r="J86" s="140">
        <f t="shared" si="0"/>
        <v>-1249.1472794152974</v>
      </c>
      <c r="K86" s="140">
        <v>-1046.0925747951592</v>
      </c>
      <c r="L86" s="140">
        <v>-3273.206704917528</v>
      </c>
      <c r="M86" s="140">
        <v>-481.4364181236603</v>
      </c>
      <c r="N86" s="140">
        <v>-203.05470462013812</v>
      </c>
      <c r="O86" s="140">
        <v>-2.5120975435148654</v>
      </c>
      <c r="P86" s="141">
        <v>0</v>
      </c>
    </row>
    <row r="87" spans="1:16" ht="12.5" outlineLevel="2" x14ac:dyDescent="0.25">
      <c r="A87" s="111" t="s">
        <v>3065</v>
      </c>
      <c r="B87" s="112" t="s">
        <v>3066</v>
      </c>
      <c r="C87" s="112" t="s">
        <v>3846</v>
      </c>
      <c r="D87" s="112" t="s">
        <v>5872</v>
      </c>
      <c r="E87" s="111" t="s">
        <v>5548</v>
      </c>
      <c r="F87" s="133">
        <v>-0.87993416666666702</v>
      </c>
      <c r="G87" s="134">
        <v>-1.2468423767650658E-2</v>
      </c>
      <c r="H87" s="134">
        <v>-0.22481375896619765</v>
      </c>
      <c r="I87" s="134">
        <v>-6.8732574121523601E-2</v>
      </c>
      <c r="J87" s="134">
        <f t="shared" si="0"/>
        <v>-0.13320569893271153</v>
      </c>
      <c r="K87" s="134">
        <v>-0.11175062586219113</v>
      </c>
      <c r="L87" s="134">
        <v>-0.38827382735606775</v>
      </c>
      <c r="M87" s="134">
        <v>-5.2140535776389878E-2</v>
      </c>
      <c r="N87" s="134">
        <v>-2.1455073070520397E-2</v>
      </c>
      <c r="O87" s="134">
        <v>-2.9934774612608647E-4</v>
      </c>
      <c r="P87" s="135">
        <v>0</v>
      </c>
    </row>
    <row r="88" spans="1:16" ht="12.5" outlineLevel="2" x14ac:dyDescent="0.25">
      <c r="A88" s="111" t="s">
        <v>3065</v>
      </c>
      <c r="B88" s="112" t="s">
        <v>3066</v>
      </c>
      <c r="C88" s="112" t="s">
        <v>3069</v>
      </c>
      <c r="D88" s="112" t="s">
        <v>5873</v>
      </c>
      <c r="E88" s="111" t="s">
        <v>3861</v>
      </c>
      <c r="F88" s="133">
        <v>-19.475000000000001</v>
      </c>
      <c r="G88" s="134">
        <v>-19.475000000000001</v>
      </c>
      <c r="H88" s="134">
        <v>0</v>
      </c>
      <c r="I88" s="134">
        <v>0</v>
      </c>
      <c r="J88" s="134">
        <f t="shared" si="0"/>
        <v>0</v>
      </c>
      <c r="K88" s="134">
        <v>0</v>
      </c>
      <c r="L88" s="134">
        <v>0</v>
      </c>
      <c r="M88" s="134">
        <v>0</v>
      </c>
      <c r="N88" s="134">
        <v>0</v>
      </c>
      <c r="O88" s="134">
        <v>0</v>
      </c>
      <c r="P88" s="135">
        <v>0</v>
      </c>
    </row>
    <row r="89" spans="1:16" ht="12.5" outlineLevel="2" x14ac:dyDescent="0.25">
      <c r="A89" s="111" t="s">
        <v>3065</v>
      </c>
      <c r="B89" s="112" t="s">
        <v>3066</v>
      </c>
      <c r="C89" s="112" t="s">
        <v>3073</v>
      </c>
      <c r="D89" s="112" t="s">
        <v>5874</v>
      </c>
      <c r="E89" s="111" t="s">
        <v>3856</v>
      </c>
      <c r="F89" s="133">
        <v>-6354.9675733333297</v>
      </c>
      <c r="G89" s="134">
        <v>-123.06943445822549</v>
      </c>
      <c r="H89" s="134">
        <v>-1559.4745978992837</v>
      </c>
      <c r="I89" s="134">
        <v>-425.89480800919921</v>
      </c>
      <c r="J89" s="134">
        <f t="shared" si="0"/>
        <v>-928.4392007437466</v>
      </c>
      <c r="K89" s="134">
        <v>-777.7223237564981</v>
      </c>
      <c r="L89" s="134">
        <v>-2928.4188965082712</v>
      </c>
      <c r="M89" s="134">
        <v>-388.03449290670056</v>
      </c>
      <c r="N89" s="134">
        <v>-150.71687698724847</v>
      </c>
      <c r="O89" s="134">
        <v>-1.6361428079033762</v>
      </c>
      <c r="P89" s="135">
        <v>0</v>
      </c>
    </row>
    <row r="90" spans="1:16" ht="12.5" outlineLevel="2" x14ac:dyDescent="0.25">
      <c r="A90" s="111" t="s">
        <v>3065</v>
      </c>
      <c r="B90" s="112" t="s">
        <v>3066</v>
      </c>
      <c r="C90" s="112" t="s">
        <v>3075</v>
      </c>
      <c r="D90" s="112" t="s">
        <v>5875</v>
      </c>
      <c r="E90" s="111" t="s">
        <v>3856</v>
      </c>
      <c r="F90" s="133">
        <v>-5082.5392199999997</v>
      </c>
      <c r="G90" s="134">
        <v>-98.427760676842951</v>
      </c>
      <c r="H90" s="134">
        <v>-1247.2275766876051</v>
      </c>
      <c r="I90" s="134">
        <v>-340.61968693346569</v>
      </c>
      <c r="J90" s="134">
        <f t="shared" ref="J90:J154" si="15">K90+N90</f>
        <v>-742.54173553405064</v>
      </c>
      <c r="K90" s="134">
        <v>-622.00226313485348</v>
      </c>
      <c r="L90" s="134">
        <v>-2342.0739322963223</v>
      </c>
      <c r="M90" s="134">
        <v>-310.33998303734097</v>
      </c>
      <c r="N90" s="134">
        <v>-120.53947239919714</v>
      </c>
      <c r="O90" s="134">
        <v>-1.3085448343724628</v>
      </c>
      <c r="P90" s="135">
        <v>0</v>
      </c>
    </row>
    <row r="91" spans="1:16" ht="12.5" outlineLevel="2" x14ac:dyDescent="0.25">
      <c r="A91" s="111" t="s">
        <v>3065</v>
      </c>
      <c r="B91" s="112" t="s">
        <v>3066</v>
      </c>
      <c r="C91" s="112" t="s">
        <v>3077</v>
      </c>
      <c r="D91" s="112" t="s">
        <v>5876</v>
      </c>
      <c r="E91" s="111" t="s">
        <v>3856</v>
      </c>
      <c r="F91" s="133">
        <v>-1300.4459458333299</v>
      </c>
      <c r="G91" s="134">
        <v>-25.184258652834103</v>
      </c>
      <c r="H91" s="134">
        <v>-319.12238655286257</v>
      </c>
      <c r="I91" s="134">
        <v>-87.152793469962347</v>
      </c>
      <c r="J91" s="134">
        <f t="shared" si="15"/>
        <v>-189.99074041327336</v>
      </c>
      <c r="K91" s="134">
        <v>-159.1488597293847</v>
      </c>
      <c r="L91" s="134">
        <v>-599.25569056340248</v>
      </c>
      <c r="M91" s="134">
        <v>-79.405264829593278</v>
      </c>
      <c r="N91" s="134">
        <v>-30.841880683888654</v>
      </c>
      <c r="O91" s="134">
        <v>-0.33481135140179313</v>
      </c>
      <c r="P91" s="135">
        <v>0</v>
      </c>
    </row>
    <row r="92" spans="1:16" ht="12.5" outlineLevel="2" x14ac:dyDescent="0.25">
      <c r="A92" s="111" t="s">
        <v>3065</v>
      </c>
      <c r="B92" s="112" t="s">
        <v>3066</v>
      </c>
      <c r="C92" s="112" t="s">
        <v>3079</v>
      </c>
      <c r="D92" s="112" t="s">
        <v>5877</v>
      </c>
      <c r="E92" s="111" t="s">
        <v>3856</v>
      </c>
      <c r="F92" s="133">
        <v>-795.52238416666705</v>
      </c>
      <c r="G92" s="134">
        <v>-15.40597788871135</v>
      </c>
      <c r="H92" s="134">
        <v>-195.21688125899757</v>
      </c>
      <c r="I92" s="134">
        <v>-53.314017603078007</v>
      </c>
      <c r="J92" s="134">
        <f t="shared" si="15"/>
        <v>-116.22312120501506</v>
      </c>
      <c r="K92" s="134">
        <v>-97.356203643048573</v>
      </c>
      <c r="L92" s="134">
        <v>-366.58295349366171</v>
      </c>
      <c r="M92" s="134">
        <v>-48.574618418411042</v>
      </c>
      <c r="N92" s="134">
        <v>-18.866917561966492</v>
      </c>
      <c r="O92" s="134">
        <v>-0.20481429879235802</v>
      </c>
      <c r="P92" s="135">
        <v>0</v>
      </c>
    </row>
    <row r="93" spans="1:16" ht="12.5" outlineLevel="2" x14ac:dyDescent="0.25">
      <c r="A93" s="111" t="s">
        <v>3065</v>
      </c>
      <c r="B93" s="112" t="s">
        <v>3066</v>
      </c>
      <c r="C93" s="112" t="s">
        <v>3081</v>
      </c>
      <c r="D93" s="112" t="s">
        <v>5878</v>
      </c>
      <c r="E93" s="111" t="s">
        <v>3856</v>
      </c>
      <c r="F93" s="133">
        <v>-301.72966541666699</v>
      </c>
      <c r="G93" s="134">
        <v>-5.8432555089531801</v>
      </c>
      <c r="H93" s="134">
        <v>-74.042824486535181</v>
      </c>
      <c r="I93" s="134">
        <v>-20.22120434768912</v>
      </c>
      <c r="J93" s="134">
        <f t="shared" si="15"/>
        <v>-44.081680381130504</v>
      </c>
      <c r="K93" s="134">
        <v>-36.925742551198454</v>
      </c>
      <c r="L93" s="134">
        <v>-139.03939613334984</v>
      </c>
      <c r="M93" s="134">
        <v>-18.423621578520944</v>
      </c>
      <c r="N93" s="134">
        <v>-7.1559378299320473</v>
      </c>
      <c r="O93" s="134">
        <v>-7.7682980488227527E-2</v>
      </c>
      <c r="P93" s="135">
        <v>0</v>
      </c>
    </row>
    <row r="94" spans="1:16" ht="12.5" outlineLevel="2" x14ac:dyDescent="0.25">
      <c r="A94" s="111" t="s">
        <v>3065</v>
      </c>
      <c r="B94" s="112" t="s">
        <v>3066</v>
      </c>
      <c r="C94" s="112" t="s">
        <v>3083</v>
      </c>
      <c r="D94" s="112" t="s">
        <v>5879</v>
      </c>
      <c r="E94" s="111" t="s">
        <v>3856</v>
      </c>
      <c r="F94" s="133">
        <v>-257.64123499999999</v>
      </c>
      <c r="G94" s="134">
        <v>-4.9894449843647752</v>
      </c>
      <c r="H94" s="134">
        <v>-63.2237626262433</v>
      </c>
      <c r="I94" s="134">
        <v>-17.266502629536319</v>
      </c>
      <c r="J94" s="134">
        <f t="shared" si="15"/>
        <v>-37.640510284549499</v>
      </c>
      <c r="K94" s="134">
        <v>-31.530190778706597</v>
      </c>
      <c r="L94" s="134">
        <v>-118.7231016346453</v>
      </c>
      <c r="M94" s="134">
        <v>-15.73158081790849</v>
      </c>
      <c r="N94" s="134">
        <v>-6.1103195058429014</v>
      </c>
      <c r="O94" s="134">
        <v>-6.6332022752318628E-2</v>
      </c>
      <c r="P94" s="135">
        <v>0</v>
      </c>
    </row>
    <row r="95" spans="1:16" ht="12.5" outlineLevel="2" x14ac:dyDescent="0.25">
      <c r="A95" s="111" t="s">
        <v>3065</v>
      </c>
      <c r="B95" s="112" t="s">
        <v>3066</v>
      </c>
      <c r="C95" s="112" t="s">
        <v>3085</v>
      </c>
      <c r="D95" s="112" t="s">
        <v>5880</v>
      </c>
      <c r="E95" s="111" t="s">
        <v>3856</v>
      </c>
      <c r="F95" s="133">
        <v>-11.842695000000001</v>
      </c>
      <c r="G95" s="134">
        <v>-0.22934401462992446</v>
      </c>
      <c r="H95" s="134">
        <v>-2.9061331643399337</v>
      </c>
      <c r="I95" s="134">
        <v>-0.7936692445923752</v>
      </c>
      <c r="J95" s="134">
        <f t="shared" si="15"/>
        <v>-1.7301775585118699</v>
      </c>
      <c r="K95" s="134">
        <v>-1.4493116083845614</v>
      </c>
      <c r="L95" s="134">
        <v>-5.4572067321176512</v>
      </c>
      <c r="M95" s="134">
        <v>-0.72311527886574833</v>
      </c>
      <c r="N95" s="134">
        <v>-0.28086595012730864</v>
      </c>
      <c r="O95" s="134">
        <v>-3.0490069424980448E-3</v>
      </c>
      <c r="P95" s="135">
        <v>0</v>
      </c>
    </row>
    <row r="96" spans="1:16" ht="12.5" outlineLevel="2" x14ac:dyDescent="0.25">
      <c r="A96" s="111" t="s">
        <v>3065</v>
      </c>
      <c r="B96" s="112" t="s">
        <v>3066</v>
      </c>
      <c r="C96" s="112" t="s">
        <v>3087</v>
      </c>
      <c r="D96" s="112" t="s">
        <v>5881</v>
      </c>
      <c r="E96" s="111" t="s">
        <v>3856</v>
      </c>
      <c r="F96" s="133">
        <v>-795.18338291666703</v>
      </c>
      <c r="G96" s="134">
        <v>-15.399412836783595</v>
      </c>
      <c r="H96" s="134">
        <v>-195.13369218967023</v>
      </c>
      <c r="I96" s="134">
        <v>-53.291298545802327</v>
      </c>
      <c r="J96" s="134">
        <f t="shared" si="15"/>
        <v>-116.17359427258478</v>
      </c>
      <c r="K96" s="134">
        <v>-97.314716595811277</v>
      </c>
      <c r="L96" s="134">
        <v>-366.42673905905059</v>
      </c>
      <c r="M96" s="134">
        <v>-48.553918992863935</v>
      </c>
      <c r="N96" s="134">
        <v>-18.858877676773503</v>
      </c>
      <c r="O96" s="134">
        <v>-0.20472701991159939</v>
      </c>
      <c r="P96" s="135">
        <v>0</v>
      </c>
    </row>
    <row r="97" spans="1:16" ht="12.5" outlineLevel="2" x14ac:dyDescent="0.25">
      <c r="A97" s="111" t="s">
        <v>3065</v>
      </c>
      <c r="B97" s="112" t="s">
        <v>3066</v>
      </c>
      <c r="C97" s="112" t="s">
        <v>3089</v>
      </c>
      <c r="D97" s="112" t="s">
        <v>5882</v>
      </c>
      <c r="E97" s="111" t="s">
        <v>3856</v>
      </c>
      <c r="F97" s="133">
        <v>-2668.2250529166699</v>
      </c>
      <c r="G97" s="134">
        <v>-51.672482114252851</v>
      </c>
      <c r="H97" s="134">
        <v>-654.76796592361859</v>
      </c>
      <c r="I97" s="134">
        <v>-178.81809521826102</v>
      </c>
      <c r="J97" s="134">
        <f t="shared" si="15"/>
        <v>-389.81862723101199</v>
      </c>
      <c r="K97" s="134">
        <v>-326.53796648268326</v>
      </c>
      <c r="L97" s="134">
        <v>-1229.5390298898881</v>
      </c>
      <c r="M97" s="134">
        <v>-162.92189431682684</v>
      </c>
      <c r="N97" s="134">
        <v>-63.280660748328728</v>
      </c>
      <c r="O97" s="134">
        <v>-0.68695822281078245</v>
      </c>
      <c r="P97" s="135">
        <v>0</v>
      </c>
    </row>
    <row r="98" spans="1:16" ht="12.5" outlineLevel="2" x14ac:dyDescent="0.25">
      <c r="A98" s="111" t="s">
        <v>3065</v>
      </c>
      <c r="B98" s="112" t="s">
        <v>3066</v>
      </c>
      <c r="C98" s="112" t="s">
        <v>3091</v>
      </c>
      <c r="D98" s="112" t="s">
        <v>5883</v>
      </c>
      <c r="E98" s="111" t="s">
        <v>3856</v>
      </c>
      <c r="F98" s="133">
        <v>-888.87522124999998</v>
      </c>
      <c r="G98" s="134">
        <v>-17.213836187332134</v>
      </c>
      <c r="H98" s="134">
        <v>-218.12516149699209</v>
      </c>
      <c r="I98" s="134">
        <v>-59.570302653776679</v>
      </c>
      <c r="J98" s="134">
        <f t="shared" si="15"/>
        <v>-129.8616539667722</v>
      </c>
      <c r="K98" s="134">
        <v>-108.78074429536692</v>
      </c>
      <c r="L98" s="134">
        <v>-409.60067293956877</v>
      </c>
      <c r="M98" s="134">
        <v>-54.274745190266863</v>
      </c>
      <c r="N98" s="134">
        <v>-21.080909671405276</v>
      </c>
      <c r="O98" s="134">
        <v>-0.22884881529126058</v>
      </c>
      <c r="P98" s="135">
        <v>0</v>
      </c>
    </row>
    <row r="99" spans="1:16" ht="12.5" outlineLevel="2" x14ac:dyDescent="0.25">
      <c r="A99" s="111" t="s">
        <v>3065</v>
      </c>
      <c r="B99" s="112" t="s">
        <v>3066</v>
      </c>
      <c r="C99" s="112" t="s">
        <v>3093</v>
      </c>
      <c r="D99" s="112" t="s">
        <v>5884</v>
      </c>
      <c r="E99" s="111" t="s">
        <v>3856</v>
      </c>
      <c r="F99" s="133">
        <v>-1528.32501958333</v>
      </c>
      <c r="G99" s="134">
        <v>-29.597333685499695</v>
      </c>
      <c r="H99" s="134">
        <v>-375.04267612241921</v>
      </c>
      <c r="I99" s="134">
        <v>-102.42470685805287</v>
      </c>
      <c r="J99" s="134">
        <f t="shared" si="15"/>
        <v>-223.28309991900423</v>
      </c>
      <c r="K99" s="134">
        <v>-187.03675069455747</v>
      </c>
      <c r="L99" s="134">
        <v>-704.26415488484588</v>
      </c>
      <c r="M99" s="134">
        <v>-93.319567271934289</v>
      </c>
      <c r="N99" s="134">
        <v>-36.24634922444676</v>
      </c>
      <c r="O99" s="134">
        <v>-0.39348084157390129</v>
      </c>
      <c r="P99" s="135">
        <v>0</v>
      </c>
    </row>
    <row r="100" spans="1:16" ht="12.5" outlineLevel="2" x14ac:dyDescent="0.25">
      <c r="A100" s="111" t="s">
        <v>3065</v>
      </c>
      <c r="B100" s="112" t="s">
        <v>3066</v>
      </c>
      <c r="C100" s="112" t="s">
        <v>3095</v>
      </c>
      <c r="D100" s="112" t="s">
        <v>5885</v>
      </c>
      <c r="E100" s="111" t="s">
        <v>3856</v>
      </c>
      <c r="F100" s="133">
        <v>-826.75827333333302</v>
      </c>
      <c r="G100" s="134">
        <v>-16.01088785405442</v>
      </c>
      <c r="H100" s="134">
        <v>-202.88199915867281</v>
      </c>
      <c r="I100" s="134">
        <v>-55.407372583433322</v>
      </c>
      <c r="J100" s="134">
        <f t="shared" si="15"/>
        <v>-120.78657863225858</v>
      </c>
      <c r="K100" s="134">
        <v>-101.1788586018618</v>
      </c>
      <c r="L100" s="134">
        <v>-380.97669618854746</v>
      </c>
      <c r="M100" s="134">
        <v>-50.481882660661078</v>
      </c>
      <c r="N100" s="134">
        <v>-19.607720030396774</v>
      </c>
      <c r="O100" s="134">
        <v>-0.21285625570539715</v>
      </c>
      <c r="P100" s="135">
        <v>0</v>
      </c>
    </row>
    <row r="101" spans="1:16" ht="12.5" outlineLevel="2" x14ac:dyDescent="0.25">
      <c r="A101" s="111" t="s">
        <v>3065</v>
      </c>
      <c r="B101" s="112" t="s">
        <v>3066</v>
      </c>
      <c r="C101" s="112" t="s">
        <v>3097</v>
      </c>
      <c r="D101" s="112" t="s">
        <v>5886</v>
      </c>
      <c r="E101" s="111" t="s">
        <v>3856</v>
      </c>
      <c r="F101" s="133">
        <v>-3975.56836708333</v>
      </c>
      <c r="G101" s="134">
        <v>-76.990314260615861</v>
      </c>
      <c r="H101" s="134">
        <v>-975.58292928101412</v>
      </c>
      <c r="I101" s="134">
        <v>-266.43313390477158</v>
      </c>
      <c r="J101" s="134">
        <f t="shared" si="15"/>
        <v>-580.81704975575724</v>
      </c>
      <c r="K101" s="134">
        <v>-486.53092765965226</v>
      </c>
      <c r="L101" s="134">
        <v>-1831.9730818737733</v>
      </c>
      <c r="M101" s="134">
        <v>-242.74831264448756</v>
      </c>
      <c r="N101" s="134">
        <v>-94.286122096105018</v>
      </c>
      <c r="O101" s="134">
        <v>-1.023545362910443</v>
      </c>
      <c r="P101" s="135">
        <v>0</v>
      </c>
    </row>
    <row r="102" spans="1:16" ht="12.5" outlineLevel="2" x14ac:dyDescent="0.25">
      <c r="A102" s="111" t="s">
        <v>3065</v>
      </c>
      <c r="B102" s="112" t="s">
        <v>3066</v>
      </c>
      <c r="C102" s="112" t="s">
        <v>3099</v>
      </c>
      <c r="D102" s="112" t="s">
        <v>5887</v>
      </c>
      <c r="E102" s="111" t="s">
        <v>3856</v>
      </c>
      <c r="F102" s="133">
        <v>-9.0450675</v>
      </c>
      <c r="G102" s="134">
        <v>-0.1751655423912086</v>
      </c>
      <c r="H102" s="134">
        <v>-2.219610539277022</v>
      </c>
      <c r="I102" s="134">
        <v>-0.60617890522487017</v>
      </c>
      <c r="J102" s="134">
        <f t="shared" si="15"/>
        <v>-1.3214536728105437</v>
      </c>
      <c r="K102" s="134">
        <v>-1.1069373420806601</v>
      </c>
      <c r="L102" s="134">
        <v>-4.1680380397754542</v>
      </c>
      <c r="M102" s="134">
        <v>-0.55229206760978111</v>
      </c>
      <c r="N102" s="134">
        <v>-0.21451633072988371</v>
      </c>
      <c r="O102" s="134">
        <v>-2.3287329111206048E-3</v>
      </c>
      <c r="P102" s="135">
        <v>0</v>
      </c>
    </row>
    <row r="103" spans="1:16" ht="12.5" outlineLevel="2" x14ac:dyDescent="0.25">
      <c r="A103" s="111" t="s">
        <v>3065</v>
      </c>
      <c r="B103" s="112" t="s">
        <v>3066</v>
      </c>
      <c r="C103" s="112" t="s">
        <v>3101</v>
      </c>
      <c r="D103" s="112" t="s">
        <v>5888</v>
      </c>
      <c r="E103" s="111" t="s">
        <v>3856</v>
      </c>
      <c r="F103" s="133">
        <v>-680.59101833333295</v>
      </c>
      <c r="G103" s="134">
        <v>-13.180232748173882</v>
      </c>
      <c r="H103" s="134">
        <v>-167.01334702366196</v>
      </c>
      <c r="I103" s="134">
        <v>-45.611590891851201</v>
      </c>
      <c r="J103" s="134">
        <f t="shared" si="15"/>
        <v>-99.432038606505813</v>
      </c>
      <c r="K103" s="134">
        <v>-83.29087791526922</v>
      </c>
      <c r="L103" s="134">
        <v>-313.62167877053935</v>
      </c>
      <c r="M103" s="134">
        <v>-41.556906094063187</v>
      </c>
      <c r="N103" s="134">
        <v>-16.141160691236589</v>
      </c>
      <c r="O103" s="134">
        <v>-0.17522419853759183</v>
      </c>
      <c r="P103" s="135">
        <v>0</v>
      </c>
    </row>
    <row r="104" spans="1:16" ht="12.5" outlineLevel="2" x14ac:dyDescent="0.25">
      <c r="A104" s="111" t="s">
        <v>3065</v>
      </c>
      <c r="B104" s="112" t="s">
        <v>3066</v>
      </c>
      <c r="C104" s="112" t="s">
        <v>3103</v>
      </c>
      <c r="D104" s="112" t="s">
        <v>5889</v>
      </c>
      <c r="E104" s="111" t="s">
        <v>3856</v>
      </c>
      <c r="F104" s="133">
        <v>-309.50839291666699</v>
      </c>
      <c r="G104" s="134">
        <v>-5.9938972837824904</v>
      </c>
      <c r="H104" s="134">
        <v>-75.951682053509003</v>
      </c>
      <c r="I104" s="134">
        <v>-20.742516158794189</v>
      </c>
      <c r="J104" s="134">
        <f t="shared" si="15"/>
        <v>-45.218126076496226</v>
      </c>
      <c r="K104" s="134">
        <v>-37.877704926672131</v>
      </c>
      <c r="L104" s="134">
        <v>-142.62389476987715</v>
      </c>
      <c r="M104" s="134">
        <v>-18.898590891281522</v>
      </c>
      <c r="N104" s="134">
        <v>-7.3404211498240928</v>
      </c>
      <c r="O104" s="134">
        <v>-7.9685682926422599E-2</v>
      </c>
      <c r="P104" s="135">
        <v>0</v>
      </c>
    </row>
    <row r="105" spans="1:16" ht="12.5" outlineLevel="2" x14ac:dyDescent="0.25">
      <c r="A105" s="111" t="s">
        <v>3065</v>
      </c>
      <c r="B105" s="112" t="s">
        <v>3066</v>
      </c>
      <c r="C105" s="112" t="s">
        <v>3105</v>
      </c>
      <c r="D105" s="112" t="s">
        <v>5890</v>
      </c>
      <c r="E105" s="111" t="s">
        <v>3856</v>
      </c>
      <c r="F105" s="133">
        <v>-2222.5151658333298</v>
      </c>
      <c r="G105" s="134">
        <v>-43.040925288383107</v>
      </c>
      <c r="H105" s="134">
        <v>-545.39317542811887</v>
      </c>
      <c r="I105" s="134">
        <v>-148.94767894993802</v>
      </c>
      <c r="J105" s="134">
        <f t="shared" si="15"/>
        <v>-324.70192497375933</v>
      </c>
      <c r="K105" s="134">
        <v>-271.99189286332069</v>
      </c>
      <c r="L105" s="134">
        <v>-1024.1524184502957</v>
      </c>
      <c r="M105" s="134">
        <v>-135.70683648653647</v>
      </c>
      <c r="N105" s="134">
        <v>-52.710032110438632</v>
      </c>
      <c r="O105" s="134">
        <v>-0.57220625629833544</v>
      </c>
      <c r="P105" s="135">
        <v>0</v>
      </c>
    </row>
    <row r="106" spans="1:16" ht="12.5" outlineLevel="2" x14ac:dyDescent="0.25">
      <c r="A106" s="111" t="s">
        <v>3065</v>
      </c>
      <c r="B106" s="112" t="s">
        <v>3066</v>
      </c>
      <c r="C106" s="112" t="s">
        <v>3107</v>
      </c>
      <c r="D106" s="112" t="s">
        <v>5891</v>
      </c>
      <c r="E106" s="111" t="s">
        <v>3856</v>
      </c>
      <c r="F106" s="133">
        <v>-237.179312083333</v>
      </c>
      <c r="G106" s="134">
        <v>-4.5931821785797355</v>
      </c>
      <c r="H106" s="134">
        <v>-58.202517648280661</v>
      </c>
      <c r="I106" s="134">
        <v>-15.895193235502401</v>
      </c>
      <c r="J106" s="134">
        <f t="shared" si="15"/>
        <v>-34.651092771524219</v>
      </c>
      <c r="K106" s="134">
        <v>-29.026056169734947</v>
      </c>
      <c r="L106" s="134">
        <v>-109.29408708239114</v>
      </c>
      <c r="M106" s="134">
        <v>-14.482175247975709</v>
      </c>
      <c r="N106" s="134">
        <v>-5.6250366017892697</v>
      </c>
      <c r="O106" s="134">
        <v>-6.1063919079144796E-2</v>
      </c>
      <c r="P106" s="135">
        <v>0</v>
      </c>
    </row>
    <row r="107" spans="1:16" ht="12.5" outlineLevel="2" x14ac:dyDescent="0.25">
      <c r="A107" s="111" t="s">
        <v>3065</v>
      </c>
      <c r="B107" s="112" t="s">
        <v>3066</v>
      </c>
      <c r="C107" s="112" t="s">
        <v>3109</v>
      </c>
      <c r="D107" s="112" t="s">
        <v>5892</v>
      </c>
      <c r="E107" s="111" t="s">
        <v>3856</v>
      </c>
      <c r="F107" s="133">
        <v>-152.30887625</v>
      </c>
      <c r="G107" s="134">
        <v>-2.9495929045666847</v>
      </c>
      <c r="H107" s="134">
        <v>-37.375772701523751</v>
      </c>
      <c r="I107" s="134">
        <v>-10.207378536562079</v>
      </c>
      <c r="J107" s="134">
        <f t="shared" si="15"/>
        <v>-22.251810052518582</v>
      </c>
      <c r="K107" s="134">
        <v>-18.639593640563454</v>
      </c>
      <c r="L107" s="134">
        <v>-70.185124655559747</v>
      </c>
      <c r="M107" s="134">
        <v>-9.2999841271980319</v>
      </c>
      <c r="N107" s="134">
        <v>-3.612216411955127</v>
      </c>
      <c r="O107" s="134">
        <v>-3.9213272071122789E-2</v>
      </c>
      <c r="P107" s="135">
        <v>0</v>
      </c>
    </row>
    <row r="108" spans="1:16" ht="12.5" outlineLevel="2" x14ac:dyDescent="0.25">
      <c r="A108" s="111" t="s">
        <v>3065</v>
      </c>
      <c r="B108" s="112" t="s">
        <v>3066</v>
      </c>
      <c r="C108" s="112" t="s">
        <v>3111</v>
      </c>
      <c r="D108" s="112" t="s">
        <v>5893</v>
      </c>
      <c r="E108" s="111" t="s">
        <v>3856</v>
      </c>
      <c r="F108" s="133">
        <v>-2760.1967800000002</v>
      </c>
      <c r="G108" s="134">
        <v>-53.453594025159845</v>
      </c>
      <c r="H108" s="134">
        <v>-677.33732925337483</v>
      </c>
      <c r="I108" s="134">
        <v>-184.98182156248274</v>
      </c>
      <c r="J108" s="134">
        <f t="shared" si="15"/>
        <v>-403.25538450772615</v>
      </c>
      <c r="K108" s="134">
        <v>-337.79348659065255</v>
      </c>
      <c r="L108" s="134">
        <v>-1271.9203230164642</v>
      </c>
      <c r="M108" s="134">
        <v>-168.53769047451112</v>
      </c>
      <c r="N108" s="134">
        <v>-65.4618979170736</v>
      </c>
      <c r="O108" s="134">
        <v>-0.71063716028157009</v>
      </c>
      <c r="P108" s="135">
        <v>0</v>
      </c>
    </row>
    <row r="109" spans="1:16" ht="12.5" outlineLevel="2" x14ac:dyDescent="0.25">
      <c r="A109" s="111" t="s">
        <v>3065</v>
      </c>
      <c r="B109" s="112" t="s">
        <v>3066</v>
      </c>
      <c r="C109" s="112" t="s">
        <v>3113</v>
      </c>
      <c r="D109" s="112" t="s">
        <v>5894</v>
      </c>
      <c r="E109" s="111" t="s">
        <v>3856</v>
      </c>
      <c r="F109" s="133">
        <v>-603.14878041666702</v>
      </c>
      <c r="G109" s="134">
        <v>-11.680496940932885</v>
      </c>
      <c r="H109" s="134">
        <v>-148.00944158403641</v>
      </c>
      <c r="I109" s="134">
        <v>-40.421596345266721</v>
      </c>
      <c r="J109" s="134">
        <f t="shared" si="15"/>
        <v>-88.117990400050076</v>
      </c>
      <c r="K109" s="134">
        <v>-73.813479874375417</v>
      </c>
      <c r="L109" s="134">
        <v>-277.93568819921364</v>
      </c>
      <c r="M109" s="134">
        <v>-36.828280940152062</v>
      </c>
      <c r="N109" s="134">
        <v>-14.304510525674656</v>
      </c>
      <c r="O109" s="134">
        <v>-0.15528600701526521</v>
      </c>
      <c r="P109" s="135">
        <v>0</v>
      </c>
    </row>
    <row r="110" spans="1:16" ht="12.5" outlineLevel="2" x14ac:dyDescent="0.25">
      <c r="A110" s="111" t="s">
        <v>3065</v>
      </c>
      <c r="B110" s="112" t="s">
        <v>3066</v>
      </c>
      <c r="C110" s="112" t="s">
        <v>3115</v>
      </c>
      <c r="D110" s="112" t="s">
        <v>5895</v>
      </c>
      <c r="E110" s="111" t="s">
        <v>3856</v>
      </c>
      <c r="F110" s="133">
        <v>-2107.3441800000001</v>
      </c>
      <c r="G110" s="134">
        <v>-40.810539699638142</v>
      </c>
      <c r="H110" s="134">
        <v>-517.13083974355015</v>
      </c>
      <c r="I110" s="134">
        <v>-141.22919347637833</v>
      </c>
      <c r="J110" s="134">
        <f t="shared" si="15"/>
        <v>-307.87583470625555</v>
      </c>
      <c r="K110" s="134">
        <v>-257.89724238745021</v>
      </c>
      <c r="L110" s="134">
        <v>-971.08072495195995</v>
      </c>
      <c r="M110" s="134">
        <v>-128.67449295847032</v>
      </c>
      <c r="N110" s="134">
        <v>-49.978592318805319</v>
      </c>
      <c r="O110" s="134">
        <v>-0.54255446374772365</v>
      </c>
      <c r="P110" s="135">
        <v>0</v>
      </c>
    </row>
    <row r="111" spans="1:16" ht="12.5" outlineLevel="2" x14ac:dyDescent="0.25">
      <c r="A111" s="111" t="s">
        <v>3065</v>
      </c>
      <c r="B111" s="112" t="s">
        <v>3066</v>
      </c>
      <c r="C111" s="112" t="s">
        <v>3117</v>
      </c>
      <c r="D111" s="112" t="s">
        <v>5896</v>
      </c>
      <c r="E111" s="111" t="s">
        <v>3856</v>
      </c>
      <c r="F111" s="133">
        <v>-165.25877041666701</v>
      </c>
      <c r="G111" s="134">
        <v>-3.2003787871057563</v>
      </c>
      <c r="H111" s="134">
        <v>-40.553606540227122</v>
      </c>
      <c r="I111" s="134">
        <v>-11.075249635227527</v>
      </c>
      <c r="J111" s="134">
        <f t="shared" si="15"/>
        <v>-24.143745652673026</v>
      </c>
      <c r="K111" s="134">
        <v>-20.22440452551</v>
      </c>
      <c r="L111" s="134">
        <v>-76.15253744686666</v>
      </c>
      <c r="M111" s="134">
        <v>-10.09070501730044</v>
      </c>
      <c r="N111" s="134">
        <v>-3.919341127163027</v>
      </c>
      <c r="O111" s="134">
        <v>-4.2547337266484374E-2</v>
      </c>
      <c r="P111" s="135">
        <v>0</v>
      </c>
    </row>
    <row r="112" spans="1:16" ht="12.5" outlineLevel="2" x14ac:dyDescent="0.25">
      <c r="A112" s="111" t="s">
        <v>3065</v>
      </c>
      <c r="B112" s="112" t="s">
        <v>3066</v>
      </c>
      <c r="C112" s="112" t="s">
        <v>3119</v>
      </c>
      <c r="D112" s="112" t="s">
        <v>5897</v>
      </c>
      <c r="E112" s="111" t="s">
        <v>3856</v>
      </c>
      <c r="F112" s="133">
        <v>-551.72987124999997</v>
      </c>
      <c r="G112" s="134">
        <v>-10.684725365613682</v>
      </c>
      <c r="H112" s="134">
        <v>-135.39151997046503</v>
      </c>
      <c r="I112" s="134">
        <v>-36.975623380829774</v>
      </c>
      <c r="J112" s="134">
        <f t="shared" si="15"/>
        <v>-80.605862229618623</v>
      </c>
      <c r="K112" s="134">
        <v>-67.520822506629145</v>
      </c>
      <c r="L112" s="134">
        <v>-254.24145160336434</v>
      </c>
      <c r="M112" s="134">
        <v>-33.688640947648075</v>
      </c>
      <c r="N112" s="134">
        <v>-13.08503972298948</v>
      </c>
      <c r="O112" s="134">
        <v>-0.1420477524604663</v>
      </c>
      <c r="P112" s="135">
        <v>0</v>
      </c>
    </row>
    <row r="113" spans="1:16" ht="12.5" outlineLevel="2" x14ac:dyDescent="0.25">
      <c r="A113" s="111" t="s">
        <v>3065</v>
      </c>
      <c r="B113" s="112" t="s">
        <v>3066</v>
      </c>
      <c r="C113" s="112" t="s">
        <v>3121</v>
      </c>
      <c r="D113" s="112" t="s">
        <v>5898</v>
      </c>
      <c r="E113" s="111" t="s">
        <v>3856</v>
      </c>
      <c r="F113" s="133">
        <v>-1.6664529166666699</v>
      </c>
      <c r="G113" s="134">
        <v>-3.2272299683482601E-2</v>
      </c>
      <c r="H113" s="134">
        <v>-0.40893851339885229</v>
      </c>
      <c r="I113" s="134">
        <v>-0.11168170990805693</v>
      </c>
      <c r="J113" s="134">
        <f t="shared" si="15"/>
        <v>-0.24346311702980813</v>
      </c>
      <c r="K113" s="134">
        <v>-0.20394087299819127</v>
      </c>
      <c r="L113" s="134">
        <v>-0.76791457312634048</v>
      </c>
      <c r="M113" s="134">
        <v>-0.10175366042544021</v>
      </c>
      <c r="N113" s="134">
        <v>-3.9522244031616867E-2</v>
      </c>
      <c r="O113" s="134">
        <v>-4.2904309468940908E-4</v>
      </c>
      <c r="P113" s="135">
        <v>0</v>
      </c>
    </row>
    <row r="114" spans="1:16" ht="12.5" outlineLevel="2" x14ac:dyDescent="0.25">
      <c r="A114" s="111" t="s">
        <v>3065</v>
      </c>
      <c r="B114" s="112" t="s">
        <v>3066</v>
      </c>
      <c r="C114" s="112" t="s">
        <v>3123</v>
      </c>
      <c r="D114" s="112" t="s">
        <v>5899</v>
      </c>
      <c r="E114" s="111" t="s">
        <v>3856</v>
      </c>
      <c r="F114" s="133">
        <v>-161.697026666667</v>
      </c>
      <c r="G114" s="134">
        <v>-3.1314025438851005</v>
      </c>
      <c r="H114" s="134">
        <v>-39.679573929005144</v>
      </c>
      <c r="I114" s="134">
        <v>-10.836550042652178</v>
      </c>
      <c r="J114" s="134">
        <f t="shared" si="15"/>
        <v>-23.623386975410803</v>
      </c>
      <c r="K114" s="134">
        <v>-19.788517545142255</v>
      </c>
      <c r="L114" s="134">
        <v>-74.511257993956818</v>
      </c>
      <c r="M114" s="134">
        <v>-9.8732248470326436</v>
      </c>
      <c r="N114" s="134">
        <v>-3.8348694302685487</v>
      </c>
      <c r="O114" s="134">
        <v>-4.163033472431394E-2</v>
      </c>
      <c r="P114" s="135">
        <v>0</v>
      </c>
    </row>
    <row r="115" spans="1:16" ht="12.5" outlineLevel="2" x14ac:dyDescent="0.25">
      <c r="A115" s="111" t="s">
        <v>3065</v>
      </c>
      <c r="B115" s="112" t="s">
        <v>3066</v>
      </c>
      <c r="C115" s="112" t="s">
        <v>3125</v>
      </c>
      <c r="D115" s="112" t="s">
        <v>5900</v>
      </c>
      <c r="E115" s="111" t="s">
        <v>3856</v>
      </c>
      <c r="F115" s="133">
        <v>-7.1044479166666701</v>
      </c>
      <c r="G115" s="134">
        <v>-0.13758376846972223</v>
      </c>
      <c r="H115" s="134">
        <v>-1.7433930118905163</v>
      </c>
      <c r="I115" s="134">
        <v>-0.4761231975717275</v>
      </c>
      <c r="J115" s="134">
        <f t="shared" si="15"/>
        <v>-1.0379357359986963</v>
      </c>
      <c r="K115" s="134">
        <v>-0.86944389235630215</v>
      </c>
      <c r="L115" s="134">
        <v>-3.2737853165020776</v>
      </c>
      <c r="M115" s="134">
        <v>-0.43379778305931238</v>
      </c>
      <c r="N115" s="134">
        <v>-0.16849184364239411</v>
      </c>
      <c r="O115" s="134">
        <v>-1.8291031746179771E-3</v>
      </c>
      <c r="P115" s="135">
        <v>0</v>
      </c>
    </row>
    <row r="116" spans="1:16" ht="12.5" outlineLevel="2" x14ac:dyDescent="0.25">
      <c r="A116" s="111" t="s">
        <v>3065</v>
      </c>
      <c r="B116" s="112" t="s">
        <v>3066</v>
      </c>
      <c r="C116" s="112" t="s">
        <v>3127</v>
      </c>
      <c r="D116" s="112" t="s">
        <v>5901</v>
      </c>
      <c r="E116" s="111" t="s">
        <v>3856</v>
      </c>
      <c r="F116" s="133">
        <v>-494.92372708333301</v>
      </c>
      <c r="G116" s="134">
        <v>-9.5846253327385913</v>
      </c>
      <c r="H116" s="134">
        <v>-121.45160008727744</v>
      </c>
      <c r="I116" s="134">
        <v>-33.168610743168827</v>
      </c>
      <c r="J116" s="134">
        <f t="shared" si="15"/>
        <v>-72.306677303995087</v>
      </c>
      <c r="K116" s="134">
        <v>-60.568874139444361</v>
      </c>
      <c r="L116" s="134">
        <v>-228.0647348702237</v>
      </c>
      <c r="M116" s="134">
        <v>-30.220056239491083</v>
      </c>
      <c r="N116" s="134">
        <v>-11.73780316455073</v>
      </c>
      <c r="O116" s="134">
        <v>-0.12742250643828029</v>
      </c>
      <c r="P116" s="135">
        <v>0</v>
      </c>
    </row>
    <row r="117" spans="1:16" ht="12.5" outlineLevel="2" x14ac:dyDescent="0.25">
      <c r="A117" s="111" t="s">
        <v>3065</v>
      </c>
      <c r="B117" s="112" t="s">
        <v>3066</v>
      </c>
      <c r="C117" s="112" t="s">
        <v>3129</v>
      </c>
      <c r="D117" s="112" t="s">
        <v>5902</v>
      </c>
      <c r="E117" s="111" t="s">
        <v>3856</v>
      </c>
      <c r="F117" s="133">
        <v>-39.955530000000003</v>
      </c>
      <c r="G117" s="134">
        <v>-0.77377333933419601</v>
      </c>
      <c r="H117" s="134">
        <v>-9.8048704987993993</v>
      </c>
      <c r="I117" s="134">
        <v>-2.6777245645850023</v>
      </c>
      <c r="J117" s="134">
        <f t="shared" si="15"/>
        <v>-5.8373673681917655</v>
      </c>
      <c r="K117" s="134">
        <v>-4.8897665141386817</v>
      </c>
      <c r="L117" s="134">
        <v>-18.41182157450891</v>
      </c>
      <c r="M117" s="134">
        <v>-2.4396857487403647</v>
      </c>
      <c r="N117" s="134">
        <v>-0.9476008540530837</v>
      </c>
      <c r="O117" s="134">
        <v>-1.0286905840367323E-2</v>
      </c>
      <c r="P117" s="135">
        <v>0</v>
      </c>
    </row>
    <row r="118" spans="1:16" ht="12.5" outlineLevel="2" x14ac:dyDescent="0.25">
      <c r="A118" s="111" t="s">
        <v>3065</v>
      </c>
      <c r="B118" s="112" t="s">
        <v>3066</v>
      </c>
      <c r="C118" s="112" t="s">
        <v>3131</v>
      </c>
      <c r="D118" s="112" t="s">
        <v>5903</v>
      </c>
      <c r="E118" s="111" t="s">
        <v>3856</v>
      </c>
      <c r="F118" s="133">
        <v>-41.689686666666702</v>
      </c>
      <c r="G118" s="134">
        <v>-0.80735678059740412</v>
      </c>
      <c r="H118" s="134">
        <v>-10.230423145486769</v>
      </c>
      <c r="I118" s="134">
        <v>-2.7939436187477744</v>
      </c>
      <c r="J118" s="134">
        <f t="shared" si="15"/>
        <v>-6.0907217733850496</v>
      </c>
      <c r="K118" s="134">
        <v>-5.1019929868931966</v>
      </c>
      <c r="L118" s="134">
        <v>-19.210934566600677</v>
      </c>
      <c r="M118" s="134">
        <v>-2.5455734019826028</v>
      </c>
      <c r="N118" s="134">
        <v>-0.98872878649185292</v>
      </c>
      <c r="O118" s="134">
        <v>-1.0733379866426935E-2</v>
      </c>
      <c r="P118" s="135">
        <v>0</v>
      </c>
    </row>
    <row r="119" spans="1:16" ht="12.5" outlineLevel="2" x14ac:dyDescent="0.25">
      <c r="A119" s="111" t="s">
        <v>3065</v>
      </c>
      <c r="B119" s="112" t="s">
        <v>3066</v>
      </c>
      <c r="C119" s="112" t="s">
        <v>3133</v>
      </c>
      <c r="D119" s="112" t="s">
        <v>5904</v>
      </c>
      <c r="E119" s="111" t="s">
        <v>3856</v>
      </c>
      <c r="F119" s="133">
        <v>-1229.8961562500001</v>
      </c>
      <c r="G119" s="134">
        <v>-23.81800105907379</v>
      </c>
      <c r="H119" s="134">
        <v>-301.80985057643841</v>
      </c>
      <c r="I119" s="134">
        <v>-82.424714413231399</v>
      </c>
      <c r="J119" s="134">
        <f t="shared" si="15"/>
        <v>-179.68365552298346</v>
      </c>
      <c r="K119" s="134">
        <v>-150.51496102539815</v>
      </c>
      <c r="L119" s="134">
        <v>-566.74579423797729</v>
      </c>
      <c r="M119" s="134">
        <v>-75.097492758416109</v>
      </c>
      <c r="N119" s="134">
        <v>-29.168694497585314</v>
      </c>
      <c r="O119" s="134">
        <v>-0.31664768187966591</v>
      </c>
      <c r="P119" s="135">
        <v>0</v>
      </c>
    </row>
    <row r="120" spans="1:16" ht="12.5" outlineLevel="2" x14ac:dyDescent="0.25">
      <c r="A120" s="111" t="s">
        <v>3065</v>
      </c>
      <c r="B120" s="112" t="s">
        <v>3066</v>
      </c>
      <c r="C120" s="112" t="s">
        <v>3135</v>
      </c>
      <c r="D120" s="112" t="s">
        <v>5905</v>
      </c>
      <c r="E120" s="111" t="s">
        <v>3856</v>
      </c>
      <c r="F120" s="133">
        <v>-2470.9439704166698</v>
      </c>
      <c r="G120" s="134">
        <v>-47.851963602960673</v>
      </c>
      <c r="H120" s="134">
        <v>-606.35625756246156</v>
      </c>
      <c r="I120" s="134">
        <v>-165.59678640973888</v>
      </c>
      <c r="J120" s="134">
        <f t="shared" si="15"/>
        <v>-360.99653043121862</v>
      </c>
      <c r="K120" s="134">
        <v>-302.39466438954292</v>
      </c>
      <c r="L120" s="134">
        <v>-1138.630359900628</v>
      </c>
      <c r="M120" s="134">
        <v>-150.87590605259103</v>
      </c>
      <c r="N120" s="134">
        <v>-58.601866041675677</v>
      </c>
      <c r="O120" s="134">
        <v>-0.63616645707114039</v>
      </c>
      <c r="P120" s="135">
        <v>0</v>
      </c>
    </row>
    <row r="121" spans="1:16" ht="12.5" outlineLevel="2" x14ac:dyDescent="0.25">
      <c r="A121" s="111" t="s">
        <v>3065</v>
      </c>
      <c r="B121" s="112" t="s">
        <v>3066</v>
      </c>
      <c r="C121" s="112" t="s">
        <v>3137</v>
      </c>
      <c r="D121" s="112" t="s">
        <v>5906</v>
      </c>
      <c r="E121" s="111" t="s">
        <v>3856</v>
      </c>
      <c r="F121" s="133">
        <v>-13213.507082083301</v>
      </c>
      <c r="G121" s="134">
        <v>-255.890974271137</v>
      </c>
      <c r="H121" s="134">
        <v>-3242.5230193366342</v>
      </c>
      <c r="I121" s="134">
        <v>-885.53780910958631</v>
      </c>
      <c r="J121" s="134">
        <f t="shared" si="15"/>
        <v>-1930.4485526865456</v>
      </c>
      <c r="K121" s="134">
        <v>-1617.0718912827647</v>
      </c>
      <c r="L121" s="134">
        <v>-6088.8876901101694</v>
      </c>
      <c r="M121" s="134">
        <v>-806.81710188898774</v>
      </c>
      <c r="N121" s="134">
        <v>-313.37666140378082</v>
      </c>
      <c r="O121" s="134">
        <v>-3.4019346802412005</v>
      </c>
      <c r="P121" s="135">
        <v>0</v>
      </c>
    </row>
    <row r="122" spans="1:16" ht="12.5" outlineLevel="2" x14ac:dyDescent="0.25">
      <c r="A122" s="111" t="s">
        <v>3065</v>
      </c>
      <c r="B122" s="112" t="s">
        <v>3066</v>
      </c>
      <c r="C122" s="112" t="s">
        <v>3139</v>
      </c>
      <c r="D122" s="112" t="s">
        <v>5907</v>
      </c>
      <c r="E122" s="111" t="s">
        <v>3856</v>
      </c>
      <c r="F122" s="133">
        <v>-1317.91552833333</v>
      </c>
      <c r="G122" s="134">
        <v>-25.522572202618058</v>
      </c>
      <c r="H122" s="134">
        <v>-323.40932741137686</v>
      </c>
      <c r="I122" s="134">
        <v>-88.323563328184591</v>
      </c>
      <c r="J122" s="134">
        <f t="shared" si="15"/>
        <v>-192.54298714411223</v>
      </c>
      <c r="K122" s="134">
        <v>-161.28679106265656</v>
      </c>
      <c r="L122" s="134">
        <v>-607.30581118428188</v>
      </c>
      <c r="M122" s="134">
        <v>-80.47195801228149</v>
      </c>
      <c r="N122" s="134">
        <v>-31.256196081455673</v>
      </c>
      <c r="O122" s="134">
        <v>-0.33930905047493848</v>
      </c>
      <c r="P122" s="135">
        <v>0</v>
      </c>
    </row>
    <row r="123" spans="1:16" ht="12.5" outlineLevel="2" x14ac:dyDescent="0.25">
      <c r="A123" s="111" t="s">
        <v>3065</v>
      </c>
      <c r="B123" s="112" t="s">
        <v>3066</v>
      </c>
      <c r="C123" s="112" t="s">
        <v>3141</v>
      </c>
      <c r="D123" s="112" t="s">
        <v>5908</v>
      </c>
      <c r="E123" s="111" t="s">
        <v>3856</v>
      </c>
      <c r="F123" s="133">
        <v>-101.656805833333</v>
      </c>
      <c r="G123" s="134">
        <v>-1.9686718237927525</v>
      </c>
      <c r="H123" s="134">
        <v>-24.946029160855211</v>
      </c>
      <c r="I123" s="134">
        <v>-6.8127972808060289</v>
      </c>
      <c r="J123" s="134">
        <f t="shared" si="15"/>
        <v>-14.851714421660891</v>
      </c>
      <c r="K123" s="134">
        <v>-12.440782167027431</v>
      </c>
      <c r="L123" s="134">
        <v>-46.844253369629271</v>
      </c>
      <c r="M123" s="134">
        <v>-6.2071673296299377</v>
      </c>
      <c r="N123" s="134">
        <v>-2.4109322546334599</v>
      </c>
      <c r="O123" s="134">
        <v>-2.6172446958906567E-2</v>
      </c>
      <c r="P123" s="135">
        <v>0</v>
      </c>
    </row>
    <row r="124" spans="1:16" ht="12.5" outlineLevel="2" x14ac:dyDescent="0.25">
      <c r="A124" s="111" t="s">
        <v>3065</v>
      </c>
      <c r="B124" s="112" t="s">
        <v>3066</v>
      </c>
      <c r="C124" s="112" t="s">
        <v>3143</v>
      </c>
      <c r="D124" s="112" t="s">
        <v>5909</v>
      </c>
      <c r="E124" s="111" t="s">
        <v>3856</v>
      </c>
      <c r="F124" s="133">
        <v>-358.60454874999999</v>
      </c>
      <c r="G124" s="134">
        <v>-6.9446867351457966</v>
      </c>
      <c r="H124" s="134">
        <v>-87.999612588649072</v>
      </c>
      <c r="I124" s="134">
        <v>-24.032823720766437</v>
      </c>
      <c r="J124" s="134">
        <f t="shared" si="15"/>
        <v>-52.390907865779354</v>
      </c>
      <c r="K124" s="134">
        <v>-43.886103232657966</v>
      </c>
      <c r="L124" s="134">
        <v>-165.24778841357582</v>
      </c>
      <c r="M124" s="134">
        <v>-21.896403502064526</v>
      </c>
      <c r="N124" s="134">
        <v>-8.50480463312139</v>
      </c>
      <c r="O124" s="134">
        <v>-9.2325924018994698E-2</v>
      </c>
      <c r="P124" s="135">
        <v>0</v>
      </c>
    </row>
    <row r="125" spans="1:16" ht="12.5" outlineLevel="2" x14ac:dyDescent="0.25">
      <c r="A125" s="111" t="s">
        <v>3065</v>
      </c>
      <c r="B125" s="112" t="s">
        <v>3066</v>
      </c>
      <c r="C125" s="112" t="s">
        <v>3145</v>
      </c>
      <c r="D125" s="112" t="s">
        <v>5910</v>
      </c>
      <c r="E125" s="111" t="s">
        <v>3856</v>
      </c>
      <c r="F125" s="133">
        <v>-119.48430208333301</v>
      </c>
      <c r="G125" s="134">
        <v>-2.3139166823975654</v>
      </c>
      <c r="H125" s="134">
        <v>-29.320800113689074</v>
      </c>
      <c r="I125" s="134">
        <v>-8.0075536670602485</v>
      </c>
      <c r="J125" s="134">
        <f t="shared" si="15"/>
        <v>-17.456251137011961</v>
      </c>
      <c r="K125" s="134">
        <v>-14.62251506342958</v>
      </c>
      <c r="L125" s="134">
        <v>-55.05930345344062</v>
      </c>
      <c r="M125" s="134">
        <v>-7.2957147356297405</v>
      </c>
      <c r="N125" s="134">
        <v>-2.8337360735823802</v>
      </c>
      <c r="O125" s="134">
        <v>-3.0762294103801196E-2</v>
      </c>
      <c r="P125" s="135">
        <v>0</v>
      </c>
    </row>
    <row r="126" spans="1:16" ht="12.5" outlineLevel="2" x14ac:dyDescent="0.25">
      <c r="A126" s="111" t="s">
        <v>3065</v>
      </c>
      <c r="B126" s="112" t="s">
        <v>3066</v>
      </c>
      <c r="C126" s="112" t="s">
        <v>3147</v>
      </c>
      <c r="D126" s="112" t="s">
        <v>5911</v>
      </c>
      <c r="E126" s="111" t="s">
        <v>3856</v>
      </c>
      <c r="F126" s="133">
        <v>-1441.7925316666699</v>
      </c>
      <c r="G126" s="134">
        <v>-27.921557337740822</v>
      </c>
      <c r="H126" s="134">
        <v>-353.80807260291203</v>
      </c>
      <c r="I126" s="134">
        <v>-96.625505382585132</v>
      </c>
      <c r="J126" s="134">
        <f t="shared" si="15"/>
        <v>-210.64099702978814</v>
      </c>
      <c r="K126" s="134">
        <v>-176.44688586733594</v>
      </c>
      <c r="L126" s="134">
        <v>-664.38930582340447</v>
      </c>
      <c r="M126" s="134">
        <v>-88.035891205734615</v>
      </c>
      <c r="N126" s="134">
        <v>-34.194111162452209</v>
      </c>
      <c r="O126" s="134">
        <v>-0.37120228450479459</v>
      </c>
      <c r="P126" s="135">
        <v>0</v>
      </c>
    </row>
    <row r="127" spans="1:16" ht="12.5" outlineLevel="2" x14ac:dyDescent="0.25">
      <c r="A127" s="111" t="s">
        <v>3065</v>
      </c>
      <c r="B127" s="112" t="s">
        <v>3066</v>
      </c>
      <c r="C127" s="112" t="s">
        <v>3149</v>
      </c>
      <c r="D127" s="112" t="s">
        <v>5912</v>
      </c>
      <c r="E127" s="111" t="s">
        <v>3856</v>
      </c>
      <c r="F127" s="133">
        <v>-110.649125</v>
      </c>
      <c r="G127" s="134">
        <v>-2.1428158491617268</v>
      </c>
      <c r="H127" s="134">
        <v>-27.152695545033865</v>
      </c>
      <c r="I127" s="134">
        <v>-7.4154411182215947</v>
      </c>
      <c r="J127" s="134">
        <f t="shared" si="15"/>
        <v>-16.165461741940895</v>
      </c>
      <c r="K127" s="134">
        <v>-13.541264156519642</v>
      </c>
      <c r="L127" s="134">
        <v>-50.987984563727046</v>
      </c>
      <c r="M127" s="134">
        <v>-6.756238582571453</v>
      </c>
      <c r="N127" s="134">
        <v>-2.6241975854212525</v>
      </c>
      <c r="O127" s="134">
        <v>-2.8487599343420895E-2</v>
      </c>
      <c r="P127" s="135">
        <v>0</v>
      </c>
    </row>
    <row r="128" spans="1:16" ht="12.5" outlineLevel="2" x14ac:dyDescent="0.25">
      <c r="A128" s="111" t="s">
        <v>3065</v>
      </c>
      <c r="B128" s="112" t="s">
        <v>3066</v>
      </c>
      <c r="C128" s="112" t="s">
        <v>3168</v>
      </c>
      <c r="D128" s="112" t="s">
        <v>5913</v>
      </c>
      <c r="E128" s="111" t="s">
        <v>5549</v>
      </c>
      <c r="F128" s="133">
        <v>-401.63888416666703</v>
      </c>
      <c r="G128" s="134">
        <v>-16.15447563037236</v>
      </c>
      <c r="H128" s="134">
        <v>-298.8220123140286</v>
      </c>
      <c r="I128" s="134">
        <v>-86.662396222265997</v>
      </c>
      <c r="J128" s="134">
        <f t="shared" si="15"/>
        <v>0</v>
      </c>
      <c r="K128" s="134">
        <v>0</v>
      </c>
      <c r="L128" s="134">
        <v>0</v>
      </c>
      <c r="M128" s="134">
        <v>0</v>
      </c>
      <c r="N128" s="134">
        <v>0</v>
      </c>
      <c r="O128" s="134">
        <v>0</v>
      </c>
      <c r="P128" s="135">
        <v>0</v>
      </c>
    </row>
    <row r="129" spans="1:16" ht="12.5" outlineLevel="2" x14ac:dyDescent="0.25">
      <c r="A129" s="111" t="s">
        <v>3065</v>
      </c>
      <c r="B129" s="112" t="s">
        <v>3066</v>
      </c>
      <c r="C129" s="112" t="s">
        <v>3169</v>
      </c>
      <c r="D129" s="112" t="s">
        <v>5914</v>
      </c>
      <c r="E129" s="111" t="s">
        <v>3919</v>
      </c>
      <c r="F129" s="133">
        <v>-7130.2927554166699</v>
      </c>
      <c r="G129" s="134">
        <v>0</v>
      </c>
      <c r="H129" s="134">
        <v>0</v>
      </c>
      <c r="I129" s="134">
        <v>0</v>
      </c>
      <c r="J129" s="134">
        <f t="shared" si="15"/>
        <v>-1779.1145854377232</v>
      </c>
      <c r="K129" s="134">
        <v>-1489.9112284080106</v>
      </c>
      <c r="L129" s="134">
        <v>-4661.9080758812961</v>
      </c>
      <c r="M129" s="134">
        <v>-685.69220584271238</v>
      </c>
      <c r="N129" s="134">
        <v>-289.20335702971261</v>
      </c>
      <c r="O129" s="134">
        <v>-3.5778882549394604</v>
      </c>
      <c r="P129" s="135">
        <v>0</v>
      </c>
    </row>
    <row r="130" spans="1:16" ht="12.5" outlineLevel="2" x14ac:dyDescent="0.25">
      <c r="A130" s="111" t="s">
        <v>3065</v>
      </c>
      <c r="B130" s="112" t="s">
        <v>3066</v>
      </c>
      <c r="C130" s="112" t="s">
        <v>5915</v>
      </c>
      <c r="D130" s="112" t="s">
        <v>5916</v>
      </c>
      <c r="E130" s="111" t="s">
        <v>3919</v>
      </c>
      <c r="F130" s="133">
        <v>5006.3024999999998</v>
      </c>
      <c r="G130" s="134">
        <v>0</v>
      </c>
      <c r="H130" s="134">
        <v>0</v>
      </c>
      <c r="I130" s="134">
        <v>0</v>
      </c>
      <c r="J130" s="134">
        <f t="shared" si="15"/>
        <v>1249.1472794152974</v>
      </c>
      <c r="K130" s="134">
        <v>1046.0925747951592</v>
      </c>
      <c r="L130" s="134">
        <v>3273.206704917528</v>
      </c>
      <c r="M130" s="134">
        <v>481.4364181236603</v>
      </c>
      <c r="N130" s="134">
        <v>203.05470462013812</v>
      </c>
      <c r="O130" s="134">
        <v>2.5120975435148654</v>
      </c>
      <c r="P130" s="135">
        <v>0</v>
      </c>
    </row>
    <row r="131" spans="1:16" ht="12.5" outlineLevel="2" x14ac:dyDescent="0.25">
      <c r="A131" s="111" t="s">
        <v>3065</v>
      </c>
      <c r="B131" s="112" t="s">
        <v>3066</v>
      </c>
      <c r="C131" s="112" t="s">
        <v>3173</v>
      </c>
      <c r="D131" s="112" t="s">
        <v>5917</v>
      </c>
      <c r="E131" s="111" t="s">
        <v>5417</v>
      </c>
      <c r="F131" s="133">
        <v>-3205.28891666667</v>
      </c>
      <c r="G131" s="134">
        <v>0</v>
      </c>
      <c r="H131" s="134">
        <v>0</v>
      </c>
      <c r="I131" s="134">
        <v>0</v>
      </c>
      <c r="J131" s="134">
        <f t="shared" si="15"/>
        <v>-731.0645730428223</v>
      </c>
      <c r="K131" s="134">
        <v>-615.17937626309219</v>
      </c>
      <c r="L131" s="134">
        <v>-2178.266476477238</v>
      </c>
      <c r="M131" s="134">
        <v>-294.3092064318954</v>
      </c>
      <c r="N131" s="134">
        <v>-115.88519677973011</v>
      </c>
      <c r="O131" s="134">
        <v>-1.6486607147139638</v>
      </c>
      <c r="P131" s="135">
        <v>0</v>
      </c>
    </row>
    <row r="132" spans="1:16" ht="12.5" outlineLevel="2" x14ac:dyDescent="0.25">
      <c r="A132" s="111" t="s">
        <v>3065</v>
      </c>
      <c r="B132" s="112" t="s">
        <v>3066</v>
      </c>
      <c r="C132" s="112" t="s">
        <v>3175</v>
      </c>
      <c r="D132" s="112" t="s">
        <v>5918</v>
      </c>
      <c r="E132" s="111" t="s">
        <v>5548</v>
      </c>
      <c r="F132" s="133">
        <v>-1181.7500058333301</v>
      </c>
      <c r="G132" s="134">
        <v>-16.745070731791781</v>
      </c>
      <c r="H132" s="134">
        <v>-301.92447461851805</v>
      </c>
      <c r="I132" s="134">
        <v>-92.307723629760503</v>
      </c>
      <c r="J132" s="134">
        <f t="shared" si="15"/>
        <v>-178.89501448395995</v>
      </c>
      <c r="K132" s="134">
        <v>-150.08088987474167</v>
      </c>
      <c r="L132" s="134">
        <v>-521.45105295903261</v>
      </c>
      <c r="M132" s="134">
        <v>-70.024645924725434</v>
      </c>
      <c r="N132" s="134">
        <v>-28.814124609218293</v>
      </c>
      <c r="O132" s="134">
        <v>-0.4020234855418503</v>
      </c>
      <c r="P132" s="135">
        <v>0</v>
      </c>
    </row>
    <row r="133" spans="1:16" ht="12.5" outlineLevel="2" x14ac:dyDescent="0.25">
      <c r="A133" s="111" t="s">
        <v>3065</v>
      </c>
      <c r="B133" s="112" t="s">
        <v>3066</v>
      </c>
      <c r="C133" s="112" t="s">
        <v>3177</v>
      </c>
      <c r="D133" s="112" t="s">
        <v>5919</v>
      </c>
      <c r="E133" s="111" t="s">
        <v>5417</v>
      </c>
      <c r="F133" s="133">
        <v>4401.5715304166697</v>
      </c>
      <c r="G133" s="134">
        <v>0</v>
      </c>
      <c r="H133" s="134">
        <v>0</v>
      </c>
      <c r="I133" s="134">
        <v>0</v>
      </c>
      <c r="J133" s="134">
        <f t="shared" si="15"/>
        <v>1003.9135613858734</v>
      </c>
      <c r="K133" s="134">
        <v>844.77752210712833</v>
      </c>
      <c r="L133" s="134">
        <v>2991.2422741891364</v>
      </c>
      <c r="M133" s="134">
        <v>404.15171856561511</v>
      </c>
      <c r="N133" s="134">
        <v>159.13603927874513</v>
      </c>
      <c r="O133" s="134">
        <v>2.2639762760443953</v>
      </c>
      <c r="P133" s="135">
        <v>0</v>
      </c>
    </row>
    <row r="134" spans="1:16" ht="12.5" outlineLevel="2" x14ac:dyDescent="0.25">
      <c r="A134" s="111" t="s">
        <v>3065</v>
      </c>
      <c r="B134" s="112" t="s">
        <v>3066</v>
      </c>
      <c r="C134" s="112" t="s">
        <v>3177</v>
      </c>
      <c r="D134" s="112" t="s">
        <v>5919</v>
      </c>
      <c r="E134" s="111" t="s">
        <v>5548</v>
      </c>
      <c r="F134" s="133">
        <v>-5769.2250000000004</v>
      </c>
      <c r="G134" s="134">
        <v>-81.748322585789282</v>
      </c>
      <c r="H134" s="134">
        <v>-1473.9752219021248</v>
      </c>
      <c r="I134" s="134">
        <v>-450.64017281926988</v>
      </c>
      <c r="J134" s="134">
        <f t="shared" si="15"/>
        <v>-873.35357295677113</v>
      </c>
      <c r="K134" s="134">
        <v>-732.68493134217351</v>
      </c>
      <c r="L134" s="134">
        <v>-2545.6893895982475</v>
      </c>
      <c r="M134" s="134">
        <v>-341.85566819624893</v>
      </c>
      <c r="N134" s="134">
        <v>-140.66864161459768</v>
      </c>
      <c r="O134" s="134">
        <v>-1.9626519415497226</v>
      </c>
      <c r="P134" s="135">
        <v>0</v>
      </c>
    </row>
    <row r="135" spans="1:16" ht="12.5" outlineLevel="2" x14ac:dyDescent="0.25">
      <c r="A135" s="111" t="s">
        <v>3065</v>
      </c>
      <c r="B135" s="112" t="s">
        <v>3066</v>
      </c>
      <c r="C135" s="112" t="s">
        <v>3179</v>
      </c>
      <c r="D135" s="112" t="s">
        <v>5920</v>
      </c>
      <c r="E135" s="111" t="s">
        <v>5417</v>
      </c>
      <c r="F135" s="133">
        <v>-5757.2340004166699</v>
      </c>
      <c r="G135" s="134">
        <v>0</v>
      </c>
      <c r="H135" s="134">
        <v>0</v>
      </c>
      <c r="I135" s="134">
        <v>0</v>
      </c>
      <c r="J135" s="134">
        <f t="shared" si="15"/>
        <v>-1313.1140205605163</v>
      </c>
      <c r="K135" s="134">
        <v>-1104.9648607215747</v>
      </c>
      <c r="L135" s="134">
        <v>-3912.5302418554916</v>
      </c>
      <c r="M135" s="134">
        <v>-528.62846812182215</v>
      </c>
      <c r="N135" s="134">
        <v>-208.14915983894159</v>
      </c>
      <c r="O135" s="134">
        <v>-2.9612698788393059</v>
      </c>
      <c r="P135" s="135">
        <v>0</v>
      </c>
    </row>
    <row r="136" spans="1:16" ht="12.5" outlineLevel="2" x14ac:dyDescent="0.25">
      <c r="A136" s="111" t="s">
        <v>3065</v>
      </c>
      <c r="B136" s="112" t="s">
        <v>3066</v>
      </c>
      <c r="C136" s="112" t="s">
        <v>3181</v>
      </c>
      <c r="D136" s="112" t="s">
        <v>5921</v>
      </c>
      <c r="E136" s="111" t="s">
        <v>5417</v>
      </c>
      <c r="F136" s="133">
        <v>-2524.9804408333298</v>
      </c>
      <c r="G136" s="134">
        <v>0</v>
      </c>
      <c r="H136" s="134">
        <v>0</v>
      </c>
      <c r="I136" s="134">
        <v>0</v>
      </c>
      <c r="J136" s="134">
        <f t="shared" si="15"/>
        <v>-575.89933260648411</v>
      </c>
      <c r="K136" s="134">
        <v>-484.61025918491038</v>
      </c>
      <c r="L136" s="134">
        <v>-1715.9389967715458</v>
      </c>
      <c r="M136" s="134">
        <v>-231.84337172654162</v>
      </c>
      <c r="N136" s="134">
        <v>-91.289073421573718</v>
      </c>
      <c r="O136" s="134">
        <v>-1.2987397287581131</v>
      </c>
      <c r="P136" s="135">
        <v>0</v>
      </c>
    </row>
    <row r="137" spans="1:16" ht="13" outlineLevel="1" thickBot="1" x14ac:dyDescent="0.3">
      <c r="A137" s="115" t="s">
        <v>5922</v>
      </c>
      <c r="B137" s="115"/>
      <c r="C137" s="115"/>
      <c r="D137" s="115"/>
      <c r="E137" s="115"/>
      <c r="F137" s="136">
        <f t="shared" ref="F137:P137" si="16">SUBTOTAL(9,F86:F136)</f>
        <v>-77287.130579583303</v>
      </c>
      <c r="G137" s="137">
        <f t="shared" si="16"/>
        <v>-1212.7739848878853</v>
      </c>
      <c r="H137" s="137">
        <f t="shared" si="16"/>
        <v>-15742.918416011824</v>
      </c>
      <c r="I137" s="137">
        <f t="shared" si="16"/>
        <v>-4362.4222666319101</v>
      </c>
      <c r="J137" s="137">
        <f t="shared" si="16"/>
        <v>-12584.940387203993</v>
      </c>
      <c r="K137" s="137">
        <f t="shared" si="16"/>
        <v>-10549.091526785809</v>
      </c>
      <c r="L137" s="137">
        <f t="shared" si="16"/>
        <v>-38210.976492316564</v>
      </c>
      <c r="M137" s="137">
        <f t="shared" si="16"/>
        <v>-5149.1715471598727</v>
      </c>
      <c r="N137" s="137">
        <f t="shared" si="16"/>
        <v>-2035.848860418185</v>
      </c>
      <c r="O137" s="137">
        <f t="shared" si="16"/>
        <v>-23.92748537123137</v>
      </c>
      <c r="P137" s="138">
        <f t="shared" si="16"/>
        <v>0</v>
      </c>
    </row>
    <row r="138" spans="1:16" ht="12.5" outlineLevel="2" x14ac:dyDescent="0.25">
      <c r="A138" s="118" t="s">
        <v>3183</v>
      </c>
      <c r="B138" s="118" t="s">
        <v>3184</v>
      </c>
      <c r="C138" s="118" t="s">
        <v>1019</v>
      </c>
      <c r="D138" s="118" t="s">
        <v>5389</v>
      </c>
      <c r="E138" s="118" t="s">
        <v>3848</v>
      </c>
      <c r="F138" s="139">
        <v>1465.7391666666699</v>
      </c>
      <c r="G138" s="140">
        <v>0</v>
      </c>
      <c r="H138" s="140">
        <v>0</v>
      </c>
      <c r="I138" s="140">
        <v>0</v>
      </c>
      <c r="J138" s="140">
        <f t="shared" si="15"/>
        <v>0</v>
      </c>
      <c r="K138" s="140">
        <v>0</v>
      </c>
      <c r="L138" s="140">
        <v>0</v>
      </c>
      <c r="M138" s="140">
        <v>0</v>
      </c>
      <c r="N138" s="140">
        <v>0</v>
      </c>
      <c r="O138" s="140">
        <v>0</v>
      </c>
      <c r="P138" s="141">
        <v>1465.7391666666699</v>
      </c>
    </row>
    <row r="139" spans="1:16" ht="12.5" outlineLevel="2" x14ac:dyDescent="0.25">
      <c r="A139" s="111" t="s">
        <v>3183</v>
      </c>
      <c r="B139" s="112" t="s">
        <v>3184</v>
      </c>
      <c r="C139" s="112" t="s">
        <v>3185</v>
      </c>
      <c r="D139" s="112" t="s">
        <v>5923</v>
      </c>
      <c r="E139" s="111" t="s">
        <v>3848</v>
      </c>
      <c r="F139" s="133">
        <v>-13489.519228749999</v>
      </c>
      <c r="G139" s="134">
        <v>0</v>
      </c>
      <c r="H139" s="134">
        <v>0</v>
      </c>
      <c r="I139" s="134">
        <v>0</v>
      </c>
      <c r="J139" s="134">
        <f t="shared" si="15"/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5">
        <v>-13489.519228749999</v>
      </c>
    </row>
    <row r="140" spans="1:16" ht="12.5" outlineLevel="2" x14ac:dyDescent="0.25">
      <c r="A140" s="111" t="s">
        <v>3183</v>
      </c>
      <c r="B140" s="112" t="s">
        <v>3184</v>
      </c>
      <c r="C140" s="112" t="s">
        <v>3187</v>
      </c>
      <c r="D140" s="112" t="s">
        <v>5924</v>
      </c>
      <c r="E140" s="111" t="s">
        <v>3848</v>
      </c>
      <c r="F140" s="133">
        <v>-12738.081234166701</v>
      </c>
      <c r="G140" s="134">
        <v>0</v>
      </c>
      <c r="H140" s="134">
        <v>0</v>
      </c>
      <c r="I140" s="134">
        <v>0</v>
      </c>
      <c r="J140" s="134">
        <f t="shared" si="15"/>
        <v>0</v>
      </c>
      <c r="K140" s="134">
        <v>0</v>
      </c>
      <c r="L140" s="134">
        <v>0</v>
      </c>
      <c r="M140" s="134">
        <v>0</v>
      </c>
      <c r="N140" s="134">
        <v>0</v>
      </c>
      <c r="O140" s="134">
        <v>0</v>
      </c>
      <c r="P140" s="135">
        <v>-12738.081234166701</v>
      </c>
    </row>
    <row r="141" spans="1:16" ht="12.5" outlineLevel="2" x14ac:dyDescent="0.25">
      <c r="A141" s="111" t="s">
        <v>3183</v>
      </c>
      <c r="B141" s="112" t="s">
        <v>3184</v>
      </c>
      <c r="C141" s="112" t="s">
        <v>3189</v>
      </c>
      <c r="D141" s="112" t="s">
        <v>5925</v>
      </c>
      <c r="E141" s="111" t="s">
        <v>3848</v>
      </c>
      <c r="F141" s="133">
        <v>-1526.8691708333299</v>
      </c>
      <c r="G141" s="134">
        <v>0</v>
      </c>
      <c r="H141" s="134">
        <v>0</v>
      </c>
      <c r="I141" s="134">
        <v>0</v>
      </c>
      <c r="J141" s="134">
        <f t="shared" si="15"/>
        <v>0</v>
      </c>
      <c r="K141" s="134">
        <v>0</v>
      </c>
      <c r="L141" s="134">
        <v>0</v>
      </c>
      <c r="M141" s="134">
        <v>0</v>
      </c>
      <c r="N141" s="134">
        <v>0</v>
      </c>
      <c r="O141" s="134">
        <v>0</v>
      </c>
      <c r="P141" s="135">
        <v>-1526.8691708333299</v>
      </c>
    </row>
    <row r="142" spans="1:16" ht="12.5" outlineLevel="2" x14ac:dyDescent="0.25">
      <c r="A142" s="111" t="s">
        <v>3183</v>
      </c>
      <c r="B142" s="112" t="s">
        <v>3184</v>
      </c>
      <c r="C142" s="112" t="s">
        <v>3191</v>
      </c>
      <c r="D142" s="112" t="s">
        <v>5926</v>
      </c>
      <c r="E142" s="111" t="s">
        <v>3848</v>
      </c>
      <c r="F142" s="133">
        <v>-18169.751818749999</v>
      </c>
      <c r="G142" s="134">
        <v>0</v>
      </c>
      <c r="H142" s="134">
        <v>0</v>
      </c>
      <c r="I142" s="134">
        <v>0</v>
      </c>
      <c r="J142" s="134">
        <f t="shared" si="15"/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5">
        <v>-18169.751818749999</v>
      </c>
    </row>
    <row r="143" spans="1:16" ht="12.5" outlineLevel="2" x14ac:dyDescent="0.25">
      <c r="A143" s="111" t="s">
        <v>3183</v>
      </c>
      <c r="B143" s="112" t="s">
        <v>3184</v>
      </c>
      <c r="C143" s="112" t="s">
        <v>3193</v>
      </c>
      <c r="D143" s="112" t="s">
        <v>5927</v>
      </c>
      <c r="E143" s="111" t="s">
        <v>3848</v>
      </c>
      <c r="F143" s="133">
        <v>-3738.3769020833302</v>
      </c>
      <c r="G143" s="134">
        <v>0</v>
      </c>
      <c r="H143" s="134">
        <v>0</v>
      </c>
      <c r="I143" s="134">
        <v>0</v>
      </c>
      <c r="J143" s="134">
        <f t="shared" si="15"/>
        <v>0</v>
      </c>
      <c r="K143" s="134">
        <v>0</v>
      </c>
      <c r="L143" s="134">
        <v>0</v>
      </c>
      <c r="M143" s="134">
        <v>0</v>
      </c>
      <c r="N143" s="134">
        <v>0</v>
      </c>
      <c r="O143" s="134">
        <v>0</v>
      </c>
      <c r="P143" s="135">
        <v>-3738.3769020833302</v>
      </c>
    </row>
    <row r="144" spans="1:16" ht="12.5" outlineLevel="2" x14ac:dyDescent="0.25">
      <c r="A144" s="111" t="s">
        <v>3183</v>
      </c>
      <c r="B144" s="112" t="s">
        <v>3184</v>
      </c>
      <c r="C144" s="112" t="s">
        <v>3195</v>
      </c>
      <c r="D144" s="112" t="s">
        <v>5928</v>
      </c>
      <c r="E144" s="111" t="s">
        <v>3848</v>
      </c>
      <c r="F144" s="133">
        <v>-14538.1263066667</v>
      </c>
      <c r="G144" s="134">
        <v>0</v>
      </c>
      <c r="H144" s="134">
        <v>0</v>
      </c>
      <c r="I144" s="134">
        <v>0</v>
      </c>
      <c r="J144" s="134">
        <f t="shared" si="15"/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5">
        <v>-14538.1263066667</v>
      </c>
    </row>
    <row r="145" spans="1:16" ht="12.5" outlineLevel="2" x14ac:dyDescent="0.25">
      <c r="A145" s="111" t="s">
        <v>3183</v>
      </c>
      <c r="B145" s="112" t="s">
        <v>3184</v>
      </c>
      <c r="C145" s="112" t="s">
        <v>3197</v>
      </c>
      <c r="D145" s="112" t="s">
        <v>5929</v>
      </c>
      <c r="E145" s="111" t="s">
        <v>3848</v>
      </c>
      <c r="F145" s="133">
        <v>-10546.410435</v>
      </c>
      <c r="G145" s="134">
        <v>0</v>
      </c>
      <c r="H145" s="134">
        <v>0</v>
      </c>
      <c r="I145" s="134">
        <v>0</v>
      </c>
      <c r="J145" s="134">
        <f t="shared" si="15"/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5">
        <v>-10546.410435</v>
      </c>
    </row>
    <row r="146" spans="1:16" ht="12.5" outlineLevel="2" x14ac:dyDescent="0.25">
      <c r="A146" s="111" t="s">
        <v>3183</v>
      </c>
      <c r="B146" s="112" t="s">
        <v>3184</v>
      </c>
      <c r="C146" s="112" t="s">
        <v>3199</v>
      </c>
      <c r="D146" s="112" t="s">
        <v>5930</v>
      </c>
      <c r="E146" s="111" t="s">
        <v>3861</v>
      </c>
      <c r="F146" s="133">
        <v>-1109.3809108333301</v>
      </c>
      <c r="G146" s="134">
        <v>-1109.3809108333301</v>
      </c>
      <c r="H146" s="134">
        <v>0</v>
      </c>
      <c r="I146" s="134">
        <v>0</v>
      </c>
      <c r="J146" s="134">
        <f t="shared" si="15"/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5">
        <v>0</v>
      </c>
    </row>
    <row r="147" spans="1:16" ht="12.5" outlineLevel="2" x14ac:dyDescent="0.25">
      <c r="A147" s="111" t="s">
        <v>3183</v>
      </c>
      <c r="B147" s="112" t="s">
        <v>3184</v>
      </c>
      <c r="C147" s="112" t="s">
        <v>3201</v>
      </c>
      <c r="D147" s="112" t="s">
        <v>5931</v>
      </c>
      <c r="E147" s="111" t="s">
        <v>3885</v>
      </c>
      <c r="F147" s="133">
        <v>-1599.54126791667</v>
      </c>
      <c r="G147" s="134">
        <v>0</v>
      </c>
      <c r="H147" s="134">
        <v>0</v>
      </c>
      <c r="I147" s="134">
        <v>0</v>
      </c>
      <c r="J147" s="134">
        <f t="shared" si="15"/>
        <v>0</v>
      </c>
      <c r="K147" s="134">
        <v>0</v>
      </c>
      <c r="L147" s="134">
        <v>0</v>
      </c>
      <c r="M147" s="134">
        <v>-1599.54126791667</v>
      </c>
      <c r="N147" s="134">
        <v>0</v>
      </c>
      <c r="O147" s="134">
        <v>0</v>
      </c>
      <c r="P147" s="135">
        <v>0</v>
      </c>
    </row>
    <row r="148" spans="1:16" ht="12.5" outlineLevel="2" x14ac:dyDescent="0.25">
      <c r="A148" s="111" t="s">
        <v>3183</v>
      </c>
      <c r="B148" s="112" t="s">
        <v>3184</v>
      </c>
      <c r="C148" s="112" t="s">
        <v>3203</v>
      </c>
      <c r="D148" s="112" t="s">
        <v>5932</v>
      </c>
      <c r="E148" s="111" t="s">
        <v>3854</v>
      </c>
      <c r="F148" s="133">
        <v>-15768.6511191667</v>
      </c>
      <c r="G148" s="134">
        <v>0</v>
      </c>
      <c r="H148" s="134">
        <v>-15768.6511191667</v>
      </c>
      <c r="I148" s="134">
        <v>0</v>
      </c>
      <c r="J148" s="134">
        <f t="shared" si="15"/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5">
        <v>0</v>
      </c>
    </row>
    <row r="149" spans="1:16" ht="12.5" outlineLevel="2" x14ac:dyDescent="0.25">
      <c r="A149" s="111" t="s">
        <v>3183</v>
      </c>
      <c r="B149" s="112" t="s">
        <v>3184</v>
      </c>
      <c r="C149" s="112" t="s">
        <v>3205</v>
      </c>
      <c r="D149" s="112" t="s">
        <v>5933</v>
      </c>
      <c r="E149" s="111" t="s">
        <v>3857</v>
      </c>
      <c r="F149" s="133">
        <v>-13711.512104166701</v>
      </c>
      <c r="G149" s="134">
        <v>0</v>
      </c>
      <c r="H149" s="134">
        <v>0</v>
      </c>
      <c r="I149" s="134">
        <v>0</v>
      </c>
      <c r="J149" s="134">
        <f t="shared" si="15"/>
        <v>0</v>
      </c>
      <c r="K149" s="134">
        <v>0</v>
      </c>
      <c r="L149" s="134">
        <v>-13711.512104166701</v>
      </c>
      <c r="M149" s="134">
        <v>0</v>
      </c>
      <c r="N149" s="134">
        <v>0</v>
      </c>
      <c r="O149" s="134">
        <v>0</v>
      </c>
      <c r="P149" s="135">
        <v>0</v>
      </c>
    </row>
    <row r="150" spans="1:16" ht="12.5" outlineLevel="2" x14ac:dyDescent="0.25">
      <c r="A150" s="111" t="s">
        <v>3183</v>
      </c>
      <c r="B150" s="112" t="s">
        <v>3184</v>
      </c>
      <c r="C150" s="112" t="s">
        <v>3207</v>
      </c>
      <c r="D150" s="112" t="s">
        <v>5934</v>
      </c>
      <c r="E150" s="111" t="s">
        <v>3849</v>
      </c>
      <c r="F150" s="133">
        <v>-1326.68514</v>
      </c>
      <c r="G150" s="134">
        <v>0</v>
      </c>
      <c r="H150" s="134">
        <v>0</v>
      </c>
      <c r="I150" s="134">
        <v>-1326.68514</v>
      </c>
      <c r="J150" s="134">
        <f t="shared" si="15"/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5">
        <v>0</v>
      </c>
    </row>
    <row r="151" spans="1:16" ht="12.5" outlineLevel="2" x14ac:dyDescent="0.25">
      <c r="A151" s="111" t="s">
        <v>3183</v>
      </c>
      <c r="B151" s="112" t="s">
        <v>3184</v>
      </c>
      <c r="C151" s="112" t="s">
        <v>3209</v>
      </c>
      <c r="D151" s="112" t="s">
        <v>5935</v>
      </c>
      <c r="E151" s="111" t="s">
        <v>3928</v>
      </c>
      <c r="F151" s="133">
        <v>-11956.4088075</v>
      </c>
      <c r="G151" s="134">
        <v>0</v>
      </c>
      <c r="H151" s="134">
        <v>0</v>
      </c>
      <c r="I151" s="134">
        <v>0</v>
      </c>
      <c r="J151" s="134">
        <f t="shared" si="15"/>
        <v>-11956.4088075</v>
      </c>
      <c r="K151" s="134">
        <v>0</v>
      </c>
      <c r="L151" s="134">
        <v>0</v>
      </c>
      <c r="M151" s="134">
        <v>0</v>
      </c>
      <c r="N151" s="134">
        <v>-11956.4088075</v>
      </c>
      <c r="O151" s="134">
        <v>0</v>
      </c>
      <c r="P151" s="135">
        <v>0</v>
      </c>
    </row>
    <row r="152" spans="1:16" ht="12.5" outlineLevel="2" x14ac:dyDescent="0.25">
      <c r="A152" s="111" t="s">
        <v>3183</v>
      </c>
      <c r="B152" s="112" t="s">
        <v>3184</v>
      </c>
      <c r="C152" s="112" t="s">
        <v>3211</v>
      </c>
      <c r="D152" s="112" t="s">
        <v>5936</v>
      </c>
      <c r="E152" s="111" t="s">
        <v>3844</v>
      </c>
      <c r="F152" s="133">
        <v>-17.625389999999999</v>
      </c>
      <c r="G152" s="134">
        <v>0</v>
      </c>
      <c r="H152" s="134">
        <v>0</v>
      </c>
      <c r="I152" s="134">
        <v>0</v>
      </c>
      <c r="J152" s="134">
        <f t="shared" si="15"/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-17.625389999999999</v>
      </c>
      <c r="P152" s="135">
        <v>0</v>
      </c>
    </row>
    <row r="153" spans="1:16" ht="12.5" outlineLevel="2" x14ac:dyDescent="0.25">
      <c r="A153" s="111" t="s">
        <v>3183</v>
      </c>
      <c r="B153" s="112" t="s">
        <v>3184</v>
      </c>
      <c r="C153" s="112" t="s">
        <v>3219</v>
      </c>
      <c r="D153" s="112" t="s">
        <v>5937</v>
      </c>
      <c r="E153" s="111" t="s">
        <v>3849</v>
      </c>
      <c r="F153" s="133">
        <v>-503.20047749999998</v>
      </c>
      <c r="G153" s="134">
        <v>0</v>
      </c>
      <c r="H153" s="134">
        <v>0</v>
      </c>
      <c r="I153" s="134">
        <v>-503.20047749999998</v>
      </c>
      <c r="J153" s="134">
        <f t="shared" si="15"/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5">
        <v>0</v>
      </c>
    </row>
    <row r="154" spans="1:16" ht="12.5" outlineLevel="2" x14ac:dyDescent="0.25">
      <c r="A154" s="111" t="s">
        <v>3183</v>
      </c>
      <c r="B154" s="112" t="s">
        <v>3184</v>
      </c>
      <c r="C154" s="112" t="s">
        <v>3223</v>
      </c>
      <c r="D154" s="112" t="s">
        <v>5938</v>
      </c>
      <c r="E154" s="111" t="s">
        <v>3848</v>
      </c>
      <c r="F154" s="133">
        <v>0.63827</v>
      </c>
      <c r="G154" s="134">
        <v>0</v>
      </c>
      <c r="H154" s="134">
        <v>0</v>
      </c>
      <c r="I154" s="134">
        <v>0</v>
      </c>
      <c r="J154" s="134">
        <f t="shared" si="15"/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5">
        <v>0.63827</v>
      </c>
    </row>
    <row r="155" spans="1:16" ht="12.5" outlineLevel="2" x14ac:dyDescent="0.25">
      <c r="A155" s="111" t="s">
        <v>3183</v>
      </c>
      <c r="B155" s="112" t="s">
        <v>3184</v>
      </c>
      <c r="C155" s="112" t="s">
        <v>3241</v>
      </c>
      <c r="D155" s="112" t="s">
        <v>5939</v>
      </c>
      <c r="E155" s="111" t="s">
        <v>3848</v>
      </c>
      <c r="F155" s="133">
        <v>13489.519228749999</v>
      </c>
      <c r="G155" s="134">
        <v>0</v>
      </c>
      <c r="H155" s="134">
        <v>0</v>
      </c>
      <c r="I155" s="134">
        <v>0</v>
      </c>
      <c r="J155" s="134">
        <f t="shared" ref="J155:J214" si="17">K155+N155</f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5">
        <v>13489.519228749999</v>
      </c>
    </row>
    <row r="156" spans="1:16" ht="12.5" outlineLevel="2" x14ac:dyDescent="0.25">
      <c r="A156" s="111" t="s">
        <v>3183</v>
      </c>
      <c r="B156" s="112" t="s">
        <v>3184</v>
      </c>
      <c r="C156" s="112" t="s">
        <v>3243</v>
      </c>
      <c r="D156" s="112" t="s">
        <v>5940</v>
      </c>
      <c r="E156" s="111" t="s">
        <v>3848</v>
      </c>
      <c r="F156" s="133">
        <v>-454.81752916666699</v>
      </c>
      <c r="G156" s="134">
        <v>0</v>
      </c>
      <c r="H156" s="134">
        <v>0</v>
      </c>
      <c r="I156" s="134">
        <v>0</v>
      </c>
      <c r="J156" s="134">
        <f t="shared" si="17"/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5">
        <v>-454.81752916666699</v>
      </c>
    </row>
    <row r="157" spans="1:16" ht="12.5" outlineLevel="2" x14ac:dyDescent="0.25">
      <c r="A157" s="111" t="s">
        <v>3183</v>
      </c>
      <c r="B157" s="112" t="s">
        <v>3184</v>
      </c>
      <c r="C157" s="112" t="s">
        <v>3245</v>
      </c>
      <c r="D157" s="112" t="s">
        <v>3246</v>
      </c>
      <c r="E157" s="111" t="s">
        <v>3848</v>
      </c>
      <c r="F157" s="133">
        <v>-3146.8699674999998</v>
      </c>
      <c r="G157" s="134">
        <v>0</v>
      </c>
      <c r="H157" s="134">
        <v>0</v>
      </c>
      <c r="I157" s="134">
        <v>0</v>
      </c>
      <c r="J157" s="134">
        <f t="shared" si="17"/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5">
        <v>-3146.8699674999998</v>
      </c>
    </row>
    <row r="158" spans="1:16" ht="12.5" outlineLevel="2" x14ac:dyDescent="0.25">
      <c r="A158" s="111" t="s">
        <v>3183</v>
      </c>
      <c r="B158" s="112" t="s">
        <v>3184</v>
      </c>
      <c r="C158" s="112" t="s">
        <v>3247</v>
      </c>
      <c r="D158" s="112" t="s">
        <v>5941</v>
      </c>
      <c r="E158" s="111" t="s">
        <v>3848</v>
      </c>
      <c r="F158" s="133">
        <v>-1062.03748833333</v>
      </c>
      <c r="G158" s="134">
        <v>0</v>
      </c>
      <c r="H158" s="134">
        <v>0</v>
      </c>
      <c r="I158" s="134">
        <v>0</v>
      </c>
      <c r="J158" s="134">
        <f t="shared" si="17"/>
        <v>0</v>
      </c>
      <c r="K158" s="134">
        <v>0</v>
      </c>
      <c r="L158" s="134">
        <v>0</v>
      </c>
      <c r="M158" s="134">
        <v>0</v>
      </c>
      <c r="N158" s="134">
        <v>0</v>
      </c>
      <c r="O158" s="134">
        <v>0</v>
      </c>
      <c r="P158" s="135">
        <v>-1062.03748833333</v>
      </c>
    </row>
    <row r="159" spans="1:16" ht="12.5" outlineLevel="2" x14ac:dyDescent="0.25">
      <c r="A159" s="111" t="s">
        <v>3183</v>
      </c>
      <c r="B159" s="112" t="s">
        <v>3184</v>
      </c>
      <c r="C159" s="112" t="s">
        <v>3267</v>
      </c>
      <c r="D159" s="112" t="s">
        <v>5942</v>
      </c>
      <c r="E159" s="111" t="s">
        <v>3848</v>
      </c>
      <c r="F159" s="133">
        <v>-6938.7369866666704</v>
      </c>
      <c r="G159" s="134">
        <v>0</v>
      </c>
      <c r="H159" s="134">
        <v>0</v>
      </c>
      <c r="I159" s="134">
        <v>0</v>
      </c>
      <c r="J159" s="134">
        <f t="shared" si="17"/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5">
        <v>-6938.7369866666704</v>
      </c>
    </row>
    <row r="160" spans="1:16" ht="12.5" outlineLevel="2" x14ac:dyDescent="0.25">
      <c r="A160" s="111" t="s">
        <v>3183</v>
      </c>
      <c r="B160" s="112" t="s">
        <v>3184</v>
      </c>
      <c r="C160" s="112" t="s">
        <v>3269</v>
      </c>
      <c r="D160" s="112" t="s">
        <v>5943</v>
      </c>
      <c r="E160" s="111" t="s">
        <v>3848</v>
      </c>
      <c r="F160" s="133">
        <v>-23722.089082499999</v>
      </c>
      <c r="G160" s="134">
        <v>0</v>
      </c>
      <c r="H160" s="134">
        <v>0</v>
      </c>
      <c r="I160" s="134">
        <v>0</v>
      </c>
      <c r="J160" s="134">
        <f t="shared" si="17"/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5">
        <v>-23722.089082499999</v>
      </c>
    </row>
    <row r="161" spans="1:16" ht="12.5" outlineLevel="2" x14ac:dyDescent="0.25">
      <c r="A161" s="111" t="s">
        <v>3183</v>
      </c>
      <c r="B161" s="112" t="s">
        <v>3184</v>
      </c>
      <c r="C161" s="112" t="s">
        <v>3271</v>
      </c>
      <c r="D161" s="112" t="s">
        <v>5944</v>
      </c>
      <c r="E161" s="111" t="s">
        <v>3848</v>
      </c>
      <c r="F161" s="133">
        <v>-12092.4161620833</v>
      </c>
      <c r="G161" s="134">
        <v>0</v>
      </c>
      <c r="H161" s="134">
        <v>0</v>
      </c>
      <c r="I161" s="134">
        <v>0</v>
      </c>
      <c r="J161" s="134">
        <f t="shared" si="17"/>
        <v>0</v>
      </c>
      <c r="K161" s="134">
        <v>0</v>
      </c>
      <c r="L161" s="134">
        <v>0</v>
      </c>
      <c r="M161" s="134">
        <v>0</v>
      </c>
      <c r="N161" s="134">
        <v>0</v>
      </c>
      <c r="O161" s="134">
        <v>0</v>
      </c>
      <c r="P161" s="135">
        <v>-12092.4161620833</v>
      </c>
    </row>
    <row r="162" spans="1:16" ht="12.5" outlineLevel="2" x14ac:dyDescent="0.25">
      <c r="A162" s="111" t="s">
        <v>3183</v>
      </c>
      <c r="B162" s="112" t="s">
        <v>3184</v>
      </c>
      <c r="C162" s="112" t="s">
        <v>3273</v>
      </c>
      <c r="D162" s="112" t="s">
        <v>5945</v>
      </c>
      <c r="E162" s="111" t="s">
        <v>3848</v>
      </c>
      <c r="F162" s="133">
        <v>-2769.4900658333299</v>
      </c>
      <c r="G162" s="134">
        <v>0</v>
      </c>
      <c r="H162" s="134">
        <v>0</v>
      </c>
      <c r="I162" s="134">
        <v>0</v>
      </c>
      <c r="J162" s="134">
        <f t="shared" si="17"/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5">
        <v>-2769.4900658333299</v>
      </c>
    </row>
    <row r="163" spans="1:16" ht="12.5" outlineLevel="2" x14ac:dyDescent="0.25">
      <c r="A163" s="111" t="s">
        <v>3183</v>
      </c>
      <c r="B163" s="112" t="s">
        <v>3184</v>
      </c>
      <c r="C163" s="112" t="s">
        <v>3275</v>
      </c>
      <c r="D163" s="112" t="s">
        <v>5946</v>
      </c>
      <c r="E163" s="111" t="s">
        <v>3848</v>
      </c>
      <c r="F163" s="133">
        <v>-138.47450333333299</v>
      </c>
      <c r="G163" s="134">
        <v>0</v>
      </c>
      <c r="H163" s="134">
        <v>0</v>
      </c>
      <c r="I163" s="134">
        <v>0</v>
      </c>
      <c r="J163" s="134">
        <f t="shared" si="17"/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5">
        <v>-138.47450333333299</v>
      </c>
    </row>
    <row r="164" spans="1:16" ht="12.5" outlineLevel="2" x14ac:dyDescent="0.25">
      <c r="A164" s="111" t="s">
        <v>3183</v>
      </c>
      <c r="B164" s="112" t="s">
        <v>3184</v>
      </c>
      <c r="C164" s="112" t="s">
        <v>3277</v>
      </c>
      <c r="D164" s="112" t="s">
        <v>5947</v>
      </c>
      <c r="E164" s="111" t="s">
        <v>3848</v>
      </c>
      <c r="F164" s="133">
        <v>-4735.7444533333301</v>
      </c>
      <c r="G164" s="134">
        <v>0</v>
      </c>
      <c r="H164" s="134">
        <v>0</v>
      </c>
      <c r="I164" s="134">
        <v>0</v>
      </c>
      <c r="J164" s="134">
        <f t="shared" si="17"/>
        <v>0</v>
      </c>
      <c r="K164" s="134">
        <v>0</v>
      </c>
      <c r="L164" s="134">
        <v>0</v>
      </c>
      <c r="M164" s="134">
        <v>0</v>
      </c>
      <c r="N164" s="134">
        <v>0</v>
      </c>
      <c r="O164" s="134">
        <v>0</v>
      </c>
      <c r="P164" s="135">
        <v>-4735.7444533333301</v>
      </c>
    </row>
    <row r="165" spans="1:16" ht="12.5" outlineLevel="2" x14ac:dyDescent="0.25">
      <c r="A165" s="111" t="s">
        <v>3183</v>
      </c>
      <c r="B165" s="112" t="s">
        <v>3184</v>
      </c>
      <c r="C165" s="112" t="s">
        <v>3279</v>
      </c>
      <c r="D165" s="112" t="s">
        <v>5948</v>
      </c>
      <c r="E165" s="111" t="s">
        <v>3848</v>
      </c>
      <c r="F165" s="133">
        <v>-193.71311208333299</v>
      </c>
      <c r="G165" s="134">
        <v>0</v>
      </c>
      <c r="H165" s="134">
        <v>0</v>
      </c>
      <c r="I165" s="134">
        <v>0</v>
      </c>
      <c r="J165" s="134">
        <f t="shared" si="17"/>
        <v>0</v>
      </c>
      <c r="K165" s="134">
        <v>0</v>
      </c>
      <c r="L165" s="134">
        <v>0</v>
      </c>
      <c r="M165" s="134">
        <v>0</v>
      </c>
      <c r="N165" s="134">
        <v>0</v>
      </c>
      <c r="O165" s="134">
        <v>0</v>
      </c>
      <c r="P165" s="135">
        <v>-193.71311208333299</v>
      </c>
    </row>
    <row r="166" spans="1:16" ht="12.5" outlineLevel="2" x14ac:dyDescent="0.25">
      <c r="A166" s="111" t="s">
        <v>3183</v>
      </c>
      <c r="B166" s="112" t="s">
        <v>3184</v>
      </c>
      <c r="C166" s="112" t="s">
        <v>3281</v>
      </c>
      <c r="D166" s="112" t="s">
        <v>5949</v>
      </c>
      <c r="E166" s="111" t="s">
        <v>3848</v>
      </c>
      <c r="F166" s="133">
        <v>-233.87055874999999</v>
      </c>
      <c r="G166" s="134">
        <v>0</v>
      </c>
      <c r="H166" s="134">
        <v>0</v>
      </c>
      <c r="I166" s="134">
        <v>0</v>
      </c>
      <c r="J166" s="134">
        <f t="shared" si="17"/>
        <v>0</v>
      </c>
      <c r="K166" s="134">
        <v>0</v>
      </c>
      <c r="L166" s="134">
        <v>0</v>
      </c>
      <c r="M166" s="134">
        <v>0</v>
      </c>
      <c r="N166" s="134">
        <v>0</v>
      </c>
      <c r="O166" s="134">
        <v>0</v>
      </c>
      <c r="P166" s="135">
        <v>-233.87055874999999</v>
      </c>
    </row>
    <row r="167" spans="1:16" ht="12.5" outlineLevel="2" x14ac:dyDescent="0.25">
      <c r="A167" s="111" t="s">
        <v>3183</v>
      </c>
      <c r="B167" s="112" t="s">
        <v>3184</v>
      </c>
      <c r="C167" s="112" t="s">
        <v>3282</v>
      </c>
      <c r="D167" s="112" t="s">
        <v>5950</v>
      </c>
      <c r="E167" s="111" t="s">
        <v>3848</v>
      </c>
      <c r="F167" s="133">
        <v>-178.0948175</v>
      </c>
      <c r="G167" s="134">
        <v>0</v>
      </c>
      <c r="H167" s="134">
        <v>0</v>
      </c>
      <c r="I167" s="134">
        <v>0</v>
      </c>
      <c r="J167" s="134">
        <f t="shared" si="17"/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5">
        <v>-178.0948175</v>
      </c>
    </row>
    <row r="168" spans="1:16" ht="12.5" outlineLevel="2" x14ac:dyDescent="0.25">
      <c r="A168" s="111" t="s">
        <v>3183</v>
      </c>
      <c r="B168" s="112" t="s">
        <v>3184</v>
      </c>
      <c r="C168" s="112" t="s">
        <v>3284</v>
      </c>
      <c r="D168" s="112" t="s">
        <v>5951</v>
      </c>
      <c r="E168" s="111" t="s">
        <v>3848</v>
      </c>
      <c r="F168" s="133">
        <v>-8.9047416666666699</v>
      </c>
      <c r="G168" s="134">
        <v>0</v>
      </c>
      <c r="H168" s="134">
        <v>0</v>
      </c>
      <c r="I168" s="134">
        <v>0</v>
      </c>
      <c r="J168" s="134">
        <f t="shared" si="17"/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5">
        <v>-8.9047416666666699</v>
      </c>
    </row>
    <row r="169" spans="1:16" ht="12.5" outlineLevel="2" x14ac:dyDescent="0.25">
      <c r="A169" s="111" t="s">
        <v>3183</v>
      </c>
      <c r="B169" s="112" t="s">
        <v>3184</v>
      </c>
      <c r="C169" s="112" t="s">
        <v>3287</v>
      </c>
      <c r="D169" s="112" t="s">
        <v>5952</v>
      </c>
      <c r="E169" s="111" t="s">
        <v>3848</v>
      </c>
      <c r="F169" s="133">
        <v>-3547.97470833333</v>
      </c>
      <c r="G169" s="134">
        <v>0</v>
      </c>
      <c r="H169" s="134">
        <v>0</v>
      </c>
      <c r="I169" s="134">
        <v>0</v>
      </c>
      <c r="J169" s="134">
        <f t="shared" si="17"/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5">
        <v>-3547.97470833333</v>
      </c>
    </row>
    <row r="170" spans="1:16" ht="12.5" outlineLevel="2" x14ac:dyDescent="0.25">
      <c r="A170" s="111" t="s">
        <v>3183</v>
      </c>
      <c r="B170" s="112" t="s">
        <v>3184</v>
      </c>
      <c r="C170" s="112" t="s">
        <v>3289</v>
      </c>
      <c r="D170" s="112" t="s">
        <v>5953</v>
      </c>
      <c r="E170" s="111" t="s">
        <v>3848</v>
      </c>
      <c r="F170" s="133">
        <v>-2066.4385754166701</v>
      </c>
      <c r="G170" s="134">
        <v>0</v>
      </c>
      <c r="H170" s="134">
        <v>0</v>
      </c>
      <c r="I170" s="134">
        <v>0</v>
      </c>
      <c r="J170" s="134">
        <f t="shared" si="17"/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5">
        <v>-2066.4385754166701</v>
      </c>
    </row>
    <row r="171" spans="1:16" ht="12.5" outlineLevel="2" x14ac:dyDescent="0.25">
      <c r="A171" s="111" t="s">
        <v>3183</v>
      </c>
      <c r="B171" s="112" t="s">
        <v>3184</v>
      </c>
      <c r="C171" s="112" t="s">
        <v>3291</v>
      </c>
      <c r="D171" s="112" t="s">
        <v>5954</v>
      </c>
      <c r="E171" s="111" t="s">
        <v>3848</v>
      </c>
      <c r="F171" s="133">
        <v>-45901.485032500001</v>
      </c>
      <c r="G171" s="134">
        <v>0</v>
      </c>
      <c r="H171" s="134">
        <v>0</v>
      </c>
      <c r="I171" s="134">
        <v>0</v>
      </c>
      <c r="J171" s="134">
        <f t="shared" si="17"/>
        <v>0</v>
      </c>
      <c r="K171" s="134">
        <v>0</v>
      </c>
      <c r="L171" s="134">
        <v>0</v>
      </c>
      <c r="M171" s="134">
        <v>0</v>
      </c>
      <c r="N171" s="134">
        <v>0</v>
      </c>
      <c r="O171" s="134">
        <v>0</v>
      </c>
      <c r="P171" s="135">
        <v>-45901.485032500001</v>
      </c>
    </row>
    <row r="172" spans="1:16" ht="12.5" outlineLevel="2" x14ac:dyDescent="0.25">
      <c r="A172" s="111" t="s">
        <v>3183</v>
      </c>
      <c r="B172" s="112" t="s">
        <v>3184</v>
      </c>
      <c r="C172" s="112" t="s">
        <v>3293</v>
      </c>
      <c r="D172" s="112" t="s">
        <v>5955</v>
      </c>
      <c r="E172" s="111" t="s">
        <v>3848</v>
      </c>
      <c r="F172" s="133">
        <v>-16239.601390416699</v>
      </c>
      <c r="G172" s="134">
        <v>0</v>
      </c>
      <c r="H172" s="134">
        <v>0</v>
      </c>
      <c r="I172" s="134">
        <v>0</v>
      </c>
      <c r="J172" s="134">
        <f t="shared" si="17"/>
        <v>0</v>
      </c>
      <c r="K172" s="134">
        <v>0</v>
      </c>
      <c r="L172" s="134">
        <v>0</v>
      </c>
      <c r="M172" s="134">
        <v>0</v>
      </c>
      <c r="N172" s="134">
        <v>0</v>
      </c>
      <c r="O172" s="134">
        <v>0</v>
      </c>
      <c r="P172" s="135">
        <v>-16239.601390416699</v>
      </c>
    </row>
    <row r="173" spans="1:16" ht="12.5" outlineLevel="2" x14ac:dyDescent="0.25">
      <c r="A173" s="111" t="s">
        <v>3183</v>
      </c>
      <c r="B173" s="112" t="s">
        <v>3184</v>
      </c>
      <c r="C173" s="112" t="s">
        <v>3295</v>
      </c>
      <c r="D173" s="112" t="s">
        <v>5956</v>
      </c>
      <c r="E173" s="111" t="s">
        <v>3848</v>
      </c>
      <c r="F173" s="133">
        <v>-10404.427111666701</v>
      </c>
      <c r="G173" s="134">
        <v>0</v>
      </c>
      <c r="H173" s="134">
        <v>0</v>
      </c>
      <c r="I173" s="134">
        <v>0</v>
      </c>
      <c r="J173" s="134">
        <f t="shared" si="17"/>
        <v>0</v>
      </c>
      <c r="K173" s="134">
        <v>0</v>
      </c>
      <c r="L173" s="134">
        <v>0</v>
      </c>
      <c r="M173" s="134">
        <v>0</v>
      </c>
      <c r="N173" s="134">
        <v>0</v>
      </c>
      <c r="O173" s="134">
        <v>0</v>
      </c>
      <c r="P173" s="135">
        <v>-10404.427111666701</v>
      </c>
    </row>
    <row r="174" spans="1:16" ht="12.5" outlineLevel="2" x14ac:dyDescent="0.25">
      <c r="A174" s="111" t="s">
        <v>3183</v>
      </c>
      <c r="B174" s="112" t="s">
        <v>3184</v>
      </c>
      <c r="C174" s="112" t="s">
        <v>3297</v>
      </c>
      <c r="D174" s="112" t="s">
        <v>5957</v>
      </c>
      <c r="E174" s="111" t="s">
        <v>3848</v>
      </c>
      <c r="F174" s="133">
        <v>-11001.4542958333</v>
      </c>
      <c r="G174" s="134">
        <v>0</v>
      </c>
      <c r="H174" s="134">
        <v>0</v>
      </c>
      <c r="I174" s="134">
        <v>0</v>
      </c>
      <c r="J174" s="134">
        <f t="shared" si="17"/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5">
        <v>-11001.4542958333</v>
      </c>
    </row>
    <row r="175" spans="1:16" ht="12.5" outlineLevel="2" x14ac:dyDescent="0.25">
      <c r="A175" s="111" t="s">
        <v>3183</v>
      </c>
      <c r="B175" s="112" t="s">
        <v>3184</v>
      </c>
      <c r="C175" s="112" t="s">
        <v>3299</v>
      </c>
      <c r="D175" s="112" t="s">
        <v>5958</v>
      </c>
      <c r="E175" s="111" t="s">
        <v>3848</v>
      </c>
      <c r="F175" s="133">
        <v>251.75011166666701</v>
      </c>
      <c r="G175" s="134">
        <v>0</v>
      </c>
      <c r="H175" s="134">
        <v>0</v>
      </c>
      <c r="I175" s="134">
        <v>0</v>
      </c>
      <c r="J175" s="134">
        <f t="shared" si="17"/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5">
        <v>251.75011166666701</v>
      </c>
    </row>
    <row r="176" spans="1:16" ht="12.5" outlineLevel="2" x14ac:dyDescent="0.25">
      <c r="A176" s="111" t="s">
        <v>3183</v>
      </c>
      <c r="B176" s="112" t="s">
        <v>3184</v>
      </c>
      <c r="C176" s="112" t="s">
        <v>3301</v>
      </c>
      <c r="D176" s="112" t="s">
        <v>5959</v>
      </c>
      <c r="E176" s="111" t="s">
        <v>3848</v>
      </c>
      <c r="F176" s="133">
        <v>3738.3769020833302</v>
      </c>
      <c r="G176" s="134">
        <v>0</v>
      </c>
      <c r="H176" s="134">
        <v>0</v>
      </c>
      <c r="I176" s="134">
        <v>0</v>
      </c>
      <c r="J176" s="134">
        <f t="shared" si="17"/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5">
        <v>3738.3769020833302</v>
      </c>
    </row>
    <row r="177" spans="1:16" ht="12.5" outlineLevel="2" x14ac:dyDescent="0.25">
      <c r="A177" s="111" t="s">
        <v>3183</v>
      </c>
      <c r="B177" s="112" t="s">
        <v>3184</v>
      </c>
      <c r="C177" s="112" t="s">
        <v>3305</v>
      </c>
      <c r="D177" s="112" t="s">
        <v>5960</v>
      </c>
      <c r="E177" s="111" t="s">
        <v>3848</v>
      </c>
      <c r="F177" s="133">
        <v>-3652.87988</v>
      </c>
      <c r="G177" s="134">
        <v>0</v>
      </c>
      <c r="H177" s="134">
        <v>0</v>
      </c>
      <c r="I177" s="134">
        <v>0</v>
      </c>
      <c r="J177" s="134">
        <f t="shared" si="17"/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5">
        <v>-3652.87988</v>
      </c>
    </row>
    <row r="178" spans="1:16" ht="12.5" outlineLevel="2" x14ac:dyDescent="0.25">
      <c r="A178" s="111" t="s">
        <v>3183</v>
      </c>
      <c r="B178" s="112" t="s">
        <v>3184</v>
      </c>
      <c r="C178" s="112" t="s">
        <v>3307</v>
      </c>
      <c r="D178" s="112" t="s">
        <v>5961</v>
      </c>
      <c r="E178" s="111" t="s">
        <v>3849</v>
      </c>
      <c r="F178" s="133">
        <v>-27034.388279999999</v>
      </c>
      <c r="G178" s="134">
        <v>0</v>
      </c>
      <c r="H178" s="134">
        <v>0</v>
      </c>
      <c r="I178" s="134">
        <v>-27034.388279999999</v>
      </c>
      <c r="J178" s="134">
        <f t="shared" si="17"/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5">
        <v>0</v>
      </c>
    </row>
    <row r="179" spans="1:16" ht="12.5" outlineLevel="2" x14ac:dyDescent="0.25">
      <c r="A179" s="111" t="s">
        <v>3183</v>
      </c>
      <c r="B179" s="112" t="s">
        <v>3184</v>
      </c>
      <c r="C179" s="112" t="s">
        <v>3309</v>
      </c>
      <c r="D179" s="112" t="s">
        <v>5962</v>
      </c>
      <c r="E179" s="111" t="s">
        <v>3848</v>
      </c>
      <c r="F179" s="133">
        <v>-5227.3783629166701</v>
      </c>
      <c r="G179" s="134">
        <v>0</v>
      </c>
      <c r="H179" s="134">
        <v>0</v>
      </c>
      <c r="I179" s="134">
        <v>0</v>
      </c>
      <c r="J179" s="134">
        <f t="shared" si="17"/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5">
        <v>-5227.3783629166701</v>
      </c>
    </row>
    <row r="180" spans="1:16" ht="12.5" outlineLevel="2" x14ac:dyDescent="0.25">
      <c r="A180" s="111" t="s">
        <v>3183</v>
      </c>
      <c r="B180" s="112" t="s">
        <v>3184</v>
      </c>
      <c r="C180" s="112" t="s">
        <v>3311</v>
      </c>
      <c r="D180" s="112" t="s">
        <v>5963</v>
      </c>
      <c r="E180" s="111" t="s">
        <v>3849</v>
      </c>
      <c r="F180" s="133">
        <v>6.6479999999999997</v>
      </c>
      <c r="G180" s="134">
        <v>0</v>
      </c>
      <c r="H180" s="134">
        <v>0</v>
      </c>
      <c r="I180" s="134">
        <v>6.6479999999999997</v>
      </c>
      <c r="J180" s="134">
        <f t="shared" si="17"/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5">
        <v>0</v>
      </c>
    </row>
    <row r="181" spans="1:16" ht="12.5" outlineLevel="2" x14ac:dyDescent="0.25">
      <c r="A181" s="111" t="s">
        <v>3183</v>
      </c>
      <c r="B181" s="112" t="s">
        <v>3184</v>
      </c>
      <c r="C181" s="112" t="s">
        <v>3313</v>
      </c>
      <c r="D181" s="112" t="s">
        <v>5964</v>
      </c>
      <c r="E181" s="111" t="s">
        <v>3848</v>
      </c>
      <c r="F181" s="133">
        <v>505.55407000000002</v>
      </c>
      <c r="G181" s="134">
        <v>0</v>
      </c>
      <c r="H181" s="134">
        <v>0</v>
      </c>
      <c r="I181" s="134">
        <v>0</v>
      </c>
      <c r="J181" s="134">
        <f t="shared" si="17"/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5">
        <v>505.55407000000002</v>
      </c>
    </row>
    <row r="182" spans="1:16" ht="12.5" outlineLevel="2" x14ac:dyDescent="0.25">
      <c r="A182" s="111" t="s">
        <v>3183</v>
      </c>
      <c r="B182" s="112" t="s">
        <v>3184</v>
      </c>
      <c r="C182" s="112" t="s">
        <v>3315</v>
      </c>
      <c r="D182" s="112" t="s">
        <v>5965</v>
      </c>
      <c r="E182" s="111" t="s">
        <v>3848</v>
      </c>
      <c r="F182" s="133">
        <v>-2602.4998358333301</v>
      </c>
      <c r="G182" s="134">
        <v>0</v>
      </c>
      <c r="H182" s="134">
        <v>0</v>
      </c>
      <c r="I182" s="134">
        <v>0</v>
      </c>
      <c r="J182" s="134">
        <f t="shared" si="17"/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5">
        <v>-2602.4998358333301</v>
      </c>
    </row>
    <row r="183" spans="1:16" ht="12.5" outlineLevel="2" x14ac:dyDescent="0.25">
      <c r="A183" s="111" t="s">
        <v>3183</v>
      </c>
      <c r="B183" s="112" t="s">
        <v>3184</v>
      </c>
      <c r="C183" s="112" t="s">
        <v>3317</v>
      </c>
      <c r="D183" s="112" t="s">
        <v>5966</v>
      </c>
      <c r="E183" s="111" t="s">
        <v>3848</v>
      </c>
      <c r="F183" s="133">
        <v>1526.86916875</v>
      </c>
      <c r="G183" s="134">
        <v>0</v>
      </c>
      <c r="H183" s="134">
        <v>0</v>
      </c>
      <c r="I183" s="134">
        <v>0</v>
      </c>
      <c r="J183" s="134">
        <f t="shared" si="17"/>
        <v>0</v>
      </c>
      <c r="K183" s="134">
        <v>0</v>
      </c>
      <c r="L183" s="134">
        <v>0</v>
      </c>
      <c r="M183" s="134">
        <v>0</v>
      </c>
      <c r="N183" s="134">
        <v>0</v>
      </c>
      <c r="O183" s="134">
        <v>0</v>
      </c>
      <c r="P183" s="135">
        <v>1526.86916875</v>
      </c>
    </row>
    <row r="184" spans="1:16" ht="12.5" outlineLevel="2" x14ac:dyDescent="0.25">
      <c r="A184" s="111" t="s">
        <v>3183</v>
      </c>
      <c r="B184" s="112" t="s">
        <v>3184</v>
      </c>
      <c r="C184" s="112" t="s">
        <v>3319</v>
      </c>
      <c r="D184" s="112" t="s">
        <v>5967</v>
      </c>
      <c r="E184" s="111" t="s">
        <v>3848</v>
      </c>
      <c r="F184" s="133">
        <v>-1191.51695666667</v>
      </c>
      <c r="G184" s="134">
        <v>0</v>
      </c>
      <c r="H184" s="134">
        <v>0</v>
      </c>
      <c r="I184" s="134">
        <v>0</v>
      </c>
      <c r="J184" s="134">
        <f t="shared" si="17"/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5">
        <v>-1191.51695666667</v>
      </c>
    </row>
    <row r="185" spans="1:16" ht="12.5" outlineLevel="2" x14ac:dyDescent="0.25">
      <c r="A185" s="111" t="s">
        <v>3183</v>
      </c>
      <c r="B185" s="112" t="s">
        <v>3184</v>
      </c>
      <c r="C185" s="112" t="s">
        <v>3320</v>
      </c>
      <c r="D185" s="112" t="s">
        <v>5968</v>
      </c>
      <c r="E185" s="111" t="s">
        <v>3848</v>
      </c>
      <c r="F185" s="133">
        <v>-36.455466666666702</v>
      </c>
      <c r="G185" s="134">
        <v>0</v>
      </c>
      <c r="H185" s="134">
        <v>0</v>
      </c>
      <c r="I185" s="134">
        <v>0</v>
      </c>
      <c r="J185" s="134">
        <f t="shared" si="17"/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5">
        <v>-36.455466666666702</v>
      </c>
    </row>
    <row r="186" spans="1:16" ht="12.5" outlineLevel="2" x14ac:dyDescent="0.25">
      <c r="A186" s="111" t="s">
        <v>3183</v>
      </c>
      <c r="B186" s="112" t="s">
        <v>3184</v>
      </c>
      <c r="C186" s="112" t="s">
        <v>3322</v>
      </c>
      <c r="D186" s="112" t="s">
        <v>5969</v>
      </c>
      <c r="E186" s="111" t="s">
        <v>3848</v>
      </c>
      <c r="F186" s="133">
        <v>-3.5944479166666699</v>
      </c>
      <c r="G186" s="134">
        <v>0</v>
      </c>
      <c r="H186" s="134">
        <v>0</v>
      </c>
      <c r="I186" s="134">
        <v>0</v>
      </c>
      <c r="J186" s="134">
        <f t="shared" si="17"/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5">
        <v>-3.5944479166666699</v>
      </c>
    </row>
    <row r="187" spans="1:16" ht="12.5" outlineLevel="2" x14ac:dyDescent="0.25">
      <c r="A187" s="111" t="s">
        <v>3183</v>
      </c>
      <c r="B187" s="112" t="s">
        <v>3184</v>
      </c>
      <c r="C187" s="112" t="s">
        <v>3324</v>
      </c>
      <c r="D187" s="112" t="s">
        <v>5970</v>
      </c>
      <c r="E187" s="111" t="s">
        <v>3848</v>
      </c>
      <c r="F187" s="133">
        <v>-108.505874166667</v>
      </c>
      <c r="G187" s="134">
        <v>0</v>
      </c>
      <c r="H187" s="134">
        <v>0</v>
      </c>
      <c r="I187" s="134">
        <v>0</v>
      </c>
      <c r="J187" s="134">
        <f t="shared" si="17"/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5">
        <v>-108.505874166667</v>
      </c>
    </row>
    <row r="188" spans="1:16" ht="12.5" outlineLevel="2" x14ac:dyDescent="0.25">
      <c r="A188" s="111" t="s">
        <v>3183</v>
      </c>
      <c r="B188" s="112" t="s">
        <v>3184</v>
      </c>
      <c r="C188" s="112" t="s">
        <v>3326</v>
      </c>
      <c r="D188" s="112" t="s">
        <v>5971</v>
      </c>
      <c r="E188" s="111" t="s">
        <v>3848</v>
      </c>
      <c r="F188" s="133">
        <v>6967.1717875000004</v>
      </c>
      <c r="G188" s="134">
        <v>0</v>
      </c>
      <c r="H188" s="134">
        <v>0</v>
      </c>
      <c r="I188" s="134">
        <v>0</v>
      </c>
      <c r="J188" s="134">
        <f t="shared" si="17"/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5">
        <v>6967.1717875000004</v>
      </c>
    </row>
    <row r="189" spans="1:16" ht="12.5" outlineLevel="2" x14ac:dyDescent="0.25">
      <c r="A189" s="111" t="s">
        <v>3183</v>
      </c>
      <c r="B189" s="112" t="s">
        <v>3184</v>
      </c>
      <c r="C189" s="112" t="s">
        <v>3328</v>
      </c>
      <c r="D189" s="112" t="s">
        <v>5972</v>
      </c>
      <c r="E189" s="111" t="s">
        <v>3848</v>
      </c>
      <c r="F189" s="133">
        <v>10197.0908145833</v>
      </c>
      <c r="G189" s="134">
        <v>0</v>
      </c>
      <c r="H189" s="134">
        <v>0</v>
      </c>
      <c r="I189" s="134">
        <v>0</v>
      </c>
      <c r="J189" s="134">
        <f t="shared" si="17"/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5">
        <v>10197.0908145833</v>
      </c>
    </row>
    <row r="190" spans="1:16" ht="12.5" outlineLevel="2" x14ac:dyDescent="0.25">
      <c r="A190" s="111" t="s">
        <v>3183</v>
      </c>
      <c r="B190" s="112" t="s">
        <v>3184</v>
      </c>
      <c r="C190" s="112" t="s">
        <v>3330</v>
      </c>
      <c r="D190" s="112" t="s">
        <v>5973</v>
      </c>
      <c r="E190" s="111" t="s">
        <v>3848</v>
      </c>
      <c r="F190" s="133">
        <v>1005.48921666667</v>
      </c>
      <c r="G190" s="134">
        <v>0</v>
      </c>
      <c r="H190" s="134">
        <v>0</v>
      </c>
      <c r="I190" s="134">
        <v>0</v>
      </c>
      <c r="J190" s="134">
        <f t="shared" si="17"/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5">
        <v>1005.48921666667</v>
      </c>
    </row>
    <row r="191" spans="1:16" ht="12.5" outlineLevel="2" x14ac:dyDescent="0.25">
      <c r="A191" s="111" t="s">
        <v>3183</v>
      </c>
      <c r="B191" s="112" t="s">
        <v>3184</v>
      </c>
      <c r="C191" s="112" t="s">
        <v>3332</v>
      </c>
      <c r="D191" s="112" t="s">
        <v>5974</v>
      </c>
      <c r="E191" s="111" t="s">
        <v>3848</v>
      </c>
      <c r="F191" s="133">
        <v>-3330.7603391666698</v>
      </c>
      <c r="G191" s="134">
        <v>0</v>
      </c>
      <c r="H191" s="134">
        <v>0</v>
      </c>
      <c r="I191" s="134">
        <v>0</v>
      </c>
      <c r="J191" s="134">
        <f t="shared" si="17"/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5">
        <v>-3330.7603391666698</v>
      </c>
    </row>
    <row r="192" spans="1:16" ht="12.5" outlineLevel="2" x14ac:dyDescent="0.25">
      <c r="A192" s="111" t="s">
        <v>3183</v>
      </c>
      <c r="B192" s="112" t="s">
        <v>3184</v>
      </c>
      <c r="C192" s="112" t="s">
        <v>3334</v>
      </c>
      <c r="D192" s="112" t="s">
        <v>5975</v>
      </c>
      <c r="E192" s="111" t="s">
        <v>3848</v>
      </c>
      <c r="F192" s="133">
        <v>-1171.41230583333</v>
      </c>
      <c r="G192" s="134">
        <v>0</v>
      </c>
      <c r="H192" s="134">
        <v>0</v>
      </c>
      <c r="I192" s="134">
        <v>0</v>
      </c>
      <c r="J192" s="134">
        <f t="shared" si="17"/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5">
        <v>-1171.41230583333</v>
      </c>
    </row>
    <row r="193" spans="1:16" ht="12.5" outlineLevel="2" x14ac:dyDescent="0.25">
      <c r="A193" s="111" t="s">
        <v>3183</v>
      </c>
      <c r="B193" s="112" t="s">
        <v>3184</v>
      </c>
      <c r="C193" s="112" t="s">
        <v>3335</v>
      </c>
      <c r="D193" s="112" t="s">
        <v>5976</v>
      </c>
      <c r="E193" s="111" t="s">
        <v>3848</v>
      </c>
      <c r="F193" s="133">
        <v>827.87601749999999</v>
      </c>
      <c r="G193" s="134">
        <v>0</v>
      </c>
      <c r="H193" s="134">
        <v>0</v>
      </c>
      <c r="I193" s="134">
        <v>0</v>
      </c>
      <c r="J193" s="134">
        <f t="shared" si="17"/>
        <v>0</v>
      </c>
      <c r="K193" s="134">
        <v>0</v>
      </c>
      <c r="L193" s="134">
        <v>0</v>
      </c>
      <c r="M193" s="134">
        <v>0</v>
      </c>
      <c r="N193" s="134">
        <v>0</v>
      </c>
      <c r="O193" s="134">
        <v>0</v>
      </c>
      <c r="P193" s="135">
        <v>827.87601749999999</v>
      </c>
    </row>
    <row r="194" spans="1:16" ht="12.5" outlineLevel="2" x14ac:dyDescent="0.25">
      <c r="A194" s="111" t="s">
        <v>3183</v>
      </c>
      <c r="B194" s="112" t="s">
        <v>3184</v>
      </c>
      <c r="C194" s="112" t="s">
        <v>3337</v>
      </c>
      <c r="D194" s="112" t="s">
        <v>5977</v>
      </c>
      <c r="E194" s="111" t="s">
        <v>3848</v>
      </c>
      <c r="F194" s="133">
        <v>13710.250289166701</v>
      </c>
      <c r="G194" s="134">
        <v>0</v>
      </c>
      <c r="H194" s="134">
        <v>0</v>
      </c>
      <c r="I194" s="134">
        <v>0</v>
      </c>
      <c r="J194" s="134">
        <f t="shared" si="17"/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5">
        <v>13710.250289166701</v>
      </c>
    </row>
    <row r="195" spans="1:16" ht="12.5" outlineLevel="2" x14ac:dyDescent="0.25">
      <c r="A195" s="111" t="s">
        <v>3183</v>
      </c>
      <c r="B195" s="112" t="s">
        <v>3184</v>
      </c>
      <c r="C195" s="112" t="s">
        <v>3339</v>
      </c>
      <c r="D195" s="112" t="s">
        <v>5978</v>
      </c>
      <c r="E195" s="111" t="s">
        <v>3848</v>
      </c>
      <c r="F195" s="133">
        <v>-828.80090583333299</v>
      </c>
      <c r="G195" s="134">
        <v>0</v>
      </c>
      <c r="H195" s="134">
        <v>0</v>
      </c>
      <c r="I195" s="134">
        <v>0</v>
      </c>
      <c r="J195" s="134">
        <f t="shared" si="17"/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5">
        <v>-828.80090583333299</v>
      </c>
    </row>
    <row r="196" spans="1:16" ht="12.5" outlineLevel="2" x14ac:dyDescent="0.25">
      <c r="A196" s="111" t="s">
        <v>3183</v>
      </c>
      <c r="B196" s="112" t="s">
        <v>3184</v>
      </c>
      <c r="C196" s="112" t="s">
        <v>3340</v>
      </c>
      <c r="D196" s="112" t="s">
        <v>5979</v>
      </c>
      <c r="E196" s="111" t="s">
        <v>3848</v>
      </c>
      <c r="F196" s="133">
        <v>-23462.526782500001</v>
      </c>
      <c r="G196" s="134">
        <v>0</v>
      </c>
      <c r="H196" s="134">
        <v>0</v>
      </c>
      <c r="I196" s="134">
        <v>0</v>
      </c>
      <c r="J196" s="134">
        <f t="shared" si="17"/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5">
        <v>-23462.526782500001</v>
      </c>
    </row>
    <row r="197" spans="1:16" ht="12.5" outlineLevel="2" x14ac:dyDescent="0.25">
      <c r="A197" s="111" t="s">
        <v>3183</v>
      </c>
      <c r="B197" s="112" t="s">
        <v>3184</v>
      </c>
      <c r="C197" s="112" t="s">
        <v>2161</v>
      </c>
      <c r="D197" s="112" t="s">
        <v>5852</v>
      </c>
      <c r="E197" s="111" t="s">
        <v>3848</v>
      </c>
      <c r="F197" s="133">
        <v>-4.1666666666666698E-7</v>
      </c>
      <c r="G197" s="134">
        <v>0</v>
      </c>
      <c r="H197" s="134">
        <v>0</v>
      </c>
      <c r="I197" s="134">
        <v>0</v>
      </c>
      <c r="J197" s="134">
        <f t="shared" si="17"/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5">
        <v>-4.1666666666666698E-7</v>
      </c>
    </row>
    <row r="198" spans="1:16" ht="12.5" outlineLevel="2" x14ac:dyDescent="0.25">
      <c r="A198" s="111" t="s">
        <v>3183</v>
      </c>
      <c r="B198" s="112" t="s">
        <v>3184</v>
      </c>
      <c r="C198" s="112" t="s">
        <v>3341</v>
      </c>
      <c r="D198" s="112" t="s">
        <v>5980</v>
      </c>
      <c r="E198" s="111" t="s">
        <v>3848</v>
      </c>
      <c r="F198" s="133">
        <v>2623.2402550000002</v>
      </c>
      <c r="G198" s="134">
        <v>0</v>
      </c>
      <c r="H198" s="134">
        <v>0</v>
      </c>
      <c r="I198" s="134">
        <v>0</v>
      </c>
      <c r="J198" s="134">
        <f t="shared" si="17"/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5">
        <v>2623.2402550000002</v>
      </c>
    </row>
    <row r="199" spans="1:16" ht="12.5" outlineLevel="2" x14ac:dyDescent="0.25">
      <c r="A199" s="111" t="s">
        <v>3183</v>
      </c>
      <c r="B199" s="112" t="s">
        <v>3184</v>
      </c>
      <c r="C199" s="112" t="s">
        <v>3343</v>
      </c>
      <c r="D199" s="112" t="s">
        <v>5981</v>
      </c>
      <c r="E199" s="111" t="s">
        <v>3848</v>
      </c>
      <c r="F199" s="133">
        <v>-2706.0475483333298</v>
      </c>
      <c r="G199" s="134">
        <v>0</v>
      </c>
      <c r="H199" s="134">
        <v>0</v>
      </c>
      <c r="I199" s="134">
        <v>0</v>
      </c>
      <c r="J199" s="134">
        <f t="shared" si="17"/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5">
        <v>-2706.0475483333298</v>
      </c>
    </row>
    <row r="200" spans="1:16" ht="12.5" outlineLevel="2" x14ac:dyDescent="0.25">
      <c r="A200" s="111" t="s">
        <v>3183</v>
      </c>
      <c r="B200" s="112" t="s">
        <v>3184</v>
      </c>
      <c r="C200" s="112" t="s">
        <v>3345</v>
      </c>
      <c r="D200" s="112" t="s">
        <v>5982</v>
      </c>
      <c r="E200" s="111" t="s">
        <v>3848</v>
      </c>
      <c r="F200" s="133">
        <v>1502.2961162500001</v>
      </c>
      <c r="G200" s="134">
        <v>0</v>
      </c>
      <c r="H200" s="134">
        <v>0</v>
      </c>
      <c r="I200" s="134">
        <v>0</v>
      </c>
      <c r="J200" s="134">
        <f t="shared" si="17"/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5">
        <v>1502.2961162500001</v>
      </c>
    </row>
    <row r="201" spans="1:16" ht="12.5" outlineLevel="2" x14ac:dyDescent="0.25">
      <c r="A201" s="111" t="s">
        <v>3183</v>
      </c>
      <c r="B201" s="112" t="s">
        <v>3184</v>
      </c>
      <c r="C201" s="112" t="s">
        <v>3347</v>
      </c>
      <c r="D201" s="112" t="s">
        <v>5983</v>
      </c>
      <c r="E201" s="111" t="s">
        <v>3848</v>
      </c>
      <c r="F201" s="133">
        <v>-1535.8187312499999</v>
      </c>
      <c r="G201" s="134">
        <v>0</v>
      </c>
      <c r="H201" s="134">
        <v>0</v>
      </c>
      <c r="I201" s="134">
        <v>0</v>
      </c>
      <c r="J201" s="134">
        <f t="shared" si="17"/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5">
        <v>-1535.8187312499999</v>
      </c>
    </row>
    <row r="202" spans="1:16" ht="12.5" outlineLevel="2" x14ac:dyDescent="0.25">
      <c r="A202" s="111" t="s">
        <v>3183</v>
      </c>
      <c r="B202" s="112" t="s">
        <v>3184</v>
      </c>
      <c r="C202" s="112" t="s">
        <v>3351</v>
      </c>
      <c r="D202" s="112" t="s">
        <v>5984</v>
      </c>
      <c r="E202" s="111" t="s">
        <v>3848</v>
      </c>
      <c r="F202" s="133">
        <v>5400.7927320833296</v>
      </c>
      <c r="G202" s="134">
        <v>0</v>
      </c>
      <c r="H202" s="134">
        <v>0</v>
      </c>
      <c r="I202" s="134">
        <v>0</v>
      </c>
      <c r="J202" s="134">
        <f t="shared" si="17"/>
        <v>0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5">
        <v>5400.7927320833296</v>
      </c>
    </row>
    <row r="203" spans="1:16" ht="12.5" outlineLevel="2" x14ac:dyDescent="0.25">
      <c r="A203" s="111" t="s">
        <v>3183</v>
      </c>
      <c r="B203" s="112" t="s">
        <v>3184</v>
      </c>
      <c r="C203" s="112" t="s">
        <v>3353</v>
      </c>
      <c r="D203" s="112" t="s">
        <v>5985</v>
      </c>
      <c r="E203" s="111" t="s">
        <v>3848</v>
      </c>
      <c r="F203" s="133">
        <v>-13070.7483170833</v>
      </c>
      <c r="G203" s="134">
        <v>0</v>
      </c>
      <c r="H203" s="134">
        <v>0</v>
      </c>
      <c r="I203" s="134">
        <v>0</v>
      </c>
      <c r="J203" s="134">
        <f t="shared" si="17"/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5">
        <v>-13070.7483170833</v>
      </c>
    </row>
    <row r="204" spans="1:16" ht="12.5" outlineLevel="2" x14ac:dyDescent="0.25">
      <c r="A204" s="111" t="s">
        <v>3183</v>
      </c>
      <c r="B204" s="112" t="s">
        <v>3184</v>
      </c>
      <c r="C204" s="112" t="s">
        <v>3355</v>
      </c>
      <c r="D204" s="112" t="s">
        <v>5986</v>
      </c>
      <c r="E204" s="111" t="s">
        <v>3848</v>
      </c>
      <c r="F204" s="133">
        <v>2555.7968487500002</v>
      </c>
      <c r="G204" s="134">
        <v>0</v>
      </c>
      <c r="H204" s="134">
        <v>0</v>
      </c>
      <c r="I204" s="134">
        <v>0</v>
      </c>
      <c r="J204" s="134">
        <f t="shared" si="17"/>
        <v>0</v>
      </c>
      <c r="K204" s="134">
        <v>0</v>
      </c>
      <c r="L204" s="134">
        <v>0</v>
      </c>
      <c r="M204" s="134">
        <v>0</v>
      </c>
      <c r="N204" s="134">
        <v>0</v>
      </c>
      <c r="O204" s="134">
        <v>0</v>
      </c>
      <c r="P204" s="135">
        <v>2555.7968487500002</v>
      </c>
    </row>
    <row r="205" spans="1:16" ht="12.5" outlineLevel="2" x14ac:dyDescent="0.25">
      <c r="A205" s="111" t="s">
        <v>3183</v>
      </c>
      <c r="B205" s="112" t="s">
        <v>3184</v>
      </c>
      <c r="C205" s="112" t="s">
        <v>3357</v>
      </c>
      <c r="D205" s="112" t="s">
        <v>5987</v>
      </c>
      <c r="E205" s="111" t="s">
        <v>3848</v>
      </c>
      <c r="F205" s="133">
        <v>-2914.6067495833299</v>
      </c>
      <c r="G205" s="134">
        <v>0</v>
      </c>
      <c r="H205" s="134">
        <v>0</v>
      </c>
      <c r="I205" s="134">
        <v>0</v>
      </c>
      <c r="J205" s="134">
        <f t="shared" si="17"/>
        <v>0</v>
      </c>
      <c r="K205" s="134">
        <v>0</v>
      </c>
      <c r="L205" s="134">
        <v>0</v>
      </c>
      <c r="M205" s="134">
        <v>0</v>
      </c>
      <c r="N205" s="134">
        <v>0</v>
      </c>
      <c r="O205" s="134">
        <v>0</v>
      </c>
      <c r="P205" s="135">
        <v>-2914.6067495833299</v>
      </c>
    </row>
    <row r="206" spans="1:16" ht="12.5" outlineLevel="2" x14ac:dyDescent="0.25">
      <c r="A206" s="111" t="s">
        <v>3183</v>
      </c>
      <c r="B206" s="112" t="s">
        <v>3184</v>
      </c>
      <c r="C206" s="112" t="s">
        <v>3359</v>
      </c>
      <c r="D206" s="112" t="s">
        <v>5988</v>
      </c>
      <c r="E206" s="111" t="s">
        <v>3848</v>
      </c>
      <c r="F206" s="133">
        <v>655.95528208333303</v>
      </c>
      <c r="G206" s="134">
        <v>0</v>
      </c>
      <c r="H206" s="134">
        <v>0</v>
      </c>
      <c r="I206" s="134">
        <v>0</v>
      </c>
      <c r="J206" s="134">
        <f t="shared" si="17"/>
        <v>0</v>
      </c>
      <c r="K206" s="134">
        <v>0</v>
      </c>
      <c r="L206" s="134">
        <v>0</v>
      </c>
      <c r="M206" s="134">
        <v>0</v>
      </c>
      <c r="N206" s="134">
        <v>0</v>
      </c>
      <c r="O206" s="134">
        <v>0</v>
      </c>
      <c r="P206" s="135">
        <v>655.95528208333303</v>
      </c>
    </row>
    <row r="207" spans="1:16" ht="12.5" outlineLevel="2" x14ac:dyDescent="0.25">
      <c r="A207" s="111" t="s">
        <v>3183</v>
      </c>
      <c r="B207" s="112" t="s">
        <v>3184</v>
      </c>
      <c r="C207" s="112" t="s">
        <v>3361</v>
      </c>
      <c r="D207" s="112" t="s">
        <v>5989</v>
      </c>
      <c r="E207" s="111" t="s">
        <v>3848</v>
      </c>
      <c r="F207" s="133">
        <v>-655.95528208333303</v>
      </c>
      <c r="G207" s="134">
        <v>0</v>
      </c>
      <c r="H207" s="134">
        <v>0</v>
      </c>
      <c r="I207" s="134">
        <v>0</v>
      </c>
      <c r="J207" s="134">
        <f t="shared" si="17"/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5">
        <v>-655.95528208333303</v>
      </c>
    </row>
    <row r="208" spans="1:16" ht="12.5" outlineLevel="2" x14ac:dyDescent="0.25">
      <c r="A208" s="111" t="s">
        <v>3183</v>
      </c>
      <c r="B208" s="112" t="s">
        <v>3184</v>
      </c>
      <c r="C208" s="112" t="s">
        <v>3363</v>
      </c>
      <c r="D208" s="112" t="s">
        <v>5990</v>
      </c>
      <c r="E208" s="111" t="s">
        <v>3861</v>
      </c>
      <c r="F208" s="133">
        <v>-573.68751833333295</v>
      </c>
      <c r="G208" s="134">
        <v>-573.68751833333295</v>
      </c>
      <c r="H208" s="134">
        <v>0</v>
      </c>
      <c r="I208" s="134">
        <v>0</v>
      </c>
      <c r="J208" s="134">
        <f t="shared" si="17"/>
        <v>0</v>
      </c>
      <c r="K208" s="134">
        <v>0</v>
      </c>
      <c r="L208" s="134">
        <v>0</v>
      </c>
      <c r="M208" s="134">
        <v>0</v>
      </c>
      <c r="N208" s="134">
        <v>0</v>
      </c>
      <c r="O208" s="134">
        <v>0</v>
      </c>
      <c r="P208" s="135">
        <v>0</v>
      </c>
    </row>
    <row r="209" spans="1:16" ht="12.5" outlineLevel="2" x14ac:dyDescent="0.25">
      <c r="A209" s="111" t="s">
        <v>3183</v>
      </c>
      <c r="B209" s="112" t="s">
        <v>3184</v>
      </c>
      <c r="C209" s="112" t="s">
        <v>3365</v>
      </c>
      <c r="D209" s="112" t="s">
        <v>5991</v>
      </c>
      <c r="E209" s="111" t="s">
        <v>3885</v>
      </c>
      <c r="F209" s="133">
        <v>-1548.1704858333301</v>
      </c>
      <c r="G209" s="134">
        <v>0</v>
      </c>
      <c r="H209" s="134">
        <v>0</v>
      </c>
      <c r="I209" s="134">
        <v>0</v>
      </c>
      <c r="J209" s="134">
        <f t="shared" si="17"/>
        <v>0</v>
      </c>
      <c r="K209" s="134">
        <v>0</v>
      </c>
      <c r="L209" s="134">
        <v>0</v>
      </c>
      <c r="M209" s="134">
        <v>-1548.1704858333301</v>
      </c>
      <c r="N209" s="134">
        <v>0</v>
      </c>
      <c r="O209" s="134">
        <v>0</v>
      </c>
      <c r="P209" s="135">
        <v>0</v>
      </c>
    </row>
    <row r="210" spans="1:16" ht="12.5" outlineLevel="2" x14ac:dyDescent="0.25">
      <c r="A210" s="111" t="s">
        <v>3183</v>
      </c>
      <c r="B210" s="112" t="s">
        <v>3184</v>
      </c>
      <c r="C210" s="112" t="s">
        <v>3367</v>
      </c>
      <c r="D210" s="112" t="s">
        <v>5992</v>
      </c>
      <c r="E210" s="111" t="s">
        <v>3854</v>
      </c>
      <c r="F210" s="133">
        <v>-6727.53767708333</v>
      </c>
      <c r="G210" s="134">
        <v>0</v>
      </c>
      <c r="H210" s="134">
        <v>-6727.53767708333</v>
      </c>
      <c r="I210" s="134">
        <v>0</v>
      </c>
      <c r="J210" s="134">
        <f t="shared" si="17"/>
        <v>0</v>
      </c>
      <c r="K210" s="134">
        <v>0</v>
      </c>
      <c r="L210" s="134">
        <v>0</v>
      </c>
      <c r="M210" s="134">
        <v>0</v>
      </c>
      <c r="N210" s="134">
        <v>0</v>
      </c>
      <c r="O210" s="134">
        <v>0</v>
      </c>
      <c r="P210" s="135">
        <v>0</v>
      </c>
    </row>
    <row r="211" spans="1:16" ht="12.5" outlineLevel="2" x14ac:dyDescent="0.25">
      <c r="A211" s="111" t="s">
        <v>3183</v>
      </c>
      <c r="B211" s="112" t="s">
        <v>3184</v>
      </c>
      <c r="C211" s="112" t="s">
        <v>3369</v>
      </c>
      <c r="D211" s="112" t="s">
        <v>5993</v>
      </c>
      <c r="E211" s="111" t="s">
        <v>3857</v>
      </c>
      <c r="F211" s="133">
        <v>-11747.5137791667</v>
      </c>
      <c r="G211" s="134">
        <v>0</v>
      </c>
      <c r="H211" s="134">
        <v>0</v>
      </c>
      <c r="I211" s="134">
        <v>0</v>
      </c>
      <c r="J211" s="134">
        <f t="shared" si="17"/>
        <v>0</v>
      </c>
      <c r="K211" s="134">
        <v>0</v>
      </c>
      <c r="L211" s="134">
        <v>-11747.5137791667</v>
      </c>
      <c r="M211" s="134">
        <v>0</v>
      </c>
      <c r="N211" s="134">
        <v>0</v>
      </c>
      <c r="O211" s="134">
        <v>0</v>
      </c>
      <c r="P211" s="135">
        <v>0</v>
      </c>
    </row>
    <row r="212" spans="1:16" ht="12.5" outlineLevel="2" x14ac:dyDescent="0.25">
      <c r="A212" s="111" t="s">
        <v>3183</v>
      </c>
      <c r="B212" s="112" t="s">
        <v>3184</v>
      </c>
      <c r="C212" s="112" t="s">
        <v>3371</v>
      </c>
      <c r="D212" s="112" t="s">
        <v>5994</v>
      </c>
      <c r="E212" s="111" t="s">
        <v>3849</v>
      </c>
      <c r="F212" s="160">
        <v>-1744.0081962500001</v>
      </c>
      <c r="G212" s="161">
        <v>0</v>
      </c>
      <c r="H212" s="161">
        <v>0</v>
      </c>
      <c r="I212" s="161">
        <v>-1744.0081962500001</v>
      </c>
      <c r="J212" s="161">
        <f t="shared" si="17"/>
        <v>0</v>
      </c>
      <c r="K212" s="161">
        <v>0</v>
      </c>
      <c r="L212" s="161">
        <v>0</v>
      </c>
      <c r="M212" s="161">
        <v>0</v>
      </c>
      <c r="N212" s="161">
        <v>0</v>
      </c>
      <c r="O212" s="161">
        <v>0</v>
      </c>
      <c r="P212" s="162">
        <v>0</v>
      </c>
    </row>
    <row r="213" spans="1:16" ht="12.5" outlineLevel="2" x14ac:dyDescent="0.25">
      <c r="A213" s="111" t="s">
        <v>3183</v>
      </c>
      <c r="B213" s="112" t="s">
        <v>3184</v>
      </c>
      <c r="C213" s="112" t="s">
        <v>3373</v>
      </c>
      <c r="D213" s="112" t="s">
        <v>5995</v>
      </c>
      <c r="E213" s="111" t="s">
        <v>3928</v>
      </c>
      <c r="F213" s="160">
        <v>-3760.1347820833298</v>
      </c>
      <c r="G213" s="161">
        <v>0</v>
      </c>
      <c r="H213" s="161">
        <v>0</v>
      </c>
      <c r="I213" s="161">
        <v>0</v>
      </c>
      <c r="J213" s="161">
        <f t="shared" si="17"/>
        <v>-3760.1347820833298</v>
      </c>
      <c r="K213" s="161">
        <v>0</v>
      </c>
      <c r="L213" s="161">
        <v>0</v>
      </c>
      <c r="M213" s="161">
        <v>0</v>
      </c>
      <c r="N213" s="161">
        <v>-3760.1347820833298</v>
      </c>
      <c r="O213" s="161">
        <v>0</v>
      </c>
      <c r="P213" s="162">
        <v>0</v>
      </c>
    </row>
    <row r="214" spans="1:16" ht="12.5" outlineLevel="2" x14ac:dyDescent="0.25">
      <c r="A214" s="163" t="s">
        <v>3183</v>
      </c>
      <c r="B214" s="163" t="s">
        <v>3184</v>
      </c>
      <c r="C214" s="163" t="s">
        <v>3377</v>
      </c>
      <c r="D214" s="163" t="s">
        <v>5996</v>
      </c>
      <c r="E214" s="163" t="s">
        <v>3848</v>
      </c>
      <c r="F214" s="160">
        <v>10546.410435416699</v>
      </c>
      <c r="G214" s="161">
        <v>0</v>
      </c>
      <c r="H214" s="161">
        <v>0</v>
      </c>
      <c r="I214" s="161">
        <v>0</v>
      </c>
      <c r="J214" s="161">
        <f t="shared" si="17"/>
        <v>0</v>
      </c>
      <c r="K214" s="161">
        <v>0</v>
      </c>
      <c r="L214" s="161">
        <v>0</v>
      </c>
      <c r="M214" s="161">
        <v>0</v>
      </c>
      <c r="N214" s="161">
        <v>0</v>
      </c>
      <c r="O214" s="161">
        <v>0</v>
      </c>
      <c r="P214" s="162">
        <v>10546.410435416699</v>
      </c>
    </row>
    <row r="215" spans="1:16" ht="13" outlineLevel="1" thickBot="1" x14ac:dyDescent="0.3">
      <c r="A215" s="149" t="s">
        <v>5997</v>
      </c>
      <c r="B215" s="149"/>
      <c r="C215" s="149"/>
      <c r="D215" s="149"/>
      <c r="E215" s="149"/>
      <c r="F215" s="150">
        <f t="shared" ref="F215:P215" si="18">SUBTOTAL(9,F138:F214)</f>
        <v>-304234.26468833338</v>
      </c>
      <c r="G215" s="143">
        <f t="shared" si="18"/>
        <v>-1683.068429166663</v>
      </c>
      <c r="H215" s="143">
        <f t="shared" si="18"/>
        <v>-22496.18879625003</v>
      </c>
      <c r="I215" s="143">
        <f t="shared" si="18"/>
        <v>-30601.634093749999</v>
      </c>
      <c r="J215" s="143">
        <f t="shared" si="18"/>
        <v>-15716.543589583329</v>
      </c>
      <c r="K215" s="143">
        <f t="shared" si="18"/>
        <v>0</v>
      </c>
      <c r="L215" s="143">
        <f t="shared" si="18"/>
        <v>-25459.025883333401</v>
      </c>
      <c r="M215" s="143">
        <f t="shared" si="18"/>
        <v>-3147.7117537499998</v>
      </c>
      <c r="N215" s="143">
        <f t="shared" si="18"/>
        <v>-15716.543589583329</v>
      </c>
      <c r="O215" s="143">
        <f t="shared" si="18"/>
        <v>-17.625389999999999</v>
      </c>
      <c r="P215" s="144">
        <f t="shared" si="18"/>
        <v>-205112.46675249998</v>
      </c>
    </row>
    <row r="216" spans="1:16" ht="13" thickBot="1" x14ac:dyDescent="0.3">
      <c r="A216" s="151" t="s">
        <v>3701</v>
      </c>
      <c r="B216" s="151"/>
      <c r="C216" s="151"/>
      <c r="D216" s="151"/>
      <c r="E216" s="151"/>
      <c r="F216" s="152">
        <f t="shared" ref="F216:P216" si="19">SUBTOTAL(9,F11:F214)</f>
        <v>-453459.55454250006</v>
      </c>
      <c r="G216" s="153">
        <f t="shared" si="19"/>
        <v>-2901.0874919911548</v>
      </c>
      <c r="H216" s="153">
        <f t="shared" si="19"/>
        <v>-35856.993648580305</v>
      </c>
      <c r="I216" s="153">
        <f t="shared" si="19"/>
        <v>-34415.956657802497</v>
      </c>
      <c r="J216" s="153">
        <f t="shared" si="19"/>
        <v>-52015.197147834348</v>
      </c>
      <c r="K216" s="153">
        <f t="shared" si="19"/>
        <v>-30518.778954466456</v>
      </c>
      <c r="L216" s="153">
        <f t="shared" si="19"/>
        <v>-115105.48814876974</v>
      </c>
      <c r="M216" s="153">
        <f t="shared" si="19"/>
        <v>-17601.332168731973</v>
      </c>
      <c r="N216" s="153">
        <f t="shared" si="19"/>
        <v>-21496.418193367881</v>
      </c>
      <c r="O216" s="153">
        <f t="shared" si="19"/>
        <v>-86.952590040094904</v>
      </c>
      <c r="P216" s="154">
        <f t="shared" si="19"/>
        <v>-195476.54668875004</v>
      </c>
    </row>
    <row r="217" spans="1:16" ht="12.5" x14ac:dyDescent="0.25"/>
    <row r="218" spans="1:16" ht="12.5" x14ac:dyDescent="0.25">
      <c r="F218" s="171"/>
      <c r="I218" s="171"/>
      <c r="J218" s="171"/>
    </row>
    <row r="219" spans="1:16" ht="12.5" x14ac:dyDescent="0.25">
      <c r="F219" s="171"/>
    </row>
    <row r="220" spans="1:16" ht="12.5" x14ac:dyDescent="0.25">
      <c r="F220" s="168"/>
    </row>
    <row r="221" spans="1:16" ht="12.5" x14ac:dyDescent="0.25">
      <c r="F221" s="5"/>
    </row>
    <row r="222" spans="1:16" ht="12.5" x14ac:dyDescent="0.25"/>
    <row r="223" spans="1:16" ht="12.5" x14ac:dyDescent="0.25"/>
    <row r="224" spans="1:16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  <row r="1007" ht="12.5" x14ac:dyDescent="0.25"/>
    <row r="1008" ht="12.5" x14ac:dyDescent="0.25"/>
    <row r="1009" ht="12.5" x14ac:dyDescent="0.25"/>
    <row r="1010" ht="12.5" x14ac:dyDescent="0.25"/>
    <row r="1011" ht="12.5" x14ac:dyDescent="0.25"/>
    <row r="1012" ht="12.5" x14ac:dyDescent="0.25"/>
    <row r="1013" ht="12.5" x14ac:dyDescent="0.25"/>
    <row r="1014" ht="12.5" x14ac:dyDescent="0.25"/>
    <row r="1015" ht="12.5" x14ac:dyDescent="0.25"/>
    <row r="1016" ht="12.5" x14ac:dyDescent="0.25"/>
    <row r="1017" ht="12.5" x14ac:dyDescent="0.25"/>
    <row r="1018" ht="12.5" x14ac:dyDescent="0.25"/>
    <row r="1019" ht="12.5" x14ac:dyDescent="0.25"/>
    <row r="1020" ht="12.5" x14ac:dyDescent="0.25"/>
    <row r="1021" ht="12.5" x14ac:dyDescent="0.25"/>
    <row r="1022" ht="12.5" x14ac:dyDescent="0.25"/>
    <row r="1023" ht="12.5" x14ac:dyDescent="0.25"/>
    <row r="1024" ht="12.5" x14ac:dyDescent="0.25"/>
    <row r="1025" ht="12.5" x14ac:dyDescent="0.25"/>
    <row r="1026" ht="12.5" x14ac:dyDescent="0.25"/>
    <row r="1027" ht="12.5" x14ac:dyDescent="0.25"/>
    <row r="1028" ht="12.5" x14ac:dyDescent="0.25"/>
    <row r="1029" ht="12.5" x14ac:dyDescent="0.25"/>
    <row r="1030" ht="12.5" x14ac:dyDescent="0.25"/>
    <row r="1031" ht="12.5" x14ac:dyDescent="0.25"/>
    <row r="1032" ht="12.5" x14ac:dyDescent="0.25"/>
    <row r="1033" ht="12.5" x14ac:dyDescent="0.25"/>
    <row r="1034" ht="12.5" x14ac:dyDescent="0.25"/>
    <row r="1035" ht="12.5" x14ac:dyDescent="0.25"/>
    <row r="1036" ht="12.5" x14ac:dyDescent="0.25"/>
    <row r="1037" ht="12.5" x14ac:dyDescent="0.25"/>
    <row r="1038" ht="12.5" x14ac:dyDescent="0.25"/>
    <row r="1039" ht="12.5" x14ac:dyDescent="0.25"/>
    <row r="1040" ht="12.5" x14ac:dyDescent="0.25"/>
    <row r="1041" ht="12.5" x14ac:dyDescent="0.25"/>
    <row r="1042" ht="12.5" x14ac:dyDescent="0.25"/>
    <row r="1043" ht="12.5" x14ac:dyDescent="0.25"/>
    <row r="1044" ht="12.5" x14ac:dyDescent="0.25"/>
    <row r="1045" ht="12.5" x14ac:dyDescent="0.25"/>
    <row r="1046" ht="12.5" x14ac:dyDescent="0.25"/>
    <row r="1047" ht="12.5" x14ac:dyDescent="0.25"/>
    <row r="1048" ht="12.5" x14ac:dyDescent="0.25"/>
    <row r="1049" ht="12.5" x14ac:dyDescent="0.25"/>
    <row r="1050" ht="12.5" x14ac:dyDescent="0.25"/>
    <row r="1051" ht="12.5" x14ac:dyDescent="0.25"/>
    <row r="1052" ht="12.5" x14ac:dyDescent="0.25"/>
    <row r="1053" ht="12.5" x14ac:dyDescent="0.25"/>
    <row r="1054" ht="12.5" x14ac:dyDescent="0.25"/>
    <row r="1055" ht="12.5" x14ac:dyDescent="0.25"/>
    <row r="1056" ht="12.5" x14ac:dyDescent="0.25"/>
    <row r="1057" ht="12.5" x14ac:dyDescent="0.25"/>
    <row r="1058" ht="12.5" x14ac:dyDescent="0.25"/>
    <row r="1059" ht="12.5" x14ac:dyDescent="0.25"/>
    <row r="1060" ht="12.5" x14ac:dyDescent="0.25"/>
    <row r="1061" ht="12.5" x14ac:dyDescent="0.25"/>
    <row r="1062" ht="12.5" x14ac:dyDescent="0.25"/>
    <row r="1063" ht="12.5" x14ac:dyDescent="0.25"/>
    <row r="1064" ht="12.5" x14ac:dyDescent="0.25"/>
    <row r="1065" ht="12.5" x14ac:dyDescent="0.25"/>
    <row r="1066" ht="12.5" x14ac:dyDescent="0.25"/>
    <row r="1067" ht="12.5" x14ac:dyDescent="0.25"/>
    <row r="1068" ht="12.5" x14ac:dyDescent="0.25"/>
    <row r="1069" ht="12.5" x14ac:dyDescent="0.25"/>
    <row r="1070" ht="12.5" x14ac:dyDescent="0.25"/>
    <row r="1071" ht="12.5" x14ac:dyDescent="0.25"/>
    <row r="1072" ht="12.5" x14ac:dyDescent="0.25"/>
    <row r="1073" ht="12.5" x14ac:dyDescent="0.25"/>
    <row r="1074" ht="12.5" x14ac:dyDescent="0.25"/>
    <row r="1075" ht="12.5" x14ac:dyDescent="0.25"/>
    <row r="1076" ht="12.5" x14ac:dyDescent="0.25"/>
    <row r="1077" ht="12.5" x14ac:dyDescent="0.25"/>
    <row r="1078" ht="12.5" x14ac:dyDescent="0.25"/>
    <row r="1079" ht="12.5" x14ac:dyDescent="0.25"/>
    <row r="1080" ht="12.5" x14ac:dyDescent="0.25"/>
    <row r="1081" ht="12.5" x14ac:dyDescent="0.25"/>
    <row r="1082" ht="12.5" x14ac:dyDescent="0.25"/>
    <row r="1083" ht="12.5" x14ac:dyDescent="0.25"/>
    <row r="1084" ht="12.5" x14ac:dyDescent="0.25"/>
    <row r="1085" ht="12.5" x14ac:dyDescent="0.25"/>
    <row r="1086" ht="12.5" x14ac:dyDescent="0.25"/>
    <row r="1087" ht="12.5" x14ac:dyDescent="0.25"/>
    <row r="1088" ht="12.5" x14ac:dyDescent="0.25"/>
    <row r="1089" ht="12.5" x14ac:dyDescent="0.25"/>
    <row r="1090" ht="12.5" x14ac:dyDescent="0.25"/>
    <row r="1091" ht="12.5" x14ac:dyDescent="0.25"/>
    <row r="1092" ht="12.5" x14ac:dyDescent="0.25"/>
    <row r="1093" ht="12.5" x14ac:dyDescent="0.25"/>
    <row r="1094" ht="12.5" x14ac:dyDescent="0.25"/>
    <row r="1095" ht="12.5" x14ac:dyDescent="0.25"/>
    <row r="1096" ht="12.5" x14ac:dyDescent="0.25"/>
    <row r="1097" ht="12.5" x14ac:dyDescent="0.25"/>
    <row r="1098" ht="12.5" x14ac:dyDescent="0.25"/>
    <row r="1099" ht="12.5" x14ac:dyDescent="0.25"/>
    <row r="1100" ht="12.5" x14ac:dyDescent="0.25"/>
    <row r="1101" ht="12.5" x14ac:dyDescent="0.25"/>
    <row r="1102" ht="12.5" x14ac:dyDescent="0.25"/>
    <row r="1103" ht="12.5" x14ac:dyDescent="0.25"/>
    <row r="110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  <row r="13037" ht="12.5" x14ac:dyDescent="0.25"/>
    <row r="13038" ht="12.5" x14ac:dyDescent="0.25"/>
    <row r="13039" ht="12.5" x14ac:dyDescent="0.25"/>
    <row r="13040" ht="12.5" x14ac:dyDescent="0.25"/>
    <row r="13041" ht="12.5" x14ac:dyDescent="0.25"/>
    <row r="13042" ht="12.5" x14ac:dyDescent="0.25"/>
    <row r="13043" ht="12.5" x14ac:dyDescent="0.25"/>
    <row r="13044" ht="12.5" x14ac:dyDescent="0.25"/>
  </sheetData>
  <pageMargins left="0.3" right="0.3" top="1" bottom="0.7" header="0.5" footer="0.55000000000000004"/>
  <pageSetup scale="74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8193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8193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CU13056"/>
  <sheetViews>
    <sheetView showGridLines="0" view="pageBreakPreview" topLeftCell="A3" zoomScale="85" zoomScaleNormal="85" zoomScaleSheetLayoutView="85" workbookViewId="0">
      <pane ySplit="8" topLeftCell="A124" activePane="bottomLeft" state="frozen"/>
      <selection activeCell="I18" sqref="I18"/>
      <selection pane="bottomLeft" activeCell="I18" sqref="I18"/>
    </sheetView>
  </sheetViews>
  <sheetFormatPr defaultRowHeight="12" customHeight="1" outlineLevelRow="2" outlineLevelCol="1" x14ac:dyDescent="0.25"/>
  <cols>
    <col min="1" max="1" width="13.81640625" customWidth="1"/>
    <col min="2" max="2" width="19.7265625" customWidth="1"/>
    <col min="3" max="3" width="12.1796875" customWidth="1"/>
    <col min="4" max="4" width="42.1796875" customWidth="1"/>
    <col min="5" max="5" width="9" customWidth="1"/>
    <col min="6" max="6" width="13.81640625" customWidth="1"/>
    <col min="7" max="7" width="11.26953125" bestFit="1" customWidth="1"/>
    <col min="8" max="8" width="11" bestFit="1" customWidth="1"/>
    <col min="9" max="9" width="11.26953125" bestFit="1" customWidth="1"/>
    <col min="10" max="10" width="9.54296875" bestFit="1" customWidth="1"/>
    <col min="11" max="11" width="9.26953125" hidden="1" customWidth="1" outlineLevel="1"/>
    <col min="12" max="12" width="11" customWidth="1" collapsed="1"/>
    <col min="13" max="13" width="9.26953125" bestFit="1" customWidth="1"/>
    <col min="14" max="14" width="8.1796875" hidden="1" customWidth="1" outlineLevel="1"/>
    <col min="15" max="15" width="7" bestFit="1" customWidth="1" collapsed="1"/>
    <col min="16" max="16" width="8.1796875" customWidth="1"/>
    <col min="17" max="20" width="4.54296875" customWidth="1"/>
    <col min="21" max="21" width="5.54296875" customWidth="1"/>
    <col min="22" max="22" width="4.54296875" customWidth="1"/>
    <col min="23" max="23" width="7.26953125" customWidth="1"/>
    <col min="24" max="25" width="5.54296875" customWidth="1"/>
    <col min="26" max="26" width="4.54296875" customWidth="1"/>
    <col min="27" max="27" width="5.54296875" customWidth="1"/>
    <col min="28" max="28" width="4.54296875" customWidth="1"/>
    <col min="29" max="29" width="22.453125" customWidth="1"/>
    <col min="30" max="30" width="9.54296875" customWidth="1"/>
    <col min="31" max="31" width="22.453125" customWidth="1"/>
    <col min="32" max="32" width="9.54296875" customWidth="1"/>
    <col min="33" max="33" width="22.453125" customWidth="1"/>
    <col min="34" max="34" width="9.54296875" customWidth="1"/>
    <col min="35" max="35" width="22.453125" customWidth="1"/>
    <col min="36" max="36" width="9.54296875" customWidth="1"/>
    <col min="37" max="37" width="22.453125" customWidth="1"/>
    <col min="38" max="38" width="9.54296875" customWidth="1"/>
    <col min="39" max="39" width="15.453125" customWidth="1"/>
    <col min="40" max="40" width="22.7265625" customWidth="1"/>
    <col min="41" max="41" width="6.54296875" customWidth="1"/>
    <col min="42" max="42" width="29.453125" customWidth="1"/>
    <col min="43" max="46" width="22.7265625" customWidth="1"/>
    <col min="47" max="47" width="6.54296875" customWidth="1"/>
    <col min="48" max="48" width="22.453125" customWidth="1"/>
    <col min="49" max="49" width="14.81640625" customWidth="1"/>
    <col min="50" max="50" width="22.54296875" customWidth="1"/>
    <col min="51" max="51" width="29.453125" customWidth="1"/>
    <col min="52" max="52" width="14.81640625" customWidth="1"/>
    <col min="53" max="53" width="29.453125" customWidth="1"/>
    <col min="54" max="54" width="14.81640625" customWidth="1"/>
    <col min="55" max="55" width="6.54296875" customWidth="1"/>
    <col min="56" max="56" width="14.81640625" customWidth="1"/>
    <col min="57" max="57" width="6.54296875" customWidth="1"/>
    <col min="58" max="58" width="22.453125" customWidth="1"/>
    <col min="59" max="59" width="14.81640625" customWidth="1"/>
    <col min="60" max="60" width="6.26953125" customWidth="1"/>
    <col min="61" max="61" width="22.453125" customWidth="1"/>
    <col min="62" max="62" width="22.1796875" customWidth="1"/>
    <col min="63" max="63" width="10.7265625" customWidth="1"/>
    <col min="64" max="64" width="6.26953125" customWidth="1"/>
    <col min="65" max="65" width="4.81640625" customWidth="1"/>
    <col min="66" max="66" width="10.7265625" customWidth="1"/>
    <col min="67" max="67" width="11.81640625" customWidth="1"/>
    <col min="68" max="69" width="10.7265625" customWidth="1"/>
    <col min="70" max="70" width="9.54296875" customWidth="1"/>
    <col min="71" max="71" width="5.54296875" customWidth="1"/>
    <col min="72" max="72" width="4.54296875" customWidth="1"/>
    <col min="73" max="73" width="6" customWidth="1"/>
    <col min="74" max="74" width="5.26953125" customWidth="1"/>
    <col min="75" max="75" width="6" customWidth="1"/>
    <col min="76" max="76" width="5.26953125" customWidth="1"/>
    <col min="77" max="77" width="6" customWidth="1"/>
    <col min="78" max="78" width="5.26953125" customWidth="1"/>
    <col min="79" max="79" width="6" customWidth="1"/>
    <col min="80" max="80" width="5.26953125" customWidth="1"/>
    <col min="81" max="81" width="6" customWidth="1"/>
    <col min="82" max="82" width="5.26953125" customWidth="1"/>
    <col min="83" max="83" width="6" customWidth="1"/>
    <col min="84" max="84" width="5.26953125" customWidth="1"/>
    <col min="85" max="85" width="6" customWidth="1"/>
    <col min="86" max="86" width="5.26953125" customWidth="1"/>
    <col min="87" max="87" width="6" customWidth="1"/>
    <col min="88" max="88" width="5.26953125" customWidth="1"/>
    <col min="89" max="89" width="6" customWidth="1"/>
    <col min="90" max="90" width="5.26953125" customWidth="1"/>
    <col min="91" max="91" width="6" customWidth="1"/>
    <col min="92" max="92" width="5.26953125" customWidth="1"/>
    <col min="93" max="93" width="6" customWidth="1"/>
    <col min="94" max="94" width="5.26953125" customWidth="1"/>
    <col min="95" max="95" width="6" customWidth="1"/>
    <col min="96" max="96" width="5.26953125" customWidth="1"/>
    <col min="97" max="97" width="6" customWidth="1"/>
    <col min="98" max="98" width="5.26953125" customWidth="1"/>
    <col min="99" max="99" width="6" customWidth="1"/>
    <col min="100" max="100" width="5.26953125" customWidth="1"/>
    <col min="101" max="101" width="6" customWidth="1"/>
    <col min="102" max="102" width="5.26953125" customWidth="1"/>
    <col min="103" max="103" width="6" customWidth="1"/>
    <col min="104" max="104" width="5.26953125" customWidth="1"/>
    <col min="105" max="105" width="6" customWidth="1"/>
    <col min="106" max="106" width="5.26953125" customWidth="1"/>
    <col min="107" max="107" width="6" customWidth="1"/>
    <col min="108" max="108" width="5.26953125" customWidth="1"/>
    <col min="109" max="109" width="6" customWidth="1"/>
    <col min="110" max="110" width="5.26953125" customWidth="1"/>
    <col min="111" max="111" width="6" customWidth="1"/>
    <col min="112" max="112" width="5.26953125" customWidth="1"/>
    <col min="113" max="113" width="6" customWidth="1"/>
    <col min="114" max="114" width="5.26953125" customWidth="1"/>
    <col min="115" max="115" width="6" customWidth="1"/>
    <col min="116" max="116" width="5.26953125" customWidth="1"/>
    <col min="117" max="117" width="6" customWidth="1"/>
    <col min="118" max="118" width="5.26953125" customWidth="1"/>
    <col min="119" max="119" width="6" customWidth="1"/>
    <col min="120" max="120" width="5.26953125" customWidth="1"/>
    <col min="121" max="121" width="6" customWidth="1"/>
    <col min="122" max="122" width="5.26953125" customWidth="1"/>
    <col min="123" max="123" width="6" customWidth="1"/>
    <col min="124" max="124" width="5.26953125" customWidth="1"/>
    <col min="125" max="125" width="6" customWidth="1"/>
    <col min="126" max="126" width="5.26953125" customWidth="1"/>
    <col min="127" max="127" width="8.1796875" customWidth="1"/>
    <col min="128" max="128" width="6.81640625" customWidth="1"/>
    <col min="129" max="129" width="6" customWidth="1"/>
    <col min="130" max="130" width="5.26953125" customWidth="1"/>
    <col min="131" max="131" width="6" customWidth="1"/>
    <col min="132" max="132" width="5.26953125" customWidth="1"/>
    <col min="133" max="133" width="6" customWidth="1"/>
    <col min="134" max="134" width="5.26953125" customWidth="1"/>
    <col min="135" max="135" width="6" customWidth="1"/>
    <col min="136" max="136" width="5.26953125" customWidth="1"/>
    <col min="137" max="137" width="6" customWidth="1"/>
    <col min="138" max="138" width="5.26953125" customWidth="1"/>
    <col min="139" max="139" width="6" customWidth="1"/>
    <col min="140" max="140" width="5.26953125" customWidth="1"/>
    <col min="141" max="141" width="6" customWidth="1"/>
    <col min="142" max="142" width="5.26953125" customWidth="1"/>
  </cols>
  <sheetData>
    <row r="1" spans="1:99" s="92" customFormat="1" ht="40" hidden="1" customHeight="1" x14ac:dyDescent="0.25">
      <c r="BF1" s="93"/>
    </row>
    <row r="2" spans="1:99" s="92" customFormat="1" ht="42" hidden="1" customHeight="1" x14ac:dyDescent="0.25"/>
    <row r="3" spans="1:99" s="92" customFormat="1" ht="35.25" customHeight="1" x14ac:dyDescent="0.25">
      <c r="D3" s="93"/>
      <c r="F3" s="93"/>
      <c r="H3" s="93"/>
      <c r="J3" s="93"/>
      <c r="L3" s="93"/>
      <c r="N3" s="93"/>
      <c r="P3" s="93"/>
      <c r="AP3" s="93"/>
      <c r="AV3" s="93"/>
      <c r="AY3" s="93"/>
      <c r="BA3" s="93"/>
      <c r="BF3" s="94"/>
      <c r="BH3" s="93"/>
      <c r="BJ3" s="93"/>
      <c r="BL3" s="93"/>
      <c r="BN3" s="93"/>
      <c r="BP3" s="93"/>
      <c r="BR3" s="93"/>
      <c r="BT3" s="93"/>
    </row>
    <row r="4" spans="1:99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O4" s="92"/>
      <c r="AP4" s="92"/>
      <c r="AU4" s="92"/>
      <c r="AV4" s="92"/>
      <c r="AX4" s="92"/>
      <c r="AY4" s="92"/>
      <c r="AZ4" s="92"/>
      <c r="BA4" s="92"/>
      <c r="BC4" s="92"/>
      <c r="BE4" s="92"/>
      <c r="BF4" s="94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3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</row>
    <row r="5" spans="1:99" s="96" customFormat="1" ht="20.25" customHeight="1" x14ac:dyDescent="0.35">
      <c r="A5" s="127" t="s">
        <v>5599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8"/>
      <c r="AK5" s="98"/>
      <c r="AL5" s="98"/>
      <c r="AM5" s="98"/>
      <c r="AN5" s="98"/>
      <c r="AO5" s="93"/>
      <c r="AP5" s="92"/>
      <c r="AQ5" s="98"/>
      <c r="AR5" s="98"/>
      <c r="AS5" s="98"/>
      <c r="AT5" s="98"/>
      <c r="AU5" s="93"/>
      <c r="AV5" s="92"/>
      <c r="AW5" s="98"/>
      <c r="AX5" s="93"/>
      <c r="AY5" s="92"/>
      <c r="AZ5" s="93"/>
      <c r="BA5" s="92"/>
      <c r="BB5" s="98"/>
      <c r="BC5" s="93"/>
      <c r="BD5" s="98"/>
      <c r="BE5" s="93"/>
      <c r="BF5" s="99"/>
      <c r="BG5" s="93"/>
      <c r="BH5" s="92"/>
      <c r="BI5" s="93"/>
      <c r="BJ5" s="92"/>
      <c r="BK5" s="93"/>
      <c r="BL5" s="92"/>
      <c r="BM5" s="93"/>
      <c r="BN5" s="92"/>
      <c r="BO5" s="93"/>
      <c r="BP5" s="92"/>
      <c r="BQ5" s="93"/>
      <c r="BR5" s="92"/>
      <c r="BS5" s="93"/>
      <c r="BT5" s="92"/>
      <c r="BU5" s="93"/>
      <c r="BV5" s="92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</row>
    <row r="6" spans="1:99" s="96" customFormat="1" ht="12" customHeight="1" x14ac:dyDescent="0.25">
      <c r="A6" s="128" t="s">
        <v>5551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O6" s="92"/>
      <c r="AP6" s="92"/>
      <c r="AU6" s="92"/>
      <c r="AV6" s="92"/>
      <c r="AX6" s="92"/>
      <c r="AY6" s="92"/>
      <c r="AZ6" s="92"/>
      <c r="BA6" s="92"/>
      <c r="BC6" s="92"/>
      <c r="BE6" s="92"/>
      <c r="BF6" s="94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</row>
    <row r="7" spans="1:99" s="96" customFormat="1" ht="12" customHeight="1" x14ac:dyDescent="0.25">
      <c r="A7" s="129" t="s">
        <v>5552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/>
      <c r="R7"/>
      <c r="S7"/>
      <c r="T7"/>
      <c r="U7"/>
      <c r="V7"/>
      <c r="W7"/>
      <c r="X7"/>
      <c r="Y7"/>
      <c r="Z7"/>
      <c r="AA7"/>
      <c r="AB7"/>
      <c r="AC7" s="92"/>
      <c r="AD7" s="92"/>
      <c r="AE7" s="92"/>
      <c r="AF7" s="92"/>
      <c r="AG7" s="92"/>
      <c r="AH7" s="92"/>
      <c r="AI7" s="92"/>
      <c r="AO7" s="92"/>
      <c r="AP7" s="92"/>
      <c r="AU7" s="92"/>
      <c r="AV7" s="92"/>
      <c r="AX7" s="92"/>
      <c r="AY7" s="92"/>
      <c r="AZ7" s="92"/>
      <c r="BA7" s="92"/>
      <c r="BC7" s="92"/>
      <c r="BE7" s="92"/>
      <c r="BF7" s="94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U7"/>
    </row>
    <row r="8" spans="1:99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O8" s="92"/>
      <c r="AP8" s="94"/>
      <c r="AU8" s="92"/>
      <c r="AV8" s="94"/>
      <c r="AX8" s="92"/>
      <c r="AY8" s="94"/>
      <c r="AZ8" s="92"/>
      <c r="BA8" s="94"/>
      <c r="BC8" s="92"/>
      <c r="BE8" s="92"/>
      <c r="BF8" s="94"/>
      <c r="BG8" s="92"/>
      <c r="BH8" s="94"/>
      <c r="BI8" s="92"/>
      <c r="BJ8" s="94"/>
      <c r="BK8" s="92"/>
      <c r="BL8" s="94"/>
      <c r="BM8" s="92"/>
      <c r="BN8" s="94"/>
      <c r="BO8" s="92"/>
      <c r="BP8" s="94"/>
      <c r="BQ8" s="92"/>
      <c r="BR8" s="94"/>
      <c r="BS8" s="92"/>
      <c r="BT8" s="94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</row>
    <row r="9" spans="1:99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O9" s="92"/>
      <c r="AP9" s="101"/>
      <c r="AU9" s="92"/>
      <c r="AV9" s="101"/>
      <c r="AX9" s="92"/>
      <c r="AY9" s="101"/>
      <c r="AZ9" s="92"/>
      <c r="BA9" s="101"/>
      <c r="BC9" s="92"/>
      <c r="BE9" s="92"/>
      <c r="BF9" s="94"/>
      <c r="BG9" s="92"/>
      <c r="BH9" s="94"/>
      <c r="BI9" s="92"/>
      <c r="BJ9" s="94"/>
      <c r="BK9" s="92"/>
      <c r="BL9" s="94"/>
      <c r="BM9" s="92"/>
      <c r="BN9" s="94"/>
      <c r="BO9" s="92"/>
      <c r="BP9" s="94"/>
      <c r="BQ9" s="92"/>
      <c r="BR9" s="94"/>
      <c r="BS9" s="92"/>
      <c r="BT9" s="94"/>
      <c r="BU9" s="92"/>
      <c r="BV9" s="94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</row>
    <row r="10" spans="1:99" ht="12.5" x14ac:dyDescent="0.25">
      <c r="A10" s="109" t="s">
        <v>3834</v>
      </c>
      <c r="B10" s="110"/>
      <c r="C10" s="109" t="s">
        <v>3835</v>
      </c>
      <c r="D10" s="110"/>
      <c r="E10" s="109" t="s">
        <v>3836</v>
      </c>
      <c r="F10" s="109" t="s">
        <v>3837</v>
      </c>
      <c r="G10" s="109" t="s">
        <v>3838</v>
      </c>
      <c r="H10" s="109" t="s">
        <v>3839</v>
      </c>
      <c r="I10" s="109" t="s">
        <v>3840</v>
      </c>
      <c r="J10" s="109" t="s">
        <v>3841</v>
      </c>
      <c r="K10" s="109" t="s">
        <v>5553</v>
      </c>
      <c r="L10" s="109" t="s">
        <v>3842</v>
      </c>
      <c r="M10" s="109" t="s">
        <v>3843</v>
      </c>
      <c r="N10" s="109" t="s">
        <v>5554</v>
      </c>
      <c r="O10" s="109" t="s">
        <v>3844</v>
      </c>
      <c r="P10" s="109" t="s">
        <v>3845</v>
      </c>
    </row>
    <row r="11" spans="1:99" ht="12.5" outlineLevel="2" x14ac:dyDescent="0.25">
      <c r="A11" s="111" t="s">
        <v>1685</v>
      </c>
      <c r="B11" s="112" t="s">
        <v>1686</v>
      </c>
      <c r="C11" s="112" t="s">
        <v>1687</v>
      </c>
      <c r="D11" s="112" t="s">
        <v>5600</v>
      </c>
      <c r="E11" s="111" t="s">
        <v>3861</v>
      </c>
      <c r="F11" s="130">
        <v>141.05025583333301</v>
      </c>
      <c r="G11" s="131">
        <v>141.05025583333301</v>
      </c>
      <c r="H11" s="131">
        <v>0</v>
      </c>
      <c r="I11" s="131">
        <v>0</v>
      </c>
      <c r="J11" s="131">
        <f>K11+N11</f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2">
        <v>0</v>
      </c>
    </row>
    <row r="12" spans="1:99" ht="12.5" outlineLevel="2" x14ac:dyDescent="0.25">
      <c r="A12" s="111" t="s">
        <v>1685</v>
      </c>
      <c r="B12" s="112" t="s">
        <v>1686</v>
      </c>
      <c r="C12" s="112" t="s">
        <v>1689</v>
      </c>
      <c r="D12" s="112" t="s">
        <v>5601</v>
      </c>
      <c r="E12" s="111" t="s">
        <v>3885</v>
      </c>
      <c r="F12" s="133">
        <v>380.64248250000003</v>
      </c>
      <c r="G12" s="134">
        <v>0</v>
      </c>
      <c r="H12" s="134">
        <v>0</v>
      </c>
      <c r="I12" s="134">
        <v>0</v>
      </c>
      <c r="J12" s="134">
        <f t="shared" ref="J12:J76" si="0">K12+N12</f>
        <v>0</v>
      </c>
      <c r="K12" s="134">
        <v>0</v>
      </c>
      <c r="L12" s="134">
        <v>0</v>
      </c>
      <c r="M12" s="134">
        <v>380.64248250000003</v>
      </c>
      <c r="N12" s="134">
        <v>0</v>
      </c>
      <c r="O12" s="134">
        <v>0</v>
      </c>
      <c r="P12" s="135">
        <v>0</v>
      </c>
    </row>
    <row r="13" spans="1:99" ht="12.5" outlineLevel="2" x14ac:dyDescent="0.25">
      <c r="A13" s="111" t="s">
        <v>1685</v>
      </c>
      <c r="B13" s="112" t="s">
        <v>1686</v>
      </c>
      <c r="C13" s="112" t="s">
        <v>1691</v>
      </c>
      <c r="D13" s="112" t="s">
        <v>5602</v>
      </c>
      <c r="E13" s="111" t="s">
        <v>3854</v>
      </c>
      <c r="F13" s="133">
        <v>1654.07278</v>
      </c>
      <c r="G13" s="134">
        <v>0</v>
      </c>
      <c r="H13" s="134">
        <v>1654.07278</v>
      </c>
      <c r="I13" s="134">
        <v>0</v>
      </c>
      <c r="J13" s="134">
        <f t="shared" si="0"/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5">
        <v>0</v>
      </c>
    </row>
    <row r="14" spans="1:99" ht="12.5" outlineLevel="2" x14ac:dyDescent="0.25">
      <c r="A14" s="111" t="s">
        <v>1685</v>
      </c>
      <c r="B14" s="112" t="s">
        <v>1686</v>
      </c>
      <c r="C14" s="112" t="s">
        <v>1693</v>
      </c>
      <c r="D14" s="112" t="s">
        <v>5603</v>
      </c>
      <c r="E14" s="111" t="s">
        <v>3857</v>
      </c>
      <c r="F14" s="133">
        <v>2888.3142191666702</v>
      </c>
      <c r="G14" s="134">
        <v>0</v>
      </c>
      <c r="H14" s="134">
        <v>0</v>
      </c>
      <c r="I14" s="134">
        <v>0</v>
      </c>
      <c r="J14" s="134">
        <f t="shared" si="0"/>
        <v>0</v>
      </c>
      <c r="K14" s="134">
        <v>0</v>
      </c>
      <c r="L14" s="134">
        <v>2888.3142191666702</v>
      </c>
      <c r="M14" s="134">
        <v>0</v>
      </c>
      <c r="N14" s="134">
        <v>0</v>
      </c>
      <c r="O14" s="134">
        <v>0</v>
      </c>
      <c r="P14" s="135">
        <v>0</v>
      </c>
    </row>
    <row r="15" spans="1:99" ht="12.5" outlineLevel="2" x14ac:dyDescent="0.25">
      <c r="A15" s="111" t="s">
        <v>1685</v>
      </c>
      <c r="B15" s="112" t="s">
        <v>1686</v>
      </c>
      <c r="C15" s="112" t="s">
        <v>1695</v>
      </c>
      <c r="D15" s="112" t="s">
        <v>5604</v>
      </c>
      <c r="E15" s="111" t="s">
        <v>3849</v>
      </c>
      <c r="F15" s="133">
        <v>428.79231708333299</v>
      </c>
      <c r="G15" s="134">
        <v>0</v>
      </c>
      <c r="H15" s="134">
        <v>0</v>
      </c>
      <c r="I15" s="134">
        <v>428.79231708333299</v>
      </c>
      <c r="J15" s="134">
        <f t="shared" si="0"/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5">
        <v>0</v>
      </c>
    </row>
    <row r="16" spans="1:99" ht="12.5" outlineLevel="2" x14ac:dyDescent="0.25">
      <c r="A16" s="111" t="s">
        <v>1685</v>
      </c>
      <c r="B16" s="112" t="s">
        <v>1686</v>
      </c>
      <c r="C16" s="112" t="s">
        <v>1697</v>
      </c>
      <c r="D16" s="112" t="s">
        <v>5605</v>
      </c>
      <c r="E16" s="111" t="s">
        <v>3928</v>
      </c>
      <c r="F16" s="133">
        <v>924.48929708333299</v>
      </c>
      <c r="G16" s="134">
        <v>0</v>
      </c>
      <c r="H16" s="134">
        <v>0</v>
      </c>
      <c r="I16" s="134">
        <v>0</v>
      </c>
      <c r="J16" s="134">
        <f t="shared" si="0"/>
        <v>924.48929708333299</v>
      </c>
      <c r="K16" s="134">
        <v>0</v>
      </c>
      <c r="L16" s="134">
        <v>0</v>
      </c>
      <c r="M16" s="134">
        <v>0</v>
      </c>
      <c r="N16" s="134">
        <v>924.48929708333299</v>
      </c>
      <c r="O16" s="134">
        <v>0</v>
      </c>
      <c r="P16" s="135">
        <v>0</v>
      </c>
    </row>
    <row r="17" spans="1:16" ht="13" outlineLevel="1" thickBot="1" x14ac:dyDescent="0.3">
      <c r="A17" s="115" t="s">
        <v>5606</v>
      </c>
      <c r="B17" s="115"/>
      <c r="C17" s="115"/>
      <c r="D17" s="115"/>
      <c r="E17" s="115"/>
      <c r="F17" s="136">
        <f t="shared" ref="F17:P17" si="1">SUBTOTAL(9,F11:F16)</f>
        <v>6417.3613516666701</v>
      </c>
      <c r="G17" s="137">
        <f t="shared" si="1"/>
        <v>141.05025583333301</v>
      </c>
      <c r="H17" s="137">
        <f t="shared" si="1"/>
        <v>1654.07278</v>
      </c>
      <c r="I17" s="137">
        <f t="shared" si="1"/>
        <v>428.79231708333299</v>
      </c>
      <c r="J17" s="137">
        <f t="shared" si="1"/>
        <v>924.48929708333299</v>
      </c>
      <c r="K17" s="137">
        <f t="shared" si="1"/>
        <v>0</v>
      </c>
      <c r="L17" s="137">
        <f t="shared" si="1"/>
        <v>2888.3142191666702</v>
      </c>
      <c r="M17" s="137">
        <f t="shared" si="1"/>
        <v>380.64248250000003</v>
      </c>
      <c r="N17" s="137">
        <f t="shared" si="1"/>
        <v>924.48929708333299</v>
      </c>
      <c r="O17" s="137">
        <f t="shared" si="1"/>
        <v>0</v>
      </c>
      <c r="P17" s="138">
        <f t="shared" si="1"/>
        <v>0</v>
      </c>
    </row>
    <row r="18" spans="1:16" ht="12.5" outlineLevel="2" x14ac:dyDescent="0.25">
      <c r="A18" s="118" t="s">
        <v>1699</v>
      </c>
      <c r="B18" s="118" t="s">
        <v>1700</v>
      </c>
      <c r="C18" s="118" t="s">
        <v>1701</v>
      </c>
      <c r="D18" s="118" t="s">
        <v>5607</v>
      </c>
      <c r="E18" s="118" t="s">
        <v>3848</v>
      </c>
      <c r="F18" s="139">
        <v>872.32634791666703</v>
      </c>
      <c r="G18" s="140">
        <v>0</v>
      </c>
      <c r="H18" s="140">
        <v>0</v>
      </c>
      <c r="I18" s="140">
        <v>0</v>
      </c>
      <c r="J18" s="140">
        <f t="shared" si="0"/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41">
        <v>872.32634791666703</v>
      </c>
    </row>
    <row r="19" spans="1:16" ht="12.5" outlineLevel="2" x14ac:dyDescent="0.25">
      <c r="A19" s="111" t="s">
        <v>1699</v>
      </c>
      <c r="B19" s="112" t="s">
        <v>1700</v>
      </c>
      <c r="C19" s="112" t="s">
        <v>1703</v>
      </c>
      <c r="D19" s="112" t="s">
        <v>5608</v>
      </c>
      <c r="E19" s="111" t="s">
        <v>3848</v>
      </c>
      <c r="F19" s="133">
        <v>508.06699041666701</v>
      </c>
      <c r="G19" s="134">
        <v>0</v>
      </c>
      <c r="H19" s="134">
        <v>0</v>
      </c>
      <c r="I19" s="134">
        <v>0</v>
      </c>
      <c r="J19" s="134">
        <f t="shared" si="0"/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0</v>
      </c>
      <c r="P19" s="135">
        <v>508.06699041666701</v>
      </c>
    </row>
    <row r="20" spans="1:16" ht="12.5" outlineLevel="2" x14ac:dyDescent="0.25">
      <c r="A20" s="111" t="s">
        <v>1699</v>
      </c>
      <c r="B20" s="112" t="s">
        <v>1700</v>
      </c>
      <c r="C20" s="112" t="s">
        <v>1705</v>
      </c>
      <c r="D20" s="112" t="s">
        <v>5609</v>
      </c>
      <c r="E20" s="111" t="s">
        <v>3848</v>
      </c>
      <c r="F20" s="133">
        <v>11223.717725833299</v>
      </c>
      <c r="G20" s="134">
        <v>0</v>
      </c>
      <c r="H20" s="134">
        <v>0</v>
      </c>
      <c r="I20" s="134">
        <v>0</v>
      </c>
      <c r="J20" s="134">
        <f t="shared" si="0"/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5">
        <v>11223.717725833299</v>
      </c>
    </row>
    <row r="21" spans="1:16" ht="12.5" outlineLevel="2" x14ac:dyDescent="0.25">
      <c r="A21" s="111" t="s">
        <v>1699</v>
      </c>
      <c r="B21" s="112" t="s">
        <v>1700</v>
      </c>
      <c r="C21" s="112" t="s">
        <v>1707</v>
      </c>
      <c r="D21" s="112" t="s">
        <v>5610</v>
      </c>
      <c r="E21" s="111" t="s">
        <v>3848</v>
      </c>
      <c r="F21" s="133">
        <v>3992.7658329166702</v>
      </c>
      <c r="G21" s="134">
        <v>0</v>
      </c>
      <c r="H21" s="134">
        <v>0</v>
      </c>
      <c r="I21" s="134">
        <v>0</v>
      </c>
      <c r="J21" s="134">
        <f t="shared" si="0"/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5">
        <v>3992.7658329166702</v>
      </c>
    </row>
    <row r="22" spans="1:16" ht="12.5" outlineLevel="2" x14ac:dyDescent="0.25">
      <c r="A22" s="111" t="s">
        <v>1699</v>
      </c>
      <c r="B22" s="112" t="s">
        <v>1700</v>
      </c>
      <c r="C22" s="112" t="s">
        <v>1709</v>
      </c>
      <c r="D22" s="112" t="s">
        <v>5611</v>
      </c>
      <c r="E22" s="111" t="s">
        <v>3848</v>
      </c>
      <c r="F22" s="133">
        <v>2558.0948779166702</v>
      </c>
      <c r="G22" s="134">
        <v>0</v>
      </c>
      <c r="H22" s="134">
        <v>0</v>
      </c>
      <c r="I22" s="134">
        <v>0</v>
      </c>
      <c r="J22" s="134">
        <f t="shared" si="0"/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5">
        <v>2558.0948779166702</v>
      </c>
    </row>
    <row r="23" spans="1:16" ht="12.5" outlineLevel="2" x14ac:dyDescent="0.25">
      <c r="A23" s="111" t="s">
        <v>1699</v>
      </c>
      <c r="B23" s="112" t="s">
        <v>1700</v>
      </c>
      <c r="C23" s="112" t="s">
        <v>1711</v>
      </c>
      <c r="D23" s="112" t="s">
        <v>5612</v>
      </c>
      <c r="E23" s="111" t="s">
        <v>3848</v>
      </c>
      <c r="F23" s="133">
        <v>2704.8835583333298</v>
      </c>
      <c r="G23" s="134">
        <v>0</v>
      </c>
      <c r="H23" s="134">
        <v>0</v>
      </c>
      <c r="I23" s="134">
        <v>0</v>
      </c>
      <c r="J23" s="134">
        <f t="shared" si="0"/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5">
        <v>2704.8835583333298</v>
      </c>
    </row>
    <row r="24" spans="1:16" ht="12.5" outlineLevel="2" x14ac:dyDescent="0.25">
      <c r="A24" s="111" t="s">
        <v>1699</v>
      </c>
      <c r="B24" s="112" t="s">
        <v>1700</v>
      </c>
      <c r="C24" s="112" t="s">
        <v>1725</v>
      </c>
      <c r="D24" s="112" t="s">
        <v>5613</v>
      </c>
      <c r="E24" s="111" t="s">
        <v>3861</v>
      </c>
      <c r="F24" s="133">
        <v>272.75901083333298</v>
      </c>
      <c r="G24" s="134">
        <v>272.75901083333298</v>
      </c>
      <c r="H24" s="134">
        <v>0</v>
      </c>
      <c r="I24" s="134">
        <v>0</v>
      </c>
      <c r="J24" s="134">
        <f t="shared" si="0"/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5">
        <v>0</v>
      </c>
    </row>
    <row r="25" spans="1:16" ht="12.5" outlineLevel="2" x14ac:dyDescent="0.25">
      <c r="A25" s="111" t="s">
        <v>1699</v>
      </c>
      <c r="B25" s="112" t="s">
        <v>1700</v>
      </c>
      <c r="C25" s="112" t="s">
        <v>1727</v>
      </c>
      <c r="D25" s="112" t="s">
        <v>5614</v>
      </c>
      <c r="E25" s="111" t="s">
        <v>3885</v>
      </c>
      <c r="F25" s="133">
        <v>393.272811666667</v>
      </c>
      <c r="G25" s="134">
        <v>0</v>
      </c>
      <c r="H25" s="134">
        <v>0</v>
      </c>
      <c r="I25" s="134">
        <v>0</v>
      </c>
      <c r="J25" s="134">
        <f t="shared" si="0"/>
        <v>0</v>
      </c>
      <c r="K25" s="134">
        <v>0</v>
      </c>
      <c r="L25" s="134">
        <v>0</v>
      </c>
      <c r="M25" s="134">
        <v>393.272811666667</v>
      </c>
      <c r="N25" s="134">
        <v>0</v>
      </c>
      <c r="O25" s="134">
        <v>0</v>
      </c>
      <c r="P25" s="135">
        <v>0</v>
      </c>
    </row>
    <row r="26" spans="1:16" ht="12.5" outlineLevel="2" x14ac:dyDescent="0.25">
      <c r="A26" s="111" t="s">
        <v>1699</v>
      </c>
      <c r="B26" s="112" t="s">
        <v>1700</v>
      </c>
      <c r="C26" s="112" t="s">
        <v>1729</v>
      </c>
      <c r="D26" s="112" t="s">
        <v>5615</v>
      </c>
      <c r="E26" s="111" t="s">
        <v>3854</v>
      </c>
      <c r="F26" s="133">
        <v>3876.9751891666701</v>
      </c>
      <c r="G26" s="134">
        <v>0</v>
      </c>
      <c r="H26" s="134">
        <v>3876.9751891666701</v>
      </c>
      <c r="I26" s="134">
        <v>0</v>
      </c>
      <c r="J26" s="134">
        <f t="shared" si="0"/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5">
        <v>0</v>
      </c>
    </row>
    <row r="27" spans="1:16" ht="12.5" outlineLevel="2" x14ac:dyDescent="0.25">
      <c r="A27" s="111" t="s">
        <v>1699</v>
      </c>
      <c r="B27" s="112" t="s">
        <v>1700</v>
      </c>
      <c r="C27" s="112" t="s">
        <v>1731</v>
      </c>
      <c r="D27" s="112" t="s">
        <v>5616</v>
      </c>
      <c r="E27" s="111" t="s">
        <v>3857</v>
      </c>
      <c r="F27" s="133">
        <v>3371.1946345833298</v>
      </c>
      <c r="G27" s="134">
        <v>0</v>
      </c>
      <c r="H27" s="134">
        <v>0</v>
      </c>
      <c r="I27" s="134">
        <v>0</v>
      </c>
      <c r="J27" s="134">
        <f t="shared" si="0"/>
        <v>0</v>
      </c>
      <c r="K27" s="134">
        <v>0</v>
      </c>
      <c r="L27" s="134">
        <v>3371.1946345833298</v>
      </c>
      <c r="M27" s="134">
        <v>0</v>
      </c>
      <c r="N27" s="134">
        <v>0</v>
      </c>
      <c r="O27" s="134">
        <v>0</v>
      </c>
      <c r="P27" s="135">
        <v>0</v>
      </c>
    </row>
    <row r="28" spans="1:16" ht="12.5" outlineLevel="2" x14ac:dyDescent="0.25">
      <c r="A28" s="111" t="s">
        <v>1699</v>
      </c>
      <c r="B28" s="112" t="s">
        <v>1700</v>
      </c>
      <c r="C28" s="112" t="s">
        <v>1733</v>
      </c>
      <c r="D28" s="112" t="s">
        <v>5617</v>
      </c>
      <c r="E28" s="111" t="s">
        <v>3849</v>
      </c>
      <c r="F28" s="133">
        <v>326.18675999999999</v>
      </c>
      <c r="G28" s="134">
        <v>0</v>
      </c>
      <c r="H28" s="134">
        <v>0</v>
      </c>
      <c r="I28" s="134">
        <v>326.18675999999999</v>
      </c>
      <c r="J28" s="134">
        <f t="shared" si="0"/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5">
        <v>0</v>
      </c>
    </row>
    <row r="29" spans="1:16" ht="12.5" outlineLevel="2" x14ac:dyDescent="0.25">
      <c r="A29" s="111" t="s">
        <v>1699</v>
      </c>
      <c r="B29" s="112" t="s">
        <v>1700</v>
      </c>
      <c r="C29" s="112" t="s">
        <v>1735</v>
      </c>
      <c r="D29" s="112" t="s">
        <v>5618</v>
      </c>
      <c r="E29" s="111" t="s">
        <v>3928</v>
      </c>
      <c r="F29" s="133">
        <v>2939.6744174999999</v>
      </c>
      <c r="G29" s="134">
        <v>0</v>
      </c>
      <c r="H29" s="134">
        <v>0</v>
      </c>
      <c r="I29" s="134">
        <v>0</v>
      </c>
      <c r="J29" s="134">
        <f t="shared" si="0"/>
        <v>2939.6744174999999</v>
      </c>
      <c r="K29" s="134">
        <v>0</v>
      </c>
      <c r="L29" s="134">
        <v>0</v>
      </c>
      <c r="M29" s="134">
        <v>0</v>
      </c>
      <c r="N29" s="134">
        <v>2939.6744174999999</v>
      </c>
      <c r="O29" s="134">
        <v>0</v>
      </c>
      <c r="P29" s="135">
        <v>0</v>
      </c>
    </row>
    <row r="30" spans="1:16" ht="12.5" outlineLevel="2" x14ac:dyDescent="0.25">
      <c r="A30" s="111" t="s">
        <v>1699</v>
      </c>
      <c r="B30" s="112" t="s">
        <v>1700</v>
      </c>
      <c r="C30" s="112" t="s">
        <v>1737</v>
      </c>
      <c r="D30" s="112" t="s">
        <v>5619</v>
      </c>
      <c r="E30" s="111" t="s">
        <v>3844</v>
      </c>
      <c r="F30" s="133">
        <v>4.3336691666666702</v>
      </c>
      <c r="G30" s="134">
        <v>0</v>
      </c>
      <c r="H30" s="134">
        <v>0</v>
      </c>
      <c r="I30" s="134">
        <v>0</v>
      </c>
      <c r="J30" s="134">
        <f t="shared" si="0"/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4.3336691666666702</v>
      </c>
      <c r="P30" s="135">
        <v>0</v>
      </c>
    </row>
    <row r="31" spans="1:16" ht="12.5" outlineLevel="2" x14ac:dyDescent="0.25">
      <c r="A31" s="111" t="s">
        <v>1699</v>
      </c>
      <c r="B31" s="112" t="s">
        <v>1700</v>
      </c>
      <c r="C31" s="112" t="s">
        <v>1743</v>
      </c>
      <c r="D31" s="112" t="s">
        <v>5620</v>
      </c>
      <c r="E31" s="111" t="s">
        <v>3848</v>
      </c>
      <c r="F31" s="133">
        <v>818.92070083333294</v>
      </c>
      <c r="G31" s="134">
        <v>0</v>
      </c>
      <c r="H31" s="134">
        <v>0</v>
      </c>
      <c r="I31" s="134">
        <v>0</v>
      </c>
      <c r="J31" s="134">
        <f t="shared" si="0"/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5">
        <v>818.92070083333294</v>
      </c>
    </row>
    <row r="32" spans="1:16" ht="12.5" outlineLevel="2" x14ac:dyDescent="0.25">
      <c r="A32" s="111" t="s">
        <v>1699</v>
      </c>
      <c r="B32" s="112" t="s">
        <v>1700</v>
      </c>
      <c r="C32" s="112" t="s">
        <v>1745</v>
      </c>
      <c r="D32" s="112" t="s">
        <v>5621</v>
      </c>
      <c r="E32" s="111" t="s">
        <v>3849</v>
      </c>
      <c r="F32" s="133">
        <v>6646.8369095833305</v>
      </c>
      <c r="G32" s="134">
        <v>0</v>
      </c>
      <c r="H32" s="134">
        <v>0</v>
      </c>
      <c r="I32" s="134">
        <v>6646.8369095833305</v>
      </c>
      <c r="J32" s="134">
        <f t="shared" si="0"/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5">
        <v>0</v>
      </c>
    </row>
    <row r="33" spans="1:16" ht="12.5" outlineLevel="2" x14ac:dyDescent="0.25">
      <c r="A33" s="111" t="s">
        <v>1699</v>
      </c>
      <c r="B33" s="112" t="s">
        <v>1700</v>
      </c>
      <c r="C33" s="112" t="s">
        <v>1747</v>
      </c>
      <c r="D33" s="112" t="s">
        <v>5622</v>
      </c>
      <c r="E33" s="111" t="s">
        <v>3848</v>
      </c>
      <c r="F33" s="133">
        <v>111.82415</v>
      </c>
      <c r="G33" s="134">
        <v>0</v>
      </c>
      <c r="H33" s="134">
        <v>0</v>
      </c>
      <c r="I33" s="134">
        <v>0</v>
      </c>
      <c r="J33" s="134">
        <f t="shared" si="0"/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5">
        <v>111.82415</v>
      </c>
    </row>
    <row r="34" spans="1:16" ht="12.5" outlineLevel="2" x14ac:dyDescent="0.25">
      <c r="A34" s="111" t="s">
        <v>1699</v>
      </c>
      <c r="B34" s="112" t="s">
        <v>1700</v>
      </c>
      <c r="C34" s="112" t="s">
        <v>1749</v>
      </c>
      <c r="D34" s="112" t="s">
        <v>5623</v>
      </c>
      <c r="E34" s="111" t="s">
        <v>3848</v>
      </c>
      <c r="F34" s="133">
        <v>61.706732500000001</v>
      </c>
      <c r="G34" s="134">
        <v>0</v>
      </c>
      <c r="H34" s="134">
        <v>0</v>
      </c>
      <c r="I34" s="134">
        <v>0</v>
      </c>
      <c r="J34" s="134">
        <f t="shared" si="0"/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5">
        <v>61.706732500000001</v>
      </c>
    </row>
    <row r="35" spans="1:16" ht="12.5" outlineLevel="2" x14ac:dyDescent="0.25">
      <c r="A35" s="111" t="s">
        <v>1699</v>
      </c>
      <c r="B35" s="112" t="s">
        <v>1700</v>
      </c>
      <c r="C35" s="112" t="s">
        <v>1751</v>
      </c>
      <c r="D35" s="112" t="s">
        <v>5624</v>
      </c>
      <c r="E35" s="111" t="s">
        <v>3848</v>
      </c>
      <c r="F35" s="133">
        <v>247.40264833333299</v>
      </c>
      <c r="G35" s="134">
        <v>0</v>
      </c>
      <c r="H35" s="134">
        <v>0</v>
      </c>
      <c r="I35" s="134">
        <v>0</v>
      </c>
      <c r="J35" s="134">
        <f t="shared" si="0"/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5">
        <v>247.40264833333299</v>
      </c>
    </row>
    <row r="36" spans="1:16" ht="12.5" outlineLevel="2" x14ac:dyDescent="0.25">
      <c r="A36" s="111" t="s">
        <v>1699</v>
      </c>
      <c r="B36" s="112" t="s">
        <v>1700</v>
      </c>
      <c r="C36" s="112" t="s">
        <v>1753</v>
      </c>
      <c r="D36" s="112" t="s">
        <v>5625</v>
      </c>
      <c r="E36" s="111" t="s">
        <v>3848</v>
      </c>
      <c r="F36" s="133">
        <v>898.11896875000002</v>
      </c>
      <c r="G36" s="134">
        <v>0</v>
      </c>
      <c r="H36" s="134">
        <v>0</v>
      </c>
      <c r="I36" s="134">
        <v>0</v>
      </c>
      <c r="J36" s="134">
        <f t="shared" si="0"/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5">
        <v>898.11896875000002</v>
      </c>
    </row>
    <row r="37" spans="1:16" ht="12.5" outlineLevel="2" x14ac:dyDescent="0.25">
      <c r="A37" s="111" t="s">
        <v>1699</v>
      </c>
      <c r="B37" s="112" t="s">
        <v>1700</v>
      </c>
      <c r="C37" s="112" t="s">
        <v>1757</v>
      </c>
      <c r="D37" s="112" t="s">
        <v>5626</v>
      </c>
      <c r="E37" s="111" t="s">
        <v>3856</v>
      </c>
      <c r="F37" s="133">
        <v>418.50396791666702</v>
      </c>
      <c r="G37" s="134">
        <v>8.1046907093834228</v>
      </c>
      <c r="H37" s="134">
        <v>102.69860539095886</v>
      </c>
      <c r="I37" s="134">
        <v>28.047140289886105</v>
      </c>
      <c r="J37" s="134">
        <f t="shared" si="0"/>
        <v>61.142009773754111</v>
      </c>
      <c r="K37" s="134">
        <v>51.216607271961792</v>
      </c>
      <c r="L37" s="134">
        <v>192.84991052566875</v>
      </c>
      <c r="M37" s="134">
        <v>25.553863665870214</v>
      </c>
      <c r="N37" s="134">
        <v>9.925402501792318</v>
      </c>
      <c r="O37" s="134">
        <v>0.10774756114557511</v>
      </c>
      <c r="P37" s="135">
        <v>0</v>
      </c>
    </row>
    <row r="38" spans="1:16" ht="12.5" outlineLevel="2" x14ac:dyDescent="0.25">
      <c r="A38" s="111" t="s">
        <v>1699</v>
      </c>
      <c r="B38" s="112" t="s">
        <v>1700</v>
      </c>
      <c r="C38" s="112" t="s">
        <v>1761</v>
      </c>
      <c r="D38" s="112" t="s">
        <v>5627</v>
      </c>
      <c r="E38" s="111" t="s">
        <v>3919</v>
      </c>
      <c r="F38" s="133">
        <v>1561.2049425</v>
      </c>
      <c r="G38" s="134">
        <v>0</v>
      </c>
      <c r="H38" s="134">
        <v>0</v>
      </c>
      <c r="I38" s="134">
        <v>0</v>
      </c>
      <c r="J38" s="134">
        <f t="shared" si="0"/>
        <v>389.54396114369649</v>
      </c>
      <c r="K38" s="134">
        <v>326.22177706655827</v>
      </c>
      <c r="L38" s="134">
        <v>1020.7426509966955</v>
      </c>
      <c r="M38" s="134">
        <v>150.13493800547511</v>
      </c>
      <c r="N38" s="134">
        <v>63.322184077138211</v>
      </c>
      <c r="O38" s="134">
        <v>0.78339235413311858</v>
      </c>
      <c r="P38" s="135">
        <v>0</v>
      </c>
    </row>
    <row r="39" spans="1:16" ht="12.5" outlineLevel="2" x14ac:dyDescent="0.25">
      <c r="A39" s="111" t="s">
        <v>1699</v>
      </c>
      <c r="B39" s="112" t="s">
        <v>1700</v>
      </c>
      <c r="C39" s="112" t="s">
        <v>1763</v>
      </c>
      <c r="D39" s="112" t="s">
        <v>5628</v>
      </c>
      <c r="E39" s="111" t="s">
        <v>5549</v>
      </c>
      <c r="F39" s="133">
        <v>140.598512916667</v>
      </c>
      <c r="G39" s="134">
        <v>5.6550681224290456</v>
      </c>
      <c r="H39" s="134">
        <v>104.60623264923714</v>
      </c>
      <c r="I39" s="134">
        <v>30.337212145000798</v>
      </c>
      <c r="J39" s="134">
        <f t="shared" si="0"/>
        <v>0</v>
      </c>
      <c r="K39" s="134">
        <v>0</v>
      </c>
      <c r="L39" s="134">
        <v>0</v>
      </c>
      <c r="M39" s="134">
        <v>0</v>
      </c>
      <c r="N39" s="134">
        <v>0</v>
      </c>
      <c r="O39" s="134">
        <v>0</v>
      </c>
      <c r="P39" s="135">
        <v>0</v>
      </c>
    </row>
    <row r="40" spans="1:16" ht="12.5" outlineLevel="2" x14ac:dyDescent="0.25">
      <c r="A40" s="111" t="s">
        <v>1699</v>
      </c>
      <c r="B40" s="112" t="s">
        <v>1700</v>
      </c>
      <c r="C40" s="112" t="s">
        <v>1765</v>
      </c>
      <c r="D40" s="112" t="s">
        <v>5629</v>
      </c>
      <c r="E40" s="111" t="s">
        <v>3919</v>
      </c>
      <c r="F40" s="133">
        <v>28303.872467500001</v>
      </c>
      <c r="G40" s="134">
        <v>0</v>
      </c>
      <c r="H40" s="134">
        <v>0</v>
      </c>
      <c r="I40" s="134">
        <v>0</v>
      </c>
      <c r="J40" s="134">
        <f t="shared" si="0"/>
        <v>7062.2391055464923</v>
      </c>
      <c r="K40" s="134">
        <v>5914.239266644573</v>
      </c>
      <c r="L40" s="134">
        <v>18505.558770320338</v>
      </c>
      <c r="M40" s="134">
        <v>2721.8720762043617</v>
      </c>
      <c r="N40" s="134">
        <v>1147.9998389019188</v>
      </c>
      <c r="O40" s="134">
        <v>14.202515428814937</v>
      </c>
      <c r="P40" s="135">
        <v>0</v>
      </c>
    </row>
    <row r="41" spans="1:16" ht="12.5" outlineLevel="2" x14ac:dyDescent="0.25">
      <c r="A41" s="111" t="s">
        <v>1699</v>
      </c>
      <c r="B41" s="112" t="s">
        <v>1700</v>
      </c>
      <c r="C41" s="112" t="s">
        <v>1769</v>
      </c>
      <c r="D41" s="112" t="s">
        <v>5630</v>
      </c>
      <c r="E41" s="111" t="s">
        <v>3848</v>
      </c>
      <c r="F41" s="133">
        <v>5768.6376083333298</v>
      </c>
      <c r="G41" s="134">
        <v>0</v>
      </c>
      <c r="H41" s="134">
        <v>0</v>
      </c>
      <c r="I41" s="134">
        <v>0</v>
      </c>
      <c r="J41" s="134">
        <f t="shared" si="0"/>
        <v>0</v>
      </c>
      <c r="K41" s="134">
        <v>0</v>
      </c>
      <c r="L41" s="134">
        <v>0</v>
      </c>
      <c r="M41" s="134">
        <v>0</v>
      </c>
      <c r="N41" s="134">
        <v>0</v>
      </c>
      <c r="O41" s="134">
        <v>0</v>
      </c>
      <c r="P41" s="135">
        <v>5768.6376083333298</v>
      </c>
    </row>
    <row r="42" spans="1:16" ht="12.5" outlineLevel="2" x14ac:dyDescent="0.25">
      <c r="A42" s="111" t="s">
        <v>1699</v>
      </c>
      <c r="B42" s="112" t="s">
        <v>1700</v>
      </c>
      <c r="C42" s="112" t="s">
        <v>1771</v>
      </c>
      <c r="D42" s="112" t="s">
        <v>5631</v>
      </c>
      <c r="E42" s="111" t="s">
        <v>3848</v>
      </c>
      <c r="F42" s="133">
        <v>203.77392875000001</v>
      </c>
      <c r="G42" s="134">
        <v>0</v>
      </c>
      <c r="H42" s="134">
        <v>0</v>
      </c>
      <c r="I42" s="134">
        <v>0</v>
      </c>
      <c r="J42" s="134">
        <f t="shared" si="0"/>
        <v>0</v>
      </c>
      <c r="K42" s="134">
        <v>0</v>
      </c>
      <c r="L42" s="134">
        <v>0</v>
      </c>
      <c r="M42" s="134">
        <v>0</v>
      </c>
      <c r="N42" s="134">
        <v>0</v>
      </c>
      <c r="O42" s="134">
        <v>0</v>
      </c>
      <c r="P42" s="135">
        <v>203.77392875000001</v>
      </c>
    </row>
    <row r="43" spans="1:16" ht="12.5" outlineLevel="2" x14ac:dyDescent="0.25">
      <c r="A43" s="111" t="s">
        <v>1699</v>
      </c>
      <c r="B43" s="112" t="s">
        <v>1700</v>
      </c>
      <c r="C43" s="112" t="s">
        <v>1773</v>
      </c>
      <c r="D43" s="112" t="s">
        <v>5632</v>
      </c>
      <c r="E43" s="111" t="s">
        <v>3848</v>
      </c>
      <c r="F43" s="133">
        <v>288.01044833333299</v>
      </c>
      <c r="G43" s="134">
        <v>0</v>
      </c>
      <c r="H43" s="134">
        <v>0</v>
      </c>
      <c r="I43" s="134">
        <v>0</v>
      </c>
      <c r="J43" s="134">
        <f t="shared" si="0"/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5">
        <v>288.01044833333299</v>
      </c>
    </row>
    <row r="44" spans="1:16" ht="12.5" outlineLevel="2" x14ac:dyDescent="0.25">
      <c r="A44" s="111" t="s">
        <v>1699</v>
      </c>
      <c r="B44" s="112" t="s">
        <v>1700</v>
      </c>
      <c r="C44" s="112" t="s">
        <v>1775</v>
      </c>
      <c r="D44" s="112" t="s">
        <v>5633</v>
      </c>
      <c r="E44" s="111" t="s">
        <v>3848</v>
      </c>
      <c r="F44" s="133">
        <v>5003.5472858333296</v>
      </c>
      <c r="G44" s="134">
        <v>0</v>
      </c>
      <c r="H44" s="134">
        <v>0</v>
      </c>
      <c r="I44" s="134">
        <v>0</v>
      </c>
      <c r="J44" s="134">
        <f t="shared" si="0"/>
        <v>0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5">
        <v>5003.5472858333296</v>
      </c>
    </row>
    <row r="45" spans="1:16" ht="12.5" outlineLevel="2" x14ac:dyDescent="0.25">
      <c r="A45" s="111" t="s">
        <v>1699</v>
      </c>
      <c r="B45" s="112" t="s">
        <v>1700</v>
      </c>
      <c r="C45" s="112" t="s">
        <v>1777</v>
      </c>
      <c r="D45" s="112" t="s">
        <v>5634</v>
      </c>
      <c r="E45" s="111" t="s">
        <v>3848</v>
      </c>
      <c r="F45" s="133">
        <v>7.0833333333333296E-6</v>
      </c>
      <c r="G45" s="134">
        <v>0</v>
      </c>
      <c r="H45" s="134">
        <v>0</v>
      </c>
      <c r="I45" s="134">
        <v>0</v>
      </c>
      <c r="J45" s="134">
        <f t="shared" si="0"/>
        <v>0</v>
      </c>
      <c r="K45" s="134">
        <v>0</v>
      </c>
      <c r="L45" s="134">
        <v>0</v>
      </c>
      <c r="M45" s="134">
        <v>0</v>
      </c>
      <c r="N45" s="134">
        <v>0</v>
      </c>
      <c r="O45" s="134">
        <v>0</v>
      </c>
      <c r="P45" s="135">
        <v>7.0833333333333296E-6</v>
      </c>
    </row>
    <row r="46" spans="1:16" ht="12.5" outlineLevel="2" x14ac:dyDescent="0.25">
      <c r="A46" s="111" t="s">
        <v>1699</v>
      </c>
      <c r="B46" s="112" t="s">
        <v>1700</v>
      </c>
      <c r="C46" s="112" t="s">
        <v>1779</v>
      </c>
      <c r="D46" s="112" t="s">
        <v>5635</v>
      </c>
      <c r="E46" s="111" t="s">
        <v>3848</v>
      </c>
      <c r="F46" s="133">
        <v>7538.4546520833301</v>
      </c>
      <c r="G46" s="134">
        <v>0</v>
      </c>
      <c r="H46" s="134">
        <v>0</v>
      </c>
      <c r="I46" s="134">
        <v>0</v>
      </c>
      <c r="J46" s="134">
        <f t="shared" si="0"/>
        <v>0</v>
      </c>
      <c r="K46" s="134">
        <v>0</v>
      </c>
      <c r="L46" s="134">
        <v>0</v>
      </c>
      <c r="M46" s="134">
        <v>0</v>
      </c>
      <c r="N46" s="134">
        <v>0</v>
      </c>
      <c r="O46" s="134">
        <v>0</v>
      </c>
      <c r="P46" s="135">
        <v>7538.4546520833301</v>
      </c>
    </row>
    <row r="47" spans="1:16" ht="12.5" outlineLevel="2" x14ac:dyDescent="0.25">
      <c r="A47" s="111" t="s">
        <v>1699</v>
      </c>
      <c r="B47" s="112" t="s">
        <v>1700</v>
      </c>
      <c r="C47" s="112" t="s">
        <v>1781</v>
      </c>
      <c r="D47" s="112" t="s">
        <v>5636</v>
      </c>
      <c r="E47" s="111" t="s">
        <v>3848</v>
      </c>
      <c r="F47" s="133">
        <v>26.6779054166667</v>
      </c>
      <c r="G47" s="134">
        <v>0</v>
      </c>
      <c r="H47" s="134">
        <v>0</v>
      </c>
      <c r="I47" s="134">
        <v>0</v>
      </c>
      <c r="J47" s="134">
        <f t="shared" si="0"/>
        <v>0</v>
      </c>
      <c r="K47" s="134">
        <v>0</v>
      </c>
      <c r="L47" s="134">
        <v>0</v>
      </c>
      <c r="M47" s="134">
        <v>0</v>
      </c>
      <c r="N47" s="134">
        <v>0</v>
      </c>
      <c r="O47" s="134">
        <v>0</v>
      </c>
      <c r="P47" s="135">
        <v>26.6779054166667</v>
      </c>
    </row>
    <row r="48" spans="1:16" ht="12.5" outlineLevel="2" x14ac:dyDescent="0.25">
      <c r="A48" s="111" t="s">
        <v>1699</v>
      </c>
      <c r="B48" s="112" t="s">
        <v>1700</v>
      </c>
      <c r="C48" s="112" t="s">
        <v>1783</v>
      </c>
      <c r="D48" s="112" t="s">
        <v>5637</v>
      </c>
      <c r="E48" s="111" t="s">
        <v>3848</v>
      </c>
      <c r="F48" s="133">
        <v>808.52117750000002</v>
      </c>
      <c r="G48" s="134">
        <v>0</v>
      </c>
      <c r="H48" s="134">
        <v>0</v>
      </c>
      <c r="I48" s="134">
        <v>0</v>
      </c>
      <c r="J48" s="134">
        <f t="shared" si="0"/>
        <v>0</v>
      </c>
      <c r="K48" s="134">
        <v>0</v>
      </c>
      <c r="L48" s="134">
        <v>0</v>
      </c>
      <c r="M48" s="134">
        <v>0</v>
      </c>
      <c r="N48" s="134">
        <v>0</v>
      </c>
      <c r="O48" s="134">
        <v>0</v>
      </c>
      <c r="P48" s="135">
        <v>808.52117750000002</v>
      </c>
    </row>
    <row r="49" spans="1:17" ht="12.5" outlineLevel="2" x14ac:dyDescent="0.25">
      <c r="A49" s="111" t="s">
        <v>1699</v>
      </c>
      <c r="B49" s="112" t="s">
        <v>1700</v>
      </c>
      <c r="C49" s="112" t="s">
        <v>1785</v>
      </c>
      <c r="D49" s="112" t="s">
        <v>5638</v>
      </c>
      <c r="E49" s="111" t="s">
        <v>3856</v>
      </c>
      <c r="F49" s="133">
        <v>13694.228989166701</v>
      </c>
      <c r="G49" s="134">
        <v>265.20056909655978</v>
      </c>
      <c r="H49" s="134">
        <v>3360.4895697712955</v>
      </c>
      <c r="I49" s="134">
        <v>917.75464766313246</v>
      </c>
      <c r="J49" s="134">
        <f t="shared" si="0"/>
        <v>2000.6803922737954</v>
      </c>
      <c r="K49" s="134">
        <v>1675.9027435795381</v>
      </c>
      <c r="L49" s="134">
        <v>6310.4081149469112</v>
      </c>
      <c r="M49" s="134">
        <v>836.16999461294006</v>
      </c>
      <c r="N49" s="134">
        <v>324.77764869425738</v>
      </c>
      <c r="O49" s="134">
        <v>3.5257008020663578</v>
      </c>
      <c r="P49" s="135">
        <v>0</v>
      </c>
    </row>
    <row r="50" spans="1:17" ht="12.5" outlineLevel="2" x14ac:dyDescent="0.25">
      <c r="A50" s="111" t="s">
        <v>1699</v>
      </c>
      <c r="B50" s="112" t="s">
        <v>1700</v>
      </c>
      <c r="C50" s="112" t="s">
        <v>1791</v>
      </c>
      <c r="D50" s="112" t="s">
        <v>5639</v>
      </c>
      <c r="E50" s="111" t="s">
        <v>3854</v>
      </c>
      <c r="F50" s="133">
        <v>2002.5702337499999</v>
      </c>
      <c r="G50" s="134">
        <v>0</v>
      </c>
      <c r="H50" s="134">
        <v>2002.5702337499999</v>
      </c>
      <c r="I50" s="134">
        <v>0</v>
      </c>
      <c r="J50" s="134">
        <f t="shared" si="0"/>
        <v>0</v>
      </c>
      <c r="K50" s="134">
        <v>0</v>
      </c>
      <c r="L50" s="134">
        <v>0</v>
      </c>
      <c r="M50" s="134">
        <v>0</v>
      </c>
      <c r="N50" s="134">
        <v>0</v>
      </c>
      <c r="O50" s="134">
        <v>0</v>
      </c>
      <c r="P50" s="135">
        <v>0</v>
      </c>
    </row>
    <row r="51" spans="1:17" ht="12.5" outlineLevel="2" x14ac:dyDescent="0.25">
      <c r="A51" s="111" t="s">
        <v>1699</v>
      </c>
      <c r="B51" s="112" t="s">
        <v>1700</v>
      </c>
      <c r="C51" s="112" t="s">
        <v>1793</v>
      </c>
      <c r="D51" s="112" t="s">
        <v>5640</v>
      </c>
      <c r="E51" s="111" t="s">
        <v>3885</v>
      </c>
      <c r="F51" s="133">
        <v>190.83242291666701</v>
      </c>
      <c r="G51" s="134">
        <v>0</v>
      </c>
      <c r="H51" s="134">
        <v>0</v>
      </c>
      <c r="I51" s="134">
        <v>0</v>
      </c>
      <c r="J51" s="134">
        <f t="shared" si="0"/>
        <v>0</v>
      </c>
      <c r="K51" s="134">
        <v>0</v>
      </c>
      <c r="L51" s="134">
        <v>0</v>
      </c>
      <c r="M51" s="134">
        <v>190.83242291666701</v>
      </c>
      <c r="N51" s="134">
        <v>0</v>
      </c>
      <c r="O51" s="134">
        <v>0</v>
      </c>
      <c r="P51" s="135">
        <v>0</v>
      </c>
    </row>
    <row r="52" spans="1:17" ht="12.5" outlineLevel="2" x14ac:dyDescent="0.25">
      <c r="A52" s="111" t="s">
        <v>1699</v>
      </c>
      <c r="B52" s="112" t="s">
        <v>1700</v>
      </c>
      <c r="C52" s="112" t="s">
        <v>1795</v>
      </c>
      <c r="D52" s="112" t="s">
        <v>5641</v>
      </c>
      <c r="E52" s="111" t="s">
        <v>3857</v>
      </c>
      <c r="F52" s="133">
        <v>1684.0155229166701</v>
      </c>
      <c r="G52" s="134">
        <v>0</v>
      </c>
      <c r="H52" s="134">
        <v>0</v>
      </c>
      <c r="I52" s="134">
        <v>0</v>
      </c>
      <c r="J52" s="134">
        <f t="shared" si="0"/>
        <v>0</v>
      </c>
      <c r="K52" s="134">
        <v>0</v>
      </c>
      <c r="L52" s="134">
        <v>1684.0155229166701</v>
      </c>
      <c r="M52" s="134">
        <v>0</v>
      </c>
      <c r="N52" s="134">
        <v>0</v>
      </c>
      <c r="O52" s="134">
        <v>0</v>
      </c>
      <c r="P52" s="135">
        <v>0</v>
      </c>
    </row>
    <row r="53" spans="1:17" ht="12.5" outlineLevel="2" x14ac:dyDescent="0.25">
      <c r="A53" s="111" t="s">
        <v>1699</v>
      </c>
      <c r="B53" s="112" t="s">
        <v>1700</v>
      </c>
      <c r="C53" s="112" t="s">
        <v>1797</v>
      </c>
      <c r="D53" s="112" t="s">
        <v>5642</v>
      </c>
      <c r="E53" s="111" t="s">
        <v>3886</v>
      </c>
      <c r="F53" s="133">
        <v>189.593562916667</v>
      </c>
      <c r="G53" s="134">
        <v>0</v>
      </c>
      <c r="H53" s="134">
        <v>0</v>
      </c>
      <c r="I53" s="134">
        <v>0</v>
      </c>
      <c r="J53" s="134">
        <f t="shared" si="0"/>
        <v>189.593562916667</v>
      </c>
      <c r="K53" s="134">
        <v>189.593562916667</v>
      </c>
      <c r="L53" s="134">
        <v>0</v>
      </c>
      <c r="M53" s="134">
        <v>0</v>
      </c>
      <c r="N53" s="134">
        <v>0</v>
      </c>
      <c r="O53" s="134">
        <v>0</v>
      </c>
      <c r="P53" s="135">
        <v>0</v>
      </c>
    </row>
    <row r="54" spans="1:17" ht="12.5" outlineLevel="2" x14ac:dyDescent="0.25">
      <c r="A54" s="111" t="s">
        <v>1699</v>
      </c>
      <c r="B54" s="112" t="s">
        <v>1700</v>
      </c>
      <c r="C54" s="112" t="s">
        <v>1807</v>
      </c>
      <c r="D54" s="112" t="s">
        <v>5643</v>
      </c>
      <c r="E54" s="111" t="s">
        <v>3848</v>
      </c>
      <c r="F54" s="133">
        <v>8.9631550000000004</v>
      </c>
      <c r="G54" s="134">
        <v>0</v>
      </c>
      <c r="H54" s="134">
        <v>0</v>
      </c>
      <c r="I54" s="134">
        <v>0</v>
      </c>
      <c r="J54" s="134">
        <f t="shared" si="0"/>
        <v>0</v>
      </c>
      <c r="K54" s="134">
        <v>0</v>
      </c>
      <c r="L54" s="134">
        <v>0</v>
      </c>
      <c r="M54" s="134">
        <v>0</v>
      </c>
      <c r="N54" s="134">
        <v>0</v>
      </c>
      <c r="O54" s="134">
        <v>0</v>
      </c>
      <c r="P54" s="135">
        <v>8.9631550000000004</v>
      </c>
    </row>
    <row r="55" spans="1:17" ht="12.5" outlineLevel="2" x14ac:dyDescent="0.25">
      <c r="A55" s="111" t="s">
        <v>1699</v>
      </c>
      <c r="B55" s="112" t="s">
        <v>1700</v>
      </c>
      <c r="C55" s="112" t="s">
        <v>1809</v>
      </c>
      <c r="D55" s="112" t="s">
        <v>5644</v>
      </c>
      <c r="E55" s="111" t="s">
        <v>3848</v>
      </c>
      <c r="F55" s="133">
        <v>0.88375250000000005</v>
      </c>
      <c r="G55" s="134">
        <v>0</v>
      </c>
      <c r="H55" s="134">
        <v>0</v>
      </c>
      <c r="I55" s="134">
        <v>0</v>
      </c>
      <c r="J55" s="134">
        <f t="shared" si="0"/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5">
        <v>0.88375250000000005</v>
      </c>
    </row>
    <row r="56" spans="1:17" ht="12.5" outlineLevel="2" x14ac:dyDescent="0.25">
      <c r="A56" s="111" t="s">
        <v>1699</v>
      </c>
      <c r="B56" s="112" t="s">
        <v>1700</v>
      </c>
      <c r="C56" s="112" t="s">
        <v>1813</v>
      </c>
      <c r="D56" s="112" t="s">
        <v>5645</v>
      </c>
      <c r="E56" s="111" t="s">
        <v>3848</v>
      </c>
      <c r="F56" s="133">
        <v>314.48891208333299</v>
      </c>
      <c r="G56" s="134">
        <v>0</v>
      </c>
      <c r="H56" s="134">
        <v>0</v>
      </c>
      <c r="I56" s="134">
        <v>0</v>
      </c>
      <c r="J56" s="134">
        <f t="shared" si="0"/>
        <v>0</v>
      </c>
      <c r="K56" s="134">
        <v>0</v>
      </c>
      <c r="L56" s="134">
        <v>0</v>
      </c>
      <c r="M56" s="134">
        <v>0</v>
      </c>
      <c r="N56" s="134">
        <v>0</v>
      </c>
      <c r="O56" s="134">
        <v>0</v>
      </c>
      <c r="P56" s="135">
        <v>314.48891208333299</v>
      </c>
    </row>
    <row r="57" spans="1:17" ht="12.5" outlineLevel="2" x14ac:dyDescent="0.25">
      <c r="A57" s="111" t="s">
        <v>1699</v>
      </c>
      <c r="B57" s="112" t="s">
        <v>1700</v>
      </c>
      <c r="C57" s="112" t="s">
        <v>1821</v>
      </c>
      <c r="D57" s="112" t="s">
        <v>5646</v>
      </c>
      <c r="E57" s="111" t="s">
        <v>3919</v>
      </c>
      <c r="F57" s="133">
        <v>501.56664000000001</v>
      </c>
      <c r="G57" s="134">
        <v>0</v>
      </c>
      <c r="H57" s="134">
        <v>0</v>
      </c>
      <c r="I57" s="134">
        <v>0</v>
      </c>
      <c r="J57" s="134">
        <f t="shared" si="0"/>
        <v>125.14837123834843</v>
      </c>
      <c r="K57" s="134">
        <v>104.8049209709075</v>
      </c>
      <c r="L57" s="134">
        <v>327.93289838377848</v>
      </c>
      <c r="M57" s="134">
        <v>48.23369075518697</v>
      </c>
      <c r="N57" s="134">
        <v>20.343450267440922</v>
      </c>
      <c r="O57" s="134">
        <v>0.25167962268620503</v>
      </c>
      <c r="P57" s="135">
        <v>0</v>
      </c>
    </row>
    <row r="58" spans="1:17" ht="12.5" outlineLevel="2" x14ac:dyDescent="0.25">
      <c r="A58" s="111" t="s">
        <v>1699</v>
      </c>
      <c r="B58" s="112" t="s">
        <v>1700</v>
      </c>
      <c r="C58" s="112" t="s">
        <v>1823</v>
      </c>
      <c r="D58" s="112" t="s">
        <v>5647</v>
      </c>
      <c r="E58" s="111" t="s">
        <v>3848</v>
      </c>
      <c r="F58" s="133">
        <v>773.70814833333304</v>
      </c>
      <c r="G58" s="134">
        <v>0</v>
      </c>
      <c r="H58" s="134">
        <v>0</v>
      </c>
      <c r="I58" s="134">
        <v>0</v>
      </c>
      <c r="J58" s="134">
        <f t="shared" si="0"/>
        <v>0</v>
      </c>
      <c r="K58" s="134">
        <v>0</v>
      </c>
      <c r="L58" s="134">
        <v>0</v>
      </c>
      <c r="M58" s="134">
        <v>0</v>
      </c>
      <c r="N58" s="134">
        <v>0</v>
      </c>
      <c r="O58" s="134">
        <v>0</v>
      </c>
      <c r="P58" s="135">
        <v>773.70814833333304</v>
      </c>
    </row>
    <row r="59" spans="1:17" ht="12.5" outlineLevel="2" x14ac:dyDescent="0.25">
      <c r="A59" s="111" t="s">
        <v>1699</v>
      </c>
      <c r="B59" s="112" t="s">
        <v>1700</v>
      </c>
      <c r="C59" s="112" t="s">
        <v>5648</v>
      </c>
      <c r="D59" s="112" t="s">
        <v>5649</v>
      </c>
      <c r="E59" s="111" t="s">
        <v>5568</v>
      </c>
      <c r="F59" s="133">
        <v>1193.5510104166699</v>
      </c>
      <c r="G59" s="134">
        <v>50.506846278050205</v>
      </c>
      <c r="H59" s="134">
        <v>873.4022011781791</v>
      </c>
      <c r="I59" s="134">
        <v>269.64196296044065</v>
      </c>
      <c r="J59" s="134">
        <f t="shared" si="0"/>
        <v>0</v>
      </c>
      <c r="K59" s="134">
        <v>0</v>
      </c>
      <c r="L59" s="134">
        <v>0</v>
      </c>
      <c r="M59" s="134">
        <v>0</v>
      </c>
      <c r="N59" s="134">
        <v>0</v>
      </c>
      <c r="O59" s="134">
        <v>0</v>
      </c>
      <c r="P59" s="135">
        <v>0</v>
      </c>
      <c r="Q59" t="s">
        <v>6009</v>
      </c>
    </row>
    <row r="60" spans="1:17" ht="12.5" outlineLevel="2" x14ac:dyDescent="0.25">
      <c r="A60" s="111" t="s">
        <v>1699</v>
      </c>
      <c r="B60" s="112" t="s">
        <v>1700</v>
      </c>
      <c r="C60" s="112" t="s">
        <v>1827</v>
      </c>
      <c r="D60" s="112" t="s">
        <v>5650</v>
      </c>
      <c r="E60" s="111" t="s">
        <v>3854</v>
      </c>
      <c r="F60" s="133">
        <v>-65.349072916666699</v>
      </c>
      <c r="G60" s="134">
        <v>0</v>
      </c>
      <c r="H60" s="134">
        <v>-65.349072916666699</v>
      </c>
      <c r="I60" s="134">
        <v>0</v>
      </c>
      <c r="J60" s="134">
        <f t="shared" si="0"/>
        <v>0</v>
      </c>
      <c r="K60" s="134">
        <v>0</v>
      </c>
      <c r="L60" s="134">
        <v>0</v>
      </c>
      <c r="M60" s="134">
        <v>0</v>
      </c>
      <c r="N60" s="134">
        <v>0</v>
      </c>
      <c r="O60" s="134">
        <v>0</v>
      </c>
      <c r="P60" s="135">
        <v>0</v>
      </c>
    </row>
    <row r="61" spans="1:17" ht="12.5" outlineLevel="2" x14ac:dyDescent="0.25">
      <c r="A61" s="111" t="s">
        <v>1699</v>
      </c>
      <c r="B61" s="112" t="s">
        <v>1700</v>
      </c>
      <c r="C61" s="112" t="s">
        <v>1833</v>
      </c>
      <c r="D61" s="112" t="s">
        <v>5651</v>
      </c>
      <c r="E61" s="111" t="s">
        <v>3856</v>
      </c>
      <c r="F61" s="133">
        <v>257.1497675</v>
      </c>
      <c r="G61" s="134">
        <v>4.9799272918538957</v>
      </c>
      <c r="H61" s="134">
        <v>63.103159165549158</v>
      </c>
      <c r="I61" s="134">
        <v>17.233565646909753</v>
      </c>
      <c r="J61" s="134">
        <f t="shared" si="0"/>
        <v>37.568708550295774</v>
      </c>
      <c r="K61" s="134">
        <v>31.470044878394742</v>
      </c>
      <c r="L61" s="134">
        <v>118.49662955632047</v>
      </c>
      <c r="M61" s="134">
        <v>15.701571798988729</v>
      </c>
      <c r="N61" s="134">
        <v>6.0986636719010336</v>
      </c>
      <c r="O61" s="134">
        <v>6.6205490082220139E-2</v>
      </c>
      <c r="P61" s="135">
        <v>0</v>
      </c>
    </row>
    <row r="62" spans="1:17" ht="12.5" outlineLevel="2" x14ac:dyDescent="0.25">
      <c r="A62" s="111" t="s">
        <v>1699</v>
      </c>
      <c r="B62" s="112" t="s">
        <v>1700</v>
      </c>
      <c r="C62" s="112" t="s">
        <v>1835</v>
      </c>
      <c r="D62" s="112" t="s">
        <v>5652</v>
      </c>
      <c r="E62" s="111" t="s">
        <v>3856</v>
      </c>
      <c r="F62" s="133">
        <v>2120.5931629166698</v>
      </c>
      <c r="G62" s="134">
        <v>41.067117694078796</v>
      </c>
      <c r="H62" s="134">
        <v>520.38206834041148</v>
      </c>
      <c r="I62" s="134">
        <v>142.11710879152329</v>
      </c>
      <c r="J62" s="134">
        <f t="shared" si="0"/>
        <v>309.81146615800947</v>
      </c>
      <c r="K62" s="134">
        <v>259.51865581914109</v>
      </c>
      <c r="L62" s="134">
        <v>977.18596018486619</v>
      </c>
      <c r="M62" s="134">
        <v>129.48347621578424</v>
      </c>
      <c r="N62" s="134">
        <v>50.292810338868392</v>
      </c>
      <c r="O62" s="134">
        <v>0.5459655319964597</v>
      </c>
      <c r="P62" s="135">
        <v>0</v>
      </c>
    </row>
    <row r="63" spans="1:17" ht="12.5" outlineLevel="2" x14ac:dyDescent="0.25">
      <c r="A63" s="111" t="s">
        <v>1699</v>
      </c>
      <c r="B63" s="112" t="s">
        <v>1700</v>
      </c>
      <c r="C63" s="112" t="s">
        <v>1837</v>
      </c>
      <c r="D63" s="112" t="s">
        <v>5653</v>
      </c>
      <c r="E63" s="111" t="s">
        <v>3856</v>
      </c>
      <c r="F63" s="133">
        <v>265.32448875</v>
      </c>
      <c r="G63" s="134">
        <v>5.1382378275854625</v>
      </c>
      <c r="H63" s="134">
        <v>65.109191452444946</v>
      </c>
      <c r="I63" s="134">
        <v>17.781416017052759</v>
      </c>
      <c r="J63" s="134">
        <f t="shared" si="0"/>
        <v>38.763007588972364</v>
      </c>
      <c r="K63" s="134">
        <v>32.470469055740601</v>
      </c>
      <c r="L63" s="134">
        <v>122.26360521842147</v>
      </c>
      <c r="M63" s="134">
        <v>16.200720500896825</v>
      </c>
      <c r="N63" s="134">
        <v>6.2925385332317649</v>
      </c>
      <c r="O63" s="134">
        <v>6.8310144626159364E-2</v>
      </c>
      <c r="P63" s="135">
        <v>0</v>
      </c>
    </row>
    <row r="64" spans="1:17" ht="12.5" outlineLevel="2" x14ac:dyDescent="0.25">
      <c r="A64" s="111" t="s">
        <v>1699</v>
      </c>
      <c r="B64" s="112" t="s">
        <v>1700</v>
      </c>
      <c r="C64" s="112" t="s">
        <v>1839</v>
      </c>
      <c r="D64" s="112" t="s">
        <v>5654</v>
      </c>
      <c r="E64" s="111" t="s">
        <v>3856</v>
      </c>
      <c r="F64" s="133">
        <v>423.26786333333303</v>
      </c>
      <c r="G64" s="134">
        <v>8.1969476576654881</v>
      </c>
      <c r="H64" s="134">
        <v>103.86763950539144</v>
      </c>
      <c r="I64" s="134">
        <v>28.366405227188164</v>
      </c>
      <c r="J64" s="134">
        <f t="shared" si="0"/>
        <v>61.837998730745156</v>
      </c>
      <c r="K64" s="134">
        <v>51.799613836641882</v>
      </c>
      <c r="L64" s="134">
        <v>195.04515089443061</v>
      </c>
      <c r="M64" s="134">
        <v>25.844747249607671</v>
      </c>
      <c r="N64" s="134">
        <v>10.038384894103276</v>
      </c>
      <c r="O64" s="134">
        <v>0.10897406830452408</v>
      </c>
      <c r="P64" s="135">
        <v>0</v>
      </c>
    </row>
    <row r="65" spans="1:16" ht="12.5" outlineLevel="2" x14ac:dyDescent="0.25">
      <c r="A65" s="111" t="s">
        <v>1699</v>
      </c>
      <c r="B65" s="112" t="s">
        <v>1700</v>
      </c>
      <c r="C65" s="112" t="s">
        <v>1841</v>
      </c>
      <c r="D65" s="112" t="s">
        <v>5655</v>
      </c>
      <c r="E65" s="111" t="s">
        <v>3856</v>
      </c>
      <c r="F65" s="133">
        <v>6767.2584704166702</v>
      </c>
      <c r="G65" s="134">
        <v>131.05380368604619</v>
      </c>
      <c r="H65" s="134">
        <v>1660.6485493832456</v>
      </c>
      <c r="I65" s="134">
        <v>453.52556307301256</v>
      </c>
      <c r="J65" s="134">
        <f t="shared" si="0"/>
        <v>988.67350194903156</v>
      </c>
      <c r="K65" s="134">
        <v>828.17857405882955</v>
      </c>
      <c r="L65" s="134">
        <v>3118.4057752680492</v>
      </c>
      <c r="M65" s="134">
        <v>413.20898629846903</v>
      </c>
      <c r="N65" s="134">
        <v>160.49492789020198</v>
      </c>
      <c r="O65" s="134">
        <v>1.742290758816226</v>
      </c>
      <c r="P65" s="135">
        <v>0</v>
      </c>
    </row>
    <row r="66" spans="1:16" ht="12.5" outlineLevel="2" x14ac:dyDescent="0.25">
      <c r="A66" s="111" t="s">
        <v>1699</v>
      </c>
      <c r="B66" s="112" t="s">
        <v>1700</v>
      </c>
      <c r="C66" s="112" t="s">
        <v>1845</v>
      </c>
      <c r="D66" s="112" t="s">
        <v>5656</v>
      </c>
      <c r="E66" s="111" t="s">
        <v>5548</v>
      </c>
      <c r="F66" s="133">
        <v>290.55219791666701</v>
      </c>
      <c r="G66" s="134">
        <v>4.1170442829499256</v>
      </c>
      <c r="H66" s="134">
        <v>74.232975902026581</v>
      </c>
      <c r="I66" s="134">
        <v>22.695334760246915</v>
      </c>
      <c r="J66" s="134">
        <f t="shared" si="0"/>
        <v>43.984209348909786</v>
      </c>
      <c r="K66" s="134">
        <v>36.899794544655613</v>
      </c>
      <c r="L66" s="134">
        <v>128.20710708299799</v>
      </c>
      <c r="M66" s="134">
        <v>17.216682615895717</v>
      </c>
      <c r="N66" s="134">
        <v>7.0844148042541732</v>
      </c>
      <c r="O66" s="134">
        <v>9.8843923640122511E-2</v>
      </c>
      <c r="P66" s="135">
        <v>0</v>
      </c>
    </row>
    <row r="67" spans="1:16" ht="12.5" outlineLevel="2" x14ac:dyDescent="0.25">
      <c r="A67" s="111" t="s">
        <v>1699</v>
      </c>
      <c r="B67" s="112" t="s">
        <v>1700</v>
      </c>
      <c r="C67" s="112" t="s">
        <v>1847</v>
      </c>
      <c r="D67" s="112" t="s">
        <v>5657</v>
      </c>
      <c r="E67" s="111" t="s">
        <v>5548</v>
      </c>
      <c r="F67" s="133">
        <v>336.25930958333299</v>
      </c>
      <c r="G67" s="134">
        <v>4.7647014134988828</v>
      </c>
      <c r="H67" s="134">
        <v>85.91065359034333</v>
      </c>
      <c r="I67" s="134">
        <v>26.26556485190325</v>
      </c>
      <c r="J67" s="134">
        <f t="shared" si="0"/>
        <v>50.90341761061164</v>
      </c>
      <c r="K67" s="134">
        <v>42.704545091451799</v>
      </c>
      <c r="L67" s="134">
        <v>148.37551951257282</v>
      </c>
      <c r="M67" s="134">
        <v>19.925059425628159</v>
      </c>
      <c r="N67" s="134">
        <v>8.1988725191598384</v>
      </c>
      <c r="O67" s="134">
        <v>0.11439317877494772</v>
      </c>
      <c r="P67" s="135">
        <v>0</v>
      </c>
    </row>
    <row r="68" spans="1:16" ht="12.5" outlineLevel="2" x14ac:dyDescent="0.25">
      <c r="A68" s="111" t="s">
        <v>1699</v>
      </c>
      <c r="B68" s="112" t="s">
        <v>1700</v>
      </c>
      <c r="C68" s="112" t="s">
        <v>1851</v>
      </c>
      <c r="D68" s="112" t="s">
        <v>5658</v>
      </c>
      <c r="E68" s="111" t="s">
        <v>5591</v>
      </c>
      <c r="F68" s="133">
        <v>2538.6771087500001</v>
      </c>
      <c r="G68" s="134">
        <v>139.65631929903563</v>
      </c>
      <c r="H68" s="134">
        <v>885.29378590921692</v>
      </c>
      <c r="I68" s="134">
        <v>318.77208093302698</v>
      </c>
      <c r="J68" s="134">
        <f t="shared" si="0"/>
        <v>189.91738682236823</v>
      </c>
      <c r="K68" s="134">
        <v>189.81639716240167</v>
      </c>
      <c r="L68" s="134">
        <v>867.90387476396381</v>
      </c>
      <c r="M68" s="134">
        <v>137.13366102238831</v>
      </c>
      <c r="N68" s="134">
        <v>0.10098965996655571</v>
      </c>
      <c r="O68" s="134">
        <v>0</v>
      </c>
      <c r="P68" s="135">
        <v>0</v>
      </c>
    </row>
    <row r="69" spans="1:16" ht="12.5" outlineLevel="2" x14ac:dyDescent="0.25">
      <c r="A69" s="111" t="s">
        <v>1699</v>
      </c>
      <c r="B69" s="112" t="s">
        <v>1700</v>
      </c>
      <c r="C69" s="112" t="s">
        <v>1853</v>
      </c>
      <c r="D69" s="112" t="s">
        <v>5659</v>
      </c>
      <c r="E69" s="111" t="s">
        <v>3856</v>
      </c>
      <c r="F69" s="133">
        <v>3313.55646875</v>
      </c>
      <c r="G69" s="134">
        <v>64.169882213979236</v>
      </c>
      <c r="H69" s="134">
        <v>813.12879760455655</v>
      </c>
      <c r="I69" s="134">
        <v>222.06667143475286</v>
      </c>
      <c r="J69" s="134">
        <f t="shared" si="0"/>
        <v>484.09935754429955</v>
      </c>
      <c r="K69" s="134">
        <v>405.51376651996276</v>
      </c>
      <c r="L69" s="134">
        <v>1526.912807305642</v>
      </c>
      <c r="M69" s="134">
        <v>202.32584812304634</v>
      </c>
      <c r="N69" s="134">
        <v>78.585591024336807</v>
      </c>
      <c r="O69" s="134">
        <v>0.85310452372353207</v>
      </c>
      <c r="P69" s="135">
        <v>0</v>
      </c>
    </row>
    <row r="70" spans="1:16" ht="12.5" outlineLevel="2" x14ac:dyDescent="0.25">
      <c r="A70" s="111" t="s">
        <v>1699</v>
      </c>
      <c r="B70" s="112" t="s">
        <v>1700</v>
      </c>
      <c r="C70" s="112" t="s">
        <v>1857</v>
      </c>
      <c r="D70" s="112" t="s">
        <v>5660</v>
      </c>
      <c r="E70" s="111" t="s">
        <v>5592</v>
      </c>
      <c r="F70" s="133">
        <v>668.16985816816998</v>
      </c>
      <c r="G70" s="134">
        <v>21.492556856913939</v>
      </c>
      <c r="H70" s="134">
        <v>176.87113647371615</v>
      </c>
      <c r="I70" s="134">
        <v>43.036313334247239</v>
      </c>
      <c r="J70" s="134">
        <f t="shared" si="0"/>
        <v>70.284015003454229</v>
      </c>
      <c r="K70" s="134">
        <v>57.9577278538816</v>
      </c>
      <c r="L70" s="134">
        <v>323.17492512112909</v>
      </c>
      <c r="M70" s="134">
        <v>33.310911378709264</v>
      </c>
      <c r="N70" s="134">
        <v>12.326287149572634</v>
      </c>
      <c r="O70" s="134">
        <v>0</v>
      </c>
      <c r="P70" s="135">
        <v>0</v>
      </c>
    </row>
    <row r="71" spans="1:16" ht="12.5" outlineLevel="2" x14ac:dyDescent="0.25">
      <c r="A71" s="111" t="s">
        <v>1699</v>
      </c>
      <c r="B71" s="112" t="s">
        <v>1700</v>
      </c>
      <c r="C71" s="112" t="s">
        <v>1859</v>
      </c>
      <c r="D71" s="112" t="s">
        <v>5661</v>
      </c>
      <c r="E71" s="111" t="s">
        <v>5548</v>
      </c>
      <c r="F71" s="133">
        <v>1831.44453833333</v>
      </c>
      <c r="G71" s="134">
        <v>25.951062563456095</v>
      </c>
      <c r="H71" s="134">
        <v>467.9144720116314</v>
      </c>
      <c r="I71" s="134">
        <v>143.05604015503636</v>
      </c>
      <c r="J71" s="134">
        <f t="shared" si="0"/>
        <v>277.24670665914016</v>
      </c>
      <c r="K71" s="134">
        <v>232.59134733447812</v>
      </c>
      <c r="L71" s="134">
        <v>808.13088913551098</v>
      </c>
      <c r="M71" s="134">
        <v>108.52232256781649</v>
      </c>
      <c r="N71" s="134">
        <v>44.655359324662058</v>
      </c>
      <c r="O71" s="134">
        <v>0.62304524073866863</v>
      </c>
      <c r="P71" s="135">
        <v>0</v>
      </c>
    </row>
    <row r="72" spans="1:16" ht="12.5" outlineLevel="2" x14ac:dyDescent="0.25">
      <c r="A72" s="111" t="s">
        <v>1699</v>
      </c>
      <c r="B72" s="112" t="s">
        <v>1700</v>
      </c>
      <c r="C72" s="112" t="s">
        <v>1863</v>
      </c>
      <c r="D72" s="112" t="s">
        <v>5662</v>
      </c>
      <c r="E72" s="111" t="s">
        <v>3848</v>
      </c>
      <c r="F72" s="133">
        <v>5021.4486670833303</v>
      </c>
      <c r="G72" s="134">
        <v>0</v>
      </c>
      <c r="H72" s="134">
        <v>0</v>
      </c>
      <c r="I72" s="134">
        <v>0</v>
      </c>
      <c r="J72" s="134">
        <f t="shared" si="0"/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5">
        <v>5021.4486670833303</v>
      </c>
    </row>
    <row r="73" spans="1:16" ht="12.5" outlineLevel="2" x14ac:dyDescent="0.25">
      <c r="A73" s="111" t="s">
        <v>1699</v>
      </c>
      <c r="B73" s="112" t="s">
        <v>1700</v>
      </c>
      <c r="C73" s="112" t="s">
        <v>1873</v>
      </c>
      <c r="D73" s="112" t="s">
        <v>5663</v>
      </c>
      <c r="E73" s="111" t="s">
        <v>3856</v>
      </c>
      <c r="F73" s="133">
        <v>366.41058666666697</v>
      </c>
      <c r="G73" s="134">
        <v>7.0958573997759187</v>
      </c>
      <c r="H73" s="134">
        <v>89.915171983847614</v>
      </c>
      <c r="I73" s="134">
        <v>24.555965811023807</v>
      </c>
      <c r="J73" s="134">
        <f t="shared" si="0"/>
        <v>53.531343520358824</v>
      </c>
      <c r="K73" s="134">
        <v>44.841407862906024</v>
      </c>
      <c r="L73" s="134">
        <v>168.8448719042847</v>
      </c>
      <c r="M73" s="134">
        <v>22.373040389609741</v>
      </c>
      <c r="N73" s="134">
        <v>8.6899356574527999</v>
      </c>
      <c r="O73" s="134">
        <v>9.4335657766365599E-2</v>
      </c>
      <c r="P73" s="135">
        <v>0</v>
      </c>
    </row>
    <row r="74" spans="1:16" ht="12.5" outlineLevel="2" x14ac:dyDescent="0.25">
      <c r="A74" s="111" t="s">
        <v>1699</v>
      </c>
      <c r="B74" s="112" t="s">
        <v>1700</v>
      </c>
      <c r="C74" s="112" t="s">
        <v>1875</v>
      </c>
      <c r="D74" s="112" t="s">
        <v>5664</v>
      </c>
      <c r="E74" s="111" t="s">
        <v>5592</v>
      </c>
      <c r="F74" s="133">
        <v>692.74879360941497</v>
      </c>
      <c r="G74" s="134">
        <v>22.283170442659404</v>
      </c>
      <c r="H74" s="134">
        <v>183.37742255002243</v>
      </c>
      <c r="I74" s="134">
        <v>44.619423907315657</v>
      </c>
      <c r="J74" s="134">
        <f t="shared" si="0"/>
        <v>72.869444810266316</v>
      </c>
      <c r="K74" s="134">
        <v>60.089729520564475</v>
      </c>
      <c r="L74" s="134">
        <v>335.06306332981524</v>
      </c>
      <c r="M74" s="134">
        <v>34.536268569335874</v>
      </c>
      <c r="N74" s="134">
        <v>12.779715289701848</v>
      </c>
      <c r="O74" s="134">
        <v>0</v>
      </c>
      <c r="P74" s="135">
        <v>0</v>
      </c>
    </row>
    <row r="75" spans="1:16" ht="12.5" outlineLevel="2" x14ac:dyDescent="0.25">
      <c r="A75" s="111" t="s">
        <v>1699</v>
      </c>
      <c r="B75" s="112" t="s">
        <v>1700</v>
      </c>
      <c r="C75" s="112" t="s">
        <v>1877</v>
      </c>
      <c r="D75" s="112" t="s">
        <v>5665</v>
      </c>
      <c r="E75" s="111" t="s">
        <v>3848</v>
      </c>
      <c r="F75" s="133">
        <v>2079.781915</v>
      </c>
      <c r="G75" s="134">
        <v>0</v>
      </c>
      <c r="H75" s="134">
        <v>0</v>
      </c>
      <c r="I75" s="134">
        <v>0</v>
      </c>
      <c r="J75" s="134">
        <f t="shared" si="0"/>
        <v>0</v>
      </c>
      <c r="K75" s="134">
        <v>0</v>
      </c>
      <c r="L75" s="134">
        <v>0</v>
      </c>
      <c r="M75" s="134">
        <v>0</v>
      </c>
      <c r="N75" s="134">
        <v>0</v>
      </c>
      <c r="O75" s="134">
        <v>0</v>
      </c>
      <c r="P75" s="135">
        <v>2079.781915</v>
      </c>
    </row>
    <row r="76" spans="1:16" ht="12.5" outlineLevel="2" x14ac:dyDescent="0.25">
      <c r="A76" s="111" t="s">
        <v>1699</v>
      </c>
      <c r="B76" s="112" t="s">
        <v>1700</v>
      </c>
      <c r="C76" s="112" t="s">
        <v>1879</v>
      </c>
      <c r="D76" s="112" t="s">
        <v>5666</v>
      </c>
      <c r="E76" s="111" t="s">
        <v>3919</v>
      </c>
      <c r="F76" s="133">
        <v>1754.5178262500001</v>
      </c>
      <c r="G76" s="134">
        <v>0</v>
      </c>
      <c r="H76" s="134">
        <v>0</v>
      </c>
      <c r="I76" s="134">
        <v>0</v>
      </c>
      <c r="J76" s="134">
        <f t="shared" si="0"/>
        <v>437.77841417809429</v>
      </c>
      <c r="K76" s="134">
        <v>366.61549524541681</v>
      </c>
      <c r="L76" s="134">
        <v>1147.1339402241131</v>
      </c>
      <c r="M76" s="134">
        <v>168.72507760046673</v>
      </c>
      <c r="N76" s="134">
        <v>71.162918932677485</v>
      </c>
      <c r="O76" s="134">
        <v>0.8803942473263785</v>
      </c>
      <c r="P76" s="135">
        <v>0</v>
      </c>
    </row>
    <row r="77" spans="1:16" ht="12.5" outlineLevel="2" x14ac:dyDescent="0.25">
      <c r="A77" s="111" t="s">
        <v>1699</v>
      </c>
      <c r="B77" s="112" t="s">
        <v>1700</v>
      </c>
      <c r="C77" s="112" t="s">
        <v>1891</v>
      </c>
      <c r="D77" s="112" t="s">
        <v>5667</v>
      </c>
      <c r="E77" s="111" t="s">
        <v>3848</v>
      </c>
      <c r="F77" s="133">
        <v>54.896551666666703</v>
      </c>
      <c r="G77" s="134">
        <v>0</v>
      </c>
      <c r="H77" s="134">
        <v>0</v>
      </c>
      <c r="I77" s="134">
        <v>0</v>
      </c>
      <c r="J77" s="134">
        <f t="shared" ref="J77:J159" si="2">K77+N77</f>
        <v>0</v>
      </c>
      <c r="K77" s="134">
        <v>0</v>
      </c>
      <c r="L77" s="134">
        <v>0</v>
      </c>
      <c r="M77" s="134">
        <v>0</v>
      </c>
      <c r="N77" s="134">
        <v>0</v>
      </c>
      <c r="O77" s="134">
        <v>0</v>
      </c>
      <c r="P77" s="135">
        <v>54.896551666666703</v>
      </c>
    </row>
    <row r="78" spans="1:16" ht="12.5" outlineLevel="2" x14ac:dyDescent="0.25">
      <c r="A78" s="111" t="s">
        <v>1699</v>
      </c>
      <c r="B78" s="112" t="s">
        <v>1700</v>
      </c>
      <c r="C78" s="112" t="s">
        <v>1899</v>
      </c>
      <c r="D78" s="112" t="s">
        <v>1900</v>
      </c>
      <c r="E78" s="111" t="s">
        <v>3848</v>
      </c>
      <c r="F78" s="133">
        <v>604.80560708333303</v>
      </c>
      <c r="G78" s="134">
        <v>0</v>
      </c>
      <c r="H78" s="134">
        <v>0</v>
      </c>
      <c r="I78" s="134">
        <v>0</v>
      </c>
      <c r="J78" s="134">
        <f t="shared" si="2"/>
        <v>0</v>
      </c>
      <c r="K78" s="134">
        <v>0</v>
      </c>
      <c r="L78" s="134">
        <v>0</v>
      </c>
      <c r="M78" s="134">
        <v>0</v>
      </c>
      <c r="N78" s="134">
        <v>0</v>
      </c>
      <c r="O78" s="134">
        <v>0</v>
      </c>
      <c r="P78" s="135">
        <v>604.80560708333303</v>
      </c>
    </row>
    <row r="79" spans="1:16" ht="12.5" outlineLevel="2" x14ac:dyDescent="0.25">
      <c r="A79" s="111" t="s">
        <v>1699</v>
      </c>
      <c r="B79" s="112" t="s">
        <v>1700</v>
      </c>
      <c r="C79" s="112" t="s">
        <v>1901</v>
      </c>
      <c r="D79" s="112" t="s">
        <v>1902</v>
      </c>
      <c r="E79" s="111" t="s">
        <v>3848</v>
      </c>
      <c r="F79" s="133">
        <v>93.768016250000002</v>
      </c>
      <c r="G79" s="134">
        <v>0</v>
      </c>
      <c r="H79" s="134">
        <v>0</v>
      </c>
      <c r="I79" s="134">
        <v>0</v>
      </c>
      <c r="J79" s="134">
        <f t="shared" si="2"/>
        <v>0</v>
      </c>
      <c r="K79" s="134">
        <v>0</v>
      </c>
      <c r="L79" s="134">
        <v>0</v>
      </c>
      <c r="M79" s="134">
        <v>0</v>
      </c>
      <c r="N79" s="134">
        <v>0</v>
      </c>
      <c r="O79" s="134">
        <v>0</v>
      </c>
      <c r="P79" s="135">
        <v>93.768016250000002</v>
      </c>
    </row>
    <row r="80" spans="1:16" ht="12.5" outlineLevel="2" x14ac:dyDescent="0.25">
      <c r="A80" s="111" t="s">
        <v>1699</v>
      </c>
      <c r="B80" s="112" t="s">
        <v>1700</v>
      </c>
      <c r="C80" s="112" t="s">
        <v>1903</v>
      </c>
      <c r="D80" s="112" t="s">
        <v>1904</v>
      </c>
      <c r="E80" s="111" t="s">
        <v>3848</v>
      </c>
      <c r="F80" s="133">
        <v>60.7489925</v>
      </c>
      <c r="G80" s="134">
        <v>0</v>
      </c>
      <c r="H80" s="134">
        <v>0</v>
      </c>
      <c r="I80" s="134">
        <v>0</v>
      </c>
      <c r="J80" s="134">
        <f t="shared" si="2"/>
        <v>0</v>
      </c>
      <c r="K80" s="134">
        <v>0</v>
      </c>
      <c r="L80" s="134">
        <v>0</v>
      </c>
      <c r="M80" s="134">
        <v>0</v>
      </c>
      <c r="N80" s="134">
        <v>0</v>
      </c>
      <c r="O80" s="134">
        <v>0</v>
      </c>
      <c r="P80" s="135">
        <v>60.7489925</v>
      </c>
    </row>
    <row r="81" spans="1:17" ht="12.5" outlineLevel="2" x14ac:dyDescent="0.25">
      <c r="A81" s="111" t="s">
        <v>1699</v>
      </c>
      <c r="B81" s="112" t="s">
        <v>1700</v>
      </c>
      <c r="C81" s="112" t="s">
        <v>1905</v>
      </c>
      <c r="D81" s="112" t="s">
        <v>1906</v>
      </c>
      <c r="E81" s="111" t="s">
        <v>3848</v>
      </c>
      <c r="F81" s="133">
        <v>2377.2453170833301</v>
      </c>
      <c r="G81" s="134">
        <v>0</v>
      </c>
      <c r="H81" s="134">
        <v>0</v>
      </c>
      <c r="I81" s="134">
        <v>0</v>
      </c>
      <c r="J81" s="134">
        <f t="shared" si="2"/>
        <v>0</v>
      </c>
      <c r="K81" s="134">
        <v>0</v>
      </c>
      <c r="L81" s="134">
        <v>0</v>
      </c>
      <c r="M81" s="134">
        <v>0</v>
      </c>
      <c r="N81" s="134">
        <v>0</v>
      </c>
      <c r="O81" s="134">
        <v>0</v>
      </c>
      <c r="P81" s="135">
        <v>2377.2453170833301</v>
      </c>
    </row>
    <row r="82" spans="1:17" ht="12.5" outlineLevel="2" x14ac:dyDescent="0.25">
      <c r="A82" s="111" t="s">
        <v>1699</v>
      </c>
      <c r="B82" s="112" t="s">
        <v>1700</v>
      </c>
      <c r="C82" s="112" t="s">
        <v>1907</v>
      </c>
      <c r="D82" s="112" t="s">
        <v>1908</v>
      </c>
      <c r="E82" s="111" t="s">
        <v>3848</v>
      </c>
      <c r="F82" s="133">
        <v>59.469219166666697</v>
      </c>
      <c r="G82" s="134">
        <v>0</v>
      </c>
      <c r="H82" s="134">
        <v>0</v>
      </c>
      <c r="I82" s="134">
        <v>0</v>
      </c>
      <c r="J82" s="134">
        <f t="shared" si="2"/>
        <v>0</v>
      </c>
      <c r="K82" s="134">
        <v>0</v>
      </c>
      <c r="L82" s="134">
        <v>0</v>
      </c>
      <c r="M82" s="134">
        <v>0</v>
      </c>
      <c r="N82" s="134">
        <v>0</v>
      </c>
      <c r="O82" s="134">
        <v>0</v>
      </c>
      <c r="P82" s="135">
        <v>59.469219166666697</v>
      </c>
    </row>
    <row r="83" spans="1:17" ht="12.5" outlineLevel="2" x14ac:dyDescent="0.25">
      <c r="A83" s="111" t="s">
        <v>1699</v>
      </c>
      <c r="B83" s="112" t="s">
        <v>1700</v>
      </c>
      <c r="C83" s="112" t="s">
        <v>1909</v>
      </c>
      <c r="D83" s="112" t="s">
        <v>1910</v>
      </c>
      <c r="E83" s="111" t="s">
        <v>3848</v>
      </c>
      <c r="F83" s="133">
        <v>118.171039166667</v>
      </c>
      <c r="G83" s="134">
        <v>0</v>
      </c>
      <c r="H83" s="134">
        <v>0</v>
      </c>
      <c r="I83" s="134">
        <v>0</v>
      </c>
      <c r="J83" s="134">
        <f t="shared" si="2"/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5">
        <v>118.171039166667</v>
      </c>
    </row>
    <row r="84" spans="1:17" ht="12.5" outlineLevel="2" x14ac:dyDescent="0.25">
      <c r="A84" s="111" t="s">
        <v>1699</v>
      </c>
      <c r="B84" s="112" t="s">
        <v>1700</v>
      </c>
      <c r="C84" s="112" t="s">
        <v>1911</v>
      </c>
      <c r="D84" s="112" t="s">
        <v>5668</v>
      </c>
      <c r="E84" s="111" t="s">
        <v>5417</v>
      </c>
      <c r="F84" s="133">
        <v>-8.2083301094826311E-5</v>
      </c>
      <c r="G84" s="134">
        <v>0</v>
      </c>
      <c r="H84" s="134">
        <v>0</v>
      </c>
      <c r="I84" s="134">
        <v>0</v>
      </c>
      <c r="J84" s="134">
        <f t="shared" si="2"/>
        <v>-1.8721617622925536E-5</v>
      </c>
      <c r="K84" s="134">
        <v>-1.5753947703923038E-5</v>
      </c>
      <c r="L84" s="134">
        <v>-5.5782585502273315E-5</v>
      </c>
      <c r="M84" s="134">
        <v>-7.5368779023051575E-6</v>
      </c>
      <c r="N84" s="134">
        <v>-2.9676699190024986E-6</v>
      </c>
      <c r="O84" s="134">
        <v>-4.2220067322296561E-8</v>
      </c>
      <c r="P84" s="135">
        <v>0</v>
      </c>
    </row>
    <row r="85" spans="1:17" ht="12.5" outlineLevel="2" x14ac:dyDescent="0.25">
      <c r="A85" s="111" t="s">
        <v>1699</v>
      </c>
      <c r="B85" s="112" t="s">
        <v>1700</v>
      </c>
      <c r="C85" s="112" t="s">
        <v>1913</v>
      </c>
      <c r="D85" s="112" t="s">
        <v>5669</v>
      </c>
      <c r="E85" s="111" t="s">
        <v>5568</v>
      </c>
      <c r="F85" s="133">
        <v>508.89267208333303</v>
      </c>
      <c r="G85" s="134">
        <v>21.534533284812287</v>
      </c>
      <c r="H85" s="134">
        <v>372.39127283371334</v>
      </c>
      <c r="I85" s="134">
        <v>114.96686596480743</v>
      </c>
      <c r="J85" s="134">
        <f t="shared" si="2"/>
        <v>0</v>
      </c>
      <c r="K85" s="134">
        <v>0</v>
      </c>
      <c r="L85" s="134">
        <v>0</v>
      </c>
      <c r="M85" s="134">
        <v>0</v>
      </c>
      <c r="N85" s="134">
        <v>0</v>
      </c>
      <c r="O85" s="134">
        <v>0</v>
      </c>
      <c r="P85" s="135">
        <v>0</v>
      </c>
    </row>
    <row r="86" spans="1:17" ht="12.5" outlineLevel="2" x14ac:dyDescent="0.25">
      <c r="A86" s="111" t="s">
        <v>1699</v>
      </c>
      <c r="B86" s="112" t="s">
        <v>1700</v>
      </c>
      <c r="C86" s="112" t="s">
        <v>1915</v>
      </c>
      <c r="D86" s="112" t="s">
        <v>5670</v>
      </c>
      <c r="E86" s="111" t="s">
        <v>3848</v>
      </c>
      <c r="F86" s="133">
        <v>1285.2345866666701</v>
      </c>
      <c r="G86" s="134">
        <v>0</v>
      </c>
      <c r="H86" s="134">
        <v>0</v>
      </c>
      <c r="I86" s="134">
        <v>0</v>
      </c>
      <c r="J86" s="134">
        <f t="shared" si="2"/>
        <v>0</v>
      </c>
      <c r="K86" s="134">
        <v>0</v>
      </c>
      <c r="L86" s="134">
        <v>0</v>
      </c>
      <c r="M86" s="134">
        <v>0</v>
      </c>
      <c r="N86" s="134">
        <v>0</v>
      </c>
      <c r="O86" s="134">
        <v>0</v>
      </c>
      <c r="P86" s="135">
        <v>1285.2345866666701</v>
      </c>
    </row>
    <row r="87" spans="1:17" ht="12.5" outlineLevel="2" x14ac:dyDescent="0.25">
      <c r="A87" s="111" t="s">
        <v>1699</v>
      </c>
      <c r="B87" s="112" t="s">
        <v>1700</v>
      </c>
      <c r="C87" s="112" t="s">
        <v>1917</v>
      </c>
      <c r="D87" s="112" t="s">
        <v>5671</v>
      </c>
      <c r="E87" s="111" t="s">
        <v>3849</v>
      </c>
      <c r="F87" s="133">
        <v>-1.6345491666666701</v>
      </c>
      <c r="G87" s="134">
        <v>0</v>
      </c>
      <c r="H87" s="134">
        <v>0</v>
      </c>
      <c r="I87" s="134">
        <v>-1.6345491666666701</v>
      </c>
      <c r="J87" s="134">
        <f t="shared" si="2"/>
        <v>0</v>
      </c>
      <c r="K87" s="134">
        <v>0</v>
      </c>
      <c r="L87" s="134">
        <v>0</v>
      </c>
      <c r="M87" s="134">
        <v>0</v>
      </c>
      <c r="N87" s="134">
        <v>0</v>
      </c>
      <c r="O87" s="134">
        <v>0</v>
      </c>
      <c r="P87" s="135">
        <v>0</v>
      </c>
    </row>
    <row r="88" spans="1:17" ht="12.5" outlineLevel="2" x14ac:dyDescent="0.25">
      <c r="A88" s="111" t="s">
        <v>1699</v>
      </c>
      <c r="B88" s="112" t="s">
        <v>1700</v>
      </c>
      <c r="C88" s="112" t="s">
        <v>1943</v>
      </c>
      <c r="D88" s="112" t="s">
        <v>5672</v>
      </c>
      <c r="E88" s="111" t="s">
        <v>5548</v>
      </c>
      <c r="F88" s="133">
        <v>5176.1009999999997</v>
      </c>
      <c r="G88" s="134">
        <v>73.343919553254807</v>
      </c>
      <c r="H88" s="134">
        <v>1322.4383899159434</v>
      </c>
      <c r="I88" s="134">
        <v>404.31063950010537</v>
      </c>
      <c r="J88" s="134">
        <f t="shared" si="2"/>
        <v>783.56560930369608</v>
      </c>
      <c r="K88" s="134">
        <v>657.35886636509326</v>
      </c>
      <c r="L88" s="134">
        <v>2283.9714858042244</v>
      </c>
      <c r="M88" s="134">
        <v>306.71008081783464</v>
      </c>
      <c r="N88" s="134">
        <v>126.20674293860277</v>
      </c>
      <c r="O88" s="134">
        <v>1.7608751049417313</v>
      </c>
      <c r="P88" s="135">
        <v>0</v>
      </c>
      <c r="Q88" t="s">
        <v>6009</v>
      </c>
    </row>
    <row r="89" spans="1:17" ht="12.5" outlineLevel="2" x14ac:dyDescent="0.25">
      <c r="A89" s="111" t="s">
        <v>1699</v>
      </c>
      <c r="B89" s="112" t="s">
        <v>1700</v>
      </c>
      <c r="C89" s="112" t="s">
        <v>1923</v>
      </c>
      <c r="D89" s="112" t="s">
        <v>5673</v>
      </c>
      <c r="E89" s="111" t="s">
        <v>3848</v>
      </c>
      <c r="F89" s="133">
        <v>-127.636957083333</v>
      </c>
      <c r="G89" s="134">
        <v>0</v>
      </c>
      <c r="H89" s="134">
        <v>0</v>
      </c>
      <c r="I89" s="134">
        <v>0</v>
      </c>
      <c r="J89" s="134">
        <f t="shared" si="2"/>
        <v>0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5">
        <v>-127.636957083333</v>
      </c>
    </row>
    <row r="90" spans="1:17" ht="12.5" outlineLevel="2" x14ac:dyDescent="0.25">
      <c r="A90" s="111" t="s">
        <v>1699</v>
      </c>
      <c r="B90" s="112" t="s">
        <v>1700</v>
      </c>
      <c r="C90" s="112" t="s">
        <v>5674</v>
      </c>
      <c r="D90" s="112" t="s">
        <v>5675</v>
      </c>
      <c r="E90" s="111" t="s">
        <v>5568</v>
      </c>
      <c r="F90" s="133">
        <v>2158.0528399999998</v>
      </c>
      <c r="G90" s="134">
        <v>91.321143460587322</v>
      </c>
      <c r="H90" s="134">
        <v>1579.1935864197526</v>
      </c>
      <c r="I90" s="134">
        <v>487.53811011965985</v>
      </c>
      <c r="J90" s="134">
        <f t="shared" si="2"/>
        <v>0</v>
      </c>
      <c r="K90" s="134">
        <v>0</v>
      </c>
      <c r="L90" s="134">
        <v>0</v>
      </c>
      <c r="M90" s="134">
        <v>0</v>
      </c>
      <c r="N90" s="134">
        <v>0</v>
      </c>
      <c r="O90" s="134">
        <v>0</v>
      </c>
      <c r="P90" s="135">
        <v>0</v>
      </c>
      <c r="Q90" t="s">
        <v>6009</v>
      </c>
    </row>
    <row r="91" spans="1:17" ht="12.5" outlineLevel="2" x14ac:dyDescent="0.25">
      <c r="A91" s="111" t="s">
        <v>1699</v>
      </c>
      <c r="B91" s="112" t="s">
        <v>1700</v>
      </c>
      <c r="C91" s="112" t="s">
        <v>5676</v>
      </c>
      <c r="D91" s="112" t="s">
        <v>5677</v>
      </c>
      <c r="E91" s="111" t="s">
        <v>5568</v>
      </c>
      <c r="F91" s="133">
        <v>-414.988155833333</v>
      </c>
      <c r="G91" s="134">
        <v>-17.560827154399231</v>
      </c>
      <c r="H91" s="134">
        <v>-303.67497124498601</v>
      </c>
      <c r="I91" s="134">
        <v>-93.752357433947765</v>
      </c>
      <c r="J91" s="134">
        <f t="shared" si="2"/>
        <v>0</v>
      </c>
      <c r="K91" s="134">
        <v>0</v>
      </c>
      <c r="L91" s="134">
        <v>0</v>
      </c>
      <c r="M91" s="134">
        <v>0</v>
      </c>
      <c r="N91" s="134">
        <v>0</v>
      </c>
      <c r="O91" s="134">
        <v>0</v>
      </c>
      <c r="P91" s="135">
        <v>0</v>
      </c>
      <c r="Q91" t="s">
        <v>6009</v>
      </c>
    </row>
    <row r="92" spans="1:17" ht="12.5" outlineLevel="2" x14ac:dyDescent="0.25">
      <c r="A92" s="111" t="s">
        <v>1699</v>
      </c>
      <c r="B92" s="112" t="s">
        <v>1700</v>
      </c>
      <c r="C92" s="112" t="s">
        <v>5678</v>
      </c>
      <c r="D92" s="112" t="s">
        <v>5679</v>
      </c>
      <c r="E92" s="111" t="s">
        <v>5568</v>
      </c>
      <c r="F92" s="133">
        <v>-614.58196750000002</v>
      </c>
      <c r="G92" s="134">
        <v>-26.006929479241816</v>
      </c>
      <c r="H92" s="134">
        <v>-449.73129638717882</v>
      </c>
      <c r="I92" s="134">
        <v>-138.84374163357938</v>
      </c>
      <c r="J92" s="134">
        <f t="shared" si="2"/>
        <v>0</v>
      </c>
      <c r="K92" s="134">
        <v>0</v>
      </c>
      <c r="L92" s="134">
        <v>0</v>
      </c>
      <c r="M92" s="134">
        <v>0</v>
      </c>
      <c r="N92" s="134">
        <v>0</v>
      </c>
      <c r="O92" s="134">
        <v>0</v>
      </c>
      <c r="P92" s="135">
        <v>0</v>
      </c>
      <c r="Q92" t="s">
        <v>6009</v>
      </c>
    </row>
    <row r="93" spans="1:17" ht="12.5" outlineLevel="2" x14ac:dyDescent="0.25">
      <c r="A93" s="111" t="s">
        <v>1699</v>
      </c>
      <c r="B93" s="112" t="s">
        <v>1700</v>
      </c>
      <c r="C93" s="112" t="s">
        <v>5680</v>
      </c>
      <c r="D93" s="112" t="s">
        <v>5681</v>
      </c>
      <c r="E93" s="111" t="s">
        <v>5568</v>
      </c>
      <c r="F93" s="133">
        <v>216.25406833333301</v>
      </c>
      <c r="G93" s="134">
        <v>9.1511053075994013</v>
      </c>
      <c r="H93" s="134">
        <v>158.24776456779364</v>
      </c>
      <c r="I93" s="134">
        <v>48.855198457939963</v>
      </c>
      <c r="J93" s="134">
        <f t="shared" si="2"/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5">
        <v>0</v>
      </c>
      <c r="Q93" t="s">
        <v>6009</v>
      </c>
    </row>
    <row r="94" spans="1:17" ht="12.5" outlineLevel="2" x14ac:dyDescent="0.25">
      <c r="A94" s="111" t="s">
        <v>1699</v>
      </c>
      <c r="B94" s="112" t="s">
        <v>1700</v>
      </c>
      <c r="C94" s="112" t="s">
        <v>5682</v>
      </c>
      <c r="D94" s="112" t="s">
        <v>5683</v>
      </c>
      <c r="E94" s="111" t="s">
        <v>5568</v>
      </c>
      <c r="F94" s="133">
        <v>-563.30147541666702</v>
      </c>
      <c r="G94" s="134">
        <v>-23.836920901383472</v>
      </c>
      <c r="H94" s="134">
        <v>-412.20588333638051</v>
      </c>
      <c r="I94" s="134">
        <v>-127.25867117890306</v>
      </c>
      <c r="J94" s="134">
        <f t="shared" si="2"/>
        <v>0</v>
      </c>
      <c r="K94" s="134">
        <v>0</v>
      </c>
      <c r="L94" s="134">
        <v>0</v>
      </c>
      <c r="M94" s="134">
        <v>0</v>
      </c>
      <c r="N94" s="134">
        <v>0</v>
      </c>
      <c r="O94" s="134">
        <v>0</v>
      </c>
      <c r="P94" s="135">
        <v>0</v>
      </c>
      <c r="Q94" t="s">
        <v>6009</v>
      </c>
    </row>
    <row r="95" spans="1:17" ht="12.5" outlineLevel="2" x14ac:dyDescent="0.25">
      <c r="A95" s="111" t="s">
        <v>1699</v>
      </c>
      <c r="B95" s="112" t="s">
        <v>1700</v>
      </c>
      <c r="C95" s="112" t="s">
        <v>5684</v>
      </c>
      <c r="D95" s="112" t="s">
        <v>3454</v>
      </c>
      <c r="E95" s="111" t="s">
        <v>5568</v>
      </c>
      <c r="F95" s="133">
        <v>-13859.321954999999</v>
      </c>
      <c r="G95" s="134">
        <v>-586.47735822771733</v>
      </c>
      <c r="H95" s="134">
        <v>-10141.805584084988</v>
      </c>
      <c r="I95" s="134">
        <v>-3131.0390126872935</v>
      </c>
      <c r="J95" s="134">
        <f t="shared" si="2"/>
        <v>0</v>
      </c>
      <c r="K95" s="134">
        <v>0</v>
      </c>
      <c r="L95" s="134">
        <v>0</v>
      </c>
      <c r="M95" s="134">
        <v>0</v>
      </c>
      <c r="N95" s="134">
        <v>0</v>
      </c>
      <c r="O95" s="134">
        <v>0</v>
      </c>
      <c r="P95" s="135">
        <v>0</v>
      </c>
      <c r="Q95" t="s">
        <v>6009</v>
      </c>
    </row>
    <row r="96" spans="1:17" ht="12.5" outlineLevel="2" x14ac:dyDescent="0.25">
      <c r="A96" s="111" t="s">
        <v>1699</v>
      </c>
      <c r="B96" s="112" t="s">
        <v>1700</v>
      </c>
      <c r="C96" s="112" t="s">
        <v>5685</v>
      </c>
      <c r="D96" s="112" t="s">
        <v>5686</v>
      </c>
      <c r="E96" s="111" t="s">
        <v>5568</v>
      </c>
      <c r="F96" s="133">
        <v>-1014.33538833333</v>
      </c>
      <c r="G96" s="134">
        <v>-42.923076672737352</v>
      </c>
      <c r="H96" s="134">
        <v>-742.25797906532443</v>
      </c>
      <c r="I96" s="134">
        <v>-229.15433259526816</v>
      </c>
      <c r="J96" s="134">
        <f t="shared" si="2"/>
        <v>0</v>
      </c>
      <c r="K96" s="134">
        <v>0</v>
      </c>
      <c r="L96" s="134">
        <v>0</v>
      </c>
      <c r="M96" s="134">
        <v>0</v>
      </c>
      <c r="N96" s="134">
        <v>0</v>
      </c>
      <c r="O96" s="134">
        <v>0</v>
      </c>
      <c r="P96" s="135">
        <v>0</v>
      </c>
      <c r="Q96" t="s">
        <v>6009</v>
      </c>
    </row>
    <row r="97" spans="1:17" ht="12.5" outlineLevel="2" x14ac:dyDescent="0.25">
      <c r="A97" s="111" t="s">
        <v>1699</v>
      </c>
      <c r="B97" s="112" t="s">
        <v>1700</v>
      </c>
      <c r="C97" s="112" t="s">
        <v>5687</v>
      </c>
      <c r="D97" s="112" t="s">
        <v>5688</v>
      </c>
      <c r="E97" s="111" t="s">
        <v>5568</v>
      </c>
      <c r="F97" s="133">
        <v>11.2387995833333</v>
      </c>
      <c r="G97" s="134">
        <v>0.47558614416242445</v>
      </c>
      <c r="H97" s="134">
        <v>8.2241916843226779</v>
      </c>
      <c r="I97" s="134">
        <v>2.5390217548481981</v>
      </c>
      <c r="J97" s="134">
        <f t="shared" si="2"/>
        <v>0</v>
      </c>
      <c r="K97" s="134">
        <v>0</v>
      </c>
      <c r="L97" s="134">
        <v>0</v>
      </c>
      <c r="M97" s="134">
        <v>0</v>
      </c>
      <c r="N97" s="134">
        <v>0</v>
      </c>
      <c r="O97" s="134">
        <v>0</v>
      </c>
      <c r="P97" s="135">
        <v>0</v>
      </c>
      <c r="Q97" t="s">
        <v>6009</v>
      </c>
    </row>
    <row r="98" spans="1:17" ht="12.5" outlineLevel="2" x14ac:dyDescent="0.25">
      <c r="A98" s="111" t="s">
        <v>1699</v>
      </c>
      <c r="B98" s="112" t="s">
        <v>1700</v>
      </c>
      <c r="C98" s="112" t="s">
        <v>5689</v>
      </c>
      <c r="D98" s="112" t="s">
        <v>5690</v>
      </c>
      <c r="E98" s="111" t="s">
        <v>5568</v>
      </c>
      <c r="F98" s="133">
        <v>11.601744999999999</v>
      </c>
      <c r="G98" s="134">
        <v>0.49094470714542454</v>
      </c>
      <c r="H98" s="134">
        <v>8.4897834546430442</v>
      </c>
      <c r="I98" s="134">
        <v>2.62101683821153</v>
      </c>
      <c r="J98" s="134">
        <f t="shared" si="2"/>
        <v>0</v>
      </c>
      <c r="K98" s="134">
        <v>0</v>
      </c>
      <c r="L98" s="134">
        <v>0</v>
      </c>
      <c r="M98" s="134">
        <v>0</v>
      </c>
      <c r="N98" s="134">
        <v>0</v>
      </c>
      <c r="O98" s="134">
        <v>0</v>
      </c>
      <c r="P98" s="135">
        <v>0</v>
      </c>
      <c r="Q98" t="s">
        <v>6009</v>
      </c>
    </row>
    <row r="99" spans="1:17" ht="12.5" outlineLevel="2" x14ac:dyDescent="0.25">
      <c r="A99" s="111" t="s">
        <v>1699</v>
      </c>
      <c r="B99" s="112" t="s">
        <v>1700</v>
      </c>
      <c r="C99" s="112" t="s">
        <v>5691</v>
      </c>
      <c r="D99" s="112" t="s">
        <v>5692</v>
      </c>
      <c r="E99" s="111" t="s">
        <v>3848</v>
      </c>
      <c r="F99" s="133">
        <v>-5176.1009999999997</v>
      </c>
      <c r="G99" s="134">
        <v>0</v>
      </c>
      <c r="H99" s="134">
        <v>0</v>
      </c>
      <c r="I99" s="134">
        <v>0</v>
      </c>
      <c r="J99" s="134">
        <f t="shared" si="2"/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5">
        <v>-5176.1009999999997</v>
      </c>
    </row>
    <row r="100" spans="1:17" ht="12.5" outlineLevel="2" x14ac:dyDescent="0.25">
      <c r="A100" s="111" t="s">
        <v>1699</v>
      </c>
      <c r="B100" s="112" t="s">
        <v>1700</v>
      </c>
      <c r="C100" s="112" t="s">
        <v>1933</v>
      </c>
      <c r="D100" s="112" t="s">
        <v>5693</v>
      </c>
      <c r="E100" s="111" t="s">
        <v>3856</v>
      </c>
      <c r="F100" s="133">
        <v>-20.37840125</v>
      </c>
      <c r="G100" s="134">
        <v>-0.39464533659057088</v>
      </c>
      <c r="H100" s="134">
        <v>-5.0007492136588292</v>
      </c>
      <c r="I100" s="134">
        <v>-1.3657119706357221</v>
      </c>
      <c r="J100" s="134">
        <f t="shared" si="2"/>
        <v>-2.977215280905253</v>
      </c>
      <c r="K100" s="134">
        <v>-2.4939132091085225</v>
      </c>
      <c r="L100" s="134">
        <v>-9.3905271132368728</v>
      </c>
      <c r="M100" s="134">
        <v>-1.2443057346939919</v>
      </c>
      <c r="N100" s="134">
        <v>-0.48330207179673068</v>
      </c>
      <c r="O100" s="134">
        <v>-5.2466002787592541E-3</v>
      </c>
      <c r="P100" s="135">
        <v>0</v>
      </c>
    </row>
    <row r="101" spans="1:17" ht="13" outlineLevel="1" thickBot="1" x14ac:dyDescent="0.3">
      <c r="A101" s="115" t="s">
        <v>5694</v>
      </c>
      <c r="B101" s="115"/>
      <c r="C101" s="115"/>
      <c r="D101" s="115"/>
      <c r="E101" s="115"/>
      <c r="F101" s="136">
        <f t="shared" ref="F101:P101" si="3">SUBTOTAL(9,F18:F100)</f>
        <v>132051.27966344426</v>
      </c>
      <c r="G101" s="137">
        <f t="shared" si="3"/>
        <v>581.31028835474638</v>
      </c>
      <c r="H101" s="137">
        <f t="shared" si="3"/>
        <v>6839.4565084057267</v>
      </c>
      <c r="I101" s="137">
        <f t="shared" si="3"/>
        <v>7060.6785625543062</v>
      </c>
      <c r="J101" s="137">
        <f t="shared" si="3"/>
        <v>16665.879174168484</v>
      </c>
      <c r="K101" s="137">
        <f t="shared" si="3"/>
        <v>11557.311384636714</v>
      </c>
      <c r="L101" s="137">
        <f t="shared" si="3"/>
        <v>43672.427525083913</v>
      </c>
      <c r="M101" s="137">
        <f t="shared" si="3"/>
        <v>6016.0439391300742</v>
      </c>
      <c r="N101" s="137">
        <f t="shared" si="3"/>
        <v>5108.567789531774</v>
      </c>
      <c r="O101" s="137">
        <f t="shared" si="3"/>
        <v>30.156196163751364</v>
      </c>
      <c r="P101" s="138">
        <f t="shared" si="3"/>
        <v>51185.327469583281</v>
      </c>
    </row>
    <row r="102" spans="1:17" ht="12.5" outlineLevel="2" x14ac:dyDescent="0.25">
      <c r="A102" s="118" t="s">
        <v>1935</v>
      </c>
      <c r="B102" s="118" t="s">
        <v>1936</v>
      </c>
      <c r="C102" s="118" t="s">
        <v>1939</v>
      </c>
      <c r="D102" s="118" t="s">
        <v>5695</v>
      </c>
      <c r="E102" s="118" t="s">
        <v>3849</v>
      </c>
      <c r="F102" s="139">
        <v>123.7201625</v>
      </c>
      <c r="G102" s="140">
        <v>0</v>
      </c>
      <c r="H102" s="140">
        <v>0</v>
      </c>
      <c r="I102" s="140">
        <v>123.7201625</v>
      </c>
      <c r="J102" s="140">
        <f t="shared" si="2"/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1">
        <v>0</v>
      </c>
    </row>
    <row r="103" spans="1:17" ht="13" outlineLevel="1" thickBot="1" x14ac:dyDescent="0.3">
      <c r="A103" s="115" t="s">
        <v>5696</v>
      </c>
      <c r="B103" s="115"/>
      <c r="C103" s="115"/>
      <c r="D103" s="115"/>
      <c r="E103" s="115"/>
      <c r="F103" s="136">
        <f t="shared" ref="F103:P103" si="4">SUBTOTAL(9,F102:F102)</f>
        <v>123.7201625</v>
      </c>
      <c r="G103" s="137">
        <f t="shared" si="4"/>
        <v>0</v>
      </c>
      <c r="H103" s="137">
        <f t="shared" si="4"/>
        <v>0</v>
      </c>
      <c r="I103" s="137">
        <f t="shared" si="4"/>
        <v>123.7201625</v>
      </c>
      <c r="J103" s="137">
        <f t="shared" si="4"/>
        <v>0</v>
      </c>
      <c r="K103" s="137">
        <f t="shared" si="4"/>
        <v>0</v>
      </c>
      <c r="L103" s="137">
        <f t="shared" si="4"/>
        <v>0</v>
      </c>
      <c r="M103" s="137">
        <f t="shared" si="4"/>
        <v>0</v>
      </c>
      <c r="N103" s="137">
        <f t="shared" si="4"/>
        <v>0</v>
      </c>
      <c r="O103" s="137">
        <f t="shared" si="4"/>
        <v>0</v>
      </c>
      <c r="P103" s="138">
        <f t="shared" si="4"/>
        <v>0</v>
      </c>
    </row>
    <row r="104" spans="1:17" ht="12.5" hidden="1" outlineLevel="2" x14ac:dyDescent="0.25">
      <c r="A104" s="118" t="s">
        <v>3409</v>
      </c>
      <c r="B104" s="118" t="s">
        <v>3410</v>
      </c>
      <c r="C104" s="118" t="s">
        <v>3411</v>
      </c>
      <c r="D104" s="118" t="s">
        <v>5697</v>
      </c>
      <c r="E104" s="118" t="s">
        <v>5548</v>
      </c>
      <c r="F104" s="139">
        <v>-1.3333300012163818E-4</v>
      </c>
      <c r="G104" s="140">
        <v>-1.8892917342060259E-6</v>
      </c>
      <c r="H104" s="140">
        <v>-3.4065154061623119E-5</v>
      </c>
      <c r="I104" s="140">
        <v>-1.0414779492449463E-5</v>
      </c>
      <c r="J104" s="140">
        <f t="shared" si="2"/>
        <v>-2.0184141206016113E-5</v>
      </c>
      <c r="K104" s="140">
        <v>-1.693313747336401E-5</v>
      </c>
      <c r="L104" s="140">
        <v>-5.8833622140401199E-5</v>
      </c>
      <c r="M104" s="140">
        <v>-7.9006524878459688E-6</v>
      </c>
      <c r="N104" s="140">
        <v>-3.251003732652103E-6</v>
      </c>
      <c r="O104" s="140">
        <v>-4.5358999096305408E-8</v>
      </c>
      <c r="P104" s="141">
        <v>0</v>
      </c>
    </row>
    <row r="105" spans="1:17" ht="13" outlineLevel="1" collapsed="1" thickBot="1" x14ac:dyDescent="0.3">
      <c r="A105" s="115" t="s">
        <v>5698</v>
      </c>
      <c r="B105" s="115"/>
      <c r="C105" s="115"/>
      <c r="D105" s="115"/>
      <c r="E105" s="115"/>
      <c r="F105" s="136">
        <f t="shared" ref="F105:P105" si="5">SUBTOTAL(9,F104:F104)</f>
        <v>-1.3333300012163818E-4</v>
      </c>
      <c r="G105" s="137">
        <f t="shared" si="5"/>
        <v>-1.8892917342060259E-6</v>
      </c>
      <c r="H105" s="137">
        <f t="shared" si="5"/>
        <v>-3.4065154061623119E-5</v>
      </c>
      <c r="I105" s="137">
        <f t="shared" si="5"/>
        <v>-1.0414779492449463E-5</v>
      </c>
      <c r="J105" s="137">
        <f t="shared" si="5"/>
        <v>-2.0184141206016113E-5</v>
      </c>
      <c r="K105" s="137">
        <f t="shared" si="5"/>
        <v>-1.693313747336401E-5</v>
      </c>
      <c r="L105" s="137">
        <f t="shared" si="5"/>
        <v>-5.8833622140401199E-5</v>
      </c>
      <c r="M105" s="137">
        <f t="shared" si="5"/>
        <v>-7.9006524878459688E-6</v>
      </c>
      <c r="N105" s="137">
        <f t="shared" si="5"/>
        <v>-3.251003732652103E-6</v>
      </c>
      <c r="O105" s="137">
        <f t="shared" si="5"/>
        <v>-4.5358999096305408E-8</v>
      </c>
      <c r="P105" s="138">
        <f t="shared" si="5"/>
        <v>0</v>
      </c>
    </row>
    <row r="106" spans="1:17" ht="12.5" outlineLevel="2" x14ac:dyDescent="0.25">
      <c r="A106" s="118" t="s">
        <v>3413</v>
      </c>
      <c r="B106" s="118" t="s">
        <v>3414</v>
      </c>
      <c r="C106" s="118" t="s">
        <v>3415</v>
      </c>
      <c r="D106" s="118" t="s">
        <v>5699</v>
      </c>
      <c r="E106" s="118" t="s">
        <v>3856</v>
      </c>
      <c r="F106" s="139">
        <v>-1079.9385945833301</v>
      </c>
      <c r="G106" s="140">
        <v>-20.913943391731298</v>
      </c>
      <c r="H106" s="140">
        <v>-265.01107772928998</v>
      </c>
      <c r="I106" s="140">
        <v>-72.374915386160239</v>
      </c>
      <c r="J106" s="140">
        <f t="shared" si="2"/>
        <v>-157.77536455333234</v>
      </c>
      <c r="K106" s="140">
        <v>-132.16312177862631</v>
      </c>
      <c r="L106" s="140">
        <v>-497.6441737825574</v>
      </c>
      <c r="M106" s="140">
        <v>-65.941079963640789</v>
      </c>
      <c r="N106" s="140">
        <v>-25.61224277470604</v>
      </c>
      <c r="O106" s="140">
        <v>-0.2780397766180886</v>
      </c>
      <c r="P106" s="141">
        <v>0</v>
      </c>
    </row>
    <row r="107" spans="1:17" ht="13" outlineLevel="1" thickBot="1" x14ac:dyDescent="0.3">
      <c r="A107" s="115" t="s">
        <v>5700</v>
      </c>
      <c r="B107" s="115"/>
      <c r="C107" s="115"/>
      <c r="D107" s="115"/>
      <c r="E107" s="115"/>
      <c r="F107" s="136">
        <f t="shared" ref="F107:P107" si="6">SUBTOTAL(9,F106:F106)</f>
        <v>-1079.9385945833301</v>
      </c>
      <c r="G107" s="137">
        <f t="shared" si="6"/>
        <v>-20.913943391731298</v>
      </c>
      <c r="H107" s="137">
        <f t="shared" si="6"/>
        <v>-265.01107772928998</v>
      </c>
      <c r="I107" s="137">
        <f t="shared" si="6"/>
        <v>-72.374915386160239</v>
      </c>
      <c r="J107" s="137">
        <f t="shared" si="6"/>
        <v>-157.77536455333234</v>
      </c>
      <c r="K107" s="137">
        <f t="shared" si="6"/>
        <v>-132.16312177862631</v>
      </c>
      <c r="L107" s="137">
        <f t="shared" si="6"/>
        <v>-497.6441737825574</v>
      </c>
      <c r="M107" s="137">
        <f t="shared" si="6"/>
        <v>-65.941079963640789</v>
      </c>
      <c r="N107" s="137">
        <f t="shared" si="6"/>
        <v>-25.61224277470604</v>
      </c>
      <c r="O107" s="137">
        <f t="shared" si="6"/>
        <v>-0.2780397766180886</v>
      </c>
      <c r="P107" s="138">
        <f t="shared" si="6"/>
        <v>0</v>
      </c>
    </row>
    <row r="108" spans="1:17" ht="12.5" outlineLevel="2" x14ac:dyDescent="0.25">
      <c r="A108" s="118" t="s">
        <v>3417</v>
      </c>
      <c r="B108" s="118" t="s">
        <v>3418</v>
      </c>
      <c r="C108" s="118" t="s">
        <v>3421</v>
      </c>
      <c r="D108" s="118" t="s">
        <v>5701</v>
      </c>
      <c r="E108" s="118" t="s">
        <v>3861</v>
      </c>
      <c r="F108" s="139">
        <v>-3655.5934999999999</v>
      </c>
      <c r="G108" s="140">
        <v>-3655.5934999999999</v>
      </c>
      <c r="H108" s="140">
        <v>0</v>
      </c>
      <c r="I108" s="140">
        <v>0</v>
      </c>
      <c r="J108" s="140">
        <f t="shared" si="2"/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0</v>
      </c>
      <c r="P108" s="141">
        <v>0</v>
      </c>
    </row>
    <row r="109" spans="1:17" ht="12.5" outlineLevel="2" x14ac:dyDescent="0.25">
      <c r="A109" s="111" t="s">
        <v>3417</v>
      </c>
      <c r="B109" s="112" t="s">
        <v>3418</v>
      </c>
      <c r="C109" s="112" t="s">
        <v>3423</v>
      </c>
      <c r="D109" s="112" t="s">
        <v>5702</v>
      </c>
      <c r="E109" s="111" t="s">
        <v>3885</v>
      </c>
      <c r="F109" s="133">
        <v>-5351.6783758333304</v>
      </c>
      <c r="G109" s="134">
        <v>0</v>
      </c>
      <c r="H109" s="134">
        <v>0</v>
      </c>
      <c r="I109" s="134">
        <v>0</v>
      </c>
      <c r="J109" s="134">
        <f t="shared" si="2"/>
        <v>0</v>
      </c>
      <c r="K109" s="134">
        <v>0</v>
      </c>
      <c r="L109" s="134">
        <v>0</v>
      </c>
      <c r="M109" s="134">
        <v>-5351.6783758333304</v>
      </c>
      <c r="N109" s="134">
        <v>0</v>
      </c>
      <c r="O109" s="134">
        <v>0</v>
      </c>
      <c r="P109" s="135">
        <v>0</v>
      </c>
    </row>
    <row r="110" spans="1:17" ht="12.5" outlineLevel="2" x14ac:dyDescent="0.25">
      <c r="A110" s="111" t="s">
        <v>3417</v>
      </c>
      <c r="B110" s="112" t="s">
        <v>3418</v>
      </c>
      <c r="C110" s="112" t="s">
        <v>3425</v>
      </c>
      <c r="D110" s="112" t="s">
        <v>5703</v>
      </c>
      <c r="E110" s="111" t="s">
        <v>3854</v>
      </c>
      <c r="F110" s="133">
        <v>-50526.617375000002</v>
      </c>
      <c r="G110" s="134">
        <v>0</v>
      </c>
      <c r="H110" s="134">
        <v>-50526.617375000002</v>
      </c>
      <c r="I110" s="134">
        <v>0</v>
      </c>
      <c r="J110" s="134">
        <f t="shared" si="2"/>
        <v>0</v>
      </c>
      <c r="K110" s="134">
        <v>0</v>
      </c>
      <c r="L110" s="134">
        <v>0</v>
      </c>
      <c r="M110" s="134">
        <v>0</v>
      </c>
      <c r="N110" s="134">
        <v>0</v>
      </c>
      <c r="O110" s="134">
        <v>0</v>
      </c>
      <c r="P110" s="135">
        <v>0</v>
      </c>
    </row>
    <row r="111" spans="1:17" ht="12.5" outlineLevel="2" x14ac:dyDescent="0.25">
      <c r="A111" s="111" t="s">
        <v>3417</v>
      </c>
      <c r="B111" s="112" t="s">
        <v>3418</v>
      </c>
      <c r="C111" s="112" t="s">
        <v>3427</v>
      </c>
      <c r="D111" s="112" t="s">
        <v>5704</v>
      </c>
      <c r="E111" s="111" t="s">
        <v>3849</v>
      </c>
      <c r="F111" s="133">
        <v>-11302.2222083333</v>
      </c>
      <c r="G111" s="134">
        <v>0</v>
      </c>
      <c r="H111" s="134">
        <v>0</v>
      </c>
      <c r="I111" s="134">
        <v>-11302.2222083333</v>
      </c>
      <c r="J111" s="134">
        <f t="shared" si="2"/>
        <v>0</v>
      </c>
      <c r="K111" s="134">
        <v>0</v>
      </c>
      <c r="L111" s="134">
        <v>0</v>
      </c>
      <c r="M111" s="134">
        <v>0</v>
      </c>
      <c r="N111" s="134">
        <v>0</v>
      </c>
      <c r="O111" s="134">
        <v>0</v>
      </c>
      <c r="P111" s="135">
        <v>0</v>
      </c>
    </row>
    <row r="112" spans="1:17" ht="12.5" outlineLevel="2" x14ac:dyDescent="0.25">
      <c r="A112" s="111" t="s">
        <v>3417</v>
      </c>
      <c r="B112" s="112" t="s">
        <v>3418</v>
      </c>
      <c r="C112" s="112" t="s">
        <v>3429</v>
      </c>
      <c r="D112" s="112" t="s">
        <v>5705</v>
      </c>
      <c r="E112" s="111" t="s">
        <v>3928</v>
      </c>
      <c r="F112" s="133">
        <v>-20849.443875000001</v>
      </c>
      <c r="G112" s="134">
        <v>0</v>
      </c>
      <c r="H112" s="134">
        <v>0</v>
      </c>
      <c r="I112" s="134">
        <v>0</v>
      </c>
      <c r="J112" s="134">
        <f t="shared" si="2"/>
        <v>-20849.443875000001</v>
      </c>
      <c r="K112" s="134">
        <v>0</v>
      </c>
      <c r="L112" s="134">
        <v>0</v>
      </c>
      <c r="M112" s="134">
        <v>0</v>
      </c>
      <c r="N112" s="134">
        <v>-20849.443875000001</v>
      </c>
      <c r="O112" s="134">
        <v>0</v>
      </c>
      <c r="P112" s="135">
        <v>0</v>
      </c>
    </row>
    <row r="113" spans="1:16" ht="12.5" outlineLevel="2" x14ac:dyDescent="0.25">
      <c r="A113" s="111" t="s">
        <v>3417</v>
      </c>
      <c r="B113" s="112" t="s">
        <v>3418</v>
      </c>
      <c r="C113" s="112" t="s">
        <v>3431</v>
      </c>
      <c r="D113" s="112" t="s">
        <v>5706</v>
      </c>
      <c r="E113" s="111" t="s">
        <v>3844</v>
      </c>
      <c r="F113" s="133">
        <v>-2041.3174166666699</v>
      </c>
      <c r="G113" s="134">
        <v>0</v>
      </c>
      <c r="H113" s="134">
        <v>0</v>
      </c>
      <c r="I113" s="134">
        <v>0</v>
      </c>
      <c r="J113" s="134">
        <f t="shared" si="2"/>
        <v>0</v>
      </c>
      <c r="K113" s="134">
        <v>0</v>
      </c>
      <c r="L113" s="134">
        <v>0</v>
      </c>
      <c r="M113" s="134">
        <v>0</v>
      </c>
      <c r="N113" s="134">
        <v>0</v>
      </c>
      <c r="O113" s="134">
        <v>-2041.3174166666699</v>
      </c>
      <c r="P113" s="135">
        <v>0</v>
      </c>
    </row>
    <row r="114" spans="1:16" ht="12.5" outlineLevel="2" x14ac:dyDescent="0.25">
      <c r="A114" s="111" t="s">
        <v>3417</v>
      </c>
      <c r="B114" s="112" t="s">
        <v>3418</v>
      </c>
      <c r="C114" s="112" t="s">
        <v>3437</v>
      </c>
      <c r="D114" s="112" t="s">
        <v>5707</v>
      </c>
      <c r="E114" s="111" t="s">
        <v>3885</v>
      </c>
      <c r="F114" s="133">
        <v>-305.702155</v>
      </c>
      <c r="G114" s="134">
        <v>0</v>
      </c>
      <c r="H114" s="134">
        <v>0</v>
      </c>
      <c r="I114" s="134">
        <v>0</v>
      </c>
      <c r="J114" s="134">
        <f t="shared" si="2"/>
        <v>0</v>
      </c>
      <c r="K114" s="134">
        <v>0</v>
      </c>
      <c r="L114" s="134">
        <v>0</v>
      </c>
      <c r="M114" s="134">
        <v>-305.702155</v>
      </c>
      <c r="N114" s="134">
        <v>0</v>
      </c>
      <c r="O114" s="134">
        <v>0</v>
      </c>
      <c r="P114" s="135">
        <v>0</v>
      </c>
    </row>
    <row r="115" spans="1:16" ht="12.5" outlineLevel="2" x14ac:dyDescent="0.25">
      <c r="A115" s="111" t="s">
        <v>3417</v>
      </c>
      <c r="B115" s="112" t="s">
        <v>3418</v>
      </c>
      <c r="C115" s="112" t="s">
        <v>3439</v>
      </c>
      <c r="D115" s="112" t="s">
        <v>5708</v>
      </c>
      <c r="E115" s="111" t="s">
        <v>3857</v>
      </c>
      <c r="F115" s="133">
        <v>-2211.3689100000001</v>
      </c>
      <c r="G115" s="134">
        <v>0</v>
      </c>
      <c r="H115" s="134">
        <v>0</v>
      </c>
      <c r="I115" s="134">
        <v>0</v>
      </c>
      <c r="J115" s="134">
        <f t="shared" si="2"/>
        <v>0</v>
      </c>
      <c r="K115" s="134">
        <v>0</v>
      </c>
      <c r="L115" s="134">
        <v>-2211.3689100000001</v>
      </c>
      <c r="M115" s="134">
        <v>0</v>
      </c>
      <c r="N115" s="134">
        <v>0</v>
      </c>
      <c r="O115" s="134">
        <v>0</v>
      </c>
      <c r="P115" s="135">
        <v>0</v>
      </c>
    </row>
    <row r="116" spans="1:16" ht="12.5" outlineLevel="2" x14ac:dyDescent="0.25">
      <c r="A116" s="111" t="s">
        <v>3417</v>
      </c>
      <c r="B116" s="112" t="s">
        <v>3418</v>
      </c>
      <c r="C116" s="112" t="s">
        <v>3441</v>
      </c>
      <c r="D116" s="112" t="s">
        <v>5709</v>
      </c>
      <c r="E116" s="111" t="s">
        <v>3886</v>
      </c>
      <c r="F116" s="133">
        <v>-260.46109583333299</v>
      </c>
      <c r="G116" s="134">
        <v>0</v>
      </c>
      <c r="H116" s="134">
        <v>0</v>
      </c>
      <c r="I116" s="134">
        <v>0</v>
      </c>
      <c r="J116" s="134">
        <f t="shared" si="2"/>
        <v>-260.46109583333299</v>
      </c>
      <c r="K116" s="134">
        <v>-260.46109583333299</v>
      </c>
      <c r="L116" s="134">
        <v>0</v>
      </c>
      <c r="M116" s="134">
        <v>0</v>
      </c>
      <c r="N116" s="134">
        <v>0</v>
      </c>
      <c r="O116" s="134">
        <v>0</v>
      </c>
      <c r="P116" s="135">
        <v>0</v>
      </c>
    </row>
    <row r="117" spans="1:16" ht="12.5" outlineLevel="2" x14ac:dyDescent="0.25">
      <c r="A117" s="111" t="s">
        <v>3417</v>
      </c>
      <c r="B117" s="112" t="s">
        <v>3418</v>
      </c>
      <c r="C117" s="112" t="s">
        <v>3445</v>
      </c>
      <c r="D117" s="112" t="s">
        <v>5710</v>
      </c>
      <c r="E117" s="111" t="s">
        <v>3848</v>
      </c>
      <c r="F117" s="133">
        <v>8680.7347924999995</v>
      </c>
      <c r="G117" s="134">
        <v>0</v>
      </c>
      <c r="H117" s="134">
        <v>0</v>
      </c>
      <c r="I117" s="134">
        <v>0</v>
      </c>
      <c r="J117" s="134">
        <f t="shared" si="2"/>
        <v>0</v>
      </c>
      <c r="K117" s="134">
        <v>0</v>
      </c>
      <c r="L117" s="134">
        <v>0</v>
      </c>
      <c r="M117" s="134">
        <v>0</v>
      </c>
      <c r="N117" s="134">
        <v>0</v>
      </c>
      <c r="O117" s="134">
        <v>0</v>
      </c>
      <c r="P117" s="135">
        <v>8680.7347924999995</v>
      </c>
    </row>
    <row r="118" spans="1:16" ht="12.5" outlineLevel="2" x14ac:dyDescent="0.25">
      <c r="A118" s="111" t="s">
        <v>3417</v>
      </c>
      <c r="B118" s="112" t="s">
        <v>3418</v>
      </c>
      <c r="C118" s="112" t="s">
        <v>3451</v>
      </c>
      <c r="D118" s="112" t="s">
        <v>3452</v>
      </c>
      <c r="E118" s="111" t="s">
        <v>5593</v>
      </c>
      <c r="F118" s="133">
        <v>6.60707987844944E-3</v>
      </c>
      <c r="G118" s="134">
        <v>1.4291468698565045E-4</v>
      </c>
      <c r="H118" s="134">
        <v>1.7040169864033434E-3</v>
      </c>
      <c r="I118" s="134">
        <v>4.1164354276826209E-4</v>
      </c>
      <c r="J118" s="134">
        <f t="shared" si="2"/>
        <v>9.3578481800371495E-4</v>
      </c>
      <c r="K118" s="134">
        <v>7.7292845542871881E-4</v>
      </c>
      <c r="L118" s="134">
        <v>2.9237816990127538E-3</v>
      </c>
      <c r="M118" s="134">
        <v>3.7266562928869889E-4</v>
      </c>
      <c r="N118" s="134">
        <v>1.6285636257499608E-4</v>
      </c>
      <c r="O118" s="134">
        <v>1.6189519146302966E-5</v>
      </c>
      <c r="P118" s="135">
        <v>0</v>
      </c>
    </row>
    <row r="119" spans="1:16" ht="12.5" outlineLevel="2" x14ac:dyDescent="0.25">
      <c r="A119" s="111" t="s">
        <v>3417</v>
      </c>
      <c r="B119" s="112" t="s">
        <v>3418</v>
      </c>
      <c r="C119" s="112" t="s">
        <v>3451</v>
      </c>
      <c r="D119" s="112" t="s">
        <v>3452</v>
      </c>
      <c r="E119" s="111" t="s">
        <v>3861</v>
      </c>
      <c r="F119" s="133">
        <v>-93144.123999999996</v>
      </c>
      <c r="G119" s="134">
        <v>-93144.123999999996</v>
      </c>
      <c r="H119" s="134">
        <v>0</v>
      </c>
      <c r="I119" s="134">
        <v>0</v>
      </c>
      <c r="J119" s="134">
        <f t="shared" si="2"/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5">
        <v>0</v>
      </c>
    </row>
    <row r="120" spans="1:16" ht="12.5" outlineLevel="2" x14ac:dyDescent="0.25">
      <c r="A120" s="111" t="s">
        <v>3417</v>
      </c>
      <c r="B120" s="112" t="s">
        <v>3418</v>
      </c>
      <c r="C120" s="112" t="s">
        <v>3451</v>
      </c>
      <c r="D120" s="112" t="s">
        <v>3452</v>
      </c>
      <c r="E120" s="111" t="s">
        <v>3885</v>
      </c>
      <c r="F120" s="133">
        <v>-246857.80600000001</v>
      </c>
      <c r="G120" s="134">
        <v>0</v>
      </c>
      <c r="H120" s="134">
        <v>0</v>
      </c>
      <c r="I120" s="134">
        <v>0</v>
      </c>
      <c r="J120" s="134">
        <f t="shared" si="2"/>
        <v>0</v>
      </c>
      <c r="K120" s="134">
        <v>0</v>
      </c>
      <c r="L120" s="134">
        <v>0</v>
      </c>
      <c r="M120" s="134">
        <v>-246857.80600000001</v>
      </c>
      <c r="N120" s="134">
        <v>0</v>
      </c>
      <c r="O120" s="134">
        <v>0</v>
      </c>
      <c r="P120" s="135">
        <v>0</v>
      </c>
    </row>
    <row r="121" spans="1:16" ht="12.5" outlineLevel="2" x14ac:dyDescent="0.25">
      <c r="A121" s="111" t="s">
        <v>3417</v>
      </c>
      <c r="B121" s="112" t="s">
        <v>3418</v>
      </c>
      <c r="C121" s="112" t="s">
        <v>3451</v>
      </c>
      <c r="D121" s="112" t="s">
        <v>3452</v>
      </c>
      <c r="E121" s="111" t="s">
        <v>3848</v>
      </c>
      <c r="F121" s="133">
        <v>-84156.532999999996</v>
      </c>
      <c r="G121" s="134">
        <v>0</v>
      </c>
      <c r="H121" s="134">
        <v>0</v>
      </c>
      <c r="I121" s="134">
        <v>0</v>
      </c>
      <c r="J121" s="134">
        <f t="shared" si="2"/>
        <v>0</v>
      </c>
      <c r="K121" s="134">
        <v>0</v>
      </c>
      <c r="L121" s="134">
        <v>0</v>
      </c>
      <c r="M121" s="134">
        <v>0</v>
      </c>
      <c r="N121" s="134">
        <v>0</v>
      </c>
      <c r="O121" s="134">
        <v>0</v>
      </c>
      <c r="P121" s="135">
        <v>-84156.532999999996</v>
      </c>
    </row>
    <row r="122" spans="1:16" ht="12.5" outlineLevel="2" x14ac:dyDescent="0.25">
      <c r="A122" s="111" t="s">
        <v>3417</v>
      </c>
      <c r="B122" s="112" t="s">
        <v>3418</v>
      </c>
      <c r="C122" s="112" t="s">
        <v>3451</v>
      </c>
      <c r="D122" s="112" t="s">
        <v>3452</v>
      </c>
      <c r="E122" s="111" t="s">
        <v>3854</v>
      </c>
      <c r="F122" s="133">
        <v>-1109134.5279999999</v>
      </c>
      <c r="G122" s="134">
        <v>0</v>
      </c>
      <c r="H122" s="134">
        <v>-1109134.5279999999</v>
      </c>
      <c r="I122" s="134">
        <v>0</v>
      </c>
      <c r="J122" s="134">
        <f t="shared" si="2"/>
        <v>0</v>
      </c>
      <c r="K122" s="134">
        <v>0</v>
      </c>
      <c r="L122" s="134">
        <v>0</v>
      </c>
      <c r="M122" s="134">
        <v>0</v>
      </c>
      <c r="N122" s="134">
        <v>0</v>
      </c>
      <c r="O122" s="134">
        <v>0</v>
      </c>
      <c r="P122" s="135">
        <v>0</v>
      </c>
    </row>
    <row r="123" spans="1:16" ht="12.5" outlineLevel="2" x14ac:dyDescent="0.25">
      <c r="A123" s="111" t="s">
        <v>3417</v>
      </c>
      <c r="B123" s="112" t="s">
        <v>3418</v>
      </c>
      <c r="C123" s="112" t="s">
        <v>3451</v>
      </c>
      <c r="D123" s="112" t="s">
        <v>3452</v>
      </c>
      <c r="E123" s="111" t="s">
        <v>3857</v>
      </c>
      <c r="F123" s="133">
        <v>-1911500.01</v>
      </c>
      <c r="G123" s="134">
        <v>0</v>
      </c>
      <c r="H123" s="134">
        <v>0</v>
      </c>
      <c r="I123" s="134">
        <v>0</v>
      </c>
      <c r="J123" s="134">
        <f t="shared" si="2"/>
        <v>0</v>
      </c>
      <c r="K123" s="134">
        <v>0</v>
      </c>
      <c r="L123" s="134">
        <v>-1911500.01</v>
      </c>
      <c r="M123" s="134">
        <v>0</v>
      </c>
      <c r="N123" s="134">
        <v>0</v>
      </c>
      <c r="O123" s="134">
        <v>0</v>
      </c>
      <c r="P123" s="135">
        <v>0</v>
      </c>
    </row>
    <row r="124" spans="1:16" ht="12.5" outlineLevel="2" x14ac:dyDescent="0.25">
      <c r="A124" s="111" t="s">
        <v>3417</v>
      </c>
      <c r="B124" s="112" t="s">
        <v>3418</v>
      </c>
      <c r="C124" s="112" t="s">
        <v>3451</v>
      </c>
      <c r="D124" s="112" t="s">
        <v>3452</v>
      </c>
      <c r="E124" s="111" t="s">
        <v>3849</v>
      </c>
      <c r="F124" s="133">
        <v>-266717.02500000002</v>
      </c>
      <c r="G124" s="134">
        <v>0</v>
      </c>
      <c r="H124" s="134">
        <v>0</v>
      </c>
      <c r="I124" s="134">
        <v>-266717.02500000002</v>
      </c>
      <c r="J124" s="134">
        <f t="shared" si="2"/>
        <v>0</v>
      </c>
      <c r="K124" s="134">
        <v>0</v>
      </c>
      <c r="L124" s="134">
        <v>0</v>
      </c>
      <c r="M124" s="134">
        <v>0</v>
      </c>
      <c r="N124" s="134">
        <v>0</v>
      </c>
      <c r="O124" s="134">
        <v>0</v>
      </c>
      <c r="P124" s="135">
        <v>0</v>
      </c>
    </row>
    <row r="125" spans="1:16" ht="12.5" outlineLevel="2" x14ac:dyDescent="0.25">
      <c r="A125" s="111" t="s">
        <v>3417</v>
      </c>
      <c r="B125" s="112" t="s">
        <v>3418</v>
      </c>
      <c r="C125" s="112" t="s">
        <v>3451</v>
      </c>
      <c r="D125" s="112" t="s">
        <v>3452</v>
      </c>
      <c r="E125" s="111" t="s">
        <v>3886</v>
      </c>
      <c r="F125" s="133">
        <v>-614034.51199999999</v>
      </c>
      <c r="G125" s="134">
        <v>0</v>
      </c>
      <c r="H125" s="134">
        <v>0</v>
      </c>
      <c r="I125" s="134">
        <v>0</v>
      </c>
      <c r="J125" s="134">
        <f t="shared" si="2"/>
        <v>-614034.51199999999</v>
      </c>
      <c r="K125" s="134">
        <v>-614034.51199999999</v>
      </c>
      <c r="L125" s="134">
        <v>0</v>
      </c>
      <c r="M125" s="134">
        <v>0</v>
      </c>
      <c r="N125" s="134">
        <v>0</v>
      </c>
      <c r="O125" s="134">
        <v>0</v>
      </c>
      <c r="P125" s="135">
        <v>0</v>
      </c>
    </row>
    <row r="126" spans="1:16" ht="12.5" outlineLevel="2" x14ac:dyDescent="0.25">
      <c r="A126" s="111" t="s">
        <v>3417</v>
      </c>
      <c r="B126" s="112" t="s">
        <v>3418</v>
      </c>
      <c r="C126" s="112" t="s">
        <v>3451</v>
      </c>
      <c r="D126" s="112" t="s">
        <v>3452</v>
      </c>
      <c r="E126" s="111" t="s">
        <v>5594</v>
      </c>
      <c r="F126" s="133">
        <v>-2682.998</v>
      </c>
      <c r="G126" s="134">
        <v>-44.820463500542097</v>
      </c>
      <c r="H126" s="134">
        <v>-597.72427000275161</v>
      </c>
      <c r="I126" s="134">
        <v>-163.37877875281279</v>
      </c>
      <c r="J126" s="134">
        <f t="shared" si="2"/>
        <v>-402.9530811913429</v>
      </c>
      <c r="K126" s="134">
        <v>-337.85842870319692</v>
      </c>
      <c r="L126" s="134">
        <v>-1304.9875462942421</v>
      </c>
      <c r="M126" s="134">
        <v>-167.93232115000018</v>
      </c>
      <c r="N126" s="134">
        <v>-65.094652488145982</v>
      </c>
      <c r="O126" s="134">
        <v>-0.72952784660638093</v>
      </c>
      <c r="P126" s="135">
        <v>-0.47201126170181068</v>
      </c>
    </row>
    <row r="127" spans="1:16" ht="12.5" outlineLevel="2" x14ac:dyDescent="0.25">
      <c r="A127" s="111" t="s">
        <v>3417</v>
      </c>
      <c r="B127" s="112" t="s">
        <v>3418</v>
      </c>
      <c r="C127" s="112" t="s">
        <v>3451</v>
      </c>
      <c r="D127" s="112" t="s">
        <v>3452</v>
      </c>
      <c r="E127" s="111" t="s">
        <v>5595</v>
      </c>
      <c r="F127" s="133">
        <v>35.987000000000002</v>
      </c>
      <c r="G127" s="134">
        <v>1.1575688938292299</v>
      </c>
      <c r="H127" s="134">
        <v>9.5261130242089092</v>
      </c>
      <c r="I127" s="134">
        <v>2.3178953510497253</v>
      </c>
      <c r="J127" s="134">
        <f t="shared" si="2"/>
        <v>3.7854309304876055</v>
      </c>
      <c r="K127" s="134">
        <v>3.1215487001999511</v>
      </c>
      <c r="L127" s="134">
        <v>17.405897449817207</v>
      </c>
      <c r="M127" s="134">
        <v>1.7940943506073237</v>
      </c>
      <c r="N127" s="134">
        <v>0.66388223028765436</v>
      </c>
      <c r="O127" s="134">
        <v>0</v>
      </c>
      <c r="P127" s="135">
        <v>0</v>
      </c>
    </row>
    <row r="128" spans="1:16" ht="12.5" outlineLevel="2" x14ac:dyDescent="0.25">
      <c r="A128" s="111" t="s">
        <v>3417</v>
      </c>
      <c r="B128" s="112" t="s">
        <v>3418</v>
      </c>
      <c r="C128" s="112" t="s">
        <v>3451</v>
      </c>
      <c r="D128" s="112" t="s">
        <v>3452</v>
      </c>
      <c r="E128" s="111" t="s">
        <v>5548</v>
      </c>
      <c r="F128" s="133">
        <v>16021.888999999999</v>
      </c>
      <c r="G128" s="134">
        <v>227.02573576272528</v>
      </c>
      <c r="H128" s="134">
        <v>4093.4211083925848</v>
      </c>
      <c r="I128" s="134">
        <v>1251.4864349806357</v>
      </c>
      <c r="J128" s="134">
        <f t="shared" si="2"/>
        <v>2425.416586052163</v>
      </c>
      <c r="K128" s="134">
        <v>2034.7614526971863</v>
      </c>
      <c r="L128" s="134">
        <v>7069.7108933385107</v>
      </c>
      <c r="M128" s="134">
        <v>949.37770148696404</v>
      </c>
      <c r="N128" s="134">
        <v>390.65513335497656</v>
      </c>
      <c r="O128" s="134">
        <v>5.4505399864183044</v>
      </c>
      <c r="P128" s="135">
        <v>0</v>
      </c>
    </row>
    <row r="129" spans="1:16" ht="12.5" outlineLevel="2" x14ac:dyDescent="0.25">
      <c r="A129" s="111" t="s">
        <v>3417</v>
      </c>
      <c r="B129" s="112" t="s">
        <v>3418</v>
      </c>
      <c r="C129" s="112" t="s">
        <v>3451</v>
      </c>
      <c r="D129" s="112" t="s">
        <v>3452</v>
      </c>
      <c r="E129" s="111" t="s">
        <v>5596</v>
      </c>
      <c r="F129" s="133">
        <v>2.786</v>
      </c>
      <c r="G129" s="134">
        <v>0.11205680246721635</v>
      </c>
      <c r="H129" s="134">
        <v>2.0728026073327501</v>
      </c>
      <c r="I129" s="134">
        <v>0.60114059020003341</v>
      </c>
      <c r="J129" s="134">
        <f t="shared" si="2"/>
        <v>0</v>
      </c>
      <c r="K129" s="134">
        <v>0</v>
      </c>
      <c r="L129" s="134">
        <v>0</v>
      </c>
      <c r="M129" s="134">
        <v>0</v>
      </c>
      <c r="N129" s="134">
        <v>0</v>
      </c>
      <c r="O129" s="134">
        <v>0</v>
      </c>
      <c r="P129" s="135">
        <v>0</v>
      </c>
    </row>
    <row r="130" spans="1:16" ht="12.5" outlineLevel="2" x14ac:dyDescent="0.25">
      <c r="A130" s="111" t="s">
        <v>3417</v>
      </c>
      <c r="B130" s="112" t="s">
        <v>3418</v>
      </c>
      <c r="C130" s="112" t="s">
        <v>3451</v>
      </c>
      <c r="D130" s="112" t="s">
        <v>3452</v>
      </c>
      <c r="E130" s="111" t="s">
        <v>5592</v>
      </c>
      <c r="F130" s="133">
        <v>-405.62599999999998</v>
      </c>
      <c r="G130" s="134">
        <v>-13.047490486241564</v>
      </c>
      <c r="H130" s="134">
        <v>-107.37319369655049</v>
      </c>
      <c r="I130" s="134">
        <v>-26.126062735568283</v>
      </c>
      <c r="J130" s="134">
        <f t="shared" si="2"/>
        <v>-42.66733005279589</v>
      </c>
      <c r="K130" s="134">
        <v>-35.184408621649638</v>
      </c>
      <c r="L130" s="134">
        <v>-196.18986186621706</v>
      </c>
      <c r="M130" s="134">
        <v>-20.222061162626677</v>
      </c>
      <c r="N130" s="134">
        <v>-7.4829214311462495</v>
      </c>
      <c r="O130" s="134">
        <v>0</v>
      </c>
      <c r="P130" s="135">
        <v>0</v>
      </c>
    </row>
    <row r="131" spans="1:16" ht="12.5" outlineLevel="2" x14ac:dyDescent="0.25">
      <c r="A131" s="111" t="s">
        <v>3417</v>
      </c>
      <c r="B131" s="112" t="s">
        <v>3418</v>
      </c>
      <c r="C131" s="112" t="s">
        <v>3451</v>
      </c>
      <c r="D131" s="112" t="s">
        <v>3452</v>
      </c>
      <c r="E131" s="111" t="s">
        <v>3856</v>
      </c>
      <c r="F131" s="133">
        <v>-404.815</v>
      </c>
      <c r="G131" s="134">
        <v>-7.8395920254986606</v>
      </c>
      <c r="H131" s="134">
        <v>-99.339406859863416</v>
      </c>
      <c r="I131" s="134">
        <v>-27.12973822678557</v>
      </c>
      <c r="J131" s="134">
        <f t="shared" si="2"/>
        <v>-59.142098006322271</v>
      </c>
      <c r="K131" s="134">
        <v>-49.541348379587269</v>
      </c>
      <c r="L131" s="134">
        <v>-186.54192675418955</v>
      </c>
      <c r="M131" s="134">
        <v>-24.718014912487224</v>
      </c>
      <c r="N131" s="134">
        <v>-9.6007496267349985</v>
      </c>
      <c r="O131" s="134">
        <v>-0.10422321485332062</v>
      </c>
      <c r="P131" s="135">
        <v>0</v>
      </c>
    </row>
    <row r="132" spans="1:16" ht="12.5" outlineLevel="2" x14ac:dyDescent="0.25">
      <c r="A132" s="111" t="s">
        <v>3417</v>
      </c>
      <c r="B132" s="112" t="s">
        <v>3418</v>
      </c>
      <c r="C132" s="112" t="s">
        <v>3453</v>
      </c>
      <c r="D132" s="112" t="s">
        <v>3454</v>
      </c>
      <c r="E132" s="111" t="s">
        <v>5568</v>
      </c>
      <c r="F132" s="133">
        <v>-8026.7572858333297</v>
      </c>
      <c r="G132" s="134">
        <v>-339.66390444031026</v>
      </c>
      <c r="H132" s="134">
        <v>-5873.7225477463362</v>
      </c>
      <c r="I132" s="134">
        <v>-1813.3708336466832</v>
      </c>
      <c r="J132" s="134">
        <f t="shared" si="2"/>
        <v>0</v>
      </c>
      <c r="K132" s="134">
        <v>0</v>
      </c>
      <c r="L132" s="134">
        <v>0</v>
      </c>
      <c r="M132" s="134">
        <v>0</v>
      </c>
      <c r="N132" s="134">
        <v>0</v>
      </c>
      <c r="O132" s="134">
        <v>0</v>
      </c>
      <c r="P132" s="135">
        <v>0</v>
      </c>
    </row>
    <row r="133" spans="1:16" ht="12.5" outlineLevel="2" x14ac:dyDescent="0.25">
      <c r="A133" s="111" t="s">
        <v>3417</v>
      </c>
      <c r="B133" s="112" t="s">
        <v>3418</v>
      </c>
      <c r="C133" s="112" t="s">
        <v>3455</v>
      </c>
      <c r="D133" s="112" t="s">
        <v>5711</v>
      </c>
      <c r="E133" s="111" t="s">
        <v>5417</v>
      </c>
      <c r="F133" s="133">
        <v>-956.83860041666696</v>
      </c>
      <c r="G133" s="134">
        <v>0</v>
      </c>
      <c r="H133" s="134">
        <v>0</v>
      </c>
      <c r="I133" s="134">
        <v>0</v>
      </c>
      <c r="J133" s="134">
        <f t="shared" si="2"/>
        <v>-218.23642768900731</v>
      </c>
      <c r="K133" s="134">
        <v>-183.64253229344345</v>
      </c>
      <c r="L133" s="134">
        <v>-650.25322236927514</v>
      </c>
      <c r="M133" s="134">
        <v>-87.856794346292631</v>
      </c>
      <c r="N133" s="134">
        <v>-34.593895395563862</v>
      </c>
      <c r="O133" s="134">
        <v>-0.49215601209184268</v>
      </c>
      <c r="P133" s="135">
        <v>0</v>
      </c>
    </row>
    <row r="134" spans="1:16" ht="12.5" outlineLevel="2" x14ac:dyDescent="0.25">
      <c r="A134" s="111" t="s">
        <v>3417</v>
      </c>
      <c r="B134" s="112" t="s">
        <v>3418</v>
      </c>
      <c r="C134" s="112" t="s">
        <v>3459</v>
      </c>
      <c r="D134" s="112" t="s">
        <v>3460</v>
      </c>
      <c r="E134" s="111" t="s">
        <v>3856</v>
      </c>
      <c r="F134" s="133">
        <v>69.647310000000004</v>
      </c>
      <c r="G134" s="134">
        <v>1.348780297354182</v>
      </c>
      <c r="H134" s="134">
        <v>17.091072378209883</v>
      </c>
      <c r="I134" s="134">
        <v>4.6675970220959826</v>
      </c>
      <c r="J134" s="134">
        <f t="shared" si="2"/>
        <v>10.175235685181402</v>
      </c>
      <c r="K134" s="134">
        <v>8.523453054879667</v>
      </c>
      <c r="L134" s="134">
        <v>32.094026655747278</v>
      </c>
      <c r="M134" s="134">
        <v>4.2526666432682108</v>
      </c>
      <c r="N134" s="134">
        <v>1.6517826303017349</v>
      </c>
      <c r="O134" s="134">
        <v>1.7931318143067393E-2</v>
      </c>
      <c r="P134" s="135">
        <v>0</v>
      </c>
    </row>
    <row r="135" spans="1:16" ht="12.5" outlineLevel="2" x14ac:dyDescent="0.25">
      <c r="A135" s="111" t="s">
        <v>3417</v>
      </c>
      <c r="B135" s="112" t="s">
        <v>3418</v>
      </c>
      <c r="C135" s="112" t="s">
        <v>3461</v>
      </c>
      <c r="D135" s="112" t="s">
        <v>5712</v>
      </c>
      <c r="E135" s="111" t="s">
        <v>3919</v>
      </c>
      <c r="F135" s="133">
        <v>154.52035875000001</v>
      </c>
      <c r="G135" s="134">
        <v>0</v>
      </c>
      <c r="H135" s="134">
        <v>0</v>
      </c>
      <c r="I135" s="134">
        <v>0</v>
      </c>
      <c r="J135" s="134">
        <f t="shared" si="2"/>
        <v>38.5551383974177</v>
      </c>
      <c r="K135" s="134">
        <v>32.287821190001843</v>
      </c>
      <c r="L135" s="134">
        <v>101.02806898040258</v>
      </c>
      <c r="M135" s="134">
        <v>14.859615063968468</v>
      </c>
      <c r="N135" s="134">
        <v>6.2673172074158581</v>
      </c>
      <c r="O135" s="134">
        <v>7.7536308211281837E-2</v>
      </c>
      <c r="P135" s="135">
        <v>0</v>
      </c>
    </row>
    <row r="136" spans="1:16" ht="12.5" outlineLevel="2" x14ac:dyDescent="0.25">
      <c r="A136" s="111" t="s">
        <v>3417</v>
      </c>
      <c r="B136" s="112" t="s">
        <v>3418</v>
      </c>
      <c r="C136" s="112" t="s">
        <v>3463</v>
      </c>
      <c r="D136" s="112" t="s">
        <v>5713</v>
      </c>
      <c r="E136" s="111" t="s">
        <v>3848</v>
      </c>
      <c r="F136" s="133">
        <v>-4026.6936145833301</v>
      </c>
      <c r="G136" s="134">
        <v>0</v>
      </c>
      <c r="H136" s="134">
        <v>0</v>
      </c>
      <c r="I136" s="134">
        <v>0</v>
      </c>
      <c r="J136" s="134">
        <f t="shared" si="2"/>
        <v>0</v>
      </c>
      <c r="K136" s="134">
        <v>0</v>
      </c>
      <c r="L136" s="134">
        <v>0</v>
      </c>
      <c r="M136" s="134">
        <v>0</v>
      </c>
      <c r="N136" s="134">
        <v>0</v>
      </c>
      <c r="O136" s="134">
        <v>0</v>
      </c>
      <c r="P136" s="135">
        <v>-4026.6936145833301</v>
      </c>
    </row>
    <row r="137" spans="1:16" ht="13" outlineLevel="1" thickBot="1" x14ac:dyDescent="0.3">
      <c r="A137" s="115" t="s">
        <v>5714</v>
      </c>
      <c r="B137" s="115"/>
      <c r="C137" s="115"/>
      <c r="D137" s="115"/>
      <c r="E137" s="115"/>
      <c r="F137" s="136">
        <f t="shared" ref="F137:P137" si="7">SUBTOTAL(9,F108:F136)</f>
        <v>-4413587.1003441699</v>
      </c>
      <c r="G137" s="137">
        <f t="shared" si="7"/>
        <v>-96975.444665781513</v>
      </c>
      <c r="H137" s="137">
        <f t="shared" si="7"/>
        <v>-1162217.1919928859</v>
      </c>
      <c r="I137" s="137">
        <f t="shared" si="7"/>
        <v>-278790.17914210761</v>
      </c>
      <c r="J137" s="137">
        <f t="shared" si="7"/>
        <v>-633389.48258092289</v>
      </c>
      <c r="K137" s="137">
        <f t="shared" si="7"/>
        <v>-612822.5047652605</v>
      </c>
      <c r="L137" s="137">
        <f t="shared" si="7"/>
        <v>-1908829.1096570778</v>
      </c>
      <c r="M137" s="137">
        <f t="shared" si="7"/>
        <v>-251845.63127219435</v>
      </c>
      <c r="N137" s="137">
        <f t="shared" si="7"/>
        <v>-20566.977815662245</v>
      </c>
      <c r="O137" s="137">
        <f t="shared" si="7"/>
        <v>-2037.0972999379294</v>
      </c>
      <c r="P137" s="138">
        <f t="shared" si="7"/>
        <v>-79502.963833345028</v>
      </c>
    </row>
    <row r="138" spans="1:16" ht="12.5" outlineLevel="2" x14ac:dyDescent="0.25">
      <c r="A138" s="118" t="s">
        <v>3474</v>
      </c>
      <c r="B138" s="118" t="s">
        <v>3475</v>
      </c>
      <c r="C138" s="118" t="s">
        <v>3476</v>
      </c>
      <c r="D138" s="118" t="s">
        <v>5715</v>
      </c>
      <c r="E138" s="118" t="s">
        <v>5568</v>
      </c>
      <c r="F138" s="139">
        <v>-22.438874999999999</v>
      </c>
      <c r="G138" s="140">
        <v>-0.94953361891230914</v>
      </c>
      <c r="H138" s="140">
        <v>-16.420046270263953</v>
      </c>
      <c r="I138" s="140">
        <v>-5.0692951108237381</v>
      </c>
      <c r="J138" s="140">
        <f t="shared" si="2"/>
        <v>0</v>
      </c>
      <c r="K138" s="140">
        <v>0</v>
      </c>
      <c r="L138" s="140">
        <v>0</v>
      </c>
      <c r="M138" s="140">
        <v>0</v>
      </c>
      <c r="N138" s="140">
        <v>0</v>
      </c>
      <c r="O138" s="140">
        <v>0</v>
      </c>
      <c r="P138" s="141">
        <v>0</v>
      </c>
    </row>
    <row r="139" spans="1:16" ht="13" outlineLevel="1" thickBot="1" x14ac:dyDescent="0.3">
      <c r="A139" s="115" t="s">
        <v>5716</v>
      </c>
      <c r="B139" s="115"/>
      <c r="C139" s="115"/>
      <c r="D139" s="115"/>
      <c r="E139" s="115"/>
      <c r="F139" s="136">
        <f t="shared" ref="F139:P139" si="8">SUBTOTAL(9,F138:F138)</f>
        <v>-22.438874999999999</v>
      </c>
      <c r="G139" s="137">
        <f t="shared" si="8"/>
        <v>-0.94953361891230914</v>
      </c>
      <c r="H139" s="137">
        <f t="shared" si="8"/>
        <v>-16.420046270263953</v>
      </c>
      <c r="I139" s="137">
        <f t="shared" si="8"/>
        <v>-5.0692951108237381</v>
      </c>
      <c r="J139" s="137">
        <f t="shared" si="8"/>
        <v>0</v>
      </c>
      <c r="K139" s="137">
        <f t="shared" si="8"/>
        <v>0</v>
      </c>
      <c r="L139" s="137">
        <f t="shared" si="8"/>
        <v>0</v>
      </c>
      <c r="M139" s="137">
        <f t="shared" si="8"/>
        <v>0</v>
      </c>
      <c r="N139" s="137">
        <f t="shared" si="8"/>
        <v>0</v>
      </c>
      <c r="O139" s="137">
        <f t="shared" si="8"/>
        <v>0</v>
      </c>
      <c r="P139" s="138">
        <f t="shared" si="8"/>
        <v>0</v>
      </c>
    </row>
    <row r="140" spans="1:16" ht="12.5" outlineLevel="2" x14ac:dyDescent="0.25">
      <c r="A140" s="118" t="s">
        <v>3482</v>
      </c>
      <c r="B140" s="118" t="s">
        <v>3483</v>
      </c>
      <c r="C140" s="118" t="s">
        <v>3486</v>
      </c>
      <c r="D140" s="118" t="s">
        <v>5717</v>
      </c>
      <c r="E140" s="118" t="s">
        <v>3861</v>
      </c>
      <c r="F140" s="139">
        <v>12.796718333333301</v>
      </c>
      <c r="G140" s="140">
        <v>12.796718333333301</v>
      </c>
      <c r="H140" s="140">
        <v>0</v>
      </c>
      <c r="I140" s="140">
        <v>0</v>
      </c>
      <c r="J140" s="140">
        <f t="shared" si="2"/>
        <v>0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1">
        <v>0</v>
      </c>
    </row>
    <row r="141" spans="1:16" ht="12.5" outlineLevel="2" x14ac:dyDescent="0.25">
      <c r="A141" s="111" t="s">
        <v>3482</v>
      </c>
      <c r="B141" s="112" t="s">
        <v>3483</v>
      </c>
      <c r="C141" s="112" t="s">
        <v>3490</v>
      </c>
      <c r="D141" s="112" t="s">
        <v>5718</v>
      </c>
      <c r="E141" s="111" t="s">
        <v>3885</v>
      </c>
      <c r="F141" s="133">
        <v>-36.879901250000003</v>
      </c>
      <c r="G141" s="134">
        <v>0</v>
      </c>
      <c r="H141" s="134">
        <v>0</v>
      </c>
      <c r="I141" s="134">
        <v>0</v>
      </c>
      <c r="J141" s="134">
        <f t="shared" si="2"/>
        <v>0</v>
      </c>
      <c r="K141" s="134">
        <v>0</v>
      </c>
      <c r="L141" s="134">
        <v>0</v>
      </c>
      <c r="M141" s="134">
        <v>-36.879901250000003</v>
      </c>
      <c r="N141" s="134">
        <v>0</v>
      </c>
      <c r="O141" s="134">
        <v>0</v>
      </c>
      <c r="P141" s="135">
        <v>0</v>
      </c>
    </row>
    <row r="142" spans="1:16" ht="12.5" outlineLevel="2" x14ac:dyDescent="0.25">
      <c r="A142" s="111" t="s">
        <v>3482</v>
      </c>
      <c r="B142" s="112" t="s">
        <v>3483</v>
      </c>
      <c r="C142" s="112" t="s">
        <v>3492</v>
      </c>
      <c r="D142" s="112" t="s">
        <v>5719</v>
      </c>
      <c r="E142" s="111" t="s">
        <v>3857</v>
      </c>
      <c r="F142" s="133">
        <v>-2163.6212491666702</v>
      </c>
      <c r="G142" s="134">
        <v>0</v>
      </c>
      <c r="H142" s="134">
        <v>0</v>
      </c>
      <c r="I142" s="134">
        <v>0</v>
      </c>
      <c r="J142" s="134">
        <f t="shared" si="2"/>
        <v>0</v>
      </c>
      <c r="K142" s="134">
        <v>0</v>
      </c>
      <c r="L142" s="134">
        <v>-2163.6212491666702</v>
      </c>
      <c r="M142" s="134">
        <v>0</v>
      </c>
      <c r="N142" s="134">
        <v>0</v>
      </c>
      <c r="O142" s="134">
        <v>0</v>
      </c>
      <c r="P142" s="135">
        <v>0</v>
      </c>
    </row>
    <row r="143" spans="1:16" ht="12.5" outlineLevel="2" x14ac:dyDescent="0.25">
      <c r="A143" s="111" t="s">
        <v>3482</v>
      </c>
      <c r="B143" s="112" t="s">
        <v>3483</v>
      </c>
      <c r="C143" s="112" t="s">
        <v>3494</v>
      </c>
      <c r="D143" s="112" t="s">
        <v>5720</v>
      </c>
      <c r="E143" s="111" t="s">
        <v>3886</v>
      </c>
      <c r="F143" s="133">
        <v>-590.07790833333297</v>
      </c>
      <c r="G143" s="134">
        <v>0</v>
      </c>
      <c r="H143" s="134">
        <v>0</v>
      </c>
      <c r="I143" s="134">
        <v>0</v>
      </c>
      <c r="J143" s="134">
        <f t="shared" si="2"/>
        <v>-590.07790833333297</v>
      </c>
      <c r="K143" s="134">
        <v>-590.07790833333297</v>
      </c>
      <c r="L143" s="134">
        <v>0</v>
      </c>
      <c r="M143" s="134">
        <v>0</v>
      </c>
      <c r="N143" s="134">
        <v>0</v>
      </c>
      <c r="O143" s="134">
        <v>0</v>
      </c>
      <c r="P143" s="135">
        <v>0</v>
      </c>
    </row>
    <row r="144" spans="1:16" ht="12.5" outlineLevel="2" x14ac:dyDescent="0.25">
      <c r="A144" s="111" t="s">
        <v>3482</v>
      </c>
      <c r="B144" s="112" t="s">
        <v>3483</v>
      </c>
      <c r="C144" s="112" t="s">
        <v>3500</v>
      </c>
      <c r="D144" s="112" t="s">
        <v>5721</v>
      </c>
      <c r="E144" s="111" t="s">
        <v>3848</v>
      </c>
      <c r="F144" s="133">
        <v>-30.926749166666699</v>
      </c>
      <c r="G144" s="134">
        <v>0</v>
      </c>
      <c r="H144" s="134">
        <v>0</v>
      </c>
      <c r="I144" s="134">
        <v>0</v>
      </c>
      <c r="J144" s="134">
        <f t="shared" si="2"/>
        <v>0</v>
      </c>
      <c r="K144" s="134">
        <v>0</v>
      </c>
      <c r="L144" s="134">
        <v>0</v>
      </c>
      <c r="M144" s="134">
        <v>0</v>
      </c>
      <c r="N144" s="134">
        <v>0</v>
      </c>
      <c r="O144" s="134">
        <v>0</v>
      </c>
      <c r="P144" s="135">
        <v>-30.926749166666699</v>
      </c>
    </row>
    <row r="145" spans="1:16" ht="12.5" outlineLevel="2" x14ac:dyDescent="0.25">
      <c r="A145" s="111" t="s">
        <v>3482</v>
      </c>
      <c r="B145" s="112" t="s">
        <v>3483</v>
      </c>
      <c r="C145" s="112" t="s">
        <v>3502</v>
      </c>
      <c r="D145" s="112" t="s">
        <v>5722</v>
      </c>
      <c r="E145" s="111" t="s">
        <v>3848</v>
      </c>
      <c r="F145" s="133">
        <v>60.402940416666702</v>
      </c>
      <c r="G145" s="134">
        <v>0</v>
      </c>
      <c r="H145" s="134">
        <v>0</v>
      </c>
      <c r="I145" s="134">
        <v>0</v>
      </c>
      <c r="J145" s="134">
        <f t="shared" si="2"/>
        <v>0</v>
      </c>
      <c r="K145" s="134">
        <v>0</v>
      </c>
      <c r="L145" s="134">
        <v>0</v>
      </c>
      <c r="M145" s="134">
        <v>0</v>
      </c>
      <c r="N145" s="134">
        <v>0</v>
      </c>
      <c r="O145" s="134">
        <v>0</v>
      </c>
      <c r="P145" s="135">
        <v>60.402940416666702</v>
      </c>
    </row>
    <row r="146" spans="1:16" ht="12.5" outlineLevel="2" x14ac:dyDescent="0.25">
      <c r="A146" s="111" t="s">
        <v>3482</v>
      </c>
      <c r="B146" s="112" t="s">
        <v>3483</v>
      </c>
      <c r="C146" s="112" t="s">
        <v>3504</v>
      </c>
      <c r="D146" s="112" t="s">
        <v>5723</v>
      </c>
      <c r="E146" s="111" t="s">
        <v>3848</v>
      </c>
      <c r="F146" s="133">
        <v>-1.9500712499999999</v>
      </c>
      <c r="G146" s="134">
        <v>0</v>
      </c>
      <c r="H146" s="134">
        <v>0</v>
      </c>
      <c r="I146" s="134">
        <v>0</v>
      </c>
      <c r="J146" s="134">
        <f t="shared" si="2"/>
        <v>0</v>
      </c>
      <c r="K146" s="134">
        <v>0</v>
      </c>
      <c r="L146" s="134">
        <v>0</v>
      </c>
      <c r="M146" s="134">
        <v>0</v>
      </c>
      <c r="N146" s="134">
        <v>0</v>
      </c>
      <c r="O146" s="134">
        <v>0</v>
      </c>
      <c r="P146" s="135">
        <v>-1.9500712499999999</v>
      </c>
    </row>
    <row r="147" spans="1:16" ht="12.5" outlineLevel="2" x14ac:dyDescent="0.25">
      <c r="A147" s="111" t="s">
        <v>3482</v>
      </c>
      <c r="B147" s="112" t="s">
        <v>3483</v>
      </c>
      <c r="C147" s="112" t="s">
        <v>3506</v>
      </c>
      <c r="D147" s="112" t="s">
        <v>5724</v>
      </c>
      <c r="E147" s="111" t="s">
        <v>3848</v>
      </c>
      <c r="F147" s="133">
        <v>-3.3588166666666699</v>
      </c>
      <c r="G147" s="134">
        <v>0</v>
      </c>
      <c r="H147" s="134">
        <v>0</v>
      </c>
      <c r="I147" s="134">
        <v>0</v>
      </c>
      <c r="J147" s="134">
        <f t="shared" si="2"/>
        <v>0</v>
      </c>
      <c r="K147" s="134">
        <v>0</v>
      </c>
      <c r="L147" s="134">
        <v>0</v>
      </c>
      <c r="M147" s="134">
        <v>0</v>
      </c>
      <c r="N147" s="134">
        <v>0</v>
      </c>
      <c r="O147" s="134">
        <v>0</v>
      </c>
      <c r="P147" s="135">
        <v>-3.3588166666666699</v>
      </c>
    </row>
    <row r="148" spans="1:16" ht="12.5" outlineLevel="2" x14ac:dyDescent="0.25">
      <c r="A148" s="111" t="s">
        <v>3482</v>
      </c>
      <c r="B148" s="112" t="s">
        <v>3483</v>
      </c>
      <c r="C148" s="112" t="s">
        <v>3510</v>
      </c>
      <c r="D148" s="112" t="s">
        <v>5725</v>
      </c>
      <c r="E148" s="111" t="s">
        <v>3848</v>
      </c>
      <c r="F148" s="133">
        <v>-10.3622916666667</v>
      </c>
      <c r="G148" s="134">
        <v>0</v>
      </c>
      <c r="H148" s="134">
        <v>0</v>
      </c>
      <c r="I148" s="134">
        <v>0</v>
      </c>
      <c r="J148" s="134">
        <f t="shared" si="2"/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5">
        <v>-10.3622916666667</v>
      </c>
    </row>
    <row r="149" spans="1:16" ht="12.5" outlineLevel="2" x14ac:dyDescent="0.25">
      <c r="A149" s="111" t="s">
        <v>3482</v>
      </c>
      <c r="B149" s="112" t="s">
        <v>3483</v>
      </c>
      <c r="C149" s="112" t="s">
        <v>3512</v>
      </c>
      <c r="D149" s="112" t="s">
        <v>5726</v>
      </c>
      <c r="E149" s="111" t="s">
        <v>3928</v>
      </c>
      <c r="F149" s="133">
        <v>-193.191836666667</v>
      </c>
      <c r="G149" s="134">
        <v>0</v>
      </c>
      <c r="H149" s="134">
        <v>0</v>
      </c>
      <c r="I149" s="134">
        <v>0</v>
      </c>
      <c r="J149" s="134">
        <f t="shared" si="2"/>
        <v>-193.191836666667</v>
      </c>
      <c r="K149" s="134">
        <v>0</v>
      </c>
      <c r="L149" s="134">
        <v>0</v>
      </c>
      <c r="M149" s="134">
        <v>0</v>
      </c>
      <c r="N149" s="134">
        <v>-193.191836666667</v>
      </c>
      <c r="O149" s="134">
        <v>0</v>
      </c>
      <c r="P149" s="135">
        <v>0</v>
      </c>
    </row>
    <row r="150" spans="1:16" ht="12.5" outlineLevel="2" x14ac:dyDescent="0.25">
      <c r="A150" s="111" t="s">
        <v>3482</v>
      </c>
      <c r="B150" s="112" t="s">
        <v>3483</v>
      </c>
      <c r="C150" s="112" t="s">
        <v>1923</v>
      </c>
      <c r="D150" s="112" t="s">
        <v>5727</v>
      </c>
      <c r="E150" s="111" t="s">
        <v>3848</v>
      </c>
      <c r="F150" s="133">
        <v>-4893.8117099999999</v>
      </c>
      <c r="G150" s="134">
        <v>0</v>
      </c>
      <c r="H150" s="134">
        <v>0</v>
      </c>
      <c r="I150" s="134">
        <v>0</v>
      </c>
      <c r="J150" s="134">
        <f t="shared" si="2"/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5">
        <v>-4893.8117099999999</v>
      </c>
    </row>
    <row r="151" spans="1:16" ht="12.5" outlineLevel="2" x14ac:dyDescent="0.25">
      <c r="A151" s="111" t="s">
        <v>3482</v>
      </c>
      <c r="B151" s="112" t="s">
        <v>3483</v>
      </c>
      <c r="C151" s="112" t="s">
        <v>3516</v>
      </c>
      <c r="D151" s="112" t="s">
        <v>5728</v>
      </c>
      <c r="E151" s="111" t="s">
        <v>3854</v>
      </c>
      <c r="F151" s="133">
        <v>30.963229583333302</v>
      </c>
      <c r="G151" s="134">
        <v>0</v>
      </c>
      <c r="H151" s="134">
        <v>30.963229583333302</v>
      </c>
      <c r="I151" s="134">
        <v>0</v>
      </c>
      <c r="J151" s="134">
        <f t="shared" si="2"/>
        <v>0</v>
      </c>
      <c r="K151" s="134">
        <v>0</v>
      </c>
      <c r="L151" s="134">
        <v>0</v>
      </c>
      <c r="M151" s="134">
        <v>0</v>
      </c>
      <c r="N151" s="134">
        <v>0</v>
      </c>
      <c r="O151" s="134">
        <v>0</v>
      </c>
      <c r="P151" s="135">
        <v>0</v>
      </c>
    </row>
    <row r="152" spans="1:16" ht="12.5" outlineLevel="2" x14ac:dyDescent="0.25">
      <c r="A152" s="111" t="s">
        <v>3482</v>
      </c>
      <c r="B152" s="112" t="s">
        <v>3483</v>
      </c>
      <c r="C152" s="112" t="s">
        <v>3518</v>
      </c>
      <c r="D152" s="112" t="s">
        <v>5729</v>
      </c>
      <c r="E152" s="111" t="s">
        <v>3861</v>
      </c>
      <c r="F152" s="133">
        <v>2.7670716666666699</v>
      </c>
      <c r="G152" s="134">
        <v>2.7670716666666699</v>
      </c>
      <c r="H152" s="134">
        <v>0</v>
      </c>
      <c r="I152" s="134">
        <v>0</v>
      </c>
      <c r="J152" s="134">
        <f t="shared" si="2"/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5">
        <v>0</v>
      </c>
    </row>
    <row r="153" spans="1:16" ht="12.5" outlineLevel="2" x14ac:dyDescent="0.25">
      <c r="A153" s="111" t="s">
        <v>3482</v>
      </c>
      <c r="B153" s="112" t="s">
        <v>3483</v>
      </c>
      <c r="C153" s="112" t="s">
        <v>3522</v>
      </c>
      <c r="D153" s="112" t="s">
        <v>5730</v>
      </c>
      <c r="E153" s="111" t="s">
        <v>3854</v>
      </c>
      <c r="F153" s="133">
        <v>-5.9322679166666701</v>
      </c>
      <c r="G153" s="134">
        <v>0</v>
      </c>
      <c r="H153" s="134">
        <v>-5.9322679166666701</v>
      </c>
      <c r="I153" s="134">
        <v>0</v>
      </c>
      <c r="J153" s="134">
        <f t="shared" si="2"/>
        <v>0</v>
      </c>
      <c r="K153" s="134">
        <v>0</v>
      </c>
      <c r="L153" s="134">
        <v>0</v>
      </c>
      <c r="M153" s="134">
        <v>0</v>
      </c>
      <c r="N153" s="134">
        <v>0</v>
      </c>
      <c r="O153" s="134">
        <v>0</v>
      </c>
      <c r="P153" s="135">
        <v>0</v>
      </c>
    </row>
    <row r="154" spans="1:16" ht="12.5" outlineLevel="2" x14ac:dyDescent="0.25">
      <c r="A154" s="111" t="s">
        <v>3482</v>
      </c>
      <c r="B154" s="112" t="s">
        <v>3483</v>
      </c>
      <c r="C154" s="112" t="s">
        <v>3524</v>
      </c>
      <c r="D154" s="112" t="s">
        <v>5731</v>
      </c>
      <c r="E154" s="111" t="s">
        <v>3861</v>
      </c>
      <c r="F154" s="133">
        <v>-0.53741208333333301</v>
      </c>
      <c r="G154" s="134">
        <v>-0.53741208333333301</v>
      </c>
      <c r="H154" s="134">
        <v>0</v>
      </c>
      <c r="I154" s="134">
        <v>0</v>
      </c>
      <c r="J154" s="134">
        <f t="shared" si="2"/>
        <v>0</v>
      </c>
      <c r="K154" s="134">
        <v>0</v>
      </c>
      <c r="L154" s="134">
        <v>0</v>
      </c>
      <c r="M154" s="134">
        <v>0</v>
      </c>
      <c r="N154" s="134">
        <v>0</v>
      </c>
      <c r="O154" s="134">
        <v>0</v>
      </c>
      <c r="P154" s="135">
        <v>0</v>
      </c>
    </row>
    <row r="155" spans="1:16" ht="12.5" outlineLevel="2" x14ac:dyDescent="0.25">
      <c r="A155" s="111" t="s">
        <v>3482</v>
      </c>
      <c r="B155" s="112" t="s">
        <v>3483</v>
      </c>
      <c r="C155" s="112" t="s">
        <v>3526</v>
      </c>
      <c r="D155" s="112" t="s">
        <v>5732</v>
      </c>
      <c r="E155" s="111" t="s">
        <v>3849</v>
      </c>
      <c r="F155" s="133">
        <v>494.825482916667</v>
      </c>
      <c r="G155" s="134">
        <v>0</v>
      </c>
      <c r="H155" s="134">
        <v>0</v>
      </c>
      <c r="I155" s="134">
        <v>494.825482916667</v>
      </c>
      <c r="J155" s="134">
        <f t="shared" si="2"/>
        <v>0</v>
      </c>
      <c r="K155" s="134">
        <v>0</v>
      </c>
      <c r="L155" s="134">
        <v>0</v>
      </c>
      <c r="M155" s="134">
        <v>0</v>
      </c>
      <c r="N155" s="134">
        <v>0</v>
      </c>
      <c r="O155" s="134">
        <v>0</v>
      </c>
      <c r="P155" s="135">
        <v>0</v>
      </c>
    </row>
    <row r="156" spans="1:16" ht="12.5" outlineLevel="2" x14ac:dyDescent="0.25">
      <c r="A156" s="111" t="s">
        <v>3482</v>
      </c>
      <c r="B156" s="112" t="s">
        <v>3483</v>
      </c>
      <c r="C156" s="112" t="s">
        <v>3528</v>
      </c>
      <c r="D156" s="112" t="s">
        <v>5733</v>
      </c>
      <c r="E156" s="111" t="s">
        <v>3848</v>
      </c>
      <c r="F156" s="133">
        <v>-1614.5001570833299</v>
      </c>
      <c r="G156" s="134">
        <v>0</v>
      </c>
      <c r="H156" s="134">
        <v>0</v>
      </c>
      <c r="I156" s="134">
        <v>0</v>
      </c>
      <c r="J156" s="134">
        <f t="shared" si="2"/>
        <v>0</v>
      </c>
      <c r="K156" s="134">
        <v>0</v>
      </c>
      <c r="L156" s="134">
        <v>0</v>
      </c>
      <c r="M156" s="134">
        <v>0</v>
      </c>
      <c r="N156" s="134">
        <v>0</v>
      </c>
      <c r="O156" s="134">
        <v>0</v>
      </c>
      <c r="P156" s="135">
        <v>-1614.5001570833299</v>
      </c>
    </row>
    <row r="157" spans="1:16" ht="12.5" outlineLevel="2" x14ac:dyDescent="0.25">
      <c r="A157" s="111" t="s">
        <v>3482</v>
      </c>
      <c r="B157" s="112" t="s">
        <v>3483</v>
      </c>
      <c r="C157" s="112" t="s">
        <v>3530</v>
      </c>
      <c r="D157" s="112" t="s">
        <v>5734</v>
      </c>
      <c r="E157" s="111" t="s">
        <v>3848</v>
      </c>
      <c r="F157" s="133">
        <v>-4539.7781808333302</v>
      </c>
      <c r="G157" s="134">
        <v>0</v>
      </c>
      <c r="H157" s="134">
        <v>0</v>
      </c>
      <c r="I157" s="134">
        <v>0</v>
      </c>
      <c r="J157" s="134">
        <f t="shared" si="2"/>
        <v>0</v>
      </c>
      <c r="K157" s="134">
        <v>0</v>
      </c>
      <c r="L157" s="134">
        <v>0</v>
      </c>
      <c r="M157" s="134">
        <v>0</v>
      </c>
      <c r="N157" s="134">
        <v>0</v>
      </c>
      <c r="O157" s="134">
        <v>0</v>
      </c>
      <c r="P157" s="135">
        <v>-4539.7781808333302</v>
      </c>
    </row>
    <row r="158" spans="1:16" ht="12.5" outlineLevel="2" x14ac:dyDescent="0.25">
      <c r="A158" s="111" t="s">
        <v>3482</v>
      </c>
      <c r="B158" s="112" t="s">
        <v>3483</v>
      </c>
      <c r="C158" s="112" t="s">
        <v>3532</v>
      </c>
      <c r="D158" s="112" t="s">
        <v>5735</v>
      </c>
      <c r="E158" s="111" t="s">
        <v>3886</v>
      </c>
      <c r="F158" s="133">
        <v>-78.369495000000001</v>
      </c>
      <c r="G158" s="134">
        <v>0</v>
      </c>
      <c r="H158" s="134">
        <v>0</v>
      </c>
      <c r="I158" s="134">
        <v>0</v>
      </c>
      <c r="J158" s="134">
        <f t="shared" si="2"/>
        <v>-78.369495000000001</v>
      </c>
      <c r="K158" s="134">
        <v>-78.369495000000001</v>
      </c>
      <c r="L158" s="134">
        <v>0</v>
      </c>
      <c r="M158" s="134">
        <v>0</v>
      </c>
      <c r="N158" s="134">
        <v>0</v>
      </c>
      <c r="O158" s="134">
        <v>0</v>
      </c>
      <c r="P158" s="135">
        <v>0</v>
      </c>
    </row>
    <row r="159" spans="1:16" ht="12.5" outlineLevel="2" x14ac:dyDescent="0.25">
      <c r="A159" s="111" t="s">
        <v>3482</v>
      </c>
      <c r="B159" s="112" t="s">
        <v>3483</v>
      </c>
      <c r="C159" s="112" t="s">
        <v>3534</v>
      </c>
      <c r="D159" s="112" t="s">
        <v>5736</v>
      </c>
      <c r="E159" s="111" t="s">
        <v>3848</v>
      </c>
      <c r="F159" s="133">
        <v>-16.917556250000001</v>
      </c>
      <c r="G159" s="134">
        <v>0</v>
      </c>
      <c r="H159" s="134">
        <v>0</v>
      </c>
      <c r="I159" s="134">
        <v>0</v>
      </c>
      <c r="J159" s="134">
        <f t="shared" si="2"/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5">
        <v>-16.917556250000001</v>
      </c>
    </row>
    <row r="160" spans="1:16" ht="12.5" outlineLevel="2" x14ac:dyDescent="0.25">
      <c r="A160" s="111" t="s">
        <v>3482</v>
      </c>
      <c r="B160" s="112" t="s">
        <v>3483</v>
      </c>
      <c r="C160" s="112" t="s">
        <v>3536</v>
      </c>
      <c r="D160" s="112" t="s">
        <v>5737</v>
      </c>
      <c r="E160" s="111" t="s">
        <v>3848</v>
      </c>
      <c r="F160" s="133">
        <v>2216.8185816666701</v>
      </c>
      <c r="G160" s="134">
        <v>0</v>
      </c>
      <c r="H160" s="134">
        <v>0</v>
      </c>
      <c r="I160" s="134">
        <v>0</v>
      </c>
      <c r="J160" s="134">
        <f t="shared" ref="J160:J223" si="9">K160+N160</f>
        <v>0</v>
      </c>
      <c r="K160" s="134">
        <v>0</v>
      </c>
      <c r="L160" s="134">
        <v>0</v>
      </c>
      <c r="M160" s="134">
        <v>0</v>
      </c>
      <c r="N160" s="134">
        <v>0</v>
      </c>
      <c r="O160" s="134">
        <v>0</v>
      </c>
      <c r="P160" s="135">
        <v>2216.8185816666701</v>
      </c>
    </row>
    <row r="161" spans="1:16" ht="12.5" outlineLevel="2" x14ac:dyDescent="0.25">
      <c r="A161" s="111" t="s">
        <v>3482</v>
      </c>
      <c r="B161" s="112" t="s">
        <v>3483</v>
      </c>
      <c r="C161" s="112" t="s">
        <v>3538</v>
      </c>
      <c r="D161" s="112" t="s">
        <v>5738</v>
      </c>
      <c r="E161" s="111" t="s">
        <v>3856</v>
      </c>
      <c r="F161" s="133">
        <v>-20768.208021666698</v>
      </c>
      <c r="G161" s="134">
        <v>-402.1942813150589</v>
      </c>
      <c r="H161" s="134">
        <v>-5096.4056826318865</v>
      </c>
      <c r="I161" s="134">
        <v>-1391.8358931048647</v>
      </c>
      <c r="J161" s="134">
        <f t="shared" si="9"/>
        <v>-3034.164727673382</v>
      </c>
      <c r="K161" s="134">
        <v>-2541.6178472169477</v>
      </c>
      <c r="L161" s="134">
        <v>-9570.1531306733232</v>
      </c>
      <c r="M161" s="134">
        <v>-1268.1073467761676</v>
      </c>
      <c r="N161" s="134">
        <v>-492.54688045643411</v>
      </c>
      <c r="O161" s="134">
        <v>-5.3469594920164152</v>
      </c>
      <c r="P161" s="135">
        <v>0</v>
      </c>
    </row>
    <row r="162" spans="1:16" ht="12.5" outlineLevel="2" x14ac:dyDescent="0.25">
      <c r="A162" s="111" t="s">
        <v>3482</v>
      </c>
      <c r="B162" s="112" t="s">
        <v>3483</v>
      </c>
      <c r="C162" s="112" t="s">
        <v>3540</v>
      </c>
      <c r="D162" s="112" t="s">
        <v>5739</v>
      </c>
      <c r="E162" s="111" t="s">
        <v>3849</v>
      </c>
      <c r="F162" s="133">
        <v>-26.739260833333301</v>
      </c>
      <c r="G162" s="134">
        <v>0</v>
      </c>
      <c r="H162" s="134">
        <v>0</v>
      </c>
      <c r="I162" s="134">
        <v>-26.739260833333301</v>
      </c>
      <c r="J162" s="134">
        <f t="shared" si="9"/>
        <v>0</v>
      </c>
      <c r="K162" s="134">
        <v>0</v>
      </c>
      <c r="L162" s="134">
        <v>0</v>
      </c>
      <c r="M162" s="134">
        <v>0</v>
      </c>
      <c r="N162" s="134">
        <v>0</v>
      </c>
      <c r="O162" s="134">
        <v>0</v>
      </c>
      <c r="P162" s="135">
        <v>0</v>
      </c>
    </row>
    <row r="163" spans="1:16" ht="12.5" outlineLevel="2" x14ac:dyDescent="0.25">
      <c r="A163" s="111" t="s">
        <v>3482</v>
      </c>
      <c r="B163" s="112" t="s">
        <v>3483</v>
      </c>
      <c r="C163" s="112" t="s">
        <v>3542</v>
      </c>
      <c r="D163" s="112" t="s">
        <v>5740</v>
      </c>
      <c r="E163" s="111" t="s">
        <v>3848</v>
      </c>
      <c r="F163" s="133">
        <v>-226.91100875000001</v>
      </c>
      <c r="G163" s="134">
        <v>0</v>
      </c>
      <c r="H163" s="134">
        <v>0</v>
      </c>
      <c r="I163" s="134">
        <v>0</v>
      </c>
      <c r="J163" s="134">
        <f t="shared" si="9"/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5">
        <v>-226.91100875000001</v>
      </c>
    </row>
    <row r="164" spans="1:16" ht="12.5" outlineLevel="2" x14ac:dyDescent="0.25">
      <c r="A164" s="111" t="s">
        <v>3482</v>
      </c>
      <c r="B164" s="112" t="s">
        <v>3483</v>
      </c>
      <c r="C164" s="112" t="s">
        <v>3546</v>
      </c>
      <c r="D164" s="112" t="s">
        <v>5741</v>
      </c>
      <c r="E164" s="111" t="s">
        <v>3885</v>
      </c>
      <c r="F164" s="133">
        <v>-15.210634166666701</v>
      </c>
      <c r="G164" s="134">
        <v>0</v>
      </c>
      <c r="H164" s="134">
        <v>0</v>
      </c>
      <c r="I164" s="134">
        <v>0</v>
      </c>
      <c r="J164" s="134">
        <f t="shared" si="9"/>
        <v>0</v>
      </c>
      <c r="K164" s="134">
        <v>0</v>
      </c>
      <c r="L164" s="134">
        <v>0</v>
      </c>
      <c r="M164" s="134">
        <v>-15.210634166666701</v>
      </c>
      <c r="N164" s="134">
        <v>0</v>
      </c>
      <c r="O164" s="134">
        <v>0</v>
      </c>
      <c r="P164" s="135">
        <v>0</v>
      </c>
    </row>
    <row r="165" spans="1:16" ht="12.5" outlineLevel="2" x14ac:dyDescent="0.25">
      <c r="A165" s="111" t="s">
        <v>3482</v>
      </c>
      <c r="B165" s="112" t="s">
        <v>3483</v>
      </c>
      <c r="C165" s="112" t="s">
        <v>3550</v>
      </c>
      <c r="D165" s="112" t="s">
        <v>5742</v>
      </c>
      <c r="E165" s="111" t="s">
        <v>3919</v>
      </c>
      <c r="F165" s="133">
        <v>-28.671154583333301</v>
      </c>
      <c r="G165" s="134">
        <v>0</v>
      </c>
      <c r="H165" s="134">
        <v>0</v>
      </c>
      <c r="I165" s="134">
        <v>0</v>
      </c>
      <c r="J165" s="134">
        <f t="shared" si="9"/>
        <v>-7.1538814814858327</v>
      </c>
      <c r="K165" s="134">
        <v>-5.9909847478112166</v>
      </c>
      <c r="L165" s="134">
        <v>-18.745694136519614</v>
      </c>
      <c r="M165" s="134">
        <v>-2.7571921525057168</v>
      </c>
      <c r="N165" s="134">
        <v>-1.1628967336746157</v>
      </c>
      <c r="O165" s="134">
        <v>-1.4386812822143002E-2</v>
      </c>
      <c r="P165" s="135">
        <v>0</v>
      </c>
    </row>
    <row r="166" spans="1:16" ht="12.5" outlineLevel="2" x14ac:dyDescent="0.25">
      <c r="A166" s="111" t="s">
        <v>3482</v>
      </c>
      <c r="B166" s="112" t="s">
        <v>3483</v>
      </c>
      <c r="C166" s="112" t="s">
        <v>3552</v>
      </c>
      <c r="D166" s="112" t="s">
        <v>5743</v>
      </c>
      <c r="E166" s="111" t="s">
        <v>5417</v>
      </c>
      <c r="F166" s="133">
        <v>-4.1221837499999996</v>
      </c>
      <c r="G166" s="134">
        <v>0</v>
      </c>
      <c r="H166" s="134">
        <v>0</v>
      </c>
      <c r="I166" s="134">
        <v>0</v>
      </c>
      <c r="J166" s="134">
        <f t="shared" si="9"/>
        <v>-0.94019059796075277</v>
      </c>
      <c r="K166" s="134">
        <v>-0.79115564746158262</v>
      </c>
      <c r="L166" s="134">
        <v>-2.8013745113005704</v>
      </c>
      <c r="M166" s="134">
        <v>-0.37849836934219788</v>
      </c>
      <c r="N166" s="134">
        <v>-0.14903495049917012</v>
      </c>
      <c r="O166" s="134">
        <v>-2.1202713964783089E-3</v>
      </c>
      <c r="P166" s="135">
        <v>0</v>
      </c>
    </row>
    <row r="167" spans="1:16" ht="12.5" outlineLevel="2" x14ac:dyDescent="0.25">
      <c r="A167" s="111" t="s">
        <v>3482</v>
      </c>
      <c r="B167" s="112" t="s">
        <v>3483</v>
      </c>
      <c r="C167" s="112" t="s">
        <v>3554</v>
      </c>
      <c r="D167" s="112" t="s">
        <v>5744</v>
      </c>
      <c r="E167" s="111" t="s">
        <v>5549</v>
      </c>
      <c r="F167" s="133">
        <v>-742.25494083333297</v>
      </c>
      <c r="G167" s="134">
        <v>-29.854528099524821</v>
      </c>
      <c r="H167" s="134">
        <v>-552.2426334045042</v>
      </c>
      <c r="I167" s="134">
        <v>-160.15777932930391</v>
      </c>
      <c r="J167" s="134">
        <f t="shared" si="9"/>
        <v>0</v>
      </c>
      <c r="K167" s="134">
        <v>0</v>
      </c>
      <c r="L167" s="134">
        <v>0</v>
      </c>
      <c r="M167" s="134">
        <v>0</v>
      </c>
      <c r="N167" s="134">
        <v>0</v>
      </c>
      <c r="O167" s="134">
        <v>0</v>
      </c>
      <c r="P167" s="135">
        <v>0</v>
      </c>
    </row>
    <row r="168" spans="1:16" ht="12.5" outlineLevel="2" x14ac:dyDescent="0.25">
      <c r="A168" s="111" t="s">
        <v>3482</v>
      </c>
      <c r="B168" s="112" t="s">
        <v>3483</v>
      </c>
      <c r="C168" s="112" t="s">
        <v>3556</v>
      </c>
      <c r="D168" s="112" t="s">
        <v>5745</v>
      </c>
      <c r="E168" s="111" t="s">
        <v>3854</v>
      </c>
      <c r="F168" s="133">
        <v>-553.53542374999995</v>
      </c>
      <c r="G168" s="134">
        <v>0</v>
      </c>
      <c r="H168" s="134">
        <v>-553.53542374999995</v>
      </c>
      <c r="I168" s="134">
        <v>0</v>
      </c>
      <c r="J168" s="134">
        <f t="shared" si="9"/>
        <v>0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5">
        <v>0</v>
      </c>
    </row>
    <row r="169" spans="1:16" ht="12.5" outlineLevel="2" x14ac:dyDescent="0.25">
      <c r="A169" s="111" t="s">
        <v>3482</v>
      </c>
      <c r="B169" s="112" t="s">
        <v>3483</v>
      </c>
      <c r="C169" s="112" t="s">
        <v>3558</v>
      </c>
      <c r="D169" s="112" t="s">
        <v>5746</v>
      </c>
      <c r="E169" s="111" t="s">
        <v>3857</v>
      </c>
      <c r="F169" s="133">
        <v>-835.59057625000003</v>
      </c>
      <c r="G169" s="134">
        <v>0</v>
      </c>
      <c r="H169" s="134">
        <v>0</v>
      </c>
      <c r="I169" s="134">
        <v>0</v>
      </c>
      <c r="J169" s="134">
        <f t="shared" si="9"/>
        <v>0</v>
      </c>
      <c r="K169" s="134">
        <v>0</v>
      </c>
      <c r="L169" s="134">
        <v>-835.59057625000003</v>
      </c>
      <c r="M169" s="134">
        <v>0</v>
      </c>
      <c r="N169" s="134">
        <v>0</v>
      </c>
      <c r="O169" s="134">
        <v>0</v>
      </c>
      <c r="P169" s="135">
        <v>0</v>
      </c>
    </row>
    <row r="170" spans="1:16" ht="12.5" outlineLevel="2" x14ac:dyDescent="0.25">
      <c r="A170" s="111" t="s">
        <v>3482</v>
      </c>
      <c r="B170" s="112" t="s">
        <v>3483</v>
      </c>
      <c r="C170" s="112" t="s">
        <v>3560</v>
      </c>
      <c r="D170" s="112" t="s">
        <v>5747</v>
      </c>
      <c r="E170" s="111" t="s">
        <v>3885</v>
      </c>
      <c r="F170" s="133">
        <v>-60.575578749999998</v>
      </c>
      <c r="G170" s="134">
        <v>0</v>
      </c>
      <c r="H170" s="134">
        <v>0</v>
      </c>
      <c r="I170" s="134">
        <v>0</v>
      </c>
      <c r="J170" s="134">
        <f t="shared" si="9"/>
        <v>0</v>
      </c>
      <c r="K170" s="134">
        <v>0</v>
      </c>
      <c r="L170" s="134">
        <v>0</v>
      </c>
      <c r="M170" s="134">
        <v>-60.575578749999998</v>
      </c>
      <c r="N170" s="134">
        <v>0</v>
      </c>
      <c r="O170" s="134">
        <v>0</v>
      </c>
      <c r="P170" s="135">
        <v>0</v>
      </c>
    </row>
    <row r="171" spans="1:16" ht="12.5" outlineLevel="2" x14ac:dyDescent="0.25">
      <c r="A171" s="111" t="s">
        <v>3482</v>
      </c>
      <c r="B171" s="112" t="s">
        <v>3483</v>
      </c>
      <c r="C171" s="112" t="s">
        <v>3562</v>
      </c>
      <c r="D171" s="112" t="s">
        <v>5748</v>
      </c>
      <c r="E171" s="111" t="s">
        <v>3886</v>
      </c>
      <c r="F171" s="133">
        <v>-31.543284166666702</v>
      </c>
      <c r="G171" s="134">
        <v>0</v>
      </c>
      <c r="H171" s="134">
        <v>0</v>
      </c>
      <c r="I171" s="134">
        <v>0</v>
      </c>
      <c r="J171" s="134">
        <f t="shared" si="9"/>
        <v>-31.543284166666702</v>
      </c>
      <c r="K171" s="134">
        <v>-31.543284166666702</v>
      </c>
      <c r="L171" s="134">
        <v>0</v>
      </c>
      <c r="M171" s="134">
        <v>0</v>
      </c>
      <c r="N171" s="134">
        <v>0</v>
      </c>
      <c r="O171" s="134">
        <v>0</v>
      </c>
      <c r="P171" s="135">
        <v>0</v>
      </c>
    </row>
    <row r="172" spans="1:16" ht="12.5" outlineLevel="2" x14ac:dyDescent="0.25">
      <c r="A172" s="111" t="s">
        <v>3482</v>
      </c>
      <c r="B172" s="112" t="s">
        <v>3483</v>
      </c>
      <c r="C172" s="112" t="s">
        <v>3564</v>
      </c>
      <c r="D172" s="112" t="s">
        <v>5749</v>
      </c>
      <c r="E172" s="111" t="s">
        <v>3856</v>
      </c>
      <c r="F172" s="133">
        <v>-943.01488749999999</v>
      </c>
      <c r="G172" s="134">
        <v>-18.262297572895068</v>
      </c>
      <c r="H172" s="134">
        <v>-231.4107421520221</v>
      </c>
      <c r="I172" s="134">
        <v>-63.198614285134305</v>
      </c>
      <c r="J172" s="134">
        <f t="shared" si="9"/>
        <v>-137.77127551584294</v>
      </c>
      <c r="K172" s="134">
        <v>-115.40636851098598</v>
      </c>
      <c r="L172" s="134">
        <v>-434.54865573690529</v>
      </c>
      <c r="M172" s="134">
        <v>-57.580514684293966</v>
      </c>
      <c r="N172" s="134">
        <v>-22.364907004856963</v>
      </c>
      <c r="O172" s="134">
        <v>-0.24278755290637075</v>
      </c>
      <c r="P172" s="135">
        <v>0</v>
      </c>
    </row>
    <row r="173" spans="1:16" ht="12.5" outlineLevel="2" x14ac:dyDescent="0.25">
      <c r="A173" s="111" t="s">
        <v>3482</v>
      </c>
      <c r="B173" s="112" t="s">
        <v>3483</v>
      </c>
      <c r="C173" s="112" t="s">
        <v>3566</v>
      </c>
      <c r="D173" s="112" t="s">
        <v>5750</v>
      </c>
      <c r="E173" s="111" t="s">
        <v>5594</v>
      </c>
      <c r="F173" s="133">
        <v>-1119.8880841666701</v>
      </c>
      <c r="G173" s="134">
        <v>-18.708140297191516</v>
      </c>
      <c r="H173" s="134">
        <v>-249.49116160105334</v>
      </c>
      <c r="I173" s="134">
        <v>-68.194589608705556</v>
      </c>
      <c r="J173" s="134">
        <f t="shared" si="9"/>
        <v>-168.19332481963446</v>
      </c>
      <c r="K173" s="134">
        <v>-141.02270237994387</v>
      </c>
      <c r="L173" s="134">
        <v>-544.70409708871284</v>
      </c>
      <c r="M173" s="134">
        <v>-70.095246214248263</v>
      </c>
      <c r="N173" s="134">
        <v>-27.17062243969059</v>
      </c>
      <c r="O173" s="134">
        <v>-0.30450620629693209</v>
      </c>
      <c r="P173" s="135">
        <v>-0.19701833082705744</v>
      </c>
    </row>
    <row r="174" spans="1:16" ht="12.5" outlineLevel="2" x14ac:dyDescent="0.25">
      <c r="A174" s="111" t="s">
        <v>3482</v>
      </c>
      <c r="B174" s="112" t="s">
        <v>3483</v>
      </c>
      <c r="C174" s="112" t="s">
        <v>3568</v>
      </c>
      <c r="D174" s="112" t="s">
        <v>5751</v>
      </c>
      <c r="E174" s="111" t="s">
        <v>5597</v>
      </c>
      <c r="F174" s="133">
        <v>-3444.6818225000002</v>
      </c>
      <c r="G174" s="134">
        <v>-66.709237913741362</v>
      </c>
      <c r="H174" s="134">
        <v>-845.30624870151371</v>
      </c>
      <c r="I174" s="134">
        <v>-230.85438068992414</v>
      </c>
      <c r="J174" s="134">
        <f t="shared" si="9"/>
        <v>-503.25632683297749</v>
      </c>
      <c r="K174" s="134">
        <v>-421.56091603647116</v>
      </c>
      <c r="L174" s="134">
        <v>-1587.3363986618162</v>
      </c>
      <c r="M174" s="134">
        <v>-210.33236579012308</v>
      </c>
      <c r="N174" s="134">
        <v>-81.695410796506337</v>
      </c>
      <c r="O174" s="134">
        <v>-0.88686390990389596</v>
      </c>
      <c r="P174" s="135">
        <v>0</v>
      </c>
    </row>
    <row r="175" spans="1:16" ht="12.5" outlineLevel="2" x14ac:dyDescent="0.25">
      <c r="A175" s="111" t="s">
        <v>3482</v>
      </c>
      <c r="B175" s="112" t="s">
        <v>3483</v>
      </c>
      <c r="C175" s="112" t="s">
        <v>3574</v>
      </c>
      <c r="D175" s="112" t="s">
        <v>5752</v>
      </c>
      <c r="E175" s="111" t="s">
        <v>3848</v>
      </c>
      <c r="F175" s="133">
        <v>-94.542748333333293</v>
      </c>
      <c r="G175" s="134">
        <v>0</v>
      </c>
      <c r="H175" s="134">
        <v>0</v>
      </c>
      <c r="I175" s="134">
        <v>0</v>
      </c>
      <c r="J175" s="134">
        <f t="shared" si="9"/>
        <v>0</v>
      </c>
      <c r="K175" s="134">
        <v>0</v>
      </c>
      <c r="L175" s="134">
        <v>0</v>
      </c>
      <c r="M175" s="134">
        <v>0</v>
      </c>
      <c r="N175" s="134">
        <v>0</v>
      </c>
      <c r="O175" s="134">
        <v>0</v>
      </c>
      <c r="P175" s="135">
        <v>-94.542748333333293</v>
      </c>
    </row>
    <row r="176" spans="1:16" ht="12.5" outlineLevel="2" x14ac:dyDescent="0.25">
      <c r="A176" s="111" t="s">
        <v>3482</v>
      </c>
      <c r="B176" s="112" t="s">
        <v>3483</v>
      </c>
      <c r="C176" s="112" t="s">
        <v>3576</v>
      </c>
      <c r="D176" s="112" t="s">
        <v>5753</v>
      </c>
      <c r="E176" s="111" t="s">
        <v>3848</v>
      </c>
      <c r="F176" s="133">
        <v>-1174.7605808333301</v>
      </c>
      <c r="G176" s="134">
        <v>0</v>
      </c>
      <c r="H176" s="134">
        <v>0</v>
      </c>
      <c r="I176" s="134">
        <v>0</v>
      </c>
      <c r="J176" s="134">
        <f t="shared" si="9"/>
        <v>0</v>
      </c>
      <c r="K176" s="134">
        <v>0</v>
      </c>
      <c r="L176" s="134">
        <v>0</v>
      </c>
      <c r="M176" s="134">
        <v>0</v>
      </c>
      <c r="N176" s="134">
        <v>0</v>
      </c>
      <c r="O176" s="134">
        <v>0</v>
      </c>
      <c r="P176" s="135">
        <v>-1174.7605808333301</v>
      </c>
    </row>
    <row r="177" spans="1:16" ht="12.5" outlineLevel="2" x14ac:dyDescent="0.25">
      <c r="A177" s="111" t="s">
        <v>3482</v>
      </c>
      <c r="B177" s="112" t="s">
        <v>3483</v>
      </c>
      <c r="C177" s="112" t="s">
        <v>3578</v>
      </c>
      <c r="D177" s="112" t="s">
        <v>5754</v>
      </c>
      <c r="E177" s="111" t="s">
        <v>3848</v>
      </c>
      <c r="F177" s="133">
        <v>3.3333333333333299E-6</v>
      </c>
      <c r="G177" s="134">
        <v>0</v>
      </c>
      <c r="H177" s="134">
        <v>0</v>
      </c>
      <c r="I177" s="134">
        <v>0</v>
      </c>
      <c r="J177" s="134">
        <f t="shared" si="9"/>
        <v>0</v>
      </c>
      <c r="K177" s="134">
        <v>0</v>
      </c>
      <c r="L177" s="134">
        <v>0</v>
      </c>
      <c r="M177" s="134">
        <v>0</v>
      </c>
      <c r="N177" s="134">
        <v>0</v>
      </c>
      <c r="O177" s="134">
        <v>0</v>
      </c>
      <c r="P177" s="135">
        <v>3.3333333333333299E-6</v>
      </c>
    </row>
    <row r="178" spans="1:16" ht="12.5" outlineLevel="2" x14ac:dyDescent="0.25">
      <c r="A178" s="111" t="s">
        <v>3482</v>
      </c>
      <c r="B178" s="112" t="s">
        <v>3483</v>
      </c>
      <c r="C178" s="112" t="s">
        <v>3580</v>
      </c>
      <c r="D178" s="112" t="s">
        <v>3581</v>
      </c>
      <c r="E178" s="111" t="s">
        <v>3848</v>
      </c>
      <c r="F178" s="133">
        <v>-1356.06164416667</v>
      </c>
      <c r="G178" s="134">
        <v>0</v>
      </c>
      <c r="H178" s="134">
        <v>0</v>
      </c>
      <c r="I178" s="134">
        <v>0</v>
      </c>
      <c r="J178" s="134">
        <f t="shared" si="9"/>
        <v>0</v>
      </c>
      <c r="K178" s="134">
        <v>0</v>
      </c>
      <c r="L178" s="134">
        <v>0</v>
      </c>
      <c r="M178" s="134">
        <v>0</v>
      </c>
      <c r="N178" s="134">
        <v>0</v>
      </c>
      <c r="O178" s="134">
        <v>0</v>
      </c>
      <c r="P178" s="135">
        <v>-1356.06164416667</v>
      </c>
    </row>
    <row r="179" spans="1:16" ht="12.5" outlineLevel="2" x14ac:dyDescent="0.25">
      <c r="A179" s="111" t="s">
        <v>3482</v>
      </c>
      <c r="B179" s="112" t="s">
        <v>3483</v>
      </c>
      <c r="C179" s="112" t="s">
        <v>3584</v>
      </c>
      <c r="D179" s="112" t="s">
        <v>5755</v>
      </c>
      <c r="E179" s="111" t="s">
        <v>3919</v>
      </c>
      <c r="F179" s="133">
        <v>-67171.924506249998</v>
      </c>
      <c r="G179" s="134">
        <v>0</v>
      </c>
      <c r="H179" s="134">
        <v>0</v>
      </c>
      <c r="I179" s="134">
        <v>0</v>
      </c>
      <c r="J179" s="134">
        <f t="shared" si="9"/>
        <v>-16760.398867242224</v>
      </c>
      <c r="K179" s="134">
        <v>-14035.918017476792</v>
      </c>
      <c r="L179" s="134">
        <v>-43918.159894667078</v>
      </c>
      <c r="M179" s="134">
        <v>-6459.6597454432522</v>
      </c>
      <c r="N179" s="134">
        <v>-2724.480849765433</v>
      </c>
      <c r="O179" s="134">
        <v>-33.705998897453085</v>
      </c>
      <c r="P179" s="135">
        <v>0</v>
      </c>
    </row>
    <row r="180" spans="1:16" ht="12.5" outlineLevel="2" x14ac:dyDescent="0.25">
      <c r="A180" s="111" t="s">
        <v>3482</v>
      </c>
      <c r="B180" s="112" t="s">
        <v>3483</v>
      </c>
      <c r="C180" s="112" t="s">
        <v>3586</v>
      </c>
      <c r="D180" s="112" t="s">
        <v>5756</v>
      </c>
      <c r="E180" s="111" t="s">
        <v>3861</v>
      </c>
      <c r="F180" s="133">
        <v>605.33060291666698</v>
      </c>
      <c r="G180" s="134">
        <v>605.33060291666698</v>
      </c>
      <c r="H180" s="134">
        <v>0</v>
      </c>
      <c r="I180" s="134">
        <v>0</v>
      </c>
      <c r="J180" s="134">
        <f t="shared" si="9"/>
        <v>0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5">
        <v>0</v>
      </c>
    </row>
    <row r="181" spans="1:16" ht="12.5" outlineLevel="2" x14ac:dyDescent="0.25">
      <c r="A181" s="111" t="s">
        <v>3482</v>
      </c>
      <c r="B181" s="112" t="s">
        <v>3483</v>
      </c>
      <c r="C181" s="112" t="s">
        <v>3588</v>
      </c>
      <c r="D181" s="112" t="s">
        <v>5757</v>
      </c>
      <c r="E181" s="111" t="s">
        <v>3885</v>
      </c>
      <c r="F181" s="133">
        <v>415.94723875</v>
      </c>
      <c r="G181" s="134">
        <v>0</v>
      </c>
      <c r="H181" s="134">
        <v>0</v>
      </c>
      <c r="I181" s="134">
        <v>0</v>
      </c>
      <c r="J181" s="134">
        <f t="shared" si="9"/>
        <v>0</v>
      </c>
      <c r="K181" s="134">
        <v>0</v>
      </c>
      <c r="L181" s="134">
        <v>0</v>
      </c>
      <c r="M181" s="134">
        <v>415.94723875</v>
      </c>
      <c r="N181" s="134">
        <v>0</v>
      </c>
      <c r="O181" s="134">
        <v>0</v>
      </c>
      <c r="P181" s="135">
        <v>0</v>
      </c>
    </row>
    <row r="182" spans="1:16" ht="12.5" outlineLevel="2" x14ac:dyDescent="0.25">
      <c r="A182" s="111" t="s">
        <v>3482</v>
      </c>
      <c r="B182" s="112" t="s">
        <v>3483</v>
      </c>
      <c r="C182" s="112" t="s">
        <v>3590</v>
      </c>
      <c r="D182" s="112" t="s">
        <v>5758</v>
      </c>
      <c r="E182" s="111" t="s">
        <v>3854</v>
      </c>
      <c r="F182" s="133">
        <v>1745.56222</v>
      </c>
      <c r="G182" s="134">
        <v>0</v>
      </c>
      <c r="H182" s="134">
        <v>1745.56222</v>
      </c>
      <c r="I182" s="134">
        <v>0</v>
      </c>
      <c r="J182" s="134">
        <f t="shared" si="9"/>
        <v>0</v>
      </c>
      <c r="K182" s="134">
        <v>0</v>
      </c>
      <c r="L182" s="134">
        <v>0</v>
      </c>
      <c r="M182" s="134">
        <v>0</v>
      </c>
      <c r="N182" s="134">
        <v>0</v>
      </c>
      <c r="O182" s="134">
        <v>0</v>
      </c>
      <c r="P182" s="135">
        <v>0</v>
      </c>
    </row>
    <row r="183" spans="1:16" ht="12.5" outlineLevel="2" x14ac:dyDescent="0.25">
      <c r="A183" s="111" t="s">
        <v>3482</v>
      </c>
      <c r="B183" s="112" t="s">
        <v>3483</v>
      </c>
      <c r="C183" s="112" t="s">
        <v>3592</v>
      </c>
      <c r="D183" s="112" t="s">
        <v>5759</v>
      </c>
      <c r="E183" s="111" t="s">
        <v>3857</v>
      </c>
      <c r="F183" s="133">
        <v>871.54940999999997</v>
      </c>
      <c r="G183" s="134">
        <v>0</v>
      </c>
      <c r="H183" s="134">
        <v>0</v>
      </c>
      <c r="I183" s="134">
        <v>0</v>
      </c>
      <c r="J183" s="134">
        <f t="shared" si="9"/>
        <v>0</v>
      </c>
      <c r="K183" s="134">
        <v>0</v>
      </c>
      <c r="L183" s="134">
        <v>871.54940999999997</v>
      </c>
      <c r="M183" s="134">
        <v>0</v>
      </c>
      <c r="N183" s="134">
        <v>0</v>
      </c>
      <c r="O183" s="134">
        <v>0</v>
      </c>
      <c r="P183" s="135">
        <v>0</v>
      </c>
    </row>
    <row r="184" spans="1:16" ht="12.5" outlineLevel="2" x14ac:dyDescent="0.25">
      <c r="A184" s="111" t="s">
        <v>3482</v>
      </c>
      <c r="B184" s="112" t="s">
        <v>3483</v>
      </c>
      <c r="C184" s="112" t="s">
        <v>3596</v>
      </c>
      <c r="D184" s="112" t="s">
        <v>5760</v>
      </c>
      <c r="E184" s="111" t="s">
        <v>3928</v>
      </c>
      <c r="F184" s="133">
        <v>92.367174583333295</v>
      </c>
      <c r="G184" s="134">
        <v>0</v>
      </c>
      <c r="H184" s="134">
        <v>0</v>
      </c>
      <c r="I184" s="134">
        <v>0</v>
      </c>
      <c r="J184" s="134">
        <f t="shared" si="9"/>
        <v>92.367174583333295</v>
      </c>
      <c r="K184" s="134">
        <v>0</v>
      </c>
      <c r="L184" s="134">
        <v>0</v>
      </c>
      <c r="M184" s="134">
        <v>0</v>
      </c>
      <c r="N184" s="134">
        <v>92.367174583333295</v>
      </c>
      <c r="O184" s="134">
        <v>0</v>
      </c>
      <c r="P184" s="135">
        <v>0</v>
      </c>
    </row>
    <row r="185" spans="1:16" ht="12.5" outlineLevel="2" x14ac:dyDescent="0.25">
      <c r="A185" s="111" t="s">
        <v>3482</v>
      </c>
      <c r="B185" s="112" t="s">
        <v>3483</v>
      </c>
      <c r="C185" s="112" t="s">
        <v>3600</v>
      </c>
      <c r="D185" s="112" t="s">
        <v>5761</v>
      </c>
      <c r="E185" s="111" t="s">
        <v>3919</v>
      </c>
      <c r="F185" s="133">
        <v>23089.322031666699</v>
      </c>
      <c r="G185" s="134">
        <v>0</v>
      </c>
      <c r="H185" s="134">
        <v>0</v>
      </c>
      <c r="I185" s="134">
        <v>0</v>
      </c>
      <c r="J185" s="134">
        <f t="shared" si="9"/>
        <v>5761.130854438009</v>
      </c>
      <c r="K185" s="134">
        <v>4824.6322179654171</v>
      </c>
      <c r="L185" s="134">
        <v>15096.195982174759</v>
      </c>
      <c r="M185" s="134">
        <v>2220.4092732769004</v>
      </c>
      <c r="N185" s="134">
        <v>936.49863647259212</v>
      </c>
      <c r="O185" s="134">
        <v>11.585921777034764</v>
      </c>
      <c r="P185" s="135">
        <v>0</v>
      </c>
    </row>
    <row r="186" spans="1:16" ht="12.5" outlineLevel="2" x14ac:dyDescent="0.25">
      <c r="A186" s="111" t="s">
        <v>3482</v>
      </c>
      <c r="B186" s="112" t="s">
        <v>3483</v>
      </c>
      <c r="C186" s="112" t="s">
        <v>3602</v>
      </c>
      <c r="D186" s="112" t="s">
        <v>5762</v>
      </c>
      <c r="E186" s="111" t="s">
        <v>3848</v>
      </c>
      <c r="F186" s="133">
        <v>1145.2592204166699</v>
      </c>
      <c r="G186" s="134">
        <v>0</v>
      </c>
      <c r="H186" s="134">
        <v>0</v>
      </c>
      <c r="I186" s="134">
        <v>0</v>
      </c>
      <c r="J186" s="134">
        <f t="shared" si="9"/>
        <v>0</v>
      </c>
      <c r="K186" s="134">
        <v>0</v>
      </c>
      <c r="L186" s="134">
        <v>0</v>
      </c>
      <c r="M186" s="134">
        <v>0</v>
      </c>
      <c r="N186" s="134">
        <v>0</v>
      </c>
      <c r="O186" s="134">
        <v>0</v>
      </c>
      <c r="P186" s="135">
        <v>1145.2592204166699</v>
      </c>
    </row>
    <row r="187" spans="1:16" ht="12.5" outlineLevel="2" x14ac:dyDescent="0.25">
      <c r="A187" s="111" t="s">
        <v>3482</v>
      </c>
      <c r="B187" s="112" t="s">
        <v>3483</v>
      </c>
      <c r="C187" s="112" t="s">
        <v>3604</v>
      </c>
      <c r="D187" s="112" t="s">
        <v>5763</v>
      </c>
      <c r="E187" s="111" t="s">
        <v>3848</v>
      </c>
      <c r="F187" s="133">
        <v>444.20629416666702</v>
      </c>
      <c r="G187" s="134">
        <v>0</v>
      </c>
      <c r="H187" s="134">
        <v>0</v>
      </c>
      <c r="I187" s="134">
        <v>0</v>
      </c>
      <c r="J187" s="134">
        <f t="shared" si="9"/>
        <v>0</v>
      </c>
      <c r="K187" s="134">
        <v>0</v>
      </c>
      <c r="L187" s="134">
        <v>0</v>
      </c>
      <c r="M187" s="134">
        <v>0</v>
      </c>
      <c r="N187" s="134">
        <v>0</v>
      </c>
      <c r="O187" s="134">
        <v>0</v>
      </c>
      <c r="P187" s="135">
        <v>444.20629416666702</v>
      </c>
    </row>
    <row r="188" spans="1:16" ht="12.5" outlineLevel="2" x14ac:dyDescent="0.25">
      <c r="A188" s="111" t="s">
        <v>3482</v>
      </c>
      <c r="B188" s="112" t="s">
        <v>3483</v>
      </c>
      <c r="C188" s="112" t="s">
        <v>3608</v>
      </c>
      <c r="D188" s="112" t="s">
        <v>5764</v>
      </c>
      <c r="E188" s="111" t="s">
        <v>3848</v>
      </c>
      <c r="F188" s="133">
        <v>0.84381375000000003</v>
      </c>
      <c r="G188" s="134">
        <v>0</v>
      </c>
      <c r="H188" s="134">
        <v>0</v>
      </c>
      <c r="I188" s="134">
        <v>0</v>
      </c>
      <c r="J188" s="134">
        <f t="shared" si="9"/>
        <v>0</v>
      </c>
      <c r="K188" s="134">
        <v>0</v>
      </c>
      <c r="L188" s="134">
        <v>0</v>
      </c>
      <c r="M188" s="134">
        <v>0</v>
      </c>
      <c r="N188" s="134">
        <v>0</v>
      </c>
      <c r="O188" s="134">
        <v>0</v>
      </c>
      <c r="P188" s="135">
        <v>0.84381375000000003</v>
      </c>
    </row>
    <row r="189" spans="1:16" ht="12.5" outlineLevel="2" x14ac:dyDescent="0.25">
      <c r="A189" s="111" t="s">
        <v>3482</v>
      </c>
      <c r="B189" s="112" t="s">
        <v>3483</v>
      </c>
      <c r="C189" s="112" t="s">
        <v>3610</v>
      </c>
      <c r="D189" s="112" t="s">
        <v>5765</v>
      </c>
      <c r="E189" s="111" t="s">
        <v>3848</v>
      </c>
      <c r="F189" s="133">
        <v>-36.421124583333302</v>
      </c>
      <c r="G189" s="134">
        <v>0</v>
      </c>
      <c r="H189" s="134">
        <v>0</v>
      </c>
      <c r="I189" s="134">
        <v>0</v>
      </c>
      <c r="J189" s="134">
        <f t="shared" si="9"/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5">
        <v>-36.421124583333302</v>
      </c>
    </row>
    <row r="190" spans="1:16" ht="12.5" outlineLevel="2" x14ac:dyDescent="0.25">
      <c r="A190" s="111" t="s">
        <v>3482</v>
      </c>
      <c r="B190" s="112" t="s">
        <v>3483</v>
      </c>
      <c r="C190" s="112" t="s">
        <v>3614</v>
      </c>
      <c r="D190" s="112" t="s">
        <v>5766</v>
      </c>
      <c r="E190" s="111" t="s">
        <v>3848</v>
      </c>
      <c r="F190" s="133">
        <v>-532.70915666666701</v>
      </c>
      <c r="G190" s="134">
        <v>0</v>
      </c>
      <c r="H190" s="134">
        <v>0</v>
      </c>
      <c r="I190" s="134">
        <v>0</v>
      </c>
      <c r="J190" s="134">
        <f t="shared" si="9"/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5">
        <v>-532.70915666666701</v>
      </c>
    </row>
    <row r="191" spans="1:16" ht="12.5" outlineLevel="2" x14ac:dyDescent="0.25">
      <c r="A191" s="111" t="s">
        <v>3482</v>
      </c>
      <c r="B191" s="112" t="s">
        <v>3483</v>
      </c>
      <c r="C191" s="112" t="s">
        <v>3616</v>
      </c>
      <c r="D191" s="112" t="s">
        <v>5767</v>
      </c>
      <c r="E191" s="111" t="s">
        <v>3848</v>
      </c>
      <c r="F191" s="133">
        <v>-114.700007916667</v>
      </c>
      <c r="G191" s="134">
        <v>0</v>
      </c>
      <c r="H191" s="134">
        <v>0</v>
      </c>
      <c r="I191" s="134">
        <v>0</v>
      </c>
      <c r="J191" s="134">
        <f t="shared" si="9"/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5">
        <v>-114.700007916667</v>
      </c>
    </row>
    <row r="192" spans="1:16" ht="12.5" outlineLevel="2" x14ac:dyDescent="0.25">
      <c r="A192" s="111" t="s">
        <v>3482</v>
      </c>
      <c r="B192" s="112" t="s">
        <v>3483</v>
      </c>
      <c r="C192" s="112" t="s">
        <v>3618</v>
      </c>
      <c r="D192" s="112" t="s">
        <v>5768</v>
      </c>
      <c r="E192" s="111" t="s">
        <v>3885</v>
      </c>
      <c r="F192" s="133">
        <v>-12.7858858333333</v>
      </c>
      <c r="G192" s="134">
        <v>0</v>
      </c>
      <c r="H192" s="134">
        <v>0</v>
      </c>
      <c r="I192" s="134">
        <v>0</v>
      </c>
      <c r="J192" s="134">
        <f t="shared" si="9"/>
        <v>0</v>
      </c>
      <c r="K192" s="134">
        <v>0</v>
      </c>
      <c r="L192" s="134">
        <v>0</v>
      </c>
      <c r="M192" s="134">
        <v>-12.7858858333333</v>
      </c>
      <c r="N192" s="134">
        <v>0</v>
      </c>
      <c r="O192" s="134">
        <v>0</v>
      </c>
      <c r="P192" s="135">
        <v>0</v>
      </c>
    </row>
    <row r="193" spans="1:16" ht="12.5" outlineLevel="2" x14ac:dyDescent="0.25">
      <c r="A193" s="111" t="s">
        <v>3482</v>
      </c>
      <c r="B193" s="112" t="s">
        <v>3483</v>
      </c>
      <c r="C193" s="112" t="s">
        <v>3620</v>
      </c>
      <c r="D193" s="112" t="s">
        <v>5769</v>
      </c>
      <c r="E193" s="111" t="s">
        <v>3886</v>
      </c>
      <c r="F193" s="133">
        <v>-322.73778166666699</v>
      </c>
      <c r="G193" s="134">
        <v>0</v>
      </c>
      <c r="H193" s="134">
        <v>0</v>
      </c>
      <c r="I193" s="134">
        <v>0</v>
      </c>
      <c r="J193" s="134">
        <f t="shared" si="9"/>
        <v>-322.73778166666699</v>
      </c>
      <c r="K193" s="134">
        <v>-322.73778166666699</v>
      </c>
      <c r="L193" s="134">
        <v>0</v>
      </c>
      <c r="M193" s="134">
        <v>0</v>
      </c>
      <c r="N193" s="134">
        <v>0</v>
      </c>
      <c r="O193" s="134">
        <v>0</v>
      </c>
      <c r="P193" s="135">
        <v>0</v>
      </c>
    </row>
    <row r="194" spans="1:16" ht="12.5" outlineLevel="2" x14ac:dyDescent="0.25">
      <c r="A194" s="111" t="s">
        <v>3482</v>
      </c>
      <c r="B194" s="112" t="s">
        <v>3483</v>
      </c>
      <c r="C194" s="112" t="s">
        <v>3622</v>
      </c>
      <c r="D194" s="112" t="s">
        <v>5770</v>
      </c>
      <c r="E194" s="111" t="s">
        <v>3848</v>
      </c>
      <c r="F194" s="133">
        <v>-1217.4649033333301</v>
      </c>
      <c r="G194" s="134">
        <v>0</v>
      </c>
      <c r="H194" s="134">
        <v>0</v>
      </c>
      <c r="I194" s="134">
        <v>0</v>
      </c>
      <c r="J194" s="134">
        <f t="shared" si="9"/>
        <v>0</v>
      </c>
      <c r="K194" s="134">
        <v>0</v>
      </c>
      <c r="L194" s="134">
        <v>0</v>
      </c>
      <c r="M194" s="134">
        <v>0</v>
      </c>
      <c r="N194" s="134">
        <v>0</v>
      </c>
      <c r="O194" s="134">
        <v>0</v>
      </c>
      <c r="P194" s="135">
        <v>-1217.4649033333301</v>
      </c>
    </row>
    <row r="195" spans="1:16" ht="12.5" outlineLevel="2" x14ac:dyDescent="0.25">
      <c r="A195" s="111" t="s">
        <v>3482</v>
      </c>
      <c r="B195" s="112" t="s">
        <v>3483</v>
      </c>
      <c r="C195" s="112" t="s">
        <v>3624</v>
      </c>
      <c r="D195" s="112" t="s">
        <v>5771</v>
      </c>
      <c r="E195" s="111" t="s">
        <v>3848</v>
      </c>
      <c r="F195" s="133">
        <v>-174.63253750000001</v>
      </c>
      <c r="G195" s="134">
        <v>0</v>
      </c>
      <c r="H195" s="134">
        <v>0</v>
      </c>
      <c r="I195" s="134">
        <v>0</v>
      </c>
      <c r="J195" s="134">
        <f t="shared" si="9"/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5">
        <v>-174.63253750000001</v>
      </c>
    </row>
    <row r="196" spans="1:16" ht="12.5" outlineLevel="2" x14ac:dyDescent="0.25">
      <c r="A196" s="111" t="s">
        <v>3482</v>
      </c>
      <c r="B196" s="112" t="s">
        <v>3483</v>
      </c>
      <c r="C196" s="112" t="s">
        <v>3628</v>
      </c>
      <c r="D196" s="112" t="s">
        <v>5772</v>
      </c>
      <c r="E196" s="111" t="s">
        <v>3848</v>
      </c>
      <c r="F196" s="133">
        <v>-231.91440208333299</v>
      </c>
      <c r="G196" s="134">
        <v>0</v>
      </c>
      <c r="H196" s="134">
        <v>0</v>
      </c>
      <c r="I196" s="134">
        <v>0</v>
      </c>
      <c r="J196" s="134">
        <f t="shared" si="9"/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5">
        <v>-231.91440208333299</v>
      </c>
    </row>
    <row r="197" spans="1:16" ht="12.5" outlineLevel="2" x14ac:dyDescent="0.25">
      <c r="A197" s="111" t="s">
        <v>3482</v>
      </c>
      <c r="B197" s="112" t="s">
        <v>3483</v>
      </c>
      <c r="C197" s="112" t="s">
        <v>3630</v>
      </c>
      <c r="D197" s="112" t="s">
        <v>5773</v>
      </c>
      <c r="E197" s="111" t="s">
        <v>3848</v>
      </c>
      <c r="F197" s="133">
        <v>-13.84221625</v>
      </c>
      <c r="G197" s="134">
        <v>0</v>
      </c>
      <c r="H197" s="134">
        <v>0</v>
      </c>
      <c r="I197" s="134">
        <v>0</v>
      </c>
      <c r="J197" s="134">
        <f t="shared" si="9"/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5">
        <v>-13.84221625</v>
      </c>
    </row>
    <row r="198" spans="1:16" ht="12.5" outlineLevel="2" x14ac:dyDescent="0.25">
      <c r="A198" s="111" t="s">
        <v>3482</v>
      </c>
      <c r="B198" s="112" t="s">
        <v>3483</v>
      </c>
      <c r="C198" s="112" t="s">
        <v>3632</v>
      </c>
      <c r="D198" s="112" t="s">
        <v>5774</v>
      </c>
      <c r="E198" s="111" t="s">
        <v>3848</v>
      </c>
      <c r="F198" s="133">
        <v>-173.644285</v>
      </c>
      <c r="G198" s="134">
        <v>0</v>
      </c>
      <c r="H198" s="134">
        <v>0</v>
      </c>
      <c r="I198" s="134">
        <v>0</v>
      </c>
      <c r="J198" s="134">
        <f t="shared" si="9"/>
        <v>0</v>
      </c>
      <c r="K198" s="134">
        <v>0</v>
      </c>
      <c r="L198" s="134">
        <v>0</v>
      </c>
      <c r="M198" s="134">
        <v>0</v>
      </c>
      <c r="N198" s="134">
        <v>0</v>
      </c>
      <c r="O198" s="134">
        <v>0</v>
      </c>
      <c r="P198" s="135">
        <v>-173.644285</v>
      </c>
    </row>
    <row r="199" spans="1:16" ht="12.5" outlineLevel="2" x14ac:dyDescent="0.25">
      <c r="A199" s="111" t="s">
        <v>3482</v>
      </c>
      <c r="B199" s="112" t="s">
        <v>3483</v>
      </c>
      <c r="C199" s="112" t="s">
        <v>3634</v>
      </c>
      <c r="D199" s="112" t="s">
        <v>5775</v>
      </c>
      <c r="E199" s="111" t="s">
        <v>3848</v>
      </c>
      <c r="F199" s="133">
        <v>-8019.18003041667</v>
      </c>
      <c r="G199" s="134">
        <v>0</v>
      </c>
      <c r="H199" s="134">
        <v>0</v>
      </c>
      <c r="I199" s="134">
        <v>0</v>
      </c>
      <c r="J199" s="134">
        <f t="shared" si="9"/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5">
        <v>-8019.18003041667</v>
      </c>
    </row>
    <row r="200" spans="1:16" ht="12.5" outlineLevel="2" x14ac:dyDescent="0.25">
      <c r="A200" s="111" t="s">
        <v>3482</v>
      </c>
      <c r="B200" s="112" t="s">
        <v>3483</v>
      </c>
      <c r="C200" s="112" t="s">
        <v>3636</v>
      </c>
      <c r="D200" s="112" t="s">
        <v>5776</v>
      </c>
      <c r="E200" s="111" t="s">
        <v>3848</v>
      </c>
      <c r="F200" s="133">
        <v>-3851.9095933333301</v>
      </c>
      <c r="G200" s="134">
        <v>0</v>
      </c>
      <c r="H200" s="134">
        <v>0</v>
      </c>
      <c r="I200" s="134">
        <v>0</v>
      </c>
      <c r="J200" s="134">
        <f t="shared" si="9"/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5">
        <v>-3851.9095933333301</v>
      </c>
    </row>
    <row r="201" spans="1:16" ht="12.5" outlineLevel="2" x14ac:dyDescent="0.25">
      <c r="A201" s="111" t="s">
        <v>3482</v>
      </c>
      <c r="B201" s="112" t="s">
        <v>3483</v>
      </c>
      <c r="C201" s="112" t="s">
        <v>3638</v>
      </c>
      <c r="D201" s="112" t="s">
        <v>5777</v>
      </c>
      <c r="E201" s="111" t="s">
        <v>3857</v>
      </c>
      <c r="F201" s="133">
        <v>-129.07956958333301</v>
      </c>
      <c r="G201" s="134">
        <v>0</v>
      </c>
      <c r="H201" s="134">
        <v>0</v>
      </c>
      <c r="I201" s="134">
        <v>0</v>
      </c>
      <c r="J201" s="134">
        <f t="shared" si="9"/>
        <v>0</v>
      </c>
      <c r="K201" s="134">
        <v>0</v>
      </c>
      <c r="L201" s="134">
        <v>-129.07956958333301</v>
      </c>
      <c r="M201" s="134">
        <v>0</v>
      </c>
      <c r="N201" s="134">
        <v>0</v>
      </c>
      <c r="O201" s="134">
        <v>0</v>
      </c>
      <c r="P201" s="135">
        <v>0</v>
      </c>
    </row>
    <row r="202" spans="1:16" ht="12.5" outlineLevel="2" x14ac:dyDescent="0.25">
      <c r="A202" s="111" t="s">
        <v>3482</v>
      </c>
      <c r="B202" s="112" t="s">
        <v>3483</v>
      </c>
      <c r="C202" s="112" t="s">
        <v>3640</v>
      </c>
      <c r="D202" s="112" t="s">
        <v>5778</v>
      </c>
      <c r="E202" s="111" t="s">
        <v>3886</v>
      </c>
      <c r="F202" s="176">
        <v>-21.049548333333298</v>
      </c>
      <c r="G202" s="134">
        <v>0</v>
      </c>
      <c r="H202" s="134">
        <v>0</v>
      </c>
      <c r="I202" s="134">
        <v>0</v>
      </c>
      <c r="J202" s="134">
        <f t="shared" si="9"/>
        <v>-21.049548333333298</v>
      </c>
      <c r="K202" s="134">
        <v>-21.049548333333298</v>
      </c>
      <c r="L202" s="134">
        <v>0</v>
      </c>
      <c r="M202" s="134">
        <v>0</v>
      </c>
      <c r="N202" s="134">
        <v>0</v>
      </c>
      <c r="O202" s="134">
        <v>0</v>
      </c>
      <c r="P202" s="135">
        <v>0</v>
      </c>
    </row>
    <row r="203" spans="1:16" ht="12.5" outlineLevel="2" x14ac:dyDescent="0.25">
      <c r="A203" s="111" t="s">
        <v>3482</v>
      </c>
      <c r="B203" s="112" t="s">
        <v>3483</v>
      </c>
      <c r="C203" s="112" t="s">
        <v>3642</v>
      </c>
      <c r="D203" s="112" t="s">
        <v>5779</v>
      </c>
      <c r="E203" s="111" t="s">
        <v>3857</v>
      </c>
      <c r="F203" s="133">
        <v>-406.63345333333302</v>
      </c>
      <c r="G203" s="134">
        <v>0</v>
      </c>
      <c r="H203" s="134">
        <v>0</v>
      </c>
      <c r="I203" s="134">
        <v>0</v>
      </c>
      <c r="J203" s="134">
        <f t="shared" si="9"/>
        <v>0</v>
      </c>
      <c r="K203" s="134">
        <v>0</v>
      </c>
      <c r="L203" s="134">
        <v>-406.63345333333302</v>
      </c>
      <c r="M203" s="134">
        <v>0</v>
      </c>
      <c r="N203" s="134">
        <v>0</v>
      </c>
      <c r="O203" s="134">
        <v>0</v>
      </c>
      <c r="P203" s="135">
        <v>0</v>
      </c>
    </row>
    <row r="204" spans="1:16" ht="12.5" outlineLevel="2" x14ac:dyDescent="0.25">
      <c r="A204" s="111" t="s">
        <v>3482</v>
      </c>
      <c r="B204" s="112" t="s">
        <v>3483</v>
      </c>
      <c r="C204" s="112" t="s">
        <v>3644</v>
      </c>
      <c r="D204" s="112" t="s">
        <v>5780</v>
      </c>
      <c r="E204" s="111" t="s">
        <v>5548</v>
      </c>
      <c r="F204" s="133">
        <v>-4.7804220833333302</v>
      </c>
      <c r="G204" s="134">
        <v>-6.7737258741783157E-2</v>
      </c>
      <c r="H204" s="134">
        <v>-1.2213466628649536</v>
      </c>
      <c r="I204" s="134">
        <v>-0.37340374725936082</v>
      </c>
      <c r="J204" s="134">
        <f t="shared" si="9"/>
        <v>-0.72366716616540616</v>
      </c>
      <c r="K204" s="134">
        <v>-0.60710809959980605</v>
      </c>
      <c r="L204" s="134">
        <v>-2.1093768704362903</v>
      </c>
      <c r="M204" s="134">
        <v>-0.28326411009416685</v>
      </c>
      <c r="N204" s="134">
        <v>-0.11655906656560015</v>
      </c>
      <c r="O204" s="134">
        <v>-1.6262677713698686E-3</v>
      </c>
      <c r="P204" s="135">
        <v>0</v>
      </c>
    </row>
    <row r="205" spans="1:16" ht="12.5" outlineLevel="2" x14ac:dyDescent="0.25">
      <c r="A205" s="111" t="s">
        <v>3482</v>
      </c>
      <c r="B205" s="112" t="s">
        <v>3483</v>
      </c>
      <c r="C205" s="112" t="s">
        <v>3646</v>
      </c>
      <c r="D205" s="112" t="s">
        <v>5781</v>
      </c>
      <c r="E205" s="111" t="s">
        <v>5417</v>
      </c>
      <c r="F205" s="133">
        <v>-165.22077874999999</v>
      </c>
      <c r="G205" s="134">
        <v>0</v>
      </c>
      <c r="H205" s="134">
        <v>0</v>
      </c>
      <c r="I205" s="134">
        <v>0</v>
      </c>
      <c r="J205" s="134">
        <f t="shared" si="9"/>
        <v>-37.683672584586688</v>
      </c>
      <c r="K205" s="134">
        <v>-31.710219658709576</v>
      </c>
      <c r="L205" s="134">
        <v>-112.28157365073328</v>
      </c>
      <c r="M205" s="134">
        <v>-15.170550157625327</v>
      </c>
      <c r="N205" s="134">
        <v>-5.9734529258771127</v>
      </c>
      <c r="O205" s="134">
        <v>-8.4982357054679145E-2</v>
      </c>
      <c r="P205" s="135">
        <v>0</v>
      </c>
    </row>
    <row r="206" spans="1:16" ht="12.5" outlineLevel="2" x14ac:dyDescent="0.25">
      <c r="A206" s="111" t="s">
        <v>3482</v>
      </c>
      <c r="B206" s="112" t="s">
        <v>3483</v>
      </c>
      <c r="C206" s="112" t="s">
        <v>3652</v>
      </c>
      <c r="D206" s="112" t="s">
        <v>5782</v>
      </c>
      <c r="E206" s="111" t="s">
        <v>3854</v>
      </c>
      <c r="F206" s="133">
        <v>-1557.90173</v>
      </c>
      <c r="G206" s="134">
        <v>0</v>
      </c>
      <c r="H206" s="134">
        <v>-1557.90173</v>
      </c>
      <c r="I206" s="134">
        <v>0</v>
      </c>
      <c r="J206" s="134">
        <f t="shared" si="9"/>
        <v>0</v>
      </c>
      <c r="K206" s="134">
        <v>0</v>
      </c>
      <c r="L206" s="134">
        <v>0</v>
      </c>
      <c r="M206" s="134">
        <v>0</v>
      </c>
      <c r="N206" s="134">
        <v>0</v>
      </c>
      <c r="O206" s="134">
        <v>0</v>
      </c>
      <c r="P206" s="135">
        <v>0</v>
      </c>
    </row>
    <row r="207" spans="1:16" ht="12.5" outlineLevel="2" x14ac:dyDescent="0.25">
      <c r="A207" s="111" t="s">
        <v>3482</v>
      </c>
      <c r="B207" s="112" t="s">
        <v>3483</v>
      </c>
      <c r="C207" s="112" t="s">
        <v>3654</v>
      </c>
      <c r="D207" s="112" t="s">
        <v>5783</v>
      </c>
      <c r="E207" s="111" t="s">
        <v>3848</v>
      </c>
      <c r="F207" s="133">
        <v>-261.11889916666701</v>
      </c>
      <c r="G207" s="134">
        <v>0</v>
      </c>
      <c r="H207" s="134">
        <v>0</v>
      </c>
      <c r="I207" s="134">
        <v>0</v>
      </c>
      <c r="J207" s="134">
        <f t="shared" si="9"/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5">
        <v>-261.11889916666701</v>
      </c>
    </row>
    <row r="208" spans="1:16" ht="12.5" outlineLevel="2" x14ac:dyDescent="0.25">
      <c r="A208" s="111" t="s">
        <v>3482</v>
      </c>
      <c r="B208" s="112" t="s">
        <v>3483</v>
      </c>
      <c r="C208" s="112" t="s">
        <v>3658</v>
      </c>
      <c r="D208" s="112" t="s">
        <v>5784</v>
      </c>
      <c r="E208" s="111" t="s">
        <v>3857</v>
      </c>
      <c r="F208" s="133">
        <v>-307.90561624999998</v>
      </c>
      <c r="G208" s="134">
        <v>0</v>
      </c>
      <c r="H208" s="134">
        <v>0</v>
      </c>
      <c r="I208" s="134">
        <v>0</v>
      </c>
      <c r="J208" s="134">
        <f t="shared" si="9"/>
        <v>0</v>
      </c>
      <c r="K208" s="134">
        <v>0</v>
      </c>
      <c r="L208" s="134">
        <v>-307.90561624999998</v>
      </c>
      <c r="M208" s="134">
        <v>0</v>
      </c>
      <c r="N208" s="134">
        <v>0</v>
      </c>
      <c r="O208" s="134">
        <v>0</v>
      </c>
      <c r="P208" s="135">
        <v>0</v>
      </c>
    </row>
    <row r="209" spans="1:16" ht="12.5" outlineLevel="2" x14ac:dyDescent="0.25">
      <c r="A209" s="111" t="s">
        <v>3482</v>
      </c>
      <c r="B209" s="112" t="s">
        <v>3483</v>
      </c>
      <c r="C209" s="112" t="s">
        <v>3660</v>
      </c>
      <c r="D209" s="112" t="s">
        <v>5785</v>
      </c>
      <c r="E209" s="111" t="s">
        <v>3928</v>
      </c>
      <c r="F209" s="133">
        <v>-5.4690887500000001</v>
      </c>
      <c r="G209" s="134">
        <v>0</v>
      </c>
      <c r="H209" s="134">
        <v>0</v>
      </c>
      <c r="I209" s="134">
        <v>0</v>
      </c>
      <c r="J209" s="134">
        <f t="shared" si="9"/>
        <v>-5.4690887500000001</v>
      </c>
      <c r="K209" s="134">
        <v>0</v>
      </c>
      <c r="L209" s="134">
        <v>0</v>
      </c>
      <c r="M209" s="134">
        <v>0</v>
      </c>
      <c r="N209" s="134">
        <v>-5.4690887500000001</v>
      </c>
      <c r="O209" s="134">
        <v>0</v>
      </c>
      <c r="P209" s="135">
        <v>0</v>
      </c>
    </row>
    <row r="210" spans="1:16" ht="12.5" outlineLevel="2" x14ac:dyDescent="0.25">
      <c r="A210" s="111" t="s">
        <v>3482</v>
      </c>
      <c r="B210" s="112" t="s">
        <v>3483</v>
      </c>
      <c r="C210" s="112" t="s">
        <v>3662</v>
      </c>
      <c r="D210" s="112" t="s">
        <v>5786</v>
      </c>
      <c r="E210" s="111" t="s">
        <v>5417</v>
      </c>
      <c r="F210" s="133">
        <v>-847.91056249999997</v>
      </c>
      <c r="G210" s="134">
        <v>0</v>
      </c>
      <c r="H210" s="134">
        <v>0</v>
      </c>
      <c r="I210" s="134">
        <v>0</v>
      </c>
      <c r="J210" s="134">
        <f t="shared" si="9"/>
        <v>-193.39204342215783</v>
      </c>
      <c r="K210" s="134">
        <v>-162.7363724540912</v>
      </c>
      <c r="L210" s="134">
        <v>-576.2273546515313</v>
      </c>
      <c r="M210" s="134">
        <v>-77.855036242446928</v>
      </c>
      <c r="N210" s="134">
        <v>-30.65567096806662</v>
      </c>
      <c r="O210" s="134">
        <v>-0.43612818386385216</v>
      </c>
      <c r="P210" s="135">
        <v>0</v>
      </c>
    </row>
    <row r="211" spans="1:16" ht="12.5" outlineLevel="2" x14ac:dyDescent="0.25">
      <c r="A211" s="111" t="s">
        <v>3482</v>
      </c>
      <c r="B211" s="112" t="s">
        <v>3483</v>
      </c>
      <c r="C211" s="112" t="s">
        <v>3664</v>
      </c>
      <c r="D211" s="112" t="s">
        <v>5787</v>
      </c>
      <c r="E211" s="111" t="s">
        <v>3848</v>
      </c>
      <c r="F211" s="133">
        <v>2338.2275908333299</v>
      </c>
      <c r="G211" s="134">
        <v>0</v>
      </c>
      <c r="H211" s="134">
        <v>0</v>
      </c>
      <c r="I211" s="134">
        <v>0</v>
      </c>
      <c r="J211" s="134">
        <f t="shared" si="9"/>
        <v>0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5">
        <v>2338.2275908333299</v>
      </c>
    </row>
    <row r="212" spans="1:16" ht="12.5" outlineLevel="2" x14ac:dyDescent="0.25">
      <c r="A212" s="111" t="s">
        <v>3482</v>
      </c>
      <c r="B212" s="112" t="s">
        <v>3483</v>
      </c>
      <c r="C212" s="112" t="s">
        <v>3666</v>
      </c>
      <c r="D212" s="112" t="s">
        <v>5788</v>
      </c>
      <c r="E212" s="111" t="s">
        <v>3848</v>
      </c>
      <c r="F212" s="133">
        <v>-195.09706875000001</v>
      </c>
      <c r="G212" s="134">
        <v>0</v>
      </c>
      <c r="H212" s="134">
        <v>0</v>
      </c>
      <c r="I212" s="134">
        <v>0</v>
      </c>
      <c r="J212" s="134">
        <f t="shared" si="9"/>
        <v>0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5">
        <v>-195.09706875000001</v>
      </c>
    </row>
    <row r="213" spans="1:16" ht="12.5" outlineLevel="2" x14ac:dyDescent="0.25">
      <c r="A213" s="111" t="s">
        <v>3482</v>
      </c>
      <c r="B213" s="112" t="s">
        <v>3483</v>
      </c>
      <c r="C213" s="112" t="s">
        <v>3670</v>
      </c>
      <c r="D213" s="112" t="s">
        <v>5789</v>
      </c>
      <c r="E213" s="111" t="s">
        <v>3848</v>
      </c>
      <c r="F213" s="133">
        <v>-2338.2275908333299</v>
      </c>
      <c r="G213" s="134">
        <v>0</v>
      </c>
      <c r="H213" s="134">
        <v>0</v>
      </c>
      <c r="I213" s="134">
        <v>0</v>
      </c>
      <c r="J213" s="134">
        <f t="shared" si="9"/>
        <v>0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5">
        <v>-2338.2275908333299</v>
      </c>
    </row>
    <row r="214" spans="1:16" ht="12.5" outlineLevel="2" x14ac:dyDescent="0.25">
      <c r="A214" s="111" t="s">
        <v>3482</v>
      </c>
      <c r="B214" s="112" t="s">
        <v>3483</v>
      </c>
      <c r="C214" s="112" t="s">
        <v>3674</v>
      </c>
      <c r="D214" s="112" t="s">
        <v>5790</v>
      </c>
      <c r="E214" s="111" t="s">
        <v>3848</v>
      </c>
      <c r="F214" s="133">
        <v>-67.836006666666705</v>
      </c>
      <c r="G214" s="134">
        <v>0</v>
      </c>
      <c r="H214" s="134">
        <v>0</v>
      </c>
      <c r="I214" s="134">
        <v>0</v>
      </c>
      <c r="J214" s="134">
        <f t="shared" si="9"/>
        <v>0</v>
      </c>
      <c r="K214" s="134">
        <v>0</v>
      </c>
      <c r="L214" s="134">
        <v>0</v>
      </c>
      <c r="M214" s="134">
        <v>0</v>
      </c>
      <c r="N214" s="134">
        <v>0</v>
      </c>
      <c r="O214" s="134">
        <v>0</v>
      </c>
      <c r="P214" s="135">
        <v>-67.836006666666705</v>
      </c>
    </row>
    <row r="215" spans="1:16" ht="12.5" outlineLevel="2" x14ac:dyDescent="0.25">
      <c r="A215" s="111" t="s">
        <v>3482</v>
      </c>
      <c r="B215" s="112" t="s">
        <v>3483</v>
      </c>
      <c r="C215" s="112" t="s">
        <v>3676</v>
      </c>
      <c r="D215" s="112" t="s">
        <v>5791</v>
      </c>
      <c r="E215" s="111" t="s">
        <v>3848</v>
      </c>
      <c r="F215" s="133">
        <v>-26.6779054166667</v>
      </c>
      <c r="G215" s="134">
        <v>0</v>
      </c>
      <c r="H215" s="134">
        <v>0</v>
      </c>
      <c r="I215" s="134">
        <v>0</v>
      </c>
      <c r="J215" s="134">
        <f t="shared" si="9"/>
        <v>0</v>
      </c>
      <c r="K215" s="134">
        <v>0</v>
      </c>
      <c r="L215" s="134">
        <v>0</v>
      </c>
      <c r="M215" s="134">
        <v>0</v>
      </c>
      <c r="N215" s="134">
        <v>0</v>
      </c>
      <c r="O215" s="134">
        <v>0</v>
      </c>
      <c r="P215" s="135">
        <v>-26.6779054166667</v>
      </c>
    </row>
    <row r="216" spans="1:16" ht="12.5" outlineLevel="2" x14ac:dyDescent="0.25">
      <c r="A216" s="111" t="s">
        <v>3482</v>
      </c>
      <c r="B216" s="112" t="s">
        <v>3483</v>
      </c>
      <c r="C216" s="112" t="s">
        <v>3678</v>
      </c>
      <c r="D216" s="112" t="s">
        <v>5792</v>
      </c>
      <c r="E216" s="111" t="s">
        <v>3848</v>
      </c>
      <c r="F216" s="133">
        <v>-33.14186625</v>
      </c>
      <c r="G216" s="134">
        <v>0</v>
      </c>
      <c r="H216" s="134">
        <v>0</v>
      </c>
      <c r="I216" s="134">
        <v>0</v>
      </c>
      <c r="J216" s="134">
        <f t="shared" si="9"/>
        <v>0</v>
      </c>
      <c r="K216" s="134">
        <v>0</v>
      </c>
      <c r="L216" s="134">
        <v>0</v>
      </c>
      <c r="M216" s="134">
        <v>0</v>
      </c>
      <c r="N216" s="134">
        <v>0</v>
      </c>
      <c r="O216" s="134">
        <v>0</v>
      </c>
      <c r="P216" s="135">
        <v>-33.14186625</v>
      </c>
    </row>
    <row r="217" spans="1:16" ht="12.5" outlineLevel="2" x14ac:dyDescent="0.25">
      <c r="A217" s="111" t="s">
        <v>3482</v>
      </c>
      <c r="B217" s="112" t="s">
        <v>3483</v>
      </c>
      <c r="C217" s="112" t="s">
        <v>3680</v>
      </c>
      <c r="D217" s="112" t="s">
        <v>5793</v>
      </c>
      <c r="E217" s="111" t="s">
        <v>3885</v>
      </c>
      <c r="F217" s="133">
        <v>15.4621025</v>
      </c>
      <c r="G217" s="134">
        <v>0</v>
      </c>
      <c r="H217" s="134">
        <v>0</v>
      </c>
      <c r="I217" s="134">
        <v>0</v>
      </c>
      <c r="J217" s="134">
        <f t="shared" si="9"/>
        <v>0</v>
      </c>
      <c r="K217" s="134">
        <v>0</v>
      </c>
      <c r="L217" s="134">
        <v>0</v>
      </c>
      <c r="M217" s="134">
        <v>15.4621025</v>
      </c>
      <c r="N217" s="134">
        <v>0</v>
      </c>
      <c r="O217" s="134">
        <v>0</v>
      </c>
      <c r="P217" s="135">
        <v>0</v>
      </c>
    </row>
    <row r="218" spans="1:16" ht="12.5" outlineLevel="2" x14ac:dyDescent="0.25">
      <c r="A218" s="111" t="s">
        <v>3482</v>
      </c>
      <c r="B218" s="112" t="s">
        <v>3483</v>
      </c>
      <c r="C218" s="112" t="s">
        <v>3682</v>
      </c>
      <c r="D218" s="112" t="s">
        <v>5794</v>
      </c>
      <c r="E218" s="111" t="s">
        <v>3857</v>
      </c>
      <c r="F218" s="133">
        <v>-393.51832708333302</v>
      </c>
      <c r="G218" s="134">
        <v>0</v>
      </c>
      <c r="H218" s="134">
        <v>0</v>
      </c>
      <c r="I218" s="134">
        <v>0</v>
      </c>
      <c r="J218" s="134">
        <f t="shared" si="9"/>
        <v>0</v>
      </c>
      <c r="K218" s="134">
        <v>0</v>
      </c>
      <c r="L218" s="134">
        <v>-393.51832708333302</v>
      </c>
      <c r="M218" s="134">
        <v>0</v>
      </c>
      <c r="N218" s="134">
        <v>0</v>
      </c>
      <c r="O218" s="134">
        <v>0</v>
      </c>
      <c r="P218" s="135">
        <v>0</v>
      </c>
    </row>
    <row r="219" spans="1:16" ht="12.5" outlineLevel="2" x14ac:dyDescent="0.25">
      <c r="A219" s="111" t="s">
        <v>3482</v>
      </c>
      <c r="B219" s="112" t="s">
        <v>3483</v>
      </c>
      <c r="C219" s="112" t="s">
        <v>3684</v>
      </c>
      <c r="D219" s="112" t="s">
        <v>5795</v>
      </c>
      <c r="E219" s="111" t="s">
        <v>3886</v>
      </c>
      <c r="F219" s="133">
        <v>-1358.9964333333301</v>
      </c>
      <c r="G219" s="134">
        <v>0</v>
      </c>
      <c r="H219" s="134">
        <v>0</v>
      </c>
      <c r="I219" s="134">
        <v>0</v>
      </c>
      <c r="J219" s="134">
        <f t="shared" si="9"/>
        <v>-1358.9964333333301</v>
      </c>
      <c r="K219" s="134">
        <v>-1358.9964333333301</v>
      </c>
      <c r="L219" s="134">
        <v>0</v>
      </c>
      <c r="M219" s="134">
        <v>0</v>
      </c>
      <c r="N219" s="134">
        <v>0</v>
      </c>
      <c r="O219" s="134">
        <v>0</v>
      </c>
      <c r="P219" s="135">
        <v>0</v>
      </c>
    </row>
    <row r="220" spans="1:16" ht="12.5" outlineLevel="2" x14ac:dyDescent="0.25">
      <c r="A220" s="111" t="s">
        <v>3482</v>
      </c>
      <c r="B220" s="112" t="s">
        <v>3483</v>
      </c>
      <c r="C220" s="112" t="s">
        <v>3686</v>
      </c>
      <c r="D220" s="112" t="s">
        <v>5796</v>
      </c>
      <c r="E220" s="111" t="s">
        <v>3885</v>
      </c>
      <c r="F220" s="133">
        <v>-235.36195000000001</v>
      </c>
      <c r="G220" s="134">
        <v>0</v>
      </c>
      <c r="H220" s="134">
        <v>0</v>
      </c>
      <c r="I220" s="134">
        <v>0</v>
      </c>
      <c r="J220" s="134">
        <f t="shared" si="9"/>
        <v>0</v>
      </c>
      <c r="K220" s="134">
        <v>0</v>
      </c>
      <c r="L220" s="134">
        <v>0</v>
      </c>
      <c r="M220" s="134">
        <v>-235.36195000000001</v>
      </c>
      <c r="N220" s="134">
        <v>0</v>
      </c>
      <c r="O220" s="134">
        <v>0</v>
      </c>
      <c r="P220" s="135">
        <v>0</v>
      </c>
    </row>
    <row r="221" spans="1:16" ht="12.5" outlineLevel="2" x14ac:dyDescent="0.25">
      <c r="A221" s="111" t="s">
        <v>3482</v>
      </c>
      <c r="B221" s="112" t="s">
        <v>3483</v>
      </c>
      <c r="C221" s="112" t="s">
        <v>3688</v>
      </c>
      <c r="D221" s="112" t="s">
        <v>5797</v>
      </c>
      <c r="E221" s="111" t="s">
        <v>3857</v>
      </c>
      <c r="F221" s="133">
        <v>-1693.8402008333301</v>
      </c>
      <c r="G221" s="134">
        <v>0</v>
      </c>
      <c r="H221" s="134">
        <v>0</v>
      </c>
      <c r="I221" s="134">
        <v>0</v>
      </c>
      <c r="J221" s="134">
        <f t="shared" si="9"/>
        <v>0</v>
      </c>
      <c r="K221" s="134">
        <v>0</v>
      </c>
      <c r="L221" s="134">
        <v>-1693.8402008333301</v>
      </c>
      <c r="M221" s="134">
        <v>0</v>
      </c>
      <c r="N221" s="134">
        <v>0</v>
      </c>
      <c r="O221" s="134">
        <v>0</v>
      </c>
      <c r="P221" s="135">
        <v>0</v>
      </c>
    </row>
    <row r="222" spans="1:16" ht="12.5" outlineLevel="2" x14ac:dyDescent="0.25">
      <c r="A222" s="111" t="s">
        <v>3482</v>
      </c>
      <c r="B222" s="112" t="s">
        <v>3483</v>
      </c>
      <c r="C222" s="112" t="s">
        <v>3690</v>
      </c>
      <c r="D222" s="112" t="s">
        <v>5798</v>
      </c>
      <c r="E222" s="111" t="s">
        <v>3886</v>
      </c>
      <c r="F222" s="160">
        <v>-569.517980416667</v>
      </c>
      <c r="G222" s="161">
        <v>0</v>
      </c>
      <c r="H222" s="161">
        <v>0</v>
      </c>
      <c r="I222" s="161">
        <v>0</v>
      </c>
      <c r="J222" s="161">
        <f t="shared" si="9"/>
        <v>-569.517980416667</v>
      </c>
      <c r="K222" s="161">
        <v>-569.517980416667</v>
      </c>
      <c r="L222" s="161">
        <v>0</v>
      </c>
      <c r="M222" s="161">
        <v>0</v>
      </c>
      <c r="N222" s="161">
        <v>0</v>
      </c>
      <c r="O222" s="161">
        <v>0</v>
      </c>
      <c r="P222" s="162">
        <v>0</v>
      </c>
    </row>
    <row r="223" spans="1:16" ht="12.5" outlineLevel="2" x14ac:dyDescent="0.25">
      <c r="A223" s="111" t="s">
        <v>3482</v>
      </c>
      <c r="B223" s="112" t="s">
        <v>3483</v>
      </c>
      <c r="C223" s="112" t="s">
        <v>3692</v>
      </c>
      <c r="D223" s="112" t="s">
        <v>5799</v>
      </c>
      <c r="E223" s="111" t="s">
        <v>3848</v>
      </c>
      <c r="F223" s="160">
        <v>-105.68488125</v>
      </c>
      <c r="G223" s="161">
        <v>0</v>
      </c>
      <c r="H223" s="161">
        <v>0</v>
      </c>
      <c r="I223" s="161">
        <v>0</v>
      </c>
      <c r="J223" s="161">
        <f t="shared" si="9"/>
        <v>0</v>
      </c>
      <c r="K223" s="161">
        <v>0</v>
      </c>
      <c r="L223" s="161">
        <v>0</v>
      </c>
      <c r="M223" s="161">
        <v>0</v>
      </c>
      <c r="N223" s="161">
        <v>0</v>
      </c>
      <c r="O223" s="161">
        <v>0</v>
      </c>
      <c r="P223" s="162">
        <v>-105.68488125</v>
      </c>
    </row>
    <row r="224" spans="1:16" ht="12.5" outlineLevel="2" x14ac:dyDescent="0.25">
      <c r="A224" s="163" t="s">
        <v>3482</v>
      </c>
      <c r="B224" s="163" t="s">
        <v>3483</v>
      </c>
      <c r="C224" s="163" t="s">
        <v>3694</v>
      </c>
      <c r="D224" s="163" t="s">
        <v>5800</v>
      </c>
      <c r="E224" s="163" t="s">
        <v>3848</v>
      </c>
      <c r="F224" s="160">
        <v>-48.690858333333303</v>
      </c>
      <c r="G224" s="161">
        <v>0</v>
      </c>
      <c r="H224" s="161">
        <v>0</v>
      </c>
      <c r="I224" s="161">
        <v>0</v>
      </c>
      <c r="J224" s="161">
        <f t="shared" ref="J224" si="10">K224+N224</f>
        <v>0</v>
      </c>
      <c r="K224" s="161">
        <v>0</v>
      </c>
      <c r="L224" s="161">
        <v>0</v>
      </c>
      <c r="M224" s="161">
        <v>0</v>
      </c>
      <c r="N224" s="161">
        <v>0</v>
      </c>
      <c r="O224" s="161">
        <v>0</v>
      </c>
      <c r="P224" s="162">
        <v>-48.690858333333303</v>
      </c>
    </row>
    <row r="225" spans="1:16" ht="13" outlineLevel="1" thickBot="1" x14ac:dyDescent="0.3">
      <c r="A225" s="149" t="s">
        <v>5801</v>
      </c>
      <c r="B225" s="149"/>
      <c r="C225" s="149"/>
      <c r="D225" s="149"/>
      <c r="E225" s="149"/>
      <c r="F225" s="150">
        <f t="shared" ref="F225:P225" si="11">SUBTOTAL(9,F140:F224)</f>
        <v>-104671.40287958331</v>
      </c>
      <c r="G225" s="143">
        <f t="shared" si="11"/>
        <v>84.560758376180146</v>
      </c>
      <c r="H225" s="143">
        <f t="shared" si="11"/>
        <v>-7316.9217872371773</v>
      </c>
      <c r="I225" s="143">
        <f t="shared" si="11"/>
        <v>-1446.5284386818582</v>
      </c>
      <c r="J225" s="143">
        <f t="shared" si="11"/>
        <v>-18161.133304981737</v>
      </c>
      <c r="K225" s="143">
        <f t="shared" si="11"/>
        <v>-15605.021905513391</v>
      </c>
      <c r="L225" s="143">
        <f t="shared" si="11"/>
        <v>-46729.511150973587</v>
      </c>
      <c r="M225" s="143">
        <f t="shared" si="11"/>
        <v>-5871.2150954131985</v>
      </c>
      <c r="N225" s="143">
        <f t="shared" si="11"/>
        <v>-2556.111399468346</v>
      </c>
      <c r="O225" s="143">
        <f t="shared" si="11"/>
        <v>-29.440438174450456</v>
      </c>
      <c r="P225" s="144">
        <f t="shared" si="11"/>
        <v>-25201.21342249748</v>
      </c>
    </row>
    <row r="226" spans="1:16" ht="13" thickBot="1" x14ac:dyDescent="0.3">
      <c r="A226" s="151" t="s">
        <v>3701</v>
      </c>
      <c r="B226" s="151"/>
      <c r="C226" s="151"/>
      <c r="D226" s="151"/>
      <c r="E226" s="151"/>
      <c r="F226" s="152">
        <f t="shared" ref="F226:P226" si="12">SUBTOTAL(9,F11:F224)</f>
        <v>-4380768.5196490567</v>
      </c>
      <c r="G226" s="153">
        <f t="shared" si="12"/>
        <v>-96190.386842117194</v>
      </c>
      <c r="H226" s="153">
        <f t="shared" si="12"/>
        <v>-1161322.0156497823</v>
      </c>
      <c r="I226" s="153">
        <f t="shared" si="12"/>
        <v>-272700.9607595636</v>
      </c>
      <c r="J226" s="153">
        <f t="shared" si="12"/>
        <v>-634118.02279939037</v>
      </c>
      <c r="K226" s="153">
        <f t="shared" si="12"/>
        <v>-617002.37842484901</v>
      </c>
      <c r="L226" s="153">
        <f t="shared" si="12"/>
        <v>-1909495.5232964172</v>
      </c>
      <c r="M226" s="153">
        <f t="shared" si="12"/>
        <v>-251386.10103384178</v>
      </c>
      <c r="N226" s="153">
        <f t="shared" si="12"/>
        <v>-17115.6443745412</v>
      </c>
      <c r="O226" s="153">
        <f t="shared" si="12"/>
        <v>-2036.6595817706057</v>
      </c>
      <c r="P226" s="154">
        <f t="shared" si="12"/>
        <v>-53518.849786259241</v>
      </c>
    </row>
    <row r="227" spans="1:16" ht="12.5" x14ac:dyDescent="0.25">
      <c r="F227" s="171"/>
      <c r="G227" s="171"/>
      <c r="I227" s="171"/>
    </row>
    <row r="228" spans="1:16" ht="12.5" x14ac:dyDescent="0.25">
      <c r="F228" s="172"/>
      <c r="G228" s="171"/>
      <c r="I228" s="172"/>
    </row>
    <row r="229" spans="1:16" ht="12.5" x14ac:dyDescent="0.25">
      <c r="F229" s="171"/>
      <c r="G229" s="171"/>
      <c r="I229" s="171"/>
    </row>
    <row r="230" spans="1:16" ht="12.5" x14ac:dyDescent="0.25">
      <c r="F230" s="171"/>
      <c r="G230" s="171"/>
      <c r="I230" s="171"/>
    </row>
    <row r="231" spans="1:16" ht="12.5" x14ac:dyDescent="0.25">
      <c r="F231" s="168"/>
    </row>
    <row r="232" spans="1:16" ht="12.5" x14ac:dyDescent="0.25">
      <c r="F232" s="171"/>
      <c r="I232" s="171"/>
    </row>
    <row r="233" spans="1:16" ht="12.5" x14ac:dyDescent="0.25"/>
    <row r="234" spans="1:16" ht="12.5" x14ac:dyDescent="0.25"/>
    <row r="235" spans="1:16" ht="12.5" x14ac:dyDescent="0.25"/>
    <row r="236" spans="1:16" ht="12.5" x14ac:dyDescent="0.25"/>
    <row r="237" spans="1:16" ht="12.5" x14ac:dyDescent="0.25"/>
    <row r="238" spans="1:16" ht="12.5" x14ac:dyDescent="0.25"/>
    <row r="239" spans="1:16" ht="12.5" x14ac:dyDescent="0.25"/>
    <row r="240" spans="1:16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  <row r="1007" ht="12.5" x14ac:dyDescent="0.25"/>
    <row r="1008" ht="12.5" x14ac:dyDescent="0.25"/>
    <row r="1009" ht="12.5" x14ac:dyDescent="0.25"/>
    <row r="1010" ht="12.5" x14ac:dyDescent="0.25"/>
    <row r="1011" ht="12.5" x14ac:dyDescent="0.25"/>
    <row r="1012" ht="12.5" x14ac:dyDescent="0.25"/>
    <row r="1013" ht="12.5" x14ac:dyDescent="0.25"/>
    <row r="1014" ht="12.5" x14ac:dyDescent="0.25"/>
    <row r="1015" ht="12.5" x14ac:dyDescent="0.25"/>
    <row r="1016" ht="12.5" x14ac:dyDescent="0.25"/>
    <row r="1017" ht="12.5" x14ac:dyDescent="0.25"/>
    <row r="1018" ht="12.5" x14ac:dyDescent="0.25"/>
    <row r="1019" ht="12.5" x14ac:dyDescent="0.25"/>
    <row r="1020" ht="12.5" x14ac:dyDescent="0.25"/>
    <row r="1021" ht="12.5" x14ac:dyDescent="0.25"/>
    <row r="1022" ht="12.5" x14ac:dyDescent="0.25"/>
    <row r="1023" ht="12.5" x14ac:dyDescent="0.25"/>
    <row r="1024" ht="12.5" x14ac:dyDescent="0.25"/>
    <row r="1025" ht="12.5" x14ac:dyDescent="0.25"/>
    <row r="1026" ht="12.5" x14ac:dyDescent="0.25"/>
    <row r="1027" ht="12.5" x14ac:dyDescent="0.25"/>
    <row r="1028" ht="12.5" x14ac:dyDescent="0.25"/>
    <row r="1029" ht="12.5" x14ac:dyDescent="0.25"/>
    <row r="1030" ht="12.5" x14ac:dyDescent="0.25"/>
    <row r="1031" ht="12.5" x14ac:dyDescent="0.25"/>
    <row r="1032" ht="12.5" x14ac:dyDescent="0.25"/>
    <row r="1033" ht="12.5" x14ac:dyDescent="0.25"/>
    <row r="1034" ht="12.5" x14ac:dyDescent="0.25"/>
    <row r="1035" ht="12.5" x14ac:dyDescent="0.25"/>
    <row r="1036" ht="12.5" x14ac:dyDescent="0.25"/>
    <row r="1037" ht="12.5" x14ac:dyDescent="0.25"/>
    <row r="1038" ht="12.5" x14ac:dyDescent="0.25"/>
    <row r="1039" ht="12.5" x14ac:dyDescent="0.25"/>
    <row r="1040" ht="12.5" x14ac:dyDescent="0.25"/>
    <row r="1041" ht="12.5" x14ac:dyDescent="0.25"/>
    <row r="1042" ht="12.5" x14ac:dyDescent="0.25"/>
    <row r="1043" ht="12.5" x14ac:dyDescent="0.25"/>
    <row r="1044" ht="12.5" x14ac:dyDescent="0.25"/>
    <row r="1045" ht="12.5" x14ac:dyDescent="0.25"/>
    <row r="1046" ht="12.5" x14ac:dyDescent="0.25"/>
    <row r="1047" ht="12.5" x14ac:dyDescent="0.25"/>
    <row r="1048" ht="12.5" x14ac:dyDescent="0.25"/>
    <row r="1049" ht="12.5" x14ac:dyDescent="0.25"/>
    <row r="1050" ht="12.5" x14ac:dyDescent="0.25"/>
    <row r="1051" ht="12.5" x14ac:dyDescent="0.25"/>
    <row r="1052" ht="12.5" x14ac:dyDescent="0.25"/>
    <row r="1053" ht="12.5" x14ac:dyDescent="0.25"/>
    <row r="1054" ht="12.5" x14ac:dyDescent="0.25"/>
    <row r="1055" ht="12.5" x14ac:dyDescent="0.25"/>
    <row r="1056" ht="12.5" x14ac:dyDescent="0.25"/>
    <row r="1057" ht="12.5" x14ac:dyDescent="0.25"/>
    <row r="1058" ht="12.5" x14ac:dyDescent="0.25"/>
    <row r="1059" ht="12.5" x14ac:dyDescent="0.25"/>
    <row r="1060" ht="12.5" x14ac:dyDescent="0.25"/>
    <row r="1061" ht="12.5" x14ac:dyDescent="0.25"/>
    <row r="1062" ht="12.5" x14ac:dyDescent="0.25"/>
    <row r="1063" ht="12.5" x14ac:dyDescent="0.25"/>
    <row r="1064" ht="12.5" x14ac:dyDescent="0.25"/>
    <row r="1065" ht="12.5" x14ac:dyDescent="0.25"/>
    <row r="1066" ht="12.5" x14ac:dyDescent="0.25"/>
    <row r="1067" ht="12.5" x14ac:dyDescent="0.25"/>
    <row r="1068" ht="12.5" x14ac:dyDescent="0.25"/>
    <row r="1069" ht="12.5" x14ac:dyDescent="0.25"/>
    <row r="1070" ht="12.5" x14ac:dyDescent="0.25"/>
    <row r="1071" ht="12.5" x14ac:dyDescent="0.25"/>
    <row r="1072" ht="12.5" x14ac:dyDescent="0.25"/>
    <row r="1073" ht="12.5" x14ac:dyDescent="0.25"/>
    <row r="1074" ht="12.5" x14ac:dyDescent="0.25"/>
    <row r="1075" ht="12.5" x14ac:dyDescent="0.25"/>
    <row r="1076" ht="12.5" x14ac:dyDescent="0.25"/>
    <row r="1077" ht="12.5" x14ac:dyDescent="0.25"/>
    <row r="1078" ht="12.5" x14ac:dyDescent="0.25"/>
    <row r="1079" ht="12.5" x14ac:dyDescent="0.25"/>
    <row r="1080" ht="12.5" x14ac:dyDescent="0.25"/>
    <row r="1081" ht="12.5" x14ac:dyDescent="0.25"/>
    <row r="1082" ht="12.5" x14ac:dyDescent="0.25"/>
    <row r="1083" ht="12.5" x14ac:dyDescent="0.25"/>
    <row r="1084" ht="12.5" x14ac:dyDescent="0.25"/>
    <row r="1085" ht="12.5" x14ac:dyDescent="0.25"/>
    <row r="1086" ht="12.5" x14ac:dyDescent="0.25"/>
    <row r="1087" ht="12.5" x14ac:dyDescent="0.25"/>
    <row r="1088" ht="12.5" x14ac:dyDescent="0.25"/>
    <row r="1089" ht="12.5" x14ac:dyDescent="0.25"/>
    <row r="1090" ht="12.5" x14ac:dyDescent="0.25"/>
    <row r="1091" ht="12.5" x14ac:dyDescent="0.25"/>
    <row r="1092" ht="12.5" x14ac:dyDescent="0.25"/>
    <row r="1093" ht="12.5" x14ac:dyDescent="0.25"/>
    <row r="1094" ht="12.5" x14ac:dyDescent="0.25"/>
    <row r="1095" ht="12.5" x14ac:dyDescent="0.25"/>
    <row r="1096" ht="12.5" x14ac:dyDescent="0.25"/>
    <row r="1097" ht="12.5" x14ac:dyDescent="0.25"/>
    <row r="1098" ht="12.5" x14ac:dyDescent="0.25"/>
    <row r="1099" ht="12.5" x14ac:dyDescent="0.25"/>
    <row r="1100" ht="12.5" x14ac:dyDescent="0.25"/>
    <row r="1101" ht="12.5" x14ac:dyDescent="0.25"/>
    <row r="1102" ht="12.5" x14ac:dyDescent="0.25"/>
    <row r="1103" ht="12.5" x14ac:dyDescent="0.25"/>
    <row r="110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  <row r="13037" ht="12.5" x14ac:dyDescent="0.25"/>
    <row r="13038" ht="12.5" x14ac:dyDescent="0.25"/>
    <row r="13039" ht="12.5" x14ac:dyDescent="0.25"/>
    <row r="13040" ht="12.5" x14ac:dyDescent="0.25"/>
    <row r="13041" ht="12.5" x14ac:dyDescent="0.25"/>
    <row r="13042" ht="12.5" x14ac:dyDescent="0.25"/>
    <row r="13043" ht="12.5" x14ac:dyDescent="0.25"/>
    <row r="13044" ht="12.5" x14ac:dyDescent="0.25"/>
    <row r="13045" ht="12.5" x14ac:dyDescent="0.25"/>
    <row r="13046" ht="12.5" x14ac:dyDescent="0.25"/>
    <row r="13047" ht="12.5" x14ac:dyDescent="0.25"/>
    <row r="13048" ht="12.5" x14ac:dyDescent="0.25"/>
    <row r="13049" ht="12.5" x14ac:dyDescent="0.25"/>
    <row r="13050" ht="12.5" x14ac:dyDescent="0.25"/>
    <row r="13051" ht="12.5" x14ac:dyDescent="0.25"/>
    <row r="13052" ht="12.5" x14ac:dyDescent="0.25"/>
    <row r="13053" ht="12.5" x14ac:dyDescent="0.25"/>
    <row r="13054" ht="12.5" x14ac:dyDescent="0.25"/>
    <row r="13055" ht="12.5" x14ac:dyDescent="0.25"/>
    <row r="13056" ht="12.5" x14ac:dyDescent="0.25"/>
  </sheetData>
  <pageMargins left="0.3" right="0.3" top="1" bottom="0.7" header="0.5" footer="0.55000000000000004"/>
  <pageSetup scale="70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6145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6145" r:id="rId5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CZ13036"/>
  <sheetViews>
    <sheetView showGridLines="0" view="pageBreakPreview" topLeftCell="A3" zoomScale="85" zoomScaleNormal="85" zoomScaleSheetLayoutView="85" workbookViewId="0">
      <pane ySplit="8" topLeftCell="A11" activePane="bottomLeft" state="frozen"/>
      <selection activeCell="I18" sqref="I18"/>
      <selection pane="bottomLeft" activeCell="I18" sqref="I18"/>
    </sheetView>
  </sheetViews>
  <sheetFormatPr defaultRowHeight="12" customHeight="1" outlineLevelRow="2" outlineLevelCol="1" x14ac:dyDescent="0.25"/>
  <cols>
    <col min="1" max="1" width="16.54296875" customWidth="1"/>
    <col min="2" max="2" width="17.26953125" customWidth="1"/>
    <col min="3" max="3" width="19.1796875" customWidth="1"/>
    <col min="4" max="4" width="32.1796875" customWidth="1"/>
    <col min="5" max="5" width="6" customWidth="1"/>
    <col min="6" max="6" width="6" bestFit="1" customWidth="1"/>
    <col min="7" max="7" width="5.54296875" bestFit="1" customWidth="1"/>
    <col min="8" max="8" width="7.7265625" bestFit="1" customWidth="1"/>
    <col min="9" max="9" width="6" bestFit="1" customWidth="1"/>
    <col min="10" max="10" width="9.54296875" bestFit="1" customWidth="1"/>
    <col min="11" max="11" width="8.1796875" hidden="1" customWidth="1" outlineLevel="1"/>
    <col min="12" max="12" width="5.26953125" customWidth="1" collapsed="1"/>
    <col min="13" max="13" width="6.453125" bestFit="1" customWidth="1"/>
    <col min="14" max="14" width="8.1796875" hidden="1" customWidth="1" outlineLevel="1"/>
    <col min="15" max="15" width="6.54296875" bestFit="1" customWidth="1" collapsed="1"/>
    <col min="16" max="16" width="6.1796875" customWidth="1"/>
    <col min="17" max="18" width="8.7265625" customWidth="1"/>
    <col min="19" max="21" width="5.54296875" customWidth="1"/>
    <col min="22" max="25" width="4.54296875" customWidth="1"/>
    <col min="26" max="26" width="5.54296875" customWidth="1"/>
    <col min="27" max="27" width="4.54296875" customWidth="1"/>
    <col min="28" max="28" width="7.26953125" customWidth="1"/>
    <col min="29" max="30" width="5.54296875" customWidth="1"/>
    <col min="31" max="31" width="4.54296875" customWidth="1"/>
    <col min="32" max="32" width="5.54296875" customWidth="1"/>
    <col min="33" max="33" width="4.54296875" customWidth="1"/>
    <col min="34" max="34" width="22.453125" customWidth="1"/>
    <col min="35" max="35" width="9.54296875" customWidth="1"/>
    <col min="36" max="36" width="22.453125" customWidth="1"/>
    <col min="37" max="37" width="9.54296875" customWidth="1"/>
    <col min="38" max="38" width="22.453125" customWidth="1"/>
    <col min="39" max="39" width="9.54296875" customWidth="1"/>
    <col min="40" max="40" width="22.453125" customWidth="1"/>
    <col min="41" max="41" width="9.54296875" customWidth="1"/>
    <col min="42" max="42" width="22.453125" customWidth="1"/>
    <col min="43" max="43" width="9.54296875" customWidth="1"/>
    <col min="44" max="44" width="15.453125" customWidth="1"/>
    <col min="45" max="45" width="22.7265625" customWidth="1"/>
    <col min="46" max="46" width="6.54296875" customWidth="1"/>
    <col min="47" max="47" width="29.453125" customWidth="1"/>
    <col min="48" max="51" width="22.7265625" customWidth="1"/>
    <col min="52" max="52" width="6.54296875" customWidth="1"/>
    <col min="53" max="53" width="22.453125" customWidth="1"/>
    <col min="54" max="54" width="14.81640625" customWidth="1"/>
    <col min="55" max="55" width="22.54296875" customWidth="1"/>
    <col min="56" max="56" width="29.453125" customWidth="1"/>
    <col min="57" max="57" width="14.81640625" customWidth="1"/>
    <col min="58" max="58" width="29.453125" customWidth="1"/>
    <col min="59" max="59" width="14.81640625" customWidth="1"/>
    <col min="60" max="60" width="6.54296875" customWidth="1"/>
    <col min="61" max="61" width="14.81640625" customWidth="1"/>
    <col min="62" max="62" width="6.54296875" customWidth="1"/>
    <col min="63" max="63" width="22.453125" customWidth="1"/>
    <col min="64" max="64" width="14.81640625" customWidth="1"/>
    <col min="65" max="65" width="6.26953125" customWidth="1"/>
    <col min="66" max="66" width="22.453125" customWidth="1"/>
    <col min="67" max="67" width="22.1796875" customWidth="1"/>
    <col min="68" max="68" width="10.7265625" customWidth="1"/>
    <col min="69" max="69" width="6.26953125" customWidth="1"/>
    <col min="70" max="70" width="4.81640625" customWidth="1"/>
    <col min="71" max="71" width="10.7265625" customWidth="1"/>
    <col min="72" max="72" width="11.81640625" customWidth="1"/>
    <col min="73" max="74" width="10.7265625" customWidth="1"/>
    <col min="75" max="75" width="9.54296875" customWidth="1"/>
    <col min="76" max="76" width="5.54296875" customWidth="1"/>
    <col min="77" max="77" width="4.54296875" customWidth="1"/>
    <col min="78" max="78" width="6" customWidth="1"/>
    <col min="79" max="79" width="5.26953125" customWidth="1"/>
    <col min="80" max="80" width="6" customWidth="1"/>
    <col min="81" max="81" width="5.26953125" customWidth="1"/>
    <col min="82" max="82" width="6" customWidth="1"/>
    <col min="83" max="83" width="5.26953125" customWidth="1"/>
    <col min="84" max="84" width="6" customWidth="1"/>
    <col min="85" max="85" width="5.26953125" customWidth="1"/>
    <col min="86" max="86" width="6" customWidth="1"/>
    <col min="87" max="87" width="5.26953125" customWidth="1"/>
    <col min="88" max="88" width="6" customWidth="1"/>
    <col min="89" max="89" width="5.26953125" customWidth="1"/>
    <col min="90" max="90" width="6" customWidth="1"/>
    <col min="91" max="91" width="5.26953125" customWidth="1"/>
    <col min="92" max="92" width="6" customWidth="1"/>
    <col min="93" max="93" width="5.26953125" customWidth="1"/>
    <col min="94" max="94" width="6" customWidth="1"/>
    <col min="95" max="95" width="5.26953125" customWidth="1"/>
    <col min="96" max="96" width="6" customWidth="1"/>
    <col min="97" max="97" width="5.26953125" customWidth="1"/>
    <col min="98" max="98" width="6" customWidth="1"/>
    <col min="99" max="99" width="5.26953125" customWidth="1"/>
    <col min="100" max="100" width="6" customWidth="1"/>
    <col min="101" max="101" width="5.26953125" customWidth="1"/>
    <col min="102" max="102" width="6" customWidth="1"/>
    <col min="103" max="103" width="5.26953125" customWidth="1"/>
    <col min="104" max="104" width="6" customWidth="1"/>
    <col min="105" max="105" width="5.26953125" customWidth="1"/>
    <col min="106" max="106" width="6" customWidth="1"/>
    <col min="107" max="107" width="5.26953125" customWidth="1"/>
    <col min="108" max="108" width="6" customWidth="1"/>
    <col min="109" max="109" width="5.26953125" customWidth="1"/>
    <col min="110" max="110" width="6" customWidth="1"/>
    <col min="111" max="111" width="5.26953125" customWidth="1"/>
    <col min="112" max="112" width="6" customWidth="1"/>
    <col min="113" max="113" width="5.26953125" customWidth="1"/>
    <col min="114" max="114" width="6" customWidth="1"/>
    <col min="115" max="115" width="5.26953125" customWidth="1"/>
    <col min="116" max="116" width="6" customWidth="1"/>
    <col min="117" max="117" width="5.26953125" customWidth="1"/>
    <col min="118" max="118" width="6" customWidth="1"/>
    <col min="119" max="119" width="5.26953125" customWidth="1"/>
    <col min="120" max="120" width="6" customWidth="1"/>
    <col min="121" max="121" width="5.26953125" customWidth="1"/>
    <col min="122" max="122" width="6" customWidth="1"/>
    <col min="123" max="123" width="5.26953125" customWidth="1"/>
    <col min="124" max="124" width="6" customWidth="1"/>
    <col min="125" max="125" width="5.26953125" customWidth="1"/>
    <col min="126" max="126" width="6" customWidth="1"/>
    <col min="127" max="127" width="5.26953125" customWidth="1"/>
    <col min="128" max="128" width="6" customWidth="1"/>
    <col min="129" max="129" width="5.26953125" customWidth="1"/>
    <col min="130" max="130" width="6" customWidth="1"/>
    <col min="131" max="131" width="5.26953125" customWidth="1"/>
    <col min="132" max="132" width="8.1796875" customWidth="1"/>
    <col min="133" max="133" width="6.81640625" customWidth="1"/>
    <col min="134" max="134" width="6" customWidth="1"/>
    <col min="135" max="135" width="5.26953125" customWidth="1"/>
    <col min="136" max="136" width="6" customWidth="1"/>
    <col min="137" max="137" width="5.26953125" customWidth="1"/>
    <col min="138" max="138" width="6" customWidth="1"/>
    <col min="139" max="139" width="5.26953125" customWidth="1"/>
    <col min="140" max="140" width="6" customWidth="1"/>
    <col min="141" max="141" width="5.26953125" customWidth="1"/>
    <col min="142" max="142" width="6" customWidth="1"/>
    <col min="143" max="143" width="5.26953125" customWidth="1"/>
    <col min="144" max="144" width="6" customWidth="1"/>
    <col min="145" max="145" width="5.26953125" customWidth="1"/>
    <col min="146" max="146" width="6" customWidth="1"/>
    <col min="147" max="147" width="5.26953125" customWidth="1"/>
  </cols>
  <sheetData>
    <row r="1" spans="1:104" s="92" customFormat="1" ht="40" hidden="1" customHeight="1" x14ac:dyDescent="0.25">
      <c r="BK1" s="93"/>
    </row>
    <row r="2" spans="1:104" s="92" customFormat="1" ht="42" hidden="1" customHeight="1" x14ac:dyDescent="0.25"/>
    <row r="3" spans="1:104" s="92" customFormat="1" ht="35.25" customHeight="1" x14ac:dyDescent="0.25">
      <c r="D3" s="93"/>
      <c r="F3" s="93"/>
      <c r="H3" s="93"/>
      <c r="J3" s="93"/>
      <c r="L3" s="93"/>
      <c r="N3" s="93"/>
      <c r="P3" s="93"/>
      <c r="AU3" s="93"/>
      <c r="BA3" s="93"/>
      <c r="BD3" s="93"/>
      <c r="BF3" s="93"/>
      <c r="BK3" s="94"/>
      <c r="BM3" s="93"/>
      <c r="BO3" s="93"/>
      <c r="BQ3" s="93"/>
      <c r="BS3" s="93"/>
      <c r="BU3" s="93"/>
      <c r="BW3" s="93"/>
      <c r="BY3" s="93"/>
    </row>
    <row r="4" spans="1:104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T4" s="92"/>
      <c r="AU4" s="92"/>
      <c r="AZ4" s="92"/>
      <c r="BA4" s="92"/>
      <c r="BC4" s="92"/>
      <c r="BD4" s="92"/>
      <c r="BE4" s="92"/>
      <c r="BF4" s="92"/>
      <c r="BH4" s="92"/>
      <c r="BJ4" s="92"/>
      <c r="BK4" s="94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3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</row>
    <row r="5" spans="1:104" s="96" customFormat="1" ht="20.25" customHeight="1" x14ac:dyDescent="0.35">
      <c r="A5" s="127" t="s">
        <v>6004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8"/>
      <c r="AP5" s="98"/>
      <c r="AQ5" s="98"/>
      <c r="AR5" s="98"/>
      <c r="AS5" s="98"/>
      <c r="AT5" s="93"/>
      <c r="AU5" s="92"/>
      <c r="AV5" s="98"/>
      <c r="AW5" s="98"/>
      <c r="AX5" s="98"/>
      <c r="AY5" s="98"/>
      <c r="AZ5" s="93"/>
      <c r="BA5" s="92"/>
      <c r="BB5" s="98"/>
      <c r="BC5" s="93"/>
      <c r="BD5" s="92"/>
      <c r="BE5" s="93"/>
      <c r="BF5" s="92"/>
      <c r="BG5" s="98"/>
      <c r="BH5" s="93"/>
      <c r="BI5" s="98"/>
      <c r="BJ5" s="93"/>
      <c r="BK5" s="99"/>
      <c r="BL5" s="93"/>
      <c r="BM5" s="92"/>
      <c r="BN5" s="93"/>
      <c r="BO5" s="92"/>
      <c r="BP5" s="93"/>
      <c r="BQ5" s="92"/>
      <c r="BR5" s="93"/>
      <c r="BS5" s="92"/>
      <c r="BT5" s="93"/>
      <c r="BU5" s="92"/>
      <c r="BV5" s="93"/>
      <c r="BW5" s="92"/>
      <c r="BX5" s="93"/>
      <c r="BY5" s="92"/>
      <c r="BZ5" s="93"/>
      <c r="CA5" s="92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</row>
    <row r="6" spans="1:104" s="96" customFormat="1" ht="12" customHeight="1" x14ac:dyDescent="0.25">
      <c r="A6" s="128" t="s">
        <v>5551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T6" s="92"/>
      <c r="AU6" s="92"/>
      <c r="AZ6" s="92"/>
      <c r="BA6" s="92"/>
      <c r="BC6" s="92"/>
      <c r="BD6" s="92"/>
      <c r="BE6" s="92"/>
      <c r="BF6" s="92"/>
      <c r="BH6" s="92"/>
      <c r="BJ6" s="92"/>
      <c r="BK6" s="9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</row>
    <row r="7" spans="1:104" s="96" customFormat="1" ht="12" customHeight="1" x14ac:dyDescent="0.25">
      <c r="A7" s="129" t="s">
        <v>5552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 s="94"/>
      <c r="R7" s="94"/>
      <c r="S7" s="92"/>
      <c r="T7" s="92"/>
      <c r="U7" s="92"/>
      <c r="V7"/>
      <c r="W7"/>
      <c r="X7"/>
      <c r="Y7"/>
      <c r="Z7"/>
      <c r="AA7"/>
      <c r="AB7"/>
      <c r="AC7"/>
      <c r="AD7"/>
      <c r="AE7"/>
      <c r="AF7"/>
      <c r="AG7"/>
      <c r="AH7" s="92"/>
      <c r="AI7" s="92"/>
      <c r="AJ7" s="92"/>
      <c r="AK7" s="92"/>
      <c r="AL7" s="92"/>
      <c r="AM7" s="92"/>
      <c r="AN7" s="92"/>
      <c r="AT7" s="92"/>
      <c r="AU7" s="92"/>
      <c r="AZ7" s="92"/>
      <c r="BA7" s="92"/>
      <c r="BC7" s="92"/>
      <c r="BD7" s="92"/>
      <c r="BE7" s="92"/>
      <c r="BF7" s="92"/>
      <c r="BH7" s="92"/>
      <c r="BJ7" s="92"/>
      <c r="BK7" s="94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Z7"/>
    </row>
    <row r="8" spans="1:104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T8" s="92"/>
      <c r="AU8" s="94"/>
      <c r="AZ8" s="92"/>
      <c r="BA8" s="94"/>
      <c r="BC8" s="92"/>
      <c r="BD8" s="94"/>
      <c r="BE8" s="92"/>
      <c r="BF8" s="94"/>
      <c r="BH8" s="92"/>
      <c r="BJ8" s="92"/>
      <c r="BK8" s="94"/>
      <c r="BL8" s="92"/>
      <c r="BM8" s="94"/>
      <c r="BN8" s="92"/>
      <c r="BO8" s="94"/>
      <c r="BP8" s="92"/>
      <c r="BQ8" s="94"/>
      <c r="BR8" s="92"/>
      <c r="BS8" s="94"/>
      <c r="BT8" s="92"/>
      <c r="BU8" s="94"/>
      <c r="BV8" s="92"/>
      <c r="BW8" s="94"/>
      <c r="BX8" s="92"/>
      <c r="BY8" s="94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104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T9" s="92"/>
      <c r="AU9" s="101"/>
      <c r="AZ9" s="92"/>
      <c r="BA9" s="101"/>
      <c r="BC9" s="92"/>
      <c r="BD9" s="101"/>
      <c r="BE9" s="92"/>
      <c r="BF9" s="101"/>
      <c r="BH9" s="92"/>
      <c r="BJ9" s="92"/>
      <c r="BK9" s="94"/>
      <c r="BL9" s="92"/>
      <c r="BM9" s="94"/>
      <c r="BN9" s="92"/>
      <c r="BO9" s="94"/>
      <c r="BP9" s="92"/>
      <c r="BQ9" s="94"/>
      <c r="BR9" s="92"/>
      <c r="BS9" s="94"/>
      <c r="BT9" s="92"/>
      <c r="BU9" s="94"/>
      <c r="BV9" s="92"/>
      <c r="BW9" s="94"/>
      <c r="BX9" s="92"/>
      <c r="BY9" s="94"/>
      <c r="BZ9" s="92"/>
      <c r="CA9" s="94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</row>
    <row r="10" spans="1:104" ht="12.5" x14ac:dyDescent="0.25">
      <c r="A10" s="109" t="s">
        <v>3834</v>
      </c>
      <c r="B10" s="110"/>
      <c r="C10" s="109" t="s">
        <v>3835</v>
      </c>
      <c r="D10" s="110"/>
      <c r="E10" s="109" t="s">
        <v>3836</v>
      </c>
      <c r="F10" s="109" t="s">
        <v>3837</v>
      </c>
      <c r="G10" s="109" t="s">
        <v>3838</v>
      </c>
      <c r="H10" s="109" t="s">
        <v>3839</v>
      </c>
      <c r="I10" s="109" t="s">
        <v>3840</v>
      </c>
      <c r="J10" s="109" t="s">
        <v>3841</v>
      </c>
      <c r="K10" s="109" t="s">
        <v>5553</v>
      </c>
      <c r="L10" s="109" t="s">
        <v>3842</v>
      </c>
      <c r="M10" s="109" t="s">
        <v>3843</v>
      </c>
      <c r="N10" s="109" t="s">
        <v>5554</v>
      </c>
      <c r="O10" s="109" t="s">
        <v>3844</v>
      </c>
      <c r="P10" s="109" t="s">
        <v>3845</v>
      </c>
    </row>
    <row r="11" spans="1:104" ht="12.5" outlineLevel="2" x14ac:dyDescent="0.25">
      <c r="A11" s="111" t="s">
        <v>3391</v>
      </c>
      <c r="B11" s="112" t="s">
        <v>3392</v>
      </c>
      <c r="C11" s="112" t="s">
        <v>3393</v>
      </c>
      <c r="D11" s="112" t="s">
        <v>6005</v>
      </c>
      <c r="E11" s="111" t="s">
        <v>5598</v>
      </c>
      <c r="F11" s="130">
        <v>-56.921999999999997</v>
      </c>
      <c r="G11" s="131">
        <v>-0.85650533399999995</v>
      </c>
      <c r="H11" s="131">
        <v>-9.0708622319999996</v>
      </c>
      <c r="I11" s="131">
        <v>-2.2274717040000001</v>
      </c>
      <c r="J11" s="131">
        <f>K11+N11</f>
        <v>-9.8722670699999995</v>
      </c>
      <c r="K11" s="131">
        <v>-2.1659390219999999</v>
      </c>
      <c r="L11" s="131">
        <v>-26.716625310000001</v>
      </c>
      <c r="M11" s="131">
        <v>-7.9585494299999997</v>
      </c>
      <c r="N11" s="131">
        <v>-7.7063280479999996</v>
      </c>
      <c r="O11" s="131">
        <v>0</v>
      </c>
      <c r="P11" s="132">
        <v>0</v>
      </c>
    </row>
    <row r="12" spans="1:104" ht="12.5" outlineLevel="2" x14ac:dyDescent="0.25">
      <c r="A12" s="111" t="s">
        <v>3391</v>
      </c>
      <c r="B12" s="112" t="s">
        <v>3392</v>
      </c>
      <c r="C12" s="112" t="s">
        <v>3397</v>
      </c>
      <c r="D12" s="112" t="s">
        <v>6006</v>
      </c>
      <c r="E12" s="111" t="s">
        <v>5548</v>
      </c>
      <c r="F12" s="160">
        <v>-132.6419975</v>
      </c>
      <c r="G12" s="161">
        <v>-1.8795004181763504</v>
      </c>
      <c r="H12" s="161">
        <v>-33.888610289701575</v>
      </c>
      <c r="I12" s="161">
        <v>-10.360804558063371</v>
      </c>
      <c r="J12" s="161">
        <f t="shared" ref="J12:J13" si="0">K12+N12</f>
        <v>-20.079536235932576</v>
      </c>
      <c r="K12" s="161">
        <v>-16.845380936152822</v>
      </c>
      <c r="L12" s="161">
        <v>-58.528714974865295</v>
      </c>
      <c r="M12" s="161">
        <v>-7.8597070986566964</v>
      </c>
      <c r="N12" s="161">
        <v>-3.2341552997797556</v>
      </c>
      <c r="O12" s="161">
        <v>-4.5123924604155402E-2</v>
      </c>
      <c r="P12" s="162">
        <v>0</v>
      </c>
    </row>
    <row r="13" spans="1:104" ht="12.5" outlineLevel="2" x14ac:dyDescent="0.25">
      <c r="A13" s="163" t="s">
        <v>3391</v>
      </c>
      <c r="B13" s="163" t="s">
        <v>3392</v>
      </c>
      <c r="C13" s="163" t="s">
        <v>3399</v>
      </c>
      <c r="D13" s="163" t="s">
        <v>6007</v>
      </c>
      <c r="E13" s="163" t="s">
        <v>5548</v>
      </c>
      <c r="F13" s="160">
        <v>-89.733588749999996</v>
      </c>
      <c r="G13" s="161">
        <v>-1.2715001338854961</v>
      </c>
      <c r="H13" s="161">
        <v>-22.925971233546143</v>
      </c>
      <c r="I13" s="161">
        <v>-7.0091840657962354</v>
      </c>
      <c r="J13" s="161">
        <f t="shared" si="0"/>
        <v>-13.583999644500954</v>
      </c>
      <c r="K13" s="161">
        <v>-11.39606243687507</v>
      </c>
      <c r="L13" s="161">
        <v>-39.595239355623612</v>
      </c>
      <c r="M13" s="161">
        <v>-5.3171675470758464</v>
      </c>
      <c r="N13" s="161">
        <v>-2.1879372076258843</v>
      </c>
      <c r="O13" s="161">
        <v>-3.0526769571720954E-2</v>
      </c>
      <c r="P13" s="162">
        <v>0</v>
      </c>
    </row>
    <row r="14" spans="1:104" ht="13" outlineLevel="1" thickBot="1" x14ac:dyDescent="0.3">
      <c r="A14" s="149" t="s">
        <v>6008</v>
      </c>
      <c r="B14" s="149"/>
      <c r="C14" s="149"/>
      <c r="D14" s="149"/>
      <c r="E14" s="149"/>
      <c r="F14" s="150">
        <f t="shared" ref="F14:P14" si="1">SUBTOTAL(9,F11:F13)</f>
        <v>-279.29758624999999</v>
      </c>
      <c r="G14" s="143">
        <f t="shared" si="1"/>
        <v>-4.0075058860618462</v>
      </c>
      <c r="H14" s="143">
        <f t="shared" si="1"/>
        <v>-65.885443755247707</v>
      </c>
      <c r="I14" s="143">
        <f t="shared" si="1"/>
        <v>-19.597460327859608</v>
      </c>
      <c r="J14" s="143">
        <f t="shared" si="1"/>
        <v>-43.535802950433528</v>
      </c>
      <c r="K14" s="143">
        <f t="shared" si="1"/>
        <v>-30.407382395027891</v>
      </c>
      <c r="L14" s="143">
        <f t="shared" si="1"/>
        <v>-124.8405796404889</v>
      </c>
      <c r="M14" s="143">
        <f t="shared" si="1"/>
        <v>-21.135424075732544</v>
      </c>
      <c r="N14" s="143">
        <f t="shared" si="1"/>
        <v>-13.12842055540564</v>
      </c>
      <c r="O14" s="143">
        <f t="shared" si="1"/>
        <v>-7.565069417587636E-2</v>
      </c>
      <c r="P14" s="144">
        <f t="shared" si="1"/>
        <v>0</v>
      </c>
    </row>
    <row r="15" spans="1:104" ht="13" thickBot="1" x14ac:dyDescent="0.3">
      <c r="A15" s="151" t="s">
        <v>3701</v>
      </c>
      <c r="B15" s="151"/>
      <c r="C15" s="151"/>
      <c r="D15" s="151"/>
      <c r="E15" s="151"/>
      <c r="F15" s="152">
        <f t="shared" ref="F15:P15" si="2">SUBTOTAL(9,F11:F13)</f>
        <v>-279.29758624999999</v>
      </c>
      <c r="G15" s="153">
        <f t="shared" si="2"/>
        <v>-4.0075058860618462</v>
      </c>
      <c r="H15" s="153">
        <f t="shared" si="2"/>
        <v>-65.885443755247707</v>
      </c>
      <c r="I15" s="153">
        <f t="shared" si="2"/>
        <v>-19.597460327859608</v>
      </c>
      <c r="J15" s="153">
        <f t="shared" si="2"/>
        <v>-43.535802950433528</v>
      </c>
      <c r="K15" s="153">
        <f t="shared" si="2"/>
        <v>-30.407382395027891</v>
      </c>
      <c r="L15" s="153">
        <f t="shared" si="2"/>
        <v>-124.8405796404889</v>
      </c>
      <c r="M15" s="153">
        <f t="shared" si="2"/>
        <v>-21.135424075732544</v>
      </c>
      <c r="N15" s="153">
        <f t="shared" si="2"/>
        <v>-13.12842055540564</v>
      </c>
      <c r="O15" s="153">
        <f t="shared" si="2"/>
        <v>-7.565069417587636E-2</v>
      </c>
      <c r="P15" s="154">
        <f t="shared" si="2"/>
        <v>0</v>
      </c>
    </row>
    <row r="16" spans="1:104" ht="12.5" x14ac:dyDescent="0.25"/>
    <row r="17" ht="12.5" x14ac:dyDescent="0.25"/>
    <row r="18" ht="12.5" x14ac:dyDescent="0.25"/>
    <row r="19" ht="12.5" x14ac:dyDescent="0.25"/>
    <row r="20" ht="12.5" x14ac:dyDescent="0.25"/>
    <row r="21" ht="12.5" x14ac:dyDescent="0.25"/>
    <row r="22" ht="12.5" x14ac:dyDescent="0.25"/>
    <row r="23" ht="12.5" x14ac:dyDescent="0.25"/>
    <row r="24" ht="12.5" x14ac:dyDescent="0.25"/>
    <row r="25" ht="12.5" x14ac:dyDescent="0.25"/>
    <row r="26" ht="12.5" x14ac:dyDescent="0.25"/>
    <row r="27" ht="12.5" x14ac:dyDescent="0.25"/>
    <row r="28" ht="12.5" x14ac:dyDescent="0.25"/>
    <row r="29" ht="12.5" x14ac:dyDescent="0.25"/>
    <row r="30" ht="12.5" x14ac:dyDescent="0.25"/>
    <row r="31" ht="12.5" x14ac:dyDescent="0.25"/>
    <row r="32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  <row r="1007" ht="12.5" x14ac:dyDescent="0.25"/>
    <row r="1008" ht="12.5" x14ac:dyDescent="0.25"/>
    <row r="1009" ht="12.5" x14ac:dyDescent="0.25"/>
    <row r="1010" ht="12.5" x14ac:dyDescent="0.25"/>
    <row r="1011" ht="12.5" x14ac:dyDescent="0.25"/>
    <row r="1012" ht="12.5" x14ac:dyDescent="0.25"/>
    <row r="1013" ht="12.5" x14ac:dyDescent="0.25"/>
    <row r="1014" ht="12.5" x14ac:dyDescent="0.25"/>
    <row r="1015" ht="12.5" x14ac:dyDescent="0.25"/>
    <row r="1016" ht="12.5" x14ac:dyDescent="0.25"/>
    <row r="1017" ht="12.5" x14ac:dyDescent="0.25"/>
    <row r="1018" ht="12.5" x14ac:dyDescent="0.25"/>
    <row r="1019" ht="12.5" x14ac:dyDescent="0.25"/>
    <row r="1020" ht="12.5" x14ac:dyDescent="0.25"/>
    <row r="1021" ht="12.5" x14ac:dyDescent="0.25"/>
    <row r="1022" ht="12.5" x14ac:dyDescent="0.25"/>
    <row r="1023" ht="12.5" x14ac:dyDescent="0.25"/>
    <row r="1024" ht="12.5" x14ac:dyDescent="0.25"/>
    <row r="1025" ht="12.5" x14ac:dyDescent="0.25"/>
    <row r="1026" ht="12.5" x14ac:dyDescent="0.25"/>
    <row r="1027" ht="12.5" x14ac:dyDescent="0.25"/>
    <row r="1028" ht="12.5" x14ac:dyDescent="0.25"/>
    <row r="1029" ht="12.5" x14ac:dyDescent="0.25"/>
    <row r="1030" ht="12.5" x14ac:dyDescent="0.25"/>
    <row r="1031" ht="12.5" x14ac:dyDescent="0.25"/>
    <row r="1032" ht="12.5" x14ac:dyDescent="0.25"/>
    <row r="1033" ht="12.5" x14ac:dyDescent="0.25"/>
    <row r="1034" ht="12.5" x14ac:dyDescent="0.25"/>
    <row r="1035" ht="12.5" x14ac:dyDescent="0.25"/>
    <row r="1036" ht="12.5" x14ac:dyDescent="0.25"/>
    <row r="1037" ht="12.5" x14ac:dyDescent="0.25"/>
    <row r="1038" ht="12.5" x14ac:dyDescent="0.25"/>
    <row r="1039" ht="12.5" x14ac:dyDescent="0.25"/>
    <row r="1040" ht="12.5" x14ac:dyDescent="0.25"/>
    <row r="1041" ht="12.5" x14ac:dyDescent="0.25"/>
    <row r="1042" ht="12.5" x14ac:dyDescent="0.25"/>
    <row r="1043" ht="12.5" x14ac:dyDescent="0.25"/>
    <row r="1044" ht="12.5" x14ac:dyDescent="0.25"/>
    <row r="1045" ht="12.5" x14ac:dyDescent="0.25"/>
    <row r="1046" ht="12.5" x14ac:dyDescent="0.25"/>
    <row r="1047" ht="12.5" x14ac:dyDescent="0.25"/>
    <row r="1048" ht="12.5" x14ac:dyDescent="0.25"/>
    <row r="1049" ht="12.5" x14ac:dyDescent="0.25"/>
    <row r="1050" ht="12.5" x14ac:dyDescent="0.25"/>
    <row r="1051" ht="12.5" x14ac:dyDescent="0.25"/>
    <row r="1052" ht="12.5" x14ac:dyDescent="0.25"/>
    <row r="1053" ht="12.5" x14ac:dyDescent="0.25"/>
    <row r="1054" ht="12.5" x14ac:dyDescent="0.25"/>
    <row r="1055" ht="12.5" x14ac:dyDescent="0.25"/>
    <row r="1056" ht="12.5" x14ac:dyDescent="0.25"/>
    <row r="1057" ht="12.5" x14ac:dyDescent="0.25"/>
    <row r="1058" ht="12.5" x14ac:dyDescent="0.25"/>
    <row r="1059" ht="12.5" x14ac:dyDescent="0.25"/>
    <row r="1060" ht="12.5" x14ac:dyDescent="0.25"/>
    <row r="1061" ht="12.5" x14ac:dyDescent="0.25"/>
    <row r="1062" ht="12.5" x14ac:dyDescent="0.25"/>
    <row r="1063" ht="12.5" x14ac:dyDescent="0.25"/>
    <row r="1064" ht="12.5" x14ac:dyDescent="0.25"/>
    <row r="1065" ht="12.5" x14ac:dyDescent="0.25"/>
    <row r="1066" ht="12.5" x14ac:dyDescent="0.25"/>
    <row r="1067" ht="12.5" x14ac:dyDescent="0.25"/>
    <row r="1068" ht="12.5" x14ac:dyDescent="0.25"/>
    <row r="1069" ht="12.5" x14ac:dyDescent="0.25"/>
    <row r="1070" ht="12.5" x14ac:dyDescent="0.25"/>
    <row r="1071" ht="12.5" x14ac:dyDescent="0.25"/>
    <row r="1072" ht="12.5" x14ac:dyDescent="0.25"/>
    <row r="1073" ht="12.5" x14ac:dyDescent="0.25"/>
    <row r="1074" ht="12.5" x14ac:dyDescent="0.25"/>
    <row r="1075" ht="12.5" x14ac:dyDescent="0.25"/>
    <row r="1076" ht="12.5" x14ac:dyDescent="0.25"/>
    <row r="1077" ht="12.5" x14ac:dyDescent="0.25"/>
    <row r="1078" ht="12.5" x14ac:dyDescent="0.25"/>
    <row r="1079" ht="12.5" x14ac:dyDescent="0.25"/>
    <row r="1080" ht="12.5" x14ac:dyDescent="0.25"/>
    <row r="1081" ht="12.5" x14ac:dyDescent="0.25"/>
    <row r="1082" ht="12.5" x14ac:dyDescent="0.25"/>
    <row r="1083" ht="12.5" x14ac:dyDescent="0.25"/>
    <row r="1084" ht="12.5" x14ac:dyDescent="0.25"/>
    <row r="1085" ht="12.5" x14ac:dyDescent="0.25"/>
    <row r="1086" ht="12.5" x14ac:dyDescent="0.25"/>
    <row r="1087" ht="12.5" x14ac:dyDescent="0.25"/>
    <row r="1088" ht="12.5" x14ac:dyDescent="0.25"/>
    <row r="1089" ht="12.5" x14ac:dyDescent="0.25"/>
    <row r="1090" ht="12.5" x14ac:dyDescent="0.25"/>
    <row r="1091" ht="12.5" x14ac:dyDescent="0.25"/>
    <row r="1092" ht="12.5" x14ac:dyDescent="0.25"/>
    <row r="1093" ht="12.5" x14ac:dyDescent="0.25"/>
    <row r="1094" ht="12.5" x14ac:dyDescent="0.25"/>
    <row r="1095" ht="12.5" x14ac:dyDescent="0.25"/>
    <row r="1096" ht="12.5" x14ac:dyDescent="0.25"/>
    <row r="1097" ht="12.5" x14ac:dyDescent="0.25"/>
    <row r="1098" ht="12.5" x14ac:dyDescent="0.25"/>
    <row r="1099" ht="12.5" x14ac:dyDescent="0.25"/>
    <row r="1100" ht="12.5" x14ac:dyDescent="0.25"/>
    <row r="1101" ht="12.5" x14ac:dyDescent="0.25"/>
    <row r="1102" ht="12.5" x14ac:dyDescent="0.25"/>
    <row r="1103" ht="12.5" x14ac:dyDescent="0.25"/>
    <row r="110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</sheetData>
  <pageMargins left="0.3" right="0.3" top="1" bottom="0.7" header="0.5" footer="0.55000000000000004"/>
  <pageSetup scale="89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10241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10241" r:id="rId5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CZ13036"/>
  <sheetViews>
    <sheetView showGridLines="0" view="pageBreakPreview" topLeftCell="A3" zoomScale="85" zoomScaleNormal="85" zoomScaleSheetLayoutView="85" workbookViewId="0">
      <pane ySplit="8" topLeftCell="A11" activePane="bottomLeft" state="frozen"/>
      <selection activeCell="A3" sqref="A3"/>
      <selection pane="bottomLeft" activeCell="I18" sqref="I18"/>
    </sheetView>
  </sheetViews>
  <sheetFormatPr defaultRowHeight="12" customHeight="1" outlineLevelRow="2" outlineLevelCol="1" x14ac:dyDescent="0.25"/>
  <cols>
    <col min="1" max="1" width="13" customWidth="1"/>
    <col min="2" max="2" width="21" customWidth="1"/>
    <col min="3" max="3" width="7.81640625" customWidth="1"/>
    <col min="4" max="4" width="36.7265625" customWidth="1"/>
    <col min="5" max="5" width="6" customWidth="1"/>
    <col min="6" max="6" width="8.1796875" bestFit="1" customWidth="1"/>
    <col min="7" max="7" width="5.54296875" bestFit="1" customWidth="1"/>
    <col min="8" max="8" width="7.7265625" bestFit="1" customWidth="1"/>
    <col min="9" max="9" width="6" bestFit="1" customWidth="1"/>
    <col min="10" max="10" width="9.54296875" bestFit="1" customWidth="1"/>
    <col min="11" max="11" width="8.1796875" hidden="1" customWidth="1" outlineLevel="1"/>
    <col min="12" max="12" width="8.1796875" customWidth="1" collapsed="1"/>
    <col min="13" max="13" width="7" bestFit="1" customWidth="1"/>
    <col min="14" max="14" width="8.1796875" hidden="1" customWidth="1" outlineLevel="1"/>
    <col min="15" max="15" width="6.54296875" bestFit="1" customWidth="1" collapsed="1"/>
    <col min="16" max="16" width="6.1796875" customWidth="1"/>
    <col min="17" max="18" width="8.7265625" customWidth="1"/>
    <col min="19" max="21" width="5.54296875" customWidth="1"/>
    <col min="22" max="25" width="4.54296875" customWidth="1"/>
    <col min="26" max="26" width="5.54296875" customWidth="1"/>
    <col min="27" max="27" width="4.54296875" customWidth="1"/>
    <col min="28" max="28" width="7.26953125" customWidth="1"/>
    <col min="29" max="30" width="5.54296875" customWidth="1"/>
    <col min="31" max="31" width="4.54296875" customWidth="1"/>
    <col min="32" max="32" width="5.54296875" customWidth="1"/>
    <col min="33" max="33" width="4.54296875" customWidth="1"/>
    <col min="34" max="34" width="22.453125" customWidth="1"/>
    <col min="35" max="35" width="9.54296875" customWidth="1"/>
    <col min="36" max="36" width="22.453125" customWidth="1"/>
    <col min="37" max="37" width="9.54296875" customWidth="1"/>
    <col min="38" max="38" width="22.453125" customWidth="1"/>
    <col min="39" max="39" width="9.54296875" customWidth="1"/>
    <col min="40" max="40" width="22.453125" customWidth="1"/>
    <col min="41" max="41" width="9.54296875" customWidth="1"/>
    <col min="42" max="42" width="22.453125" customWidth="1"/>
    <col min="43" max="43" width="9.54296875" customWidth="1"/>
    <col min="44" max="44" width="15.453125" customWidth="1"/>
    <col min="45" max="45" width="22.7265625" customWidth="1"/>
    <col min="46" max="46" width="6.54296875" customWidth="1"/>
    <col min="47" max="47" width="29.453125" customWidth="1"/>
    <col min="48" max="51" width="22.7265625" customWidth="1"/>
    <col min="52" max="52" width="6.54296875" customWidth="1"/>
    <col min="53" max="53" width="22.453125" customWidth="1"/>
    <col min="54" max="54" width="14.81640625" customWidth="1"/>
    <col min="55" max="55" width="22.54296875" customWidth="1"/>
    <col min="56" max="56" width="29.453125" customWidth="1"/>
    <col min="57" max="57" width="14.81640625" customWidth="1"/>
    <col min="58" max="58" width="29.453125" customWidth="1"/>
    <col min="59" max="59" width="14.81640625" customWidth="1"/>
    <col min="60" max="60" width="6.54296875" customWidth="1"/>
    <col min="61" max="61" width="14.81640625" customWidth="1"/>
    <col min="62" max="62" width="6.54296875" customWidth="1"/>
    <col min="63" max="63" width="22.453125" customWidth="1"/>
    <col min="64" max="64" width="14.81640625" customWidth="1"/>
    <col min="65" max="65" width="6.26953125" customWidth="1"/>
    <col min="66" max="66" width="22.453125" customWidth="1"/>
    <col min="67" max="67" width="22.1796875" customWidth="1"/>
    <col min="68" max="68" width="10.7265625" customWidth="1"/>
    <col min="69" max="69" width="6.26953125" customWidth="1"/>
    <col min="70" max="70" width="4.81640625" customWidth="1"/>
    <col min="71" max="71" width="10.7265625" customWidth="1"/>
    <col min="72" max="72" width="11.81640625" customWidth="1"/>
    <col min="73" max="74" width="10.7265625" customWidth="1"/>
    <col min="75" max="75" width="9.54296875" customWidth="1"/>
    <col min="76" max="76" width="5.54296875" customWidth="1"/>
    <col min="77" max="77" width="4.54296875" customWidth="1"/>
    <col min="78" max="78" width="6" customWidth="1"/>
    <col min="79" max="79" width="5.26953125" customWidth="1"/>
    <col min="80" max="80" width="6" customWidth="1"/>
    <col min="81" max="81" width="5.26953125" customWidth="1"/>
    <col min="82" max="82" width="6" customWidth="1"/>
    <col min="83" max="83" width="5.26953125" customWidth="1"/>
    <col min="84" max="84" width="6" customWidth="1"/>
    <col min="85" max="85" width="5.26953125" customWidth="1"/>
    <col min="86" max="86" width="6" customWidth="1"/>
    <col min="87" max="87" width="5.26953125" customWidth="1"/>
    <col min="88" max="88" width="6" customWidth="1"/>
    <col min="89" max="89" width="5.26953125" customWidth="1"/>
    <col min="90" max="90" width="6" customWidth="1"/>
    <col min="91" max="91" width="5.26953125" customWidth="1"/>
    <col min="92" max="92" width="6" customWidth="1"/>
    <col min="93" max="93" width="5.26953125" customWidth="1"/>
    <col min="94" max="94" width="6" customWidth="1"/>
    <col min="95" max="95" width="5.26953125" customWidth="1"/>
    <col min="96" max="96" width="6" customWidth="1"/>
    <col min="97" max="97" width="5.26953125" customWidth="1"/>
    <col min="98" max="98" width="6" customWidth="1"/>
    <col min="99" max="99" width="5.26953125" customWidth="1"/>
    <col min="100" max="100" width="6" customWidth="1"/>
    <col min="101" max="101" width="5.26953125" customWidth="1"/>
    <col min="102" max="102" width="6" customWidth="1"/>
    <col min="103" max="103" width="5.26953125" customWidth="1"/>
    <col min="104" max="104" width="6" customWidth="1"/>
    <col min="105" max="105" width="5.26953125" customWidth="1"/>
    <col min="106" max="106" width="6" customWidth="1"/>
    <col min="107" max="107" width="5.26953125" customWidth="1"/>
    <col min="108" max="108" width="6" customWidth="1"/>
    <col min="109" max="109" width="5.26953125" customWidth="1"/>
    <col min="110" max="110" width="6" customWidth="1"/>
    <col min="111" max="111" width="5.26953125" customWidth="1"/>
    <col min="112" max="112" width="6" customWidth="1"/>
    <col min="113" max="113" width="5.26953125" customWidth="1"/>
    <col min="114" max="114" width="6" customWidth="1"/>
    <col min="115" max="115" width="5.26953125" customWidth="1"/>
    <col min="116" max="116" width="6" customWidth="1"/>
    <col min="117" max="117" width="5.26953125" customWidth="1"/>
    <col min="118" max="118" width="6" customWidth="1"/>
    <col min="119" max="119" width="5.26953125" customWidth="1"/>
    <col min="120" max="120" width="6" customWidth="1"/>
    <col min="121" max="121" width="5.26953125" customWidth="1"/>
    <col min="122" max="122" width="6" customWidth="1"/>
    <col min="123" max="123" width="5.26953125" customWidth="1"/>
    <col min="124" max="124" width="6" customWidth="1"/>
    <col min="125" max="125" width="5.26953125" customWidth="1"/>
    <col min="126" max="126" width="6" customWidth="1"/>
    <col min="127" max="127" width="5.26953125" customWidth="1"/>
    <col min="128" max="128" width="6" customWidth="1"/>
    <col min="129" max="129" width="5.26953125" customWidth="1"/>
    <col min="130" max="130" width="6" customWidth="1"/>
    <col min="131" max="131" width="5.26953125" customWidth="1"/>
    <col min="132" max="132" width="8.1796875" customWidth="1"/>
    <col min="133" max="133" width="6.81640625" customWidth="1"/>
    <col min="134" max="134" width="6" customWidth="1"/>
    <col min="135" max="135" width="5.26953125" customWidth="1"/>
    <col min="136" max="136" width="6" customWidth="1"/>
    <col min="137" max="137" width="5.26953125" customWidth="1"/>
    <col min="138" max="138" width="6" customWidth="1"/>
    <col min="139" max="139" width="5.26953125" customWidth="1"/>
    <col min="140" max="140" width="6" customWidth="1"/>
    <col min="141" max="141" width="5.26953125" customWidth="1"/>
    <col min="142" max="142" width="6" customWidth="1"/>
    <col min="143" max="143" width="5.26953125" customWidth="1"/>
    <col min="144" max="144" width="6" customWidth="1"/>
    <col min="145" max="145" width="5.26953125" customWidth="1"/>
    <col min="146" max="146" width="6" customWidth="1"/>
    <col min="147" max="147" width="5.26953125" customWidth="1"/>
  </cols>
  <sheetData>
    <row r="1" spans="1:104" s="92" customFormat="1" ht="40" hidden="1" customHeight="1" x14ac:dyDescent="0.25">
      <c r="BK1" s="93"/>
    </row>
    <row r="2" spans="1:104" s="92" customFormat="1" ht="42" hidden="1" customHeight="1" x14ac:dyDescent="0.25"/>
    <row r="3" spans="1:104" s="92" customFormat="1" ht="35.25" customHeight="1" x14ac:dyDescent="0.25">
      <c r="D3" s="93"/>
      <c r="F3" s="93"/>
      <c r="H3" s="93"/>
      <c r="J3" s="93"/>
      <c r="L3" s="93"/>
      <c r="N3" s="93"/>
      <c r="P3" s="93"/>
      <c r="AU3" s="93"/>
      <c r="BA3" s="93"/>
      <c r="BD3" s="93"/>
      <c r="BF3" s="93"/>
      <c r="BK3" s="94"/>
      <c r="BM3" s="93"/>
      <c r="BO3" s="93"/>
      <c r="BQ3" s="93"/>
      <c r="BS3" s="93"/>
      <c r="BU3" s="93"/>
      <c r="BW3" s="93"/>
      <c r="BY3" s="93"/>
    </row>
    <row r="4" spans="1:104" s="96" customFormat="1" ht="12" customHeight="1" x14ac:dyDescent="0.4">
      <c r="A4" s="95"/>
      <c r="C4" s="92"/>
      <c r="D4" s="94"/>
      <c r="E4" s="92"/>
      <c r="F4" s="94"/>
      <c r="G4" s="92"/>
      <c r="H4" s="94"/>
      <c r="I4" s="92"/>
      <c r="J4" s="94"/>
      <c r="K4" s="92"/>
      <c r="L4" s="94"/>
      <c r="M4" s="92"/>
      <c r="N4" s="94"/>
      <c r="O4" s="92"/>
      <c r="P4" s="94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T4" s="92"/>
      <c r="AU4" s="92"/>
      <c r="AZ4" s="92"/>
      <c r="BA4" s="92"/>
      <c r="BC4" s="92"/>
      <c r="BD4" s="92"/>
      <c r="BE4" s="92"/>
      <c r="BF4" s="92"/>
      <c r="BH4" s="92"/>
      <c r="BJ4" s="92"/>
      <c r="BK4" s="94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3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</row>
    <row r="5" spans="1:104" s="96" customFormat="1" ht="20.25" customHeight="1" x14ac:dyDescent="0.35">
      <c r="A5" s="127" t="s">
        <v>5998</v>
      </c>
      <c r="B5" s="98"/>
      <c r="C5" s="93"/>
      <c r="D5" s="94"/>
      <c r="E5" s="93"/>
      <c r="F5" s="94"/>
      <c r="G5" s="93"/>
      <c r="H5" s="94"/>
      <c r="I5" s="93"/>
      <c r="J5" s="94"/>
      <c r="K5" s="93"/>
      <c r="L5" s="94"/>
      <c r="M5" s="93"/>
      <c r="N5" s="94"/>
      <c r="O5" s="93"/>
      <c r="P5" s="94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8"/>
      <c r="AP5" s="98"/>
      <c r="AQ5" s="98"/>
      <c r="AR5" s="98"/>
      <c r="AS5" s="98"/>
      <c r="AT5" s="93"/>
      <c r="AU5" s="92"/>
      <c r="AV5" s="98"/>
      <c r="AW5" s="98"/>
      <c r="AX5" s="98"/>
      <c r="AY5" s="98"/>
      <c r="AZ5" s="93"/>
      <c r="BA5" s="92"/>
      <c r="BB5" s="98"/>
      <c r="BC5" s="93"/>
      <c r="BD5" s="92"/>
      <c r="BE5" s="93"/>
      <c r="BF5" s="92"/>
      <c r="BG5" s="98"/>
      <c r="BH5" s="93"/>
      <c r="BI5" s="98"/>
      <c r="BJ5" s="93"/>
      <c r="BK5" s="99"/>
      <c r="BL5" s="93"/>
      <c r="BM5" s="92"/>
      <c r="BN5" s="93"/>
      <c r="BO5" s="92"/>
      <c r="BP5" s="93"/>
      <c r="BQ5" s="92"/>
      <c r="BR5" s="93"/>
      <c r="BS5" s="92"/>
      <c r="BT5" s="93"/>
      <c r="BU5" s="92"/>
      <c r="BV5" s="93"/>
      <c r="BW5" s="92"/>
      <c r="BX5" s="93"/>
      <c r="BY5" s="92"/>
      <c r="BZ5" s="93"/>
      <c r="CA5" s="92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</row>
    <row r="6" spans="1:104" s="96" customFormat="1" ht="12" customHeight="1" x14ac:dyDescent="0.25">
      <c r="A6" s="128" t="s">
        <v>5551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T6" s="92"/>
      <c r="AU6" s="92"/>
      <c r="AZ6" s="92"/>
      <c r="BA6" s="92"/>
      <c r="BC6" s="92"/>
      <c r="BD6" s="92"/>
      <c r="BE6" s="92"/>
      <c r="BF6" s="92"/>
      <c r="BH6" s="92"/>
      <c r="BJ6" s="92"/>
      <c r="BK6" s="94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</row>
    <row r="7" spans="1:104" s="96" customFormat="1" ht="12" customHeight="1" x14ac:dyDescent="0.25">
      <c r="A7" s="129" t="s">
        <v>5552</v>
      </c>
      <c r="B7" s="100"/>
      <c r="C7" s="94"/>
      <c r="D7" s="92"/>
      <c r="E7" s="94"/>
      <c r="F7" s="92"/>
      <c r="G7" s="94"/>
      <c r="H7" s="92"/>
      <c r="I7" s="94"/>
      <c r="J7" s="92"/>
      <c r="K7" s="94"/>
      <c r="L7" s="92"/>
      <c r="M7" s="94"/>
      <c r="N7" s="92"/>
      <c r="O7" s="94"/>
      <c r="P7" s="92"/>
      <c r="Q7" s="94"/>
      <c r="R7" s="94"/>
      <c r="S7" s="92"/>
      <c r="T7" s="92"/>
      <c r="U7" s="92"/>
      <c r="V7"/>
      <c r="W7"/>
      <c r="X7"/>
      <c r="Y7"/>
      <c r="Z7"/>
      <c r="AA7"/>
      <c r="AB7"/>
      <c r="AC7"/>
      <c r="AD7"/>
      <c r="AE7"/>
      <c r="AF7"/>
      <c r="AG7"/>
      <c r="AH7" s="92"/>
      <c r="AI7" s="92"/>
      <c r="AJ7" s="92"/>
      <c r="AK7" s="92"/>
      <c r="AL7" s="92"/>
      <c r="AM7" s="92"/>
      <c r="AN7" s="92"/>
      <c r="AT7" s="92"/>
      <c r="AU7" s="92"/>
      <c r="AZ7" s="92"/>
      <c r="BA7" s="92"/>
      <c r="BC7" s="92"/>
      <c r="BD7" s="92"/>
      <c r="BE7" s="92"/>
      <c r="BF7" s="92"/>
      <c r="BH7" s="92"/>
      <c r="BJ7" s="92"/>
      <c r="BK7" s="94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Z7"/>
    </row>
    <row r="8" spans="1:104" s="96" customFormat="1" ht="12" customHeight="1" x14ac:dyDescent="0.25">
      <c r="A8" s="100" t="s">
        <v>3833</v>
      </c>
      <c r="B8" s="100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T8" s="92"/>
      <c r="AU8" s="94"/>
      <c r="AZ8" s="92"/>
      <c r="BA8" s="94"/>
      <c r="BC8" s="92"/>
      <c r="BD8" s="94"/>
      <c r="BE8" s="92"/>
      <c r="BF8" s="94"/>
      <c r="BH8" s="92"/>
      <c r="BJ8" s="92"/>
      <c r="BK8" s="94"/>
      <c r="BL8" s="92"/>
      <c r="BM8" s="94"/>
      <c r="BN8" s="92"/>
      <c r="BO8" s="94"/>
      <c r="BP8" s="92"/>
      <c r="BQ8" s="94"/>
      <c r="BR8" s="92"/>
      <c r="BS8" s="94"/>
      <c r="BT8" s="92"/>
      <c r="BU8" s="94"/>
      <c r="BV8" s="92"/>
      <c r="BW8" s="94"/>
      <c r="BX8" s="92"/>
      <c r="BY8" s="94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</row>
    <row r="9" spans="1:104" s="96" customFormat="1" ht="12" customHeight="1" x14ac:dyDescent="0.25">
      <c r="C9" s="92"/>
      <c r="D9" s="101"/>
      <c r="E9" s="92"/>
      <c r="F9" s="101"/>
      <c r="G9" s="92"/>
      <c r="H9" s="101"/>
      <c r="I9" s="92"/>
      <c r="J9" s="101"/>
      <c r="K9" s="92"/>
      <c r="L9" s="101"/>
      <c r="M9" s="92"/>
      <c r="N9" s="101"/>
      <c r="O9" s="92"/>
      <c r="P9" s="10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T9" s="92"/>
      <c r="AU9" s="101"/>
      <c r="AZ9" s="92"/>
      <c r="BA9" s="101"/>
      <c r="BC9" s="92"/>
      <c r="BD9" s="101"/>
      <c r="BE9" s="92"/>
      <c r="BF9" s="101"/>
      <c r="BH9" s="92"/>
      <c r="BJ9" s="92"/>
      <c r="BK9" s="94"/>
      <c r="BL9" s="92"/>
      <c r="BM9" s="94"/>
      <c r="BN9" s="92"/>
      <c r="BO9" s="94"/>
      <c r="BP9" s="92"/>
      <c r="BQ9" s="94"/>
      <c r="BR9" s="92"/>
      <c r="BS9" s="94"/>
      <c r="BT9" s="92"/>
      <c r="BU9" s="94"/>
      <c r="BV9" s="92"/>
      <c r="BW9" s="94"/>
      <c r="BX9" s="92"/>
      <c r="BY9" s="94"/>
      <c r="BZ9" s="92"/>
      <c r="CA9" s="94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</row>
    <row r="10" spans="1:104" ht="12.5" x14ac:dyDescent="0.25">
      <c r="A10" s="109" t="s">
        <v>3834</v>
      </c>
      <c r="B10" s="110"/>
      <c r="C10" s="109" t="s">
        <v>3835</v>
      </c>
      <c r="D10" s="110"/>
      <c r="E10" s="109" t="s">
        <v>3836</v>
      </c>
      <c r="F10" s="109" t="s">
        <v>3837</v>
      </c>
      <c r="G10" s="109" t="s">
        <v>3838</v>
      </c>
      <c r="H10" s="109" t="s">
        <v>3839</v>
      </c>
      <c r="I10" s="109" t="s">
        <v>3840</v>
      </c>
      <c r="J10" s="109" t="s">
        <v>3841</v>
      </c>
      <c r="K10" s="109" t="s">
        <v>5553</v>
      </c>
      <c r="L10" s="109" t="s">
        <v>3842</v>
      </c>
      <c r="M10" s="109" t="s">
        <v>3843</v>
      </c>
      <c r="N10" s="109" t="s">
        <v>5554</v>
      </c>
      <c r="O10" s="109" t="s">
        <v>3844</v>
      </c>
      <c r="P10" s="109" t="s">
        <v>3845</v>
      </c>
    </row>
    <row r="11" spans="1:104" ht="12.5" outlineLevel="2" x14ac:dyDescent="0.25">
      <c r="A11" s="111" t="s">
        <v>3017</v>
      </c>
      <c r="B11" s="112" t="s">
        <v>3018</v>
      </c>
      <c r="C11" s="112" t="s">
        <v>3019</v>
      </c>
      <c r="D11" s="112" t="s">
        <v>5999</v>
      </c>
      <c r="E11" s="111" t="s">
        <v>5417</v>
      </c>
      <c r="F11" s="130">
        <v>-38085.111290000001</v>
      </c>
      <c r="G11" s="131">
        <v>0</v>
      </c>
      <c r="H11" s="131">
        <v>0</v>
      </c>
      <c r="I11" s="131">
        <v>0</v>
      </c>
      <c r="J11" s="131">
        <f>K11+N11</f>
        <v>-8686.4792374058816</v>
      </c>
      <c r="K11" s="131">
        <v>-7309.5360878287838</v>
      </c>
      <c r="L11" s="131">
        <v>-25882.072827988708</v>
      </c>
      <c r="M11" s="131">
        <v>-3496.9699056916452</v>
      </c>
      <c r="N11" s="131">
        <v>-1376.9431495770987</v>
      </c>
      <c r="O11" s="131">
        <v>-19.589318913762668</v>
      </c>
      <c r="P11" s="132">
        <v>0</v>
      </c>
    </row>
    <row r="12" spans="1:104" ht="12.5" outlineLevel="2" x14ac:dyDescent="0.25">
      <c r="A12" s="111" t="s">
        <v>3017</v>
      </c>
      <c r="B12" s="112" t="s">
        <v>3018</v>
      </c>
      <c r="C12" s="112" t="s">
        <v>3019</v>
      </c>
      <c r="D12" s="112" t="s">
        <v>5999</v>
      </c>
      <c r="E12" s="111" t="s">
        <v>3854</v>
      </c>
      <c r="F12" s="133">
        <v>-1763.94943583333</v>
      </c>
      <c r="G12" s="134">
        <v>0</v>
      </c>
      <c r="H12" s="134">
        <v>-1763.94943583333</v>
      </c>
      <c r="I12" s="134">
        <v>0</v>
      </c>
      <c r="J12" s="134">
        <f t="shared" ref="J12:J19" si="0">K12+N12</f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5">
        <v>0</v>
      </c>
    </row>
    <row r="13" spans="1:104" ht="12.5" outlineLevel="2" x14ac:dyDescent="0.25">
      <c r="A13" s="111" t="s">
        <v>3017</v>
      </c>
      <c r="B13" s="112" t="s">
        <v>3018</v>
      </c>
      <c r="C13" s="112" t="s">
        <v>3019</v>
      </c>
      <c r="D13" s="112" t="s">
        <v>5999</v>
      </c>
      <c r="E13" s="111" t="s">
        <v>5548</v>
      </c>
      <c r="F13" s="133">
        <v>-19.119</v>
      </c>
      <c r="G13" s="134">
        <v>-0.27091094202734428</v>
      </c>
      <c r="H13" s="134">
        <v>-4.8846998110745758</v>
      </c>
      <c r="I13" s="134">
        <v>-1.4934050005211479</v>
      </c>
      <c r="J13" s="134">
        <f t="shared" si="0"/>
        <v>-2.8942617008975224</v>
      </c>
      <c r="K13" s="134">
        <v>-2.4280909831616926</v>
      </c>
      <c r="L13" s="134">
        <v>-8.4363212458742538</v>
      </c>
      <c r="M13" s="134">
        <v>-1.1328971430727841</v>
      </c>
      <c r="N13" s="134">
        <v>-0.4661707177358298</v>
      </c>
      <c r="O13" s="134">
        <v>-6.504156532374651E-3</v>
      </c>
      <c r="P13" s="135">
        <v>0</v>
      </c>
    </row>
    <row r="14" spans="1:104" ht="12.5" outlineLevel="2" x14ac:dyDescent="0.25">
      <c r="A14" s="111" t="s">
        <v>3017</v>
      </c>
      <c r="B14" s="112" t="s">
        <v>3018</v>
      </c>
      <c r="C14" s="112" t="s">
        <v>3019</v>
      </c>
      <c r="D14" s="112" t="s">
        <v>5999</v>
      </c>
      <c r="E14" s="111" t="s">
        <v>3857</v>
      </c>
      <c r="F14" s="133">
        <v>-836.66247458333305</v>
      </c>
      <c r="G14" s="134">
        <v>0</v>
      </c>
      <c r="H14" s="134">
        <v>0</v>
      </c>
      <c r="I14" s="134">
        <v>0</v>
      </c>
      <c r="J14" s="134">
        <f t="shared" si="0"/>
        <v>0</v>
      </c>
      <c r="K14" s="134">
        <v>0</v>
      </c>
      <c r="L14" s="134">
        <v>-836.66247458333305</v>
      </c>
      <c r="M14" s="134">
        <v>0</v>
      </c>
      <c r="N14" s="134">
        <v>0</v>
      </c>
      <c r="O14" s="134">
        <v>0</v>
      </c>
      <c r="P14" s="135">
        <v>0</v>
      </c>
    </row>
    <row r="15" spans="1:104" ht="12.5" outlineLevel="2" x14ac:dyDescent="0.25">
      <c r="A15" s="111" t="s">
        <v>3017</v>
      </c>
      <c r="B15" s="112" t="s">
        <v>3018</v>
      </c>
      <c r="C15" s="112" t="s">
        <v>3021</v>
      </c>
      <c r="D15" s="112" t="s">
        <v>6000</v>
      </c>
      <c r="E15" s="111" t="s">
        <v>5417</v>
      </c>
      <c r="F15" s="133">
        <v>-6753.9548012499999</v>
      </c>
      <c r="G15" s="134">
        <v>0</v>
      </c>
      <c r="H15" s="134">
        <v>0</v>
      </c>
      <c r="I15" s="134">
        <v>0</v>
      </c>
      <c r="J15" s="134">
        <f t="shared" si="0"/>
        <v>-1540.4468088515305</v>
      </c>
      <c r="K15" s="134">
        <v>-1296.2618378448581</v>
      </c>
      <c r="L15" s="134">
        <v>-4589.8868119835415</v>
      </c>
      <c r="M15" s="134">
        <v>-620.1472408608746</v>
      </c>
      <c r="N15" s="134">
        <v>-244.18497100667241</v>
      </c>
      <c r="O15" s="134">
        <v>-3.4739395540525622</v>
      </c>
      <c r="P15" s="135">
        <v>0</v>
      </c>
    </row>
    <row r="16" spans="1:104" ht="12.5" outlineLevel="2" x14ac:dyDescent="0.25">
      <c r="A16" s="111" t="s">
        <v>3017</v>
      </c>
      <c r="B16" s="112" t="s">
        <v>3018</v>
      </c>
      <c r="C16" s="112" t="s">
        <v>3023</v>
      </c>
      <c r="D16" s="112" t="s">
        <v>6001</v>
      </c>
      <c r="E16" s="111" t="s">
        <v>3857</v>
      </c>
      <c r="F16" s="133">
        <v>-240.336545</v>
      </c>
      <c r="G16" s="134">
        <v>0</v>
      </c>
      <c r="H16" s="134">
        <v>0</v>
      </c>
      <c r="I16" s="134">
        <v>0</v>
      </c>
      <c r="J16" s="134">
        <f t="shared" si="0"/>
        <v>0</v>
      </c>
      <c r="K16" s="134">
        <v>0</v>
      </c>
      <c r="L16" s="134">
        <v>-240.336545</v>
      </c>
      <c r="M16" s="134">
        <v>0</v>
      </c>
      <c r="N16" s="134">
        <v>0</v>
      </c>
      <c r="O16" s="134">
        <v>0</v>
      </c>
      <c r="P16" s="135">
        <v>0</v>
      </c>
    </row>
    <row r="17" spans="1:16" ht="12.5" outlineLevel="2" x14ac:dyDescent="0.25">
      <c r="A17" s="111" t="s">
        <v>3017</v>
      </c>
      <c r="B17" s="112" t="s">
        <v>3018</v>
      </c>
      <c r="C17" s="112" t="s">
        <v>3023</v>
      </c>
      <c r="D17" s="112" t="s">
        <v>6001</v>
      </c>
      <c r="E17" s="111" t="s">
        <v>3849</v>
      </c>
      <c r="F17" s="133">
        <v>-2.96875</v>
      </c>
      <c r="G17" s="134">
        <v>0</v>
      </c>
      <c r="H17" s="134">
        <v>0</v>
      </c>
      <c r="I17" s="134">
        <v>-2.96875</v>
      </c>
      <c r="J17" s="134">
        <f t="shared" si="0"/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5">
        <v>0</v>
      </c>
    </row>
    <row r="18" spans="1:16" ht="12.5" outlineLevel="2" x14ac:dyDescent="0.25">
      <c r="A18" s="111" t="s">
        <v>3017</v>
      </c>
      <c r="B18" s="112" t="s">
        <v>3018</v>
      </c>
      <c r="C18" s="112" t="s">
        <v>3025</v>
      </c>
      <c r="D18" s="112" t="s">
        <v>6002</v>
      </c>
      <c r="E18" s="111" t="s">
        <v>5417</v>
      </c>
      <c r="F18" s="160">
        <v>-12300.5170795833</v>
      </c>
      <c r="G18" s="161">
        <v>0</v>
      </c>
      <c r="H18" s="161">
        <v>0</v>
      </c>
      <c r="I18" s="161">
        <v>0</v>
      </c>
      <c r="J18" s="161">
        <f t="shared" si="0"/>
        <v>-2805.5106733851635</v>
      </c>
      <c r="K18" s="161">
        <v>-2360.7932456213248</v>
      </c>
      <c r="L18" s="161">
        <v>-8359.2476979130261</v>
      </c>
      <c r="M18" s="161">
        <v>-1129.4318591906858</v>
      </c>
      <c r="N18" s="161">
        <v>-444.71742776383849</v>
      </c>
      <c r="O18" s="161">
        <v>-6.3268490944231628</v>
      </c>
      <c r="P18" s="162">
        <v>0</v>
      </c>
    </row>
    <row r="19" spans="1:16" ht="12.5" outlineLevel="2" x14ac:dyDescent="0.25">
      <c r="A19" s="163" t="s">
        <v>3017</v>
      </c>
      <c r="B19" s="163" t="s">
        <v>3018</v>
      </c>
      <c r="C19" s="163" t="s">
        <v>3025</v>
      </c>
      <c r="D19" s="163" t="s">
        <v>6002</v>
      </c>
      <c r="E19" s="163" t="s">
        <v>5548</v>
      </c>
      <c r="F19" s="160">
        <v>341.52798000000001</v>
      </c>
      <c r="G19" s="161">
        <v>4.8393570160832677</v>
      </c>
      <c r="H19" s="161">
        <v>87.256742475165112</v>
      </c>
      <c r="I19" s="161">
        <v>26.677106184940982</v>
      </c>
      <c r="J19" s="161">
        <f t="shared" si="0"/>
        <v>51.70099651126602</v>
      </c>
      <c r="K19" s="161">
        <v>43.373660167133579</v>
      </c>
      <c r="L19" s="161">
        <v>150.70033755607076</v>
      </c>
      <c r="M19" s="161">
        <v>20.237254711094668</v>
      </c>
      <c r="N19" s="161">
        <v>8.3273363441324406</v>
      </c>
      <c r="O19" s="161">
        <v>0.11618554537924156</v>
      </c>
      <c r="P19" s="162">
        <v>0</v>
      </c>
    </row>
    <row r="20" spans="1:16" ht="13" outlineLevel="1" thickBot="1" x14ac:dyDescent="0.3">
      <c r="A20" s="149" t="s">
        <v>6003</v>
      </c>
      <c r="B20" s="149"/>
      <c r="C20" s="149"/>
      <c r="D20" s="149"/>
      <c r="E20" s="149"/>
      <c r="F20" s="150">
        <f t="shared" ref="F20:P20" si="1">SUBTOTAL(9,F11:F19)</f>
        <v>-59661.091396249962</v>
      </c>
      <c r="G20" s="143">
        <f t="shared" si="1"/>
        <v>4.5684460740559238</v>
      </c>
      <c r="H20" s="143">
        <f t="shared" si="1"/>
        <v>-1681.5773931692395</v>
      </c>
      <c r="I20" s="143">
        <f t="shared" si="1"/>
        <v>22.214951184419835</v>
      </c>
      <c r="J20" s="143">
        <f t="shared" si="1"/>
        <v>-12983.629984832209</v>
      </c>
      <c r="K20" s="143">
        <f t="shared" si="1"/>
        <v>-10925.645602110995</v>
      </c>
      <c r="L20" s="143">
        <f t="shared" si="1"/>
        <v>-39765.942341158407</v>
      </c>
      <c r="M20" s="143">
        <f t="shared" si="1"/>
        <v>-5227.4446481751838</v>
      </c>
      <c r="N20" s="143">
        <f t="shared" si="1"/>
        <v>-2057.984382721213</v>
      </c>
      <c r="O20" s="143">
        <f t="shared" si="1"/>
        <v>-29.280426173391529</v>
      </c>
      <c r="P20" s="144">
        <f t="shared" si="1"/>
        <v>0</v>
      </c>
    </row>
    <row r="21" spans="1:16" ht="13" thickBot="1" x14ac:dyDescent="0.3">
      <c r="A21" s="151" t="s">
        <v>3701</v>
      </c>
      <c r="B21" s="151"/>
      <c r="C21" s="151"/>
      <c r="D21" s="151"/>
      <c r="E21" s="151"/>
      <c r="F21" s="152">
        <f t="shared" ref="F21:P21" si="2">SUBTOTAL(9,F11:F19)</f>
        <v>-59661.091396249962</v>
      </c>
      <c r="G21" s="153">
        <f t="shared" si="2"/>
        <v>4.5684460740559238</v>
      </c>
      <c r="H21" s="153">
        <f t="shared" si="2"/>
        <v>-1681.5773931692395</v>
      </c>
      <c r="I21" s="153">
        <f t="shared" si="2"/>
        <v>22.214951184419835</v>
      </c>
      <c r="J21" s="153">
        <f t="shared" si="2"/>
        <v>-12983.629984832209</v>
      </c>
      <c r="K21" s="153">
        <f t="shared" si="2"/>
        <v>-10925.645602110995</v>
      </c>
      <c r="L21" s="153">
        <f t="shared" si="2"/>
        <v>-39765.942341158407</v>
      </c>
      <c r="M21" s="153">
        <f t="shared" si="2"/>
        <v>-5227.4446481751838</v>
      </c>
      <c r="N21" s="153">
        <f t="shared" si="2"/>
        <v>-2057.984382721213</v>
      </c>
      <c r="O21" s="153">
        <f t="shared" si="2"/>
        <v>-29.280426173391529</v>
      </c>
      <c r="P21" s="154">
        <f t="shared" si="2"/>
        <v>0</v>
      </c>
    </row>
    <row r="22" spans="1:16" ht="12.5" x14ac:dyDescent="0.25"/>
    <row r="23" spans="1:16" ht="12.5" x14ac:dyDescent="0.25"/>
    <row r="24" spans="1:16" ht="12.5" x14ac:dyDescent="0.25"/>
    <row r="25" spans="1:16" ht="12.5" x14ac:dyDescent="0.25"/>
    <row r="26" spans="1:16" ht="12.5" x14ac:dyDescent="0.25"/>
    <row r="27" spans="1:16" ht="12.5" x14ac:dyDescent="0.25"/>
    <row r="28" spans="1:16" ht="12.5" x14ac:dyDescent="0.25"/>
    <row r="29" spans="1:16" ht="12.5" x14ac:dyDescent="0.25"/>
    <row r="30" spans="1:16" ht="12.5" x14ac:dyDescent="0.25"/>
    <row r="31" spans="1:16" ht="12.5" x14ac:dyDescent="0.25"/>
    <row r="32" spans="1:16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x14ac:dyDescent="0.25"/>
    <row r="102" ht="12.5" x14ac:dyDescent="0.25"/>
    <row r="103" ht="12.5" x14ac:dyDescent="0.25"/>
    <row r="104" ht="12.5" x14ac:dyDescent="0.25"/>
    <row r="105" ht="12.5" x14ac:dyDescent="0.25"/>
    <row r="106" ht="12.5" x14ac:dyDescent="0.25"/>
    <row r="107" ht="12.5" x14ac:dyDescent="0.25"/>
    <row r="108" ht="12.5" x14ac:dyDescent="0.25"/>
    <row r="109" ht="12.5" x14ac:dyDescent="0.25"/>
    <row r="110" ht="12.5" x14ac:dyDescent="0.25"/>
    <row r="111" ht="12.5" x14ac:dyDescent="0.25"/>
    <row r="112" ht="12.5" x14ac:dyDescent="0.25"/>
    <row r="113" ht="12.5" x14ac:dyDescent="0.25"/>
    <row r="114" ht="12.5" x14ac:dyDescent="0.25"/>
    <row r="115" ht="12.5" x14ac:dyDescent="0.25"/>
    <row r="116" ht="12.5" x14ac:dyDescent="0.25"/>
    <row r="117" ht="12.5" x14ac:dyDescent="0.25"/>
    <row r="118" ht="12.5" x14ac:dyDescent="0.25"/>
    <row r="119" ht="12.5" x14ac:dyDescent="0.25"/>
    <row r="120" ht="12.5" x14ac:dyDescent="0.25"/>
    <row r="121" ht="12.5" x14ac:dyDescent="0.25"/>
    <row r="122" ht="12.5" x14ac:dyDescent="0.25"/>
    <row r="123" ht="12.5" x14ac:dyDescent="0.25"/>
    <row r="124" ht="12.5" x14ac:dyDescent="0.25"/>
    <row r="125" ht="12.5" x14ac:dyDescent="0.25"/>
    <row r="126" ht="12.5" x14ac:dyDescent="0.25"/>
    <row r="127" ht="12.5" x14ac:dyDescent="0.25"/>
    <row r="128" ht="12.5" x14ac:dyDescent="0.25"/>
    <row r="129" ht="12.5" x14ac:dyDescent="0.25"/>
    <row r="130" ht="12.5" x14ac:dyDescent="0.25"/>
    <row r="131" ht="12.5" x14ac:dyDescent="0.25"/>
    <row r="132" ht="12.5" x14ac:dyDescent="0.25"/>
    <row r="133" ht="12.5" x14ac:dyDescent="0.25"/>
    <row r="134" ht="12.5" x14ac:dyDescent="0.25"/>
    <row r="135" ht="12.5" x14ac:dyDescent="0.25"/>
    <row r="136" ht="12.5" x14ac:dyDescent="0.25"/>
    <row r="137" ht="12.5" x14ac:dyDescent="0.25"/>
    <row r="138" ht="12.5" x14ac:dyDescent="0.25"/>
    <row r="139" ht="12.5" x14ac:dyDescent="0.25"/>
    <row r="140" ht="12.5" x14ac:dyDescent="0.25"/>
    <row r="141" ht="12.5" x14ac:dyDescent="0.25"/>
    <row r="142" ht="12.5" x14ac:dyDescent="0.25"/>
    <row r="143" ht="12.5" x14ac:dyDescent="0.25"/>
    <row r="144" ht="12.5" x14ac:dyDescent="0.25"/>
    <row r="145" ht="12.5" x14ac:dyDescent="0.25"/>
    <row r="146" ht="12.5" x14ac:dyDescent="0.25"/>
    <row r="147" ht="12.5" x14ac:dyDescent="0.25"/>
    <row r="148" ht="12.5" x14ac:dyDescent="0.25"/>
    <row r="149" ht="12.5" x14ac:dyDescent="0.25"/>
    <row r="150" ht="12.5" x14ac:dyDescent="0.25"/>
    <row r="151" ht="12.5" x14ac:dyDescent="0.25"/>
    <row r="152" ht="12.5" x14ac:dyDescent="0.25"/>
    <row r="153" ht="12.5" x14ac:dyDescent="0.25"/>
    <row r="154" ht="12.5" x14ac:dyDescent="0.25"/>
    <row r="155" ht="12.5" x14ac:dyDescent="0.25"/>
    <row r="156" ht="12.5" x14ac:dyDescent="0.25"/>
    <row r="157" ht="12.5" x14ac:dyDescent="0.25"/>
    <row r="158" ht="12.5" x14ac:dyDescent="0.25"/>
    <row r="159" ht="12.5" x14ac:dyDescent="0.25"/>
    <row r="160" ht="12.5" x14ac:dyDescent="0.25"/>
    <row r="161" ht="12.5" x14ac:dyDescent="0.25"/>
    <row r="162" ht="12.5" x14ac:dyDescent="0.25"/>
    <row r="163" ht="12.5" x14ac:dyDescent="0.25"/>
    <row r="164" ht="12.5" x14ac:dyDescent="0.25"/>
    <row r="165" ht="12.5" x14ac:dyDescent="0.25"/>
    <row r="166" ht="12.5" x14ac:dyDescent="0.25"/>
    <row r="167" ht="12.5" x14ac:dyDescent="0.25"/>
    <row r="168" ht="12.5" x14ac:dyDescent="0.25"/>
    <row r="169" ht="12.5" x14ac:dyDescent="0.25"/>
    <row r="170" ht="12.5" x14ac:dyDescent="0.25"/>
    <row r="171" ht="12.5" x14ac:dyDescent="0.25"/>
    <row r="172" ht="12.5" x14ac:dyDescent="0.25"/>
    <row r="173" ht="12.5" x14ac:dyDescent="0.25"/>
    <row r="174" ht="12.5" x14ac:dyDescent="0.25"/>
    <row r="175" ht="12.5" x14ac:dyDescent="0.25"/>
    <row r="176" ht="12.5" x14ac:dyDescent="0.25"/>
    <row r="177" ht="12.5" x14ac:dyDescent="0.25"/>
    <row r="178" ht="12.5" x14ac:dyDescent="0.25"/>
    <row r="179" ht="12.5" x14ac:dyDescent="0.25"/>
    <row r="180" ht="12.5" x14ac:dyDescent="0.25"/>
    <row r="181" ht="12.5" x14ac:dyDescent="0.25"/>
    <row r="182" ht="12.5" x14ac:dyDescent="0.25"/>
    <row r="183" ht="12.5" x14ac:dyDescent="0.25"/>
    <row r="184" ht="12.5" x14ac:dyDescent="0.25"/>
    <row r="185" ht="12.5" x14ac:dyDescent="0.25"/>
    <row r="186" ht="12.5" x14ac:dyDescent="0.25"/>
    <row r="187" ht="12.5" x14ac:dyDescent="0.25"/>
    <row r="188" ht="12.5" x14ac:dyDescent="0.25"/>
    <row r="189" ht="12.5" x14ac:dyDescent="0.25"/>
    <row r="190" ht="12.5" x14ac:dyDescent="0.25"/>
    <row r="191" ht="12.5" x14ac:dyDescent="0.25"/>
    <row r="192" ht="12.5" x14ac:dyDescent="0.25"/>
    <row r="193" ht="12.5" x14ac:dyDescent="0.25"/>
    <row r="194" ht="12.5" x14ac:dyDescent="0.25"/>
    <row r="195" ht="12.5" x14ac:dyDescent="0.25"/>
    <row r="196" ht="12.5" x14ac:dyDescent="0.25"/>
    <row r="197" ht="12.5" x14ac:dyDescent="0.25"/>
    <row r="198" ht="12.5" x14ac:dyDescent="0.25"/>
    <row r="199" ht="12.5" x14ac:dyDescent="0.25"/>
    <row r="200" ht="12.5" x14ac:dyDescent="0.25"/>
    <row r="201" ht="12.5" x14ac:dyDescent="0.25"/>
    <row r="202" ht="12.5" x14ac:dyDescent="0.25"/>
    <row r="203" ht="12.5" x14ac:dyDescent="0.25"/>
    <row r="204" ht="12.5" x14ac:dyDescent="0.25"/>
    <row r="205" ht="12.5" x14ac:dyDescent="0.25"/>
    <row r="206" ht="12.5" x14ac:dyDescent="0.25"/>
    <row r="207" ht="12.5" x14ac:dyDescent="0.25"/>
    <row r="208" ht="12.5" x14ac:dyDescent="0.25"/>
    <row r="209" ht="12.5" x14ac:dyDescent="0.25"/>
    <row r="210" ht="12.5" x14ac:dyDescent="0.25"/>
    <row r="211" ht="12.5" x14ac:dyDescent="0.25"/>
    <row r="212" ht="12.5" x14ac:dyDescent="0.25"/>
    <row r="213" ht="12.5" x14ac:dyDescent="0.25"/>
    <row r="214" ht="12.5" x14ac:dyDescent="0.25"/>
    <row r="215" ht="12.5" x14ac:dyDescent="0.25"/>
    <row r="216" ht="12.5" x14ac:dyDescent="0.25"/>
    <row r="217" ht="12.5" x14ac:dyDescent="0.25"/>
    <row r="218" ht="12.5" x14ac:dyDescent="0.25"/>
    <row r="219" ht="12.5" x14ac:dyDescent="0.25"/>
    <row r="220" ht="12.5" x14ac:dyDescent="0.25"/>
    <row r="221" ht="12.5" x14ac:dyDescent="0.25"/>
    <row r="222" ht="12.5" x14ac:dyDescent="0.25"/>
    <row r="223" ht="12.5" x14ac:dyDescent="0.25"/>
    <row r="224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2.5" x14ac:dyDescent="0.25"/>
    <row r="241" ht="12.5" x14ac:dyDescent="0.25"/>
    <row r="242" ht="12.5" x14ac:dyDescent="0.25"/>
    <row r="243" ht="12.5" x14ac:dyDescent="0.25"/>
    <row r="244" ht="12.5" x14ac:dyDescent="0.25"/>
    <row r="245" ht="12.5" x14ac:dyDescent="0.25"/>
    <row r="246" ht="12.5" x14ac:dyDescent="0.25"/>
    <row r="247" ht="12.5" x14ac:dyDescent="0.25"/>
    <row r="248" ht="12.5" x14ac:dyDescent="0.25"/>
    <row r="249" ht="12.5" x14ac:dyDescent="0.25"/>
    <row r="250" ht="12.5" x14ac:dyDescent="0.25"/>
    <row r="251" ht="12.5" x14ac:dyDescent="0.25"/>
    <row r="252" ht="12.5" x14ac:dyDescent="0.25"/>
    <row r="253" ht="12.5" x14ac:dyDescent="0.25"/>
    <row r="254" ht="12.5" x14ac:dyDescent="0.25"/>
    <row r="255" ht="12.5" x14ac:dyDescent="0.25"/>
    <row r="256" ht="12.5" x14ac:dyDescent="0.25"/>
    <row r="257" ht="12.5" x14ac:dyDescent="0.25"/>
    <row r="258" ht="12.5" x14ac:dyDescent="0.25"/>
    <row r="259" ht="12.5" x14ac:dyDescent="0.25"/>
    <row r="260" ht="12.5" x14ac:dyDescent="0.25"/>
    <row r="261" ht="12.5" x14ac:dyDescent="0.25"/>
    <row r="262" ht="12.5" x14ac:dyDescent="0.25"/>
    <row r="263" ht="12.5" x14ac:dyDescent="0.25"/>
    <row r="264" ht="12.5" x14ac:dyDescent="0.25"/>
    <row r="265" ht="12.5" x14ac:dyDescent="0.25"/>
    <row r="266" ht="12.5" x14ac:dyDescent="0.25"/>
    <row r="267" ht="12.5" x14ac:dyDescent="0.25"/>
    <row r="268" ht="12.5" x14ac:dyDescent="0.25"/>
    <row r="269" ht="12.5" x14ac:dyDescent="0.25"/>
    <row r="270" ht="12.5" x14ac:dyDescent="0.25"/>
    <row r="271" ht="12.5" x14ac:dyDescent="0.25"/>
    <row r="272" ht="12.5" x14ac:dyDescent="0.25"/>
    <row r="273" ht="12.5" x14ac:dyDescent="0.25"/>
    <row r="274" ht="12.5" x14ac:dyDescent="0.25"/>
    <row r="275" ht="12.5" x14ac:dyDescent="0.25"/>
    <row r="276" ht="12.5" x14ac:dyDescent="0.25"/>
    <row r="277" ht="12.5" x14ac:dyDescent="0.25"/>
    <row r="278" ht="12.5" x14ac:dyDescent="0.25"/>
    <row r="279" ht="12.5" x14ac:dyDescent="0.25"/>
    <row r="280" ht="12.5" x14ac:dyDescent="0.25"/>
    <row r="281" ht="12.5" x14ac:dyDescent="0.25"/>
    <row r="282" ht="12.5" x14ac:dyDescent="0.25"/>
    <row r="283" ht="12.5" x14ac:dyDescent="0.25"/>
    <row r="284" ht="12.5" x14ac:dyDescent="0.25"/>
    <row r="285" ht="12.5" x14ac:dyDescent="0.25"/>
    <row r="286" ht="12.5" x14ac:dyDescent="0.25"/>
    <row r="287" ht="12.5" x14ac:dyDescent="0.25"/>
    <row r="288" ht="12.5" x14ac:dyDescent="0.25"/>
    <row r="289" ht="12.5" x14ac:dyDescent="0.25"/>
    <row r="290" ht="12.5" x14ac:dyDescent="0.25"/>
    <row r="291" ht="12.5" x14ac:dyDescent="0.25"/>
    <row r="292" ht="12.5" x14ac:dyDescent="0.25"/>
    <row r="293" ht="12.5" x14ac:dyDescent="0.25"/>
    <row r="294" ht="12.5" x14ac:dyDescent="0.25"/>
    <row r="295" ht="12.5" x14ac:dyDescent="0.25"/>
    <row r="296" ht="12.5" x14ac:dyDescent="0.25"/>
    <row r="297" ht="12.5" x14ac:dyDescent="0.25"/>
    <row r="298" ht="12.5" x14ac:dyDescent="0.25"/>
    <row r="299" ht="12.5" x14ac:dyDescent="0.25"/>
    <row r="300" ht="12.5" x14ac:dyDescent="0.25"/>
    <row r="301" ht="12.5" x14ac:dyDescent="0.25"/>
    <row r="302" ht="12.5" x14ac:dyDescent="0.25"/>
    <row r="303" ht="12.5" x14ac:dyDescent="0.25"/>
    <row r="304" ht="12.5" x14ac:dyDescent="0.25"/>
    <row r="305" ht="12.5" x14ac:dyDescent="0.25"/>
    <row r="306" ht="12.5" x14ac:dyDescent="0.25"/>
    <row r="307" ht="12.5" x14ac:dyDescent="0.25"/>
    <row r="308" ht="12.5" x14ac:dyDescent="0.25"/>
    <row r="309" ht="12.5" x14ac:dyDescent="0.25"/>
    <row r="310" ht="12.5" x14ac:dyDescent="0.25"/>
    <row r="311" ht="12.5" x14ac:dyDescent="0.25"/>
    <row r="312" ht="12.5" x14ac:dyDescent="0.25"/>
    <row r="313" ht="12.5" x14ac:dyDescent="0.25"/>
    <row r="314" ht="12.5" x14ac:dyDescent="0.25"/>
    <row r="315" ht="12.5" x14ac:dyDescent="0.25"/>
    <row r="316" ht="12.5" x14ac:dyDescent="0.25"/>
    <row r="317" ht="12.5" x14ac:dyDescent="0.25"/>
    <row r="318" ht="12.5" x14ac:dyDescent="0.25"/>
    <row r="319" ht="12.5" x14ac:dyDescent="0.25"/>
    <row r="320" ht="12.5" x14ac:dyDescent="0.25"/>
    <row r="321" ht="12.5" x14ac:dyDescent="0.25"/>
    <row r="322" ht="12.5" x14ac:dyDescent="0.25"/>
    <row r="323" ht="12.5" x14ac:dyDescent="0.25"/>
    <row r="324" ht="12.5" x14ac:dyDescent="0.25"/>
    <row r="325" ht="12.5" x14ac:dyDescent="0.25"/>
    <row r="326" ht="12.5" x14ac:dyDescent="0.25"/>
    <row r="327" ht="12.5" x14ac:dyDescent="0.25"/>
    <row r="328" ht="12.5" x14ac:dyDescent="0.25"/>
    <row r="329" ht="12.5" x14ac:dyDescent="0.25"/>
    <row r="330" ht="12.5" x14ac:dyDescent="0.25"/>
    <row r="331" ht="12.5" x14ac:dyDescent="0.25"/>
    <row r="332" ht="12.5" x14ac:dyDescent="0.25"/>
    <row r="333" ht="12.5" x14ac:dyDescent="0.25"/>
    <row r="334" ht="12.5" x14ac:dyDescent="0.25"/>
    <row r="335" ht="12.5" x14ac:dyDescent="0.25"/>
    <row r="336" ht="12.5" x14ac:dyDescent="0.25"/>
    <row r="337" ht="12.5" x14ac:dyDescent="0.25"/>
    <row r="338" ht="12.5" x14ac:dyDescent="0.25"/>
    <row r="339" ht="12.5" x14ac:dyDescent="0.25"/>
    <row r="340" ht="12.5" x14ac:dyDescent="0.25"/>
    <row r="341" ht="12.5" x14ac:dyDescent="0.25"/>
    <row r="342" ht="12.5" x14ac:dyDescent="0.25"/>
    <row r="343" ht="12.5" x14ac:dyDescent="0.25"/>
    <row r="344" ht="12.5" x14ac:dyDescent="0.25"/>
    <row r="345" ht="12.5" x14ac:dyDescent="0.25"/>
    <row r="346" ht="12.5" x14ac:dyDescent="0.25"/>
    <row r="347" ht="12.5" x14ac:dyDescent="0.25"/>
    <row r="348" ht="12.5" x14ac:dyDescent="0.25"/>
    <row r="349" ht="12.5" x14ac:dyDescent="0.25"/>
    <row r="350" ht="12.5" x14ac:dyDescent="0.25"/>
    <row r="351" ht="12.5" x14ac:dyDescent="0.25"/>
    <row r="352" ht="12.5" x14ac:dyDescent="0.25"/>
    <row r="353" ht="12.5" x14ac:dyDescent="0.25"/>
    <row r="354" ht="12.5" x14ac:dyDescent="0.25"/>
    <row r="355" ht="12.5" x14ac:dyDescent="0.25"/>
    <row r="356" ht="12.5" x14ac:dyDescent="0.25"/>
    <row r="357" ht="12.5" x14ac:dyDescent="0.25"/>
    <row r="358" ht="12.5" x14ac:dyDescent="0.25"/>
    <row r="359" ht="12.5" x14ac:dyDescent="0.25"/>
    <row r="360" ht="12.5" x14ac:dyDescent="0.25"/>
    <row r="361" ht="12.5" x14ac:dyDescent="0.25"/>
    <row r="362" ht="12.5" x14ac:dyDescent="0.25"/>
    <row r="363" ht="12.5" x14ac:dyDescent="0.25"/>
    <row r="364" ht="12.5" x14ac:dyDescent="0.25"/>
    <row r="365" ht="12.5" x14ac:dyDescent="0.25"/>
    <row r="366" ht="12.5" x14ac:dyDescent="0.25"/>
    <row r="367" ht="12.5" x14ac:dyDescent="0.25"/>
    <row r="368" ht="12.5" x14ac:dyDescent="0.25"/>
    <row r="369" ht="12.5" x14ac:dyDescent="0.25"/>
    <row r="370" ht="12.5" x14ac:dyDescent="0.25"/>
    <row r="371" ht="12.5" x14ac:dyDescent="0.25"/>
    <row r="372" ht="12.5" x14ac:dyDescent="0.25"/>
    <row r="373" ht="12.5" x14ac:dyDescent="0.25"/>
    <row r="374" ht="12.5" x14ac:dyDescent="0.25"/>
    <row r="375" ht="12.5" x14ac:dyDescent="0.25"/>
    <row r="376" ht="12.5" x14ac:dyDescent="0.25"/>
    <row r="377" ht="12.5" x14ac:dyDescent="0.25"/>
    <row r="378" ht="12.5" x14ac:dyDescent="0.25"/>
    <row r="379" ht="12.5" x14ac:dyDescent="0.25"/>
    <row r="380" ht="12.5" x14ac:dyDescent="0.25"/>
    <row r="381" ht="12.5" x14ac:dyDescent="0.25"/>
    <row r="382" ht="12.5" x14ac:dyDescent="0.25"/>
    <row r="383" ht="12.5" x14ac:dyDescent="0.25"/>
    <row r="384" ht="12.5" x14ac:dyDescent="0.25"/>
    <row r="385" ht="12.5" x14ac:dyDescent="0.25"/>
    <row r="386" ht="12.5" x14ac:dyDescent="0.25"/>
    <row r="387" ht="12.5" x14ac:dyDescent="0.25"/>
    <row r="388" ht="12.5" x14ac:dyDescent="0.25"/>
    <row r="389" ht="12.5" x14ac:dyDescent="0.25"/>
    <row r="390" ht="12.5" x14ac:dyDescent="0.25"/>
    <row r="391" ht="12.5" x14ac:dyDescent="0.25"/>
    <row r="392" ht="12.5" x14ac:dyDescent="0.25"/>
    <row r="393" ht="12.5" x14ac:dyDescent="0.25"/>
    <row r="394" ht="12.5" x14ac:dyDescent="0.25"/>
    <row r="395" ht="12.5" x14ac:dyDescent="0.25"/>
    <row r="396" ht="12.5" x14ac:dyDescent="0.25"/>
    <row r="397" ht="12.5" x14ac:dyDescent="0.25"/>
    <row r="398" ht="12.5" x14ac:dyDescent="0.25"/>
    <row r="399" ht="12.5" x14ac:dyDescent="0.25"/>
    <row r="400" ht="12.5" x14ac:dyDescent="0.25"/>
    <row r="401" ht="12.5" x14ac:dyDescent="0.25"/>
    <row r="402" ht="12.5" x14ac:dyDescent="0.25"/>
    <row r="403" ht="12.5" x14ac:dyDescent="0.25"/>
    <row r="404" ht="12.5" x14ac:dyDescent="0.25"/>
    <row r="405" ht="12.5" x14ac:dyDescent="0.25"/>
    <row r="406" ht="12.5" x14ac:dyDescent="0.25"/>
    <row r="407" ht="12.5" x14ac:dyDescent="0.25"/>
    <row r="408" ht="12.5" x14ac:dyDescent="0.25"/>
    <row r="409" ht="12.5" x14ac:dyDescent="0.25"/>
    <row r="410" ht="12.5" x14ac:dyDescent="0.25"/>
    <row r="411" ht="12.5" x14ac:dyDescent="0.25"/>
    <row r="412" ht="12.5" x14ac:dyDescent="0.25"/>
    <row r="413" ht="12.5" x14ac:dyDescent="0.25"/>
    <row r="414" ht="12.5" x14ac:dyDescent="0.25"/>
    <row r="415" ht="12.5" x14ac:dyDescent="0.25"/>
    <row r="416" ht="12.5" x14ac:dyDescent="0.25"/>
    <row r="417" ht="12.5" x14ac:dyDescent="0.25"/>
    <row r="418" ht="12.5" x14ac:dyDescent="0.25"/>
    <row r="419" ht="12.5" x14ac:dyDescent="0.25"/>
    <row r="420" ht="12.5" x14ac:dyDescent="0.25"/>
    <row r="421" ht="12.5" x14ac:dyDescent="0.25"/>
    <row r="422" ht="12.5" x14ac:dyDescent="0.25"/>
    <row r="423" ht="12.5" x14ac:dyDescent="0.25"/>
    <row r="424" ht="12.5" x14ac:dyDescent="0.25"/>
    <row r="425" ht="12.5" x14ac:dyDescent="0.25"/>
    <row r="426" ht="12.5" x14ac:dyDescent="0.25"/>
    <row r="427" ht="12.5" x14ac:dyDescent="0.25"/>
    <row r="428" ht="12.5" x14ac:dyDescent="0.25"/>
    <row r="429" ht="12.5" x14ac:dyDescent="0.25"/>
    <row r="430" ht="12.5" x14ac:dyDescent="0.25"/>
    <row r="431" ht="12.5" x14ac:dyDescent="0.25"/>
    <row r="432" ht="12.5" x14ac:dyDescent="0.25"/>
    <row r="433" ht="12.5" x14ac:dyDescent="0.25"/>
    <row r="434" ht="12.5" x14ac:dyDescent="0.25"/>
    <row r="435" ht="12.5" x14ac:dyDescent="0.25"/>
    <row r="436" ht="12.5" x14ac:dyDescent="0.25"/>
    <row r="437" ht="12.5" x14ac:dyDescent="0.25"/>
    <row r="438" ht="12.5" x14ac:dyDescent="0.25"/>
    <row r="439" ht="12.5" x14ac:dyDescent="0.25"/>
    <row r="440" ht="12.5" x14ac:dyDescent="0.25"/>
    <row r="441" ht="12.5" x14ac:dyDescent="0.25"/>
    <row r="442" ht="12.5" x14ac:dyDescent="0.25"/>
    <row r="443" ht="12.5" x14ac:dyDescent="0.25"/>
    <row r="444" ht="12.5" x14ac:dyDescent="0.25"/>
    <row r="445" ht="12.5" x14ac:dyDescent="0.25"/>
    <row r="446" ht="12.5" x14ac:dyDescent="0.25"/>
    <row r="447" ht="12.5" x14ac:dyDescent="0.25"/>
    <row r="448" ht="12.5" x14ac:dyDescent="0.25"/>
    <row r="449" ht="12.5" x14ac:dyDescent="0.25"/>
    <row r="450" ht="12.5" x14ac:dyDescent="0.25"/>
    <row r="451" ht="12.5" x14ac:dyDescent="0.25"/>
    <row r="452" ht="12.5" x14ac:dyDescent="0.25"/>
    <row r="453" ht="12.5" x14ac:dyDescent="0.25"/>
    <row r="454" ht="12.5" x14ac:dyDescent="0.25"/>
    <row r="455" ht="12.5" x14ac:dyDescent="0.25"/>
    <row r="456" ht="12.5" x14ac:dyDescent="0.25"/>
    <row r="457" ht="12.5" x14ac:dyDescent="0.25"/>
    <row r="458" ht="12.5" x14ac:dyDescent="0.25"/>
    <row r="459" ht="12.5" x14ac:dyDescent="0.25"/>
    <row r="460" ht="12.5" x14ac:dyDescent="0.25"/>
    <row r="461" ht="12.5" x14ac:dyDescent="0.25"/>
    <row r="462" ht="12.5" x14ac:dyDescent="0.25"/>
    <row r="463" ht="12.5" x14ac:dyDescent="0.25"/>
    <row r="464" ht="12.5" x14ac:dyDescent="0.25"/>
    <row r="465" ht="12.5" x14ac:dyDescent="0.25"/>
    <row r="466" ht="12.5" x14ac:dyDescent="0.25"/>
    <row r="467" ht="12.5" x14ac:dyDescent="0.25"/>
    <row r="468" ht="12.5" x14ac:dyDescent="0.25"/>
    <row r="469" ht="12.5" x14ac:dyDescent="0.25"/>
    <row r="470" ht="12.5" x14ac:dyDescent="0.25"/>
    <row r="471" ht="12.5" x14ac:dyDescent="0.25"/>
    <row r="472" ht="12.5" x14ac:dyDescent="0.25"/>
    <row r="473" ht="12.5" x14ac:dyDescent="0.25"/>
    <row r="474" ht="12.5" x14ac:dyDescent="0.25"/>
    <row r="475" ht="12.5" x14ac:dyDescent="0.25"/>
    <row r="476" ht="12.5" x14ac:dyDescent="0.25"/>
    <row r="477" ht="12.5" x14ac:dyDescent="0.25"/>
    <row r="478" ht="12.5" x14ac:dyDescent="0.25"/>
    <row r="479" ht="12.5" x14ac:dyDescent="0.25"/>
    <row r="480" ht="12.5" x14ac:dyDescent="0.25"/>
    <row r="481" ht="12.5" x14ac:dyDescent="0.25"/>
    <row r="482" ht="12.5" x14ac:dyDescent="0.25"/>
    <row r="483" ht="12.5" x14ac:dyDescent="0.25"/>
    <row r="484" ht="12.5" x14ac:dyDescent="0.25"/>
    <row r="485" ht="12.5" x14ac:dyDescent="0.25"/>
    <row r="486" ht="12.5" x14ac:dyDescent="0.25"/>
    <row r="487" ht="12.5" x14ac:dyDescent="0.25"/>
    <row r="488" ht="12.5" x14ac:dyDescent="0.25"/>
    <row r="489" ht="12.5" x14ac:dyDescent="0.25"/>
    <row r="490" ht="12.5" x14ac:dyDescent="0.25"/>
    <row r="491" ht="12.5" x14ac:dyDescent="0.25"/>
    <row r="492" ht="12.5" x14ac:dyDescent="0.25"/>
    <row r="493" ht="12.5" x14ac:dyDescent="0.25"/>
    <row r="494" ht="12.5" x14ac:dyDescent="0.25"/>
    <row r="495" ht="12.5" x14ac:dyDescent="0.25"/>
    <row r="496" ht="12.5" x14ac:dyDescent="0.25"/>
    <row r="497" ht="12.5" x14ac:dyDescent="0.25"/>
    <row r="498" ht="12.5" x14ac:dyDescent="0.25"/>
    <row r="499" ht="12.5" x14ac:dyDescent="0.25"/>
    <row r="500" ht="12.5" x14ac:dyDescent="0.25"/>
    <row r="501" ht="12.5" x14ac:dyDescent="0.25"/>
    <row r="502" ht="12.5" x14ac:dyDescent="0.25"/>
    <row r="503" ht="12.5" x14ac:dyDescent="0.25"/>
    <row r="504" ht="12.5" x14ac:dyDescent="0.25"/>
    <row r="505" ht="12.5" x14ac:dyDescent="0.25"/>
    <row r="506" ht="12.5" x14ac:dyDescent="0.25"/>
    <row r="507" ht="12.5" x14ac:dyDescent="0.25"/>
    <row r="508" ht="12.5" x14ac:dyDescent="0.25"/>
    <row r="509" ht="12.5" x14ac:dyDescent="0.25"/>
    <row r="510" ht="12.5" x14ac:dyDescent="0.25"/>
    <row r="511" ht="12.5" x14ac:dyDescent="0.25"/>
    <row r="512" ht="12.5" x14ac:dyDescent="0.25"/>
    <row r="513" ht="12.5" x14ac:dyDescent="0.25"/>
    <row r="514" ht="12.5" x14ac:dyDescent="0.25"/>
    <row r="515" ht="12.5" x14ac:dyDescent="0.25"/>
    <row r="516" ht="12.5" x14ac:dyDescent="0.25"/>
    <row r="517" ht="12.5" x14ac:dyDescent="0.25"/>
    <row r="518" ht="12.5" x14ac:dyDescent="0.25"/>
    <row r="519" ht="12.5" x14ac:dyDescent="0.25"/>
    <row r="520" ht="12.5" x14ac:dyDescent="0.25"/>
    <row r="521" ht="12.5" x14ac:dyDescent="0.25"/>
    <row r="522" ht="12.5" x14ac:dyDescent="0.25"/>
    <row r="523" ht="12.5" x14ac:dyDescent="0.25"/>
    <row r="524" ht="12.5" x14ac:dyDescent="0.25"/>
    <row r="525" ht="12.5" x14ac:dyDescent="0.25"/>
    <row r="526" ht="12.5" x14ac:dyDescent="0.25"/>
    <row r="527" ht="12.5" x14ac:dyDescent="0.25"/>
    <row r="528" ht="12.5" x14ac:dyDescent="0.25"/>
    <row r="529" ht="12.5" x14ac:dyDescent="0.25"/>
    <row r="530" ht="12.5" x14ac:dyDescent="0.25"/>
    <row r="531" ht="12.5" x14ac:dyDescent="0.25"/>
    <row r="532" ht="12.5" x14ac:dyDescent="0.25"/>
    <row r="533" ht="12.5" x14ac:dyDescent="0.25"/>
    <row r="534" ht="12.5" x14ac:dyDescent="0.25"/>
    <row r="535" ht="12.5" x14ac:dyDescent="0.25"/>
    <row r="536" ht="12.5" x14ac:dyDescent="0.25"/>
    <row r="537" ht="12.5" x14ac:dyDescent="0.25"/>
    <row r="538" ht="12.5" x14ac:dyDescent="0.25"/>
    <row r="539" ht="12.5" x14ac:dyDescent="0.25"/>
    <row r="540" ht="12.5" x14ac:dyDescent="0.25"/>
    <row r="541" ht="12.5" x14ac:dyDescent="0.25"/>
    <row r="542" ht="12.5" x14ac:dyDescent="0.25"/>
    <row r="543" ht="12.5" x14ac:dyDescent="0.25"/>
    <row r="544" ht="12.5" x14ac:dyDescent="0.25"/>
    <row r="545" ht="12.5" x14ac:dyDescent="0.25"/>
    <row r="546" ht="12.5" x14ac:dyDescent="0.25"/>
    <row r="547" ht="12.5" x14ac:dyDescent="0.25"/>
    <row r="548" ht="12.5" x14ac:dyDescent="0.25"/>
    <row r="549" ht="12.5" x14ac:dyDescent="0.25"/>
    <row r="550" ht="12.5" x14ac:dyDescent="0.25"/>
    <row r="551" ht="12.5" x14ac:dyDescent="0.25"/>
    <row r="552" ht="12.5" x14ac:dyDescent="0.25"/>
    <row r="553" ht="12.5" x14ac:dyDescent="0.25"/>
    <row r="554" ht="12.5" x14ac:dyDescent="0.25"/>
    <row r="555" ht="12.5" x14ac:dyDescent="0.25"/>
    <row r="556" ht="12.5" x14ac:dyDescent="0.25"/>
    <row r="557" ht="12.5" x14ac:dyDescent="0.25"/>
    <row r="558" ht="12.5" x14ac:dyDescent="0.25"/>
    <row r="559" ht="12.5" x14ac:dyDescent="0.25"/>
    <row r="560" ht="12.5" x14ac:dyDescent="0.25"/>
    <row r="561" ht="12.5" x14ac:dyDescent="0.25"/>
    <row r="562" ht="12.5" x14ac:dyDescent="0.25"/>
    <row r="563" ht="12.5" x14ac:dyDescent="0.25"/>
    <row r="564" ht="12.5" x14ac:dyDescent="0.25"/>
    <row r="565" ht="12.5" x14ac:dyDescent="0.25"/>
    <row r="566" ht="12.5" x14ac:dyDescent="0.25"/>
    <row r="567" ht="12.5" x14ac:dyDescent="0.25"/>
    <row r="568" ht="12.5" x14ac:dyDescent="0.25"/>
    <row r="569" ht="12.5" x14ac:dyDescent="0.25"/>
    <row r="570" ht="12.5" x14ac:dyDescent="0.25"/>
    <row r="571" ht="12.5" x14ac:dyDescent="0.25"/>
    <row r="572" ht="12.5" x14ac:dyDescent="0.25"/>
    <row r="573" ht="12.5" x14ac:dyDescent="0.25"/>
    <row r="574" ht="12.5" x14ac:dyDescent="0.25"/>
    <row r="575" ht="12.5" x14ac:dyDescent="0.25"/>
    <row r="576" ht="12.5" x14ac:dyDescent="0.25"/>
    <row r="577" ht="12.5" x14ac:dyDescent="0.25"/>
    <row r="578" ht="12.5" x14ac:dyDescent="0.25"/>
    <row r="579" ht="12.5" x14ac:dyDescent="0.25"/>
    <row r="580" ht="12.5" x14ac:dyDescent="0.25"/>
    <row r="581" ht="12.5" x14ac:dyDescent="0.25"/>
    <row r="582" ht="12.5" x14ac:dyDescent="0.25"/>
    <row r="583" ht="12.5" x14ac:dyDescent="0.25"/>
    <row r="584" ht="12.5" x14ac:dyDescent="0.25"/>
    <row r="585" ht="12.5" x14ac:dyDescent="0.25"/>
    <row r="586" ht="12.5" x14ac:dyDescent="0.25"/>
    <row r="587" ht="12.5" x14ac:dyDescent="0.25"/>
    <row r="588" ht="12.5" x14ac:dyDescent="0.25"/>
    <row r="589" ht="12.5" x14ac:dyDescent="0.25"/>
    <row r="590" ht="12.5" x14ac:dyDescent="0.25"/>
    <row r="591" ht="12.5" x14ac:dyDescent="0.25"/>
    <row r="592" ht="12.5" x14ac:dyDescent="0.25"/>
    <row r="593" ht="12.5" x14ac:dyDescent="0.25"/>
    <row r="594" ht="12.5" x14ac:dyDescent="0.25"/>
    <row r="595" ht="12.5" x14ac:dyDescent="0.25"/>
    <row r="596" ht="12.5" x14ac:dyDescent="0.25"/>
    <row r="597" ht="12.5" x14ac:dyDescent="0.25"/>
    <row r="598" ht="12.5" x14ac:dyDescent="0.25"/>
    <row r="599" ht="12.5" x14ac:dyDescent="0.25"/>
    <row r="600" ht="12.5" x14ac:dyDescent="0.25"/>
    <row r="601" ht="12.5" x14ac:dyDescent="0.25"/>
    <row r="602" ht="12.5" x14ac:dyDescent="0.25"/>
    <row r="603" ht="12.5" x14ac:dyDescent="0.25"/>
    <row r="604" ht="12.5" x14ac:dyDescent="0.25"/>
    <row r="605" ht="12.5" x14ac:dyDescent="0.25"/>
    <row r="606" ht="12.5" x14ac:dyDescent="0.25"/>
    <row r="607" ht="12.5" x14ac:dyDescent="0.25"/>
    <row r="608" ht="12.5" x14ac:dyDescent="0.25"/>
    <row r="609" ht="12.5" x14ac:dyDescent="0.25"/>
    <row r="610" ht="12.5" x14ac:dyDescent="0.25"/>
    <row r="611" ht="12.5" x14ac:dyDescent="0.25"/>
    <row r="612" ht="12.5" x14ac:dyDescent="0.25"/>
    <row r="613" ht="12.5" x14ac:dyDescent="0.25"/>
    <row r="614" ht="12.5" x14ac:dyDescent="0.25"/>
    <row r="615" ht="12.5" x14ac:dyDescent="0.25"/>
    <row r="616" ht="12.5" x14ac:dyDescent="0.25"/>
    <row r="617" ht="12.5" x14ac:dyDescent="0.25"/>
    <row r="618" ht="12.5" x14ac:dyDescent="0.25"/>
    <row r="619" ht="12.5" x14ac:dyDescent="0.25"/>
    <row r="620" ht="12.5" x14ac:dyDescent="0.25"/>
    <row r="621" ht="12.5" x14ac:dyDescent="0.25"/>
    <row r="622" ht="12.5" x14ac:dyDescent="0.25"/>
    <row r="623" ht="12.5" x14ac:dyDescent="0.25"/>
    <row r="624" ht="12.5" x14ac:dyDescent="0.25"/>
    <row r="625" ht="12.5" x14ac:dyDescent="0.25"/>
    <row r="626" ht="12.5" x14ac:dyDescent="0.25"/>
    <row r="627" ht="12.5" x14ac:dyDescent="0.25"/>
    <row r="628" ht="12.5" x14ac:dyDescent="0.25"/>
    <row r="629" ht="12.5" x14ac:dyDescent="0.25"/>
    <row r="630" ht="12.5" x14ac:dyDescent="0.25"/>
    <row r="631" ht="12.5" x14ac:dyDescent="0.25"/>
    <row r="632" ht="12.5" x14ac:dyDescent="0.25"/>
    <row r="633" ht="12.5" x14ac:dyDescent="0.25"/>
    <row r="634" ht="12.5" x14ac:dyDescent="0.25"/>
    <row r="635" ht="12.5" x14ac:dyDescent="0.25"/>
    <row r="636" ht="12.5" x14ac:dyDescent="0.25"/>
    <row r="637" ht="12.5" x14ac:dyDescent="0.25"/>
    <row r="638" ht="12.5" x14ac:dyDescent="0.25"/>
    <row r="639" ht="12.5" x14ac:dyDescent="0.25"/>
    <row r="640" ht="12.5" x14ac:dyDescent="0.25"/>
    <row r="641" ht="12.5" x14ac:dyDescent="0.25"/>
    <row r="642" ht="12.5" x14ac:dyDescent="0.25"/>
    <row r="643" ht="12.5" x14ac:dyDescent="0.25"/>
    <row r="644" ht="12.5" x14ac:dyDescent="0.25"/>
    <row r="645" ht="12.5" x14ac:dyDescent="0.25"/>
    <row r="646" ht="12.5" x14ac:dyDescent="0.25"/>
    <row r="647" ht="12.5" x14ac:dyDescent="0.25"/>
    <row r="648" ht="12.5" x14ac:dyDescent="0.25"/>
    <row r="649" ht="12.5" x14ac:dyDescent="0.25"/>
    <row r="650" ht="12.5" x14ac:dyDescent="0.25"/>
    <row r="651" ht="12.5" x14ac:dyDescent="0.25"/>
    <row r="652" ht="12.5" x14ac:dyDescent="0.25"/>
    <row r="653" ht="12.5" x14ac:dyDescent="0.25"/>
    <row r="654" ht="12.5" x14ac:dyDescent="0.25"/>
    <row r="655" ht="12.5" x14ac:dyDescent="0.25"/>
    <row r="656" ht="12.5" x14ac:dyDescent="0.25"/>
    <row r="657" ht="12.5" x14ac:dyDescent="0.25"/>
    <row r="658" ht="12.5" x14ac:dyDescent="0.25"/>
    <row r="659" ht="12.5" x14ac:dyDescent="0.25"/>
    <row r="660" ht="12.5" x14ac:dyDescent="0.25"/>
    <row r="661" ht="12.5" x14ac:dyDescent="0.25"/>
    <row r="662" ht="12.5" x14ac:dyDescent="0.25"/>
    <row r="663" ht="12.5" x14ac:dyDescent="0.25"/>
    <row r="664" ht="12.5" x14ac:dyDescent="0.25"/>
    <row r="665" ht="12.5" x14ac:dyDescent="0.25"/>
    <row r="666" ht="12.5" x14ac:dyDescent="0.25"/>
    <row r="667" ht="12.5" x14ac:dyDescent="0.25"/>
    <row r="668" ht="12.5" x14ac:dyDescent="0.25"/>
    <row r="669" ht="12.5" x14ac:dyDescent="0.25"/>
    <row r="670" ht="12.5" x14ac:dyDescent="0.25"/>
    <row r="671" ht="12.5" x14ac:dyDescent="0.25"/>
    <row r="672" ht="12.5" x14ac:dyDescent="0.25"/>
    <row r="673" ht="12.5" x14ac:dyDescent="0.25"/>
    <row r="674" ht="12.5" x14ac:dyDescent="0.25"/>
    <row r="675" ht="12.5" x14ac:dyDescent="0.25"/>
    <row r="676" ht="12.5" x14ac:dyDescent="0.25"/>
    <row r="677" ht="12.5" x14ac:dyDescent="0.25"/>
    <row r="678" ht="12.5" x14ac:dyDescent="0.25"/>
    <row r="679" ht="12.5" x14ac:dyDescent="0.25"/>
    <row r="680" ht="12.5" x14ac:dyDescent="0.25"/>
    <row r="681" ht="12.5" x14ac:dyDescent="0.25"/>
    <row r="682" ht="12.5" x14ac:dyDescent="0.25"/>
    <row r="683" ht="12.5" x14ac:dyDescent="0.25"/>
    <row r="684" ht="12.5" x14ac:dyDescent="0.25"/>
    <row r="685" ht="12.5" x14ac:dyDescent="0.25"/>
    <row r="686" ht="12.5" x14ac:dyDescent="0.25"/>
    <row r="687" ht="12.5" x14ac:dyDescent="0.25"/>
    <row r="688" ht="12.5" x14ac:dyDescent="0.25"/>
    <row r="689" ht="12.5" x14ac:dyDescent="0.25"/>
    <row r="690" ht="12.5" x14ac:dyDescent="0.25"/>
    <row r="691" ht="12.5" x14ac:dyDescent="0.25"/>
    <row r="692" ht="12.5" x14ac:dyDescent="0.25"/>
    <row r="693" ht="12.5" x14ac:dyDescent="0.25"/>
    <row r="694" ht="12.5" x14ac:dyDescent="0.25"/>
    <row r="695" ht="12.5" x14ac:dyDescent="0.25"/>
    <row r="696" ht="12.5" x14ac:dyDescent="0.25"/>
    <row r="697" ht="12.5" x14ac:dyDescent="0.25"/>
    <row r="698" ht="12.5" x14ac:dyDescent="0.25"/>
    <row r="699" ht="12.5" x14ac:dyDescent="0.25"/>
    <row r="700" ht="12.5" x14ac:dyDescent="0.25"/>
    <row r="701" ht="12.5" x14ac:dyDescent="0.25"/>
    <row r="702" ht="12.5" x14ac:dyDescent="0.25"/>
    <row r="703" ht="12.5" x14ac:dyDescent="0.25"/>
    <row r="704" ht="12.5" x14ac:dyDescent="0.25"/>
    <row r="705" ht="12.5" x14ac:dyDescent="0.25"/>
    <row r="706" ht="12.5" x14ac:dyDescent="0.25"/>
    <row r="707" ht="12.5" x14ac:dyDescent="0.25"/>
    <row r="708" ht="12.5" x14ac:dyDescent="0.25"/>
    <row r="709" ht="12.5" x14ac:dyDescent="0.25"/>
    <row r="710" ht="12.5" x14ac:dyDescent="0.25"/>
    <row r="711" ht="12.5" x14ac:dyDescent="0.25"/>
    <row r="712" ht="12.5" x14ac:dyDescent="0.25"/>
    <row r="713" ht="12.5" x14ac:dyDescent="0.25"/>
    <row r="714" ht="12.5" x14ac:dyDescent="0.25"/>
    <row r="715" ht="12.5" x14ac:dyDescent="0.25"/>
    <row r="716" ht="12.5" x14ac:dyDescent="0.25"/>
    <row r="717" ht="12.5" x14ac:dyDescent="0.25"/>
    <row r="718" ht="12.5" x14ac:dyDescent="0.25"/>
    <row r="719" ht="12.5" x14ac:dyDescent="0.25"/>
    <row r="720" ht="12.5" x14ac:dyDescent="0.25"/>
    <row r="721" ht="12.5" x14ac:dyDescent="0.25"/>
    <row r="722" ht="12.5" x14ac:dyDescent="0.25"/>
    <row r="723" ht="12.5" x14ac:dyDescent="0.25"/>
    <row r="724" ht="12.5" x14ac:dyDescent="0.25"/>
    <row r="725" ht="12.5" x14ac:dyDescent="0.25"/>
    <row r="726" ht="12.5" x14ac:dyDescent="0.25"/>
    <row r="727" ht="12.5" x14ac:dyDescent="0.25"/>
    <row r="728" ht="12.5" x14ac:dyDescent="0.25"/>
    <row r="729" ht="12.5" x14ac:dyDescent="0.25"/>
    <row r="730" ht="12.5" x14ac:dyDescent="0.25"/>
    <row r="731" ht="12.5" x14ac:dyDescent="0.25"/>
    <row r="732" ht="12.5" x14ac:dyDescent="0.25"/>
    <row r="733" ht="12.5" x14ac:dyDescent="0.25"/>
    <row r="734" ht="12.5" x14ac:dyDescent="0.25"/>
    <row r="735" ht="12.5" x14ac:dyDescent="0.25"/>
    <row r="736" ht="12.5" x14ac:dyDescent="0.25"/>
    <row r="737" ht="12.5" x14ac:dyDescent="0.25"/>
    <row r="738" ht="12.5" x14ac:dyDescent="0.25"/>
    <row r="739" ht="12.5" x14ac:dyDescent="0.25"/>
    <row r="740" ht="12.5" x14ac:dyDescent="0.25"/>
    <row r="741" ht="12.5" x14ac:dyDescent="0.25"/>
    <row r="742" ht="12.5" x14ac:dyDescent="0.25"/>
    <row r="743" ht="12.5" x14ac:dyDescent="0.25"/>
    <row r="744" ht="12.5" x14ac:dyDescent="0.25"/>
    <row r="745" ht="12.5" x14ac:dyDescent="0.25"/>
    <row r="746" ht="12.5" x14ac:dyDescent="0.25"/>
    <row r="747" ht="12.5" x14ac:dyDescent="0.25"/>
    <row r="748" ht="12.5" x14ac:dyDescent="0.25"/>
    <row r="749" ht="12.5" x14ac:dyDescent="0.25"/>
    <row r="750" ht="12.5" x14ac:dyDescent="0.25"/>
    <row r="751" ht="12.5" x14ac:dyDescent="0.25"/>
    <row r="752" ht="12.5" x14ac:dyDescent="0.25"/>
    <row r="753" ht="12.5" x14ac:dyDescent="0.25"/>
    <row r="754" ht="12.5" x14ac:dyDescent="0.25"/>
    <row r="755" ht="12.5" x14ac:dyDescent="0.25"/>
    <row r="756" ht="12.5" x14ac:dyDescent="0.25"/>
    <row r="757" ht="12.5" x14ac:dyDescent="0.25"/>
    <row r="758" ht="12.5" x14ac:dyDescent="0.25"/>
    <row r="759" ht="12.5" x14ac:dyDescent="0.25"/>
    <row r="760" ht="12.5" x14ac:dyDescent="0.25"/>
    <row r="761" ht="12.5" x14ac:dyDescent="0.25"/>
    <row r="762" ht="12.5" x14ac:dyDescent="0.25"/>
    <row r="763" ht="12.5" x14ac:dyDescent="0.25"/>
    <row r="764" ht="12.5" x14ac:dyDescent="0.25"/>
    <row r="765" ht="12.5" x14ac:dyDescent="0.25"/>
    <row r="766" ht="12.5" x14ac:dyDescent="0.25"/>
    <row r="767" ht="12.5" x14ac:dyDescent="0.25"/>
    <row r="768" ht="12.5" x14ac:dyDescent="0.25"/>
    <row r="769" ht="12.5" x14ac:dyDescent="0.25"/>
    <row r="770" ht="12.5" x14ac:dyDescent="0.25"/>
    <row r="771" ht="12.5" x14ac:dyDescent="0.25"/>
    <row r="772" ht="12.5" x14ac:dyDescent="0.25"/>
    <row r="773" ht="12.5" x14ac:dyDescent="0.25"/>
    <row r="774" ht="12.5" x14ac:dyDescent="0.25"/>
    <row r="775" ht="12.5" x14ac:dyDescent="0.25"/>
    <row r="776" ht="12.5" x14ac:dyDescent="0.25"/>
    <row r="777" ht="12.5" x14ac:dyDescent="0.25"/>
    <row r="778" ht="12.5" x14ac:dyDescent="0.25"/>
    <row r="779" ht="12.5" x14ac:dyDescent="0.25"/>
    <row r="780" ht="12.5" x14ac:dyDescent="0.25"/>
    <row r="781" ht="12.5" x14ac:dyDescent="0.25"/>
    <row r="782" ht="12.5" x14ac:dyDescent="0.25"/>
    <row r="783" ht="12.5" x14ac:dyDescent="0.25"/>
    <row r="784" ht="12.5" x14ac:dyDescent="0.25"/>
    <row r="785" ht="12.5" x14ac:dyDescent="0.25"/>
    <row r="786" ht="12.5" x14ac:dyDescent="0.25"/>
    <row r="787" ht="12.5" x14ac:dyDescent="0.25"/>
    <row r="788" ht="12.5" x14ac:dyDescent="0.25"/>
    <row r="789" ht="12.5" x14ac:dyDescent="0.25"/>
    <row r="790" ht="12.5" x14ac:dyDescent="0.25"/>
    <row r="791" ht="12.5" x14ac:dyDescent="0.25"/>
    <row r="792" ht="12.5" x14ac:dyDescent="0.25"/>
    <row r="793" ht="12.5" x14ac:dyDescent="0.25"/>
    <row r="794" ht="12.5" x14ac:dyDescent="0.25"/>
    <row r="795" ht="12.5" x14ac:dyDescent="0.25"/>
    <row r="796" ht="12.5" x14ac:dyDescent="0.25"/>
    <row r="797" ht="12.5" x14ac:dyDescent="0.25"/>
    <row r="798" ht="12.5" x14ac:dyDescent="0.25"/>
    <row r="799" ht="12.5" x14ac:dyDescent="0.25"/>
    <row r="800" ht="12.5" x14ac:dyDescent="0.25"/>
    <row r="801" ht="12.5" x14ac:dyDescent="0.25"/>
    <row r="802" ht="12.5" x14ac:dyDescent="0.25"/>
    <row r="803" ht="12.5" x14ac:dyDescent="0.25"/>
    <row r="804" ht="12.5" x14ac:dyDescent="0.25"/>
    <row r="805" ht="12.5" x14ac:dyDescent="0.25"/>
    <row r="806" ht="12.5" x14ac:dyDescent="0.25"/>
    <row r="807" ht="12.5" x14ac:dyDescent="0.25"/>
    <row r="808" ht="12.5" x14ac:dyDescent="0.25"/>
    <row r="809" ht="12.5" x14ac:dyDescent="0.25"/>
    <row r="810" ht="12.5" x14ac:dyDescent="0.25"/>
    <row r="811" ht="12.5" x14ac:dyDescent="0.25"/>
    <row r="812" ht="12.5" x14ac:dyDescent="0.25"/>
    <row r="813" ht="12.5" x14ac:dyDescent="0.25"/>
    <row r="814" ht="12.5" x14ac:dyDescent="0.25"/>
    <row r="815" ht="12.5" x14ac:dyDescent="0.25"/>
    <row r="816" ht="12.5" x14ac:dyDescent="0.25"/>
    <row r="817" ht="12.5" x14ac:dyDescent="0.25"/>
    <row r="818" ht="12.5" x14ac:dyDescent="0.25"/>
    <row r="819" ht="12.5" x14ac:dyDescent="0.25"/>
    <row r="820" ht="12.5" x14ac:dyDescent="0.25"/>
    <row r="821" ht="12.5" x14ac:dyDescent="0.25"/>
    <row r="822" ht="12.5" x14ac:dyDescent="0.25"/>
    <row r="823" ht="12.5" x14ac:dyDescent="0.25"/>
    <row r="824" ht="12.5" x14ac:dyDescent="0.25"/>
    <row r="825" ht="12.5" x14ac:dyDescent="0.25"/>
    <row r="826" ht="12.5" x14ac:dyDescent="0.25"/>
    <row r="827" ht="12.5" x14ac:dyDescent="0.25"/>
    <row r="828" ht="12.5" x14ac:dyDescent="0.25"/>
    <row r="829" ht="12.5" x14ac:dyDescent="0.25"/>
    <row r="830" ht="12.5" x14ac:dyDescent="0.25"/>
    <row r="831" ht="12.5" x14ac:dyDescent="0.25"/>
    <row r="832" ht="12.5" x14ac:dyDescent="0.25"/>
    <row r="833" ht="12.5" x14ac:dyDescent="0.25"/>
    <row r="834" ht="12.5" x14ac:dyDescent="0.25"/>
    <row r="835" ht="12.5" x14ac:dyDescent="0.25"/>
    <row r="836" ht="12.5" x14ac:dyDescent="0.25"/>
    <row r="837" ht="12.5" x14ac:dyDescent="0.25"/>
    <row r="838" ht="12.5" x14ac:dyDescent="0.25"/>
    <row r="839" ht="12.5" x14ac:dyDescent="0.25"/>
    <row r="840" ht="12.5" x14ac:dyDescent="0.25"/>
    <row r="841" ht="12.5" x14ac:dyDescent="0.25"/>
    <row r="842" ht="12.5" x14ac:dyDescent="0.25"/>
    <row r="843" ht="12.5" x14ac:dyDescent="0.25"/>
    <row r="844" ht="12.5" x14ac:dyDescent="0.25"/>
    <row r="845" ht="12.5" x14ac:dyDescent="0.25"/>
    <row r="846" ht="12.5" x14ac:dyDescent="0.25"/>
    <row r="847" ht="12.5" x14ac:dyDescent="0.25"/>
    <row r="848" ht="12.5" x14ac:dyDescent="0.25"/>
    <row r="849" ht="12.5" x14ac:dyDescent="0.25"/>
    <row r="850" ht="12.5" x14ac:dyDescent="0.25"/>
    <row r="851" ht="12.5" x14ac:dyDescent="0.25"/>
    <row r="852" ht="12.5" x14ac:dyDescent="0.25"/>
    <row r="853" ht="12.5" x14ac:dyDescent="0.25"/>
    <row r="854" ht="12.5" x14ac:dyDescent="0.25"/>
    <row r="855" ht="12.5" x14ac:dyDescent="0.25"/>
    <row r="856" ht="12.5" x14ac:dyDescent="0.25"/>
    <row r="857" ht="12.5" x14ac:dyDescent="0.25"/>
    <row r="858" ht="12.5" x14ac:dyDescent="0.25"/>
    <row r="859" ht="12.5" x14ac:dyDescent="0.25"/>
    <row r="860" ht="12.5" x14ac:dyDescent="0.25"/>
    <row r="861" ht="12.5" x14ac:dyDescent="0.25"/>
    <row r="862" ht="12.5" x14ac:dyDescent="0.25"/>
    <row r="863" ht="12.5" x14ac:dyDescent="0.25"/>
    <row r="864" ht="12.5" x14ac:dyDescent="0.25"/>
    <row r="865" ht="12.5" x14ac:dyDescent="0.25"/>
    <row r="866" ht="12.5" x14ac:dyDescent="0.25"/>
    <row r="867" ht="12.5" x14ac:dyDescent="0.25"/>
    <row r="868" ht="12.5" x14ac:dyDescent="0.25"/>
    <row r="869" ht="12.5" x14ac:dyDescent="0.25"/>
    <row r="870" ht="12.5" x14ac:dyDescent="0.25"/>
    <row r="871" ht="12.5" x14ac:dyDescent="0.25"/>
    <row r="872" ht="12.5" x14ac:dyDescent="0.25"/>
    <row r="873" ht="12.5" x14ac:dyDescent="0.25"/>
    <row r="874" ht="12.5" x14ac:dyDescent="0.25"/>
    <row r="875" ht="12.5" x14ac:dyDescent="0.25"/>
    <row r="876" ht="12.5" x14ac:dyDescent="0.25"/>
    <row r="877" ht="12.5" x14ac:dyDescent="0.25"/>
    <row r="878" ht="12.5" x14ac:dyDescent="0.25"/>
    <row r="879" ht="12.5" x14ac:dyDescent="0.25"/>
    <row r="880" ht="12.5" x14ac:dyDescent="0.25"/>
    <row r="881" ht="12.5" x14ac:dyDescent="0.25"/>
    <row r="882" ht="12.5" x14ac:dyDescent="0.25"/>
    <row r="883" ht="12.5" x14ac:dyDescent="0.25"/>
    <row r="884" ht="12.5" x14ac:dyDescent="0.25"/>
    <row r="885" ht="12.5" x14ac:dyDescent="0.25"/>
    <row r="886" ht="12.5" x14ac:dyDescent="0.25"/>
    <row r="887" ht="12.5" x14ac:dyDescent="0.25"/>
    <row r="888" ht="12.5" x14ac:dyDescent="0.25"/>
    <row r="889" ht="12.5" x14ac:dyDescent="0.25"/>
    <row r="890" ht="12.5" x14ac:dyDescent="0.25"/>
    <row r="891" ht="12.5" x14ac:dyDescent="0.25"/>
    <row r="892" ht="12.5" x14ac:dyDescent="0.25"/>
    <row r="893" ht="12.5" x14ac:dyDescent="0.25"/>
    <row r="894" ht="12.5" x14ac:dyDescent="0.25"/>
    <row r="895" ht="12.5" x14ac:dyDescent="0.25"/>
    <row r="896" ht="12.5" x14ac:dyDescent="0.25"/>
    <row r="897" ht="12.5" x14ac:dyDescent="0.25"/>
    <row r="898" ht="12.5" x14ac:dyDescent="0.25"/>
    <row r="899" ht="12.5" x14ac:dyDescent="0.25"/>
    <row r="900" ht="12.5" x14ac:dyDescent="0.25"/>
    <row r="901" ht="12.5" x14ac:dyDescent="0.25"/>
    <row r="902" ht="12.5" x14ac:dyDescent="0.25"/>
    <row r="903" ht="12.5" x14ac:dyDescent="0.25"/>
    <row r="904" ht="12.5" x14ac:dyDescent="0.25"/>
    <row r="905" ht="12.5" x14ac:dyDescent="0.25"/>
    <row r="906" ht="12.5" x14ac:dyDescent="0.25"/>
    <row r="907" ht="12.5" x14ac:dyDescent="0.25"/>
    <row r="908" ht="12.5" x14ac:dyDescent="0.25"/>
    <row r="909" ht="12.5" x14ac:dyDescent="0.25"/>
    <row r="910" ht="12.5" x14ac:dyDescent="0.25"/>
    <row r="911" ht="12.5" x14ac:dyDescent="0.25"/>
    <row r="912" ht="12.5" x14ac:dyDescent="0.25"/>
    <row r="913" ht="12.5" x14ac:dyDescent="0.25"/>
    <row r="914" ht="12.5" x14ac:dyDescent="0.25"/>
    <row r="915" ht="12.5" x14ac:dyDescent="0.25"/>
    <row r="916" ht="12.5" x14ac:dyDescent="0.25"/>
    <row r="917" ht="12.5" x14ac:dyDescent="0.25"/>
    <row r="918" ht="12.5" x14ac:dyDescent="0.25"/>
    <row r="919" ht="12.5" x14ac:dyDescent="0.25"/>
    <row r="920" ht="12.5" x14ac:dyDescent="0.25"/>
    <row r="921" ht="12.5" x14ac:dyDescent="0.25"/>
    <row r="922" ht="12.5" x14ac:dyDescent="0.25"/>
    <row r="923" ht="12.5" x14ac:dyDescent="0.25"/>
    <row r="924" ht="12.5" x14ac:dyDescent="0.25"/>
    <row r="925" ht="12.5" x14ac:dyDescent="0.25"/>
    <row r="926" ht="12.5" x14ac:dyDescent="0.25"/>
    <row r="927" ht="12.5" x14ac:dyDescent="0.25"/>
    <row r="928" ht="12.5" x14ac:dyDescent="0.25"/>
    <row r="929" ht="12.5" x14ac:dyDescent="0.25"/>
    <row r="930" ht="12.5" x14ac:dyDescent="0.25"/>
    <row r="931" ht="12.5" x14ac:dyDescent="0.25"/>
    <row r="932" ht="12.5" x14ac:dyDescent="0.25"/>
    <row r="933" ht="12.5" x14ac:dyDescent="0.25"/>
    <row r="934" ht="12.5" x14ac:dyDescent="0.25"/>
    <row r="935" ht="12.5" x14ac:dyDescent="0.25"/>
    <row r="936" ht="12.5" x14ac:dyDescent="0.25"/>
    <row r="937" ht="12.5" x14ac:dyDescent="0.25"/>
    <row r="938" ht="12.5" x14ac:dyDescent="0.25"/>
    <row r="939" ht="12.5" x14ac:dyDescent="0.25"/>
    <row r="940" ht="12.5" x14ac:dyDescent="0.25"/>
    <row r="941" ht="12.5" x14ac:dyDescent="0.25"/>
    <row r="942" ht="12.5" x14ac:dyDescent="0.25"/>
    <row r="943" ht="12.5" x14ac:dyDescent="0.25"/>
    <row r="944" ht="12.5" x14ac:dyDescent="0.25"/>
    <row r="945" ht="12.5" x14ac:dyDescent="0.25"/>
    <row r="946" ht="12.5" x14ac:dyDescent="0.25"/>
    <row r="947" ht="12.5" x14ac:dyDescent="0.25"/>
    <row r="948" ht="12.5" x14ac:dyDescent="0.25"/>
    <row r="949" ht="12.5" x14ac:dyDescent="0.25"/>
    <row r="950" ht="12.5" x14ac:dyDescent="0.25"/>
    <row r="951" ht="12.5" x14ac:dyDescent="0.25"/>
    <row r="952" ht="12.5" x14ac:dyDescent="0.25"/>
    <row r="953" ht="12.5" x14ac:dyDescent="0.25"/>
    <row r="954" ht="12.5" x14ac:dyDescent="0.25"/>
    <row r="955" ht="12.5" x14ac:dyDescent="0.25"/>
    <row r="956" ht="12.5" x14ac:dyDescent="0.25"/>
    <row r="957" ht="12.5" x14ac:dyDescent="0.25"/>
    <row r="958" ht="12.5" x14ac:dyDescent="0.25"/>
    <row r="959" ht="12.5" x14ac:dyDescent="0.25"/>
    <row r="960" ht="12.5" x14ac:dyDescent="0.25"/>
    <row r="961" ht="12.5" x14ac:dyDescent="0.25"/>
    <row r="962" ht="12.5" x14ac:dyDescent="0.25"/>
    <row r="963" ht="12.5" x14ac:dyDescent="0.25"/>
    <row r="964" ht="12.5" x14ac:dyDescent="0.25"/>
    <row r="965" ht="12.5" x14ac:dyDescent="0.25"/>
    <row r="966" ht="12.5" x14ac:dyDescent="0.25"/>
    <row r="967" ht="12.5" x14ac:dyDescent="0.25"/>
    <row r="968" ht="12.5" x14ac:dyDescent="0.25"/>
    <row r="969" ht="12.5" x14ac:dyDescent="0.25"/>
    <row r="970" ht="12.5" x14ac:dyDescent="0.25"/>
    <row r="971" ht="12.5" x14ac:dyDescent="0.25"/>
    <row r="972" ht="12.5" x14ac:dyDescent="0.25"/>
    <row r="973" ht="12.5" x14ac:dyDescent="0.25"/>
    <row r="974" ht="12.5" x14ac:dyDescent="0.25"/>
    <row r="975" ht="12.5" x14ac:dyDescent="0.25"/>
    <row r="976" ht="12.5" x14ac:dyDescent="0.25"/>
    <row r="977" ht="12.5" x14ac:dyDescent="0.25"/>
    <row r="978" ht="12.5" x14ac:dyDescent="0.25"/>
    <row r="979" ht="12.5" x14ac:dyDescent="0.25"/>
    <row r="980" ht="12.5" x14ac:dyDescent="0.25"/>
    <row r="981" ht="12.5" x14ac:dyDescent="0.25"/>
    <row r="982" ht="12.5" x14ac:dyDescent="0.25"/>
    <row r="983" ht="12.5" x14ac:dyDescent="0.25"/>
    <row r="984" ht="12.5" x14ac:dyDescent="0.25"/>
    <row r="985" ht="12.5" x14ac:dyDescent="0.25"/>
    <row r="986" ht="12.5" x14ac:dyDescent="0.25"/>
    <row r="987" ht="12.5" x14ac:dyDescent="0.25"/>
    <row r="988" ht="12.5" x14ac:dyDescent="0.25"/>
    <row r="989" ht="12.5" x14ac:dyDescent="0.25"/>
    <row r="990" ht="12.5" x14ac:dyDescent="0.25"/>
    <row r="991" ht="12.5" x14ac:dyDescent="0.25"/>
    <row r="992" ht="12.5" x14ac:dyDescent="0.25"/>
    <row r="993" ht="12.5" x14ac:dyDescent="0.25"/>
    <row r="994" ht="12.5" x14ac:dyDescent="0.25"/>
    <row r="995" ht="12.5" x14ac:dyDescent="0.25"/>
    <row r="996" ht="12.5" x14ac:dyDescent="0.25"/>
    <row r="997" ht="12.5" x14ac:dyDescent="0.25"/>
    <row r="998" ht="12.5" x14ac:dyDescent="0.25"/>
    <row r="999" ht="12.5" x14ac:dyDescent="0.25"/>
    <row r="1000" ht="12.5" x14ac:dyDescent="0.25"/>
    <row r="1001" ht="12.5" x14ac:dyDescent="0.25"/>
    <row r="1002" ht="12.5" x14ac:dyDescent="0.25"/>
    <row r="1003" ht="12.5" x14ac:dyDescent="0.25"/>
    <row r="1004" ht="12.5" x14ac:dyDescent="0.25"/>
    <row r="1005" ht="12.5" x14ac:dyDescent="0.25"/>
    <row r="1006" ht="12.5" x14ac:dyDescent="0.25"/>
    <row r="1007" ht="12.5" x14ac:dyDescent="0.25"/>
    <row r="1008" ht="12.5" x14ac:dyDescent="0.25"/>
    <row r="1009" ht="12.5" x14ac:dyDescent="0.25"/>
    <row r="1010" ht="12.5" x14ac:dyDescent="0.25"/>
    <row r="1011" ht="12.5" x14ac:dyDescent="0.25"/>
    <row r="1012" ht="12.5" x14ac:dyDescent="0.25"/>
    <row r="1013" ht="12.5" x14ac:dyDescent="0.25"/>
    <row r="1014" ht="12.5" x14ac:dyDescent="0.25"/>
    <row r="1015" ht="12.5" x14ac:dyDescent="0.25"/>
    <row r="1016" ht="12.5" x14ac:dyDescent="0.25"/>
    <row r="1017" ht="12.5" x14ac:dyDescent="0.25"/>
    <row r="1018" ht="12.5" x14ac:dyDescent="0.25"/>
    <row r="1019" ht="12.5" x14ac:dyDescent="0.25"/>
    <row r="1020" ht="12.5" x14ac:dyDescent="0.25"/>
    <row r="1021" ht="12.5" x14ac:dyDescent="0.25"/>
    <row r="1022" ht="12.5" x14ac:dyDescent="0.25"/>
    <row r="1023" ht="12.5" x14ac:dyDescent="0.25"/>
    <row r="1024" ht="12.5" x14ac:dyDescent="0.25"/>
    <row r="1025" ht="12.5" x14ac:dyDescent="0.25"/>
    <row r="1026" ht="12.5" x14ac:dyDescent="0.25"/>
    <row r="1027" ht="12.5" x14ac:dyDescent="0.25"/>
    <row r="1028" ht="12.5" x14ac:dyDescent="0.25"/>
    <row r="1029" ht="12.5" x14ac:dyDescent="0.25"/>
    <row r="1030" ht="12.5" x14ac:dyDescent="0.25"/>
    <row r="1031" ht="12.5" x14ac:dyDescent="0.25"/>
    <row r="1032" ht="12.5" x14ac:dyDescent="0.25"/>
    <row r="1033" ht="12.5" x14ac:dyDescent="0.25"/>
    <row r="1034" ht="12.5" x14ac:dyDescent="0.25"/>
    <row r="1035" ht="12.5" x14ac:dyDescent="0.25"/>
    <row r="1036" ht="12.5" x14ac:dyDescent="0.25"/>
    <row r="1037" ht="12.5" x14ac:dyDescent="0.25"/>
    <row r="1038" ht="12.5" x14ac:dyDescent="0.25"/>
    <row r="1039" ht="12.5" x14ac:dyDescent="0.25"/>
    <row r="1040" ht="12.5" x14ac:dyDescent="0.25"/>
    <row r="1041" ht="12.5" x14ac:dyDescent="0.25"/>
    <row r="1042" ht="12.5" x14ac:dyDescent="0.25"/>
    <row r="1043" ht="12.5" x14ac:dyDescent="0.25"/>
    <row r="1044" ht="12.5" x14ac:dyDescent="0.25"/>
    <row r="1045" ht="12.5" x14ac:dyDescent="0.25"/>
    <row r="1046" ht="12.5" x14ac:dyDescent="0.25"/>
    <row r="1047" ht="12.5" x14ac:dyDescent="0.25"/>
    <row r="1048" ht="12.5" x14ac:dyDescent="0.25"/>
    <row r="1049" ht="12.5" x14ac:dyDescent="0.25"/>
    <row r="1050" ht="12.5" x14ac:dyDescent="0.25"/>
    <row r="1051" ht="12.5" x14ac:dyDescent="0.25"/>
    <row r="1052" ht="12.5" x14ac:dyDescent="0.25"/>
    <row r="1053" ht="12.5" x14ac:dyDescent="0.25"/>
    <row r="1054" ht="12.5" x14ac:dyDescent="0.25"/>
    <row r="1055" ht="12.5" x14ac:dyDescent="0.25"/>
    <row r="1056" ht="12.5" x14ac:dyDescent="0.25"/>
    <row r="1057" ht="12.5" x14ac:dyDescent="0.25"/>
    <row r="1058" ht="12.5" x14ac:dyDescent="0.25"/>
    <row r="1059" ht="12.5" x14ac:dyDescent="0.25"/>
    <row r="1060" ht="12.5" x14ac:dyDescent="0.25"/>
    <row r="1061" ht="12.5" x14ac:dyDescent="0.25"/>
    <row r="1062" ht="12.5" x14ac:dyDescent="0.25"/>
    <row r="1063" ht="12.5" x14ac:dyDescent="0.25"/>
    <row r="1064" ht="12.5" x14ac:dyDescent="0.25"/>
    <row r="1065" ht="12.5" x14ac:dyDescent="0.25"/>
    <row r="1066" ht="12.5" x14ac:dyDescent="0.25"/>
    <row r="1067" ht="12.5" x14ac:dyDescent="0.25"/>
    <row r="1068" ht="12.5" x14ac:dyDescent="0.25"/>
    <row r="1069" ht="12.5" x14ac:dyDescent="0.25"/>
    <row r="1070" ht="12.5" x14ac:dyDescent="0.25"/>
    <row r="1071" ht="12.5" x14ac:dyDescent="0.25"/>
    <row r="1072" ht="12.5" x14ac:dyDescent="0.25"/>
    <row r="1073" ht="12.5" x14ac:dyDescent="0.25"/>
    <row r="1074" ht="12.5" x14ac:dyDescent="0.25"/>
    <row r="1075" ht="12.5" x14ac:dyDescent="0.25"/>
    <row r="1076" ht="12.5" x14ac:dyDescent="0.25"/>
    <row r="1077" ht="12.5" x14ac:dyDescent="0.25"/>
    <row r="1078" ht="12.5" x14ac:dyDescent="0.25"/>
    <row r="1079" ht="12.5" x14ac:dyDescent="0.25"/>
    <row r="1080" ht="12.5" x14ac:dyDescent="0.25"/>
    <row r="1081" ht="12.5" x14ac:dyDescent="0.25"/>
    <row r="1082" ht="12.5" x14ac:dyDescent="0.25"/>
    <row r="1083" ht="12.5" x14ac:dyDescent="0.25"/>
    <row r="1084" ht="12.5" x14ac:dyDescent="0.25"/>
    <row r="1085" ht="12.5" x14ac:dyDescent="0.25"/>
    <row r="1086" ht="12.5" x14ac:dyDescent="0.25"/>
    <row r="1087" ht="12.5" x14ac:dyDescent="0.25"/>
    <row r="1088" ht="12.5" x14ac:dyDescent="0.25"/>
    <row r="1089" ht="12.5" x14ac:dyDescent="0.25"/>
    <row r="1090" ht="12.5" x14ac:dyDescent="0.25"/>
    <row r="1091" ht="12.5" x14ac:dyDescent="0.25"/>
    <row r="1092" ht="12.5" x14ac:dyDescent="0.25"/>
    <row r="1093" ht="12.5" x14ac:dyDescent="0.25"/>
    <row r="1094" ht="12.5" x14ac:dyDescent="0.25"/>
    <row r="1095" ht="12.5" x14ac:dyDescent="0.25"/>
    <row r="1096" ht="12.5" x14ac:dyDescent="0.25"/>
    <row r="1097" ht="12.5" x14ac:dyDescent="0.25"/>
    <row r="1098" ht="12.5" x14ac:dyDescent="0.25"/>
    <row r="1099" ht="12.5" x14ac:dyDescent="0.25"/>
    <row r="1100" ht="12.5" x14ac:dyDescent="0.25"/>
    <row r="1101" ht="12.5" x14ac:dyDescent="0.25"/>
    <row r="1102" ht="12.5" x14ac:dyDescent="0.25"/>
    <row r="1103" ht="12.5" x14ac:dyDescent="0.25"/>
    <row r="1104" ht="12.5" x14ac:dyDescent="0.25"/>
    <row r="1105" ht="12.5" x14ac:dyDescent="0.25"/>
    <row r="1106" ht="12.5" x14ac:dyDescent="0.25"/>
    <row r="1107" ht="12.5" x14ac:dyDescent="0.25"/>
    <row r="1108" ht="12.5" x14ac:dyDescent="0.25"/>
    <row r="1109" ht="12.5" x14ac:dyDescent="0.25"/>
    <row r="1110" ht="12.5" x14ac:dyDescent="0.25"/>
    <row r="1111" ht="12.5" x14ac:dyDescent="0.25"/>
    <row r="1112" ht="12.5" x14ac:dyDescent="0.25"/>
    <row r="1113" ht="12.5" x14ac:dyDescent="0.25"/>
    <row r="1114" ht="12.5" x14ac:dyDescent="0.25"/>
    <row r="1115" ht="12.5" x14ac:dyDescent="0.25"/>
    <row r="1116" ht="12.5" x14ac:dyDescent="0.25"/>
    <row r="1117" ht="12.5" x14ac:dyDescent="0.25"/>
    <row r="1118" ht="12.5" x14ac:dyDescent="0.25"/>
    <row r="1119" ht="12.5" x14ac:dyDescent="0.25"/>
    <row r="1120" ht="12.5" x14ac:dyDescent="0.25"/>
    <row r="1121" ht="12.5" x14ac:dyDescent="0.25"/>
    <row r="1122" ht="12.5" x14ac:dyDescent="0.25"/>
    <row r="1123" ht="12.5" x14ac:dyDescent="0.25"/>
    <row r="1124" ht="12.5" x14ac:dyDescent="0.25"/>
    <row r="1125" ht="12.5" x14ac:dyDescent="0.25"/>
    <row r="1126" ht="12.5" x14ac:dyDescent="0.25"/>
    <row r="1127" ht="12.5" x14ac:dyDescent="0.25"/>
    <row r="1128" ht="12.5" x14ac:dyDescent="0.25"/>
    <row r="1129" ht="12.5" x14ac:dyDescent="0.25"/>
    <row r="1130" ht="12.5" x14ac:dyDescent="0.25"/>
    <row r="1131" ht="12.5" x14ac:dyDescent="0.25"/>
    <row r="1132" ht="12.5" x14ac:dyDescent="0.25"/>
    <row r="1133" ht="12.5" x14ac:dyDescent="0.25"/>
    <row r="1134" ht="12.5" x14ac:dyDescent="0.25"/>
    <row r="1135" ht="12.5" x14ac:dyDescent="0.25"/>
    <row r="1136" ht="12.5" x14ac:dyDescent="0.25"/>
    <row r="1137" ht="12.5" x14ac:dyDescent="0.25"/>
    <row r="1138" ht="12.5" x14ac:dyDescent="0.25"/>
    <row r="1139" ht="12.5" x14ac:dyDescent="0.25"/>
    <row r="1140" ht="12.5" x14ac:dyDescent="0.25"/>
    <row r="1141" ht="12.5" x14ac:dyDescent="0.25"/>
    <row r="1142" ht="12.5" x14ac:dyDescent="0.25"/>
    <row r="1143" ht="12.5" x14ac:dyDescent="0.25"/>
    <row r="1144" ht="12.5" x14ac:dyDescent="0.25"/>
    <row r="1145" ht="12.5" x14ac:dyDescent="0.25"/>
    <row r="1146" ht="12.5" x14ac:dyDescent="0.25"/>
    <row r="1147" ht="12.5" x14ac:dyDescent="0.25"/>
    <row r="1148" ht="12.5" x14ac:dyDescent="0.25"/>
    <row r="1149" ht="12.5" x14ac:dyDescent="0.25"/>
    <row r="1150" ht="12.5" x14ac:dyDescent="0.25"/>
    <row r="1151" ht="12.5" x14ac:dyDescent="0.25"/>
    <row r="1152" ht="12.5" x14ac:dyDescent="0.25"/>
    <row r="1153" ht="12.5" x14ac:dyDescent="0.25"/>
    <row r="1154" ht="12.5" x14ac:dyDescent="0.25"/>
    <row r="1155" ht="12.5" x14ac:dyDescent="0.25"/>
    <row r="1156" ht="12.5" x14ac:dyDescent="0.25"/>
    <row r="1157" ht="12.5" x14ac:dyDescent="0.25"/>
    <row r="1158" ht="12.5" x14ac:dyDescent="0.25"/>
    <row r="1159" ht="12.5" x14ac:dyDescent="0.25"/>
    <row r="1160" ht="12.5" x14ac:dyDescent="0.25"/>
    <row r="1161" ht="12.5" x14ac:dyDescent="0.25"/>
    <row r="1162" ht="12.5" x14ac:dyDescent="0.25"/>
    <row r="1163" ht="12.5" x14ac:dyDescent="0.25"/>
    <row r="1164" ht="12.5" x14ac:dyDescent="0.25"/>
    <row r="1165" ht="12.5" x14ac:dyDescent="0.25"/>
    <row r="1166" ht="12.5" x14ac:dyDescent="0.25"/>
    <row r="1167" ht="12.5" x14ac:dyDescent="0.25"/>
    <row r="1168" ht="12.5" x14ac:dyDescent="0.25"/>
    <row r="1169" ht="12.5" x14ac:dyDescent="0.25"/>
    <row r="1170" ht="12.5" x14ac:dyDescent="0.25"/>
    <row r="1171" ht="12.5" x14ac:dyDescent="0.25"/>
    <row r="1172" ht="12.5" x14ac:dyDescent="0.25"/>
    <row r="1173" ht="12.5" x14ac:dyDescent="0.25"/>
    <row r="1174" ht="12.5" x14ac:dyDescent="0.25"/>
    <row r="1175" ht="12.5" x14ac:dyDescent="0.25"/>
    <row r="1176" ht="12.5" x14ac:dyDescent="0.25"/>
    <row r="1177" ht="12.5" x14ac:dyDescent="0.25"/>
    <row r="1178" ht="12.5" x14ac:dyDescent="0.25"/>
    <row r="1179" ht="12.5" x14ac:dyDescent="0.25"/>
    <row r="1180" ht="12.5" x14ac:dyDescent="0.25"/>
    <row r="1181" ht="12.5" x14ac:dyDescent="0.25"/>
    <row r="1182" ht="12.5" x14ac:dyDescent="0.25"/>
    <row r="1183" ht="12.5" x14ac:dyDescent="0.25"/>
    <row r="1184" ht="12.5" x14ac:dyDescent="0.25"/>
    <row r="1185" ht="12.5" x14ac:dyDescent="0.25"/>
    <row r="1186" ht="12.5" x14ac:dyDescent="0.25"/>
    <row r="1187" ht="12.5" x14ac:dyDescent="0.25"/>
    <row r="1188" ht="12.5" x14ac:dyDescent="0.25"/>
    <row r="1189" ht="12.5" x14ac:dyDescent="0.25"/>
    <row r="1190" ht="12.5" x14ac:dyDescent="0.25"/>
    <row r="1191" ht="12.5" x14ac:dyDescent="0.25"/>
    <row r="1192" ht="12.5" x14ac:dyDescent="0.25"/>
    <row r="1193" ht="12.5" x14ac:dyDescent="0.25"/>
    <row r="1194" ht="12.5" x14ac:dyDescent="0.25"/>
    <row r="1195" ht="12.5" x14ac:dyDescent="0.25"/>
    <row r="1196" ht="12.5" x14ac:dyDescent="0.25"/>
    <row r="1197" ht="12.5" x14ac:dyDescent="0.25"/>
    <row r="1198" ht="12.5" x14ac:dyDescent="0.25"/>
    <row r="1199" ht="12.5" x14ac:dyDescent="0.25"/>
    <row r="1200" ht="12.5" x14ac:dyDescent="0.25"/>
    <row r="1201" ht="12.5" x14ac:dyDescent="0.25"/>
    <row r="1202" ht="12.5" x14ac:dyDescent="0.25"/>
    <row r="1203" ht="12.5" x14ac:dyDescent="0.25"/>
    <row r="1204" ht="12.5" x14ac:dyDescent="0.25"/>
    <row r="1205" ht="12.5" x14ac:dyDescent="0.25"/>
    <row r="1206" ht="12.5" x14ac:dyDescent="0.25"/>
    <row r="1207" ht="12.5" x14ac:dyDescent="0.25"/>
    <row r="1208" ht="12.5" x14ac:dyDescent="0.25"/>
    <row r="1209" ht="12.5" x14ac:dyDescent="0.25"/>
    <row r="1210" ht="12.5" x14ac:dyDescent="0.25"/>
    <row r="1211" ht="12.5" x14ac:dyDescent="0.25"/>
    <row r="1212" ht="12.5" x14ac:dyDescent="0.25"/>
    <row r="1213" ht="12.5" x14ac:dyDescent="0.25"/>
    <row r="1214" ht="12.5" x14ac:dyDescent="0.25"/>
    <row r="1215" ht="12.5" x14ac:dyDescent="0.25"/>
    <row r="1216" ht="12.5" x14ac:dyDescent="0.25"/>
    <row r="1217" ht="12.5" x14ac:dyDescent="0.25"/>
    <row r="1218" ht="12.5" x14ac:dyDescent="0.25"/>
    <row r="1219" ht="12.5" x14ac:dyDescent="0.25"/>
    <row r="1220" ht="12.5" x14ac:dyDescent="0.25"/>
    <row r="1221" ht="12.5" x14ac:dyDescent="0.25"/>
    <row r="1222" ht="12.5" x14ac:dyDescent="0.25"/>
    <row r="1223" ht="12.5" x14ac:dyDescent="0.25"/>
    <row r="1224" ht="12.5" x14ac:dyDescent="0.25"/>
    <row r="1225" ht="12.5" x14ac:dyDescent="0.25"/>
    <row r="1226" ht="12.5" x14ac:dyDescent="0.25"/>
    <row r="1227" ht="12.5" x14ac:dyDescent="0.25"/>
    <row r="1228" ht="12.5" x14ac:dyDescent="0.25"/>
    <row r="1229" ht="12.5" x14ac:dyDescent="0.25"/>
    <row r="1230" ht="12.5" x14ac:dyDescent="0.25"/>
    <row r="1231" ht="12.5" x14ac:dyDescent="0.25"/>
    <row r="1232" ht="12.5" x14ac:dyDescent="0.25"/>
    <row r="1233" ht="12.5" x14ac:dyDescent="0.25"/>
    <row r="1234" ht="12.5" x14ac:dyDescent="0.25"/>
    <row r="1235" ht="12.5" x14ac:dyDescent="0.25"/>
    <row r="1236" ht="12.5" x14ac:dyDescent="0.25"/>
    <row r="1237" ht="12.5" x14ac:dyDescent="0.25"/>
    <row r="1238" ht="12.5" x14ac:dyDescent="0.25"/>
    <row r="1239" ht="12.5" x14ac:dyDescent="0.25"/>
    <row r="1240" ht="12.5" x14ac:dyDescent="0.25"/>
    <row r="1241" ht="12.5" x14ac:dyDescent="0.25"/>
    <row r="1242" ht="12.5" x14ac:dyDescent="0.25"/>
    <row r="1243" ht="12.5" x14ac:dyDescent="0.25"/>
    <row r="1244" ht="12.5" x14ac:dyDescent="0.25"/>
    <row r="1245" ht="12.5" x14ac:dyDescent="0.25"/>
    <row r="1246" ht="12.5" x14ac:dyDescent="0.25"/>
    <row r="1247" ht="12.5" x14ac:dyDescent="0.25"/>
    <row r="1248" ht="12.5" x14ac:dyDescent="0.25"/>
    <row r="1249" ht="12.5" x14ac:dyDescent="0.25"/>
    <row r="1250" ht="12.5" x14ac:dyDescent="0.25"/>
    <row r="1251" ht="12.5" x14ac:dyDescent="0.25"/>
    <row r="1252" ht="12.5" x14ac:dyDescent="0.25"/>
    <row r="1253" ht="12.5" x14ac:dyDescent="0.25"/>
    <row r="1254" ht="12.5" x14ac:dyDescent="0.25"/>
    <row r="1255" ht="12.5" x14ac:dyDescent="0.25"/>
    <row r="1256" ht="12.5" x14ac:dyDescent="0.25"/>
    <row r="1257" ht="12.5" x14ac:dyDescent="0.25"/>
    <row r="1258" ht="12.5" x14ac:dyDescent="0.25"/>
    <row r="1259" ht="12.5" x14ac:dyDescent="0.25"/>
    <row r="1260" ht="12.5" x14ac:dyDescent="0.25"/>
    <row r="1261" ht="12.5" x14ac:dyDescent="0.25"/>
    <row r="1262" ht="12.5" x14ac:dyDescent="0.25"/>
    <row r="1263" ht="12.5" x14ac:dyDescent="0.25"/>
    <row r="1264" ht="12.5" x14ac:dyDescent="0.25"/>
    <row r="1265" ht="12.5" x14ac:dyDescent="0.25"/>
    <row r="1266" ht="12.5" x14ac:dyDescent="0.25"/>
    <row r="1267" ht="12.5" x14ac:dyDescent="0.25"/>
    <row r="1268" ht="12.5" x14ac:dyDescent="0.25"/>
    <row r="1269" ht="12.5" x14ac:dyDescent="0.25"/>
    <row r="1270" ht="12.5" x14ac:dyDescent="0.25"/>
    <row r="1271" ht="12.5" x14ac:dyDescent="0.25"/>
    <row r="1272" ht="12.5" x14ac:dyDescent="0.25"/>
    <row r="1273" ht="12.5" x14ac:dyDescent="0.25"/>
    <row r="1274" ht="12.5" x14ac:dyDescent="0.25"/>
    <row r="1275" ht="12.5" x14ac:dyDescent="0.25"/>
    <row r="1276" ht="12.5" x14ac:dyDescent="0.25"/>
    <row r="1277" ht="12.5" x14ac:dyDescent="0.25"/>
    <row r="1278" ht="12.5" x14ac:dyDescent="0.25"/>
    <row r="1279" ht="12.5" x14ac:dyDescent="0.25"/>
    <row r="1280" ht="12.5" x14ac:dyDescent="0.25"/>
    <row r="1281" ht="12.5" x14ac:dyDescent="0.25"/>
    <row r="1282" ht="12.5" x14ac:dyDescent="0.25"/>
    <row r="1283" ht="12.5" x14ac:dyDescent="0.25"/>
    <row r="1284" ht="12.5" x14ac:dyDescent="0.25"/>
    <row r="1285" ht="12.5" x14ac:dyDescent="0.25"/>
    <row r="1286" ht="12.5" x14ac:dyDescent="0.25"/>
    <row r="1287" ht="12.5" x14ac:dyDescent="0.25"/>
    <row r="1288" ht="12.5" x14ac:dyDescent="0.25"/>
    <row r="1289" ht="12.5" x14ac:dyDescent="0.25"/>
    <row r="1290" ht="12.5" x14ac:dyDescent="0.25"/>
    <row r="1291" ht="12.5" x14ac:dyDescent="0.25"/>
    <row r="1292" ht="12.5" x14ac:dyDescent="0.25"/>
    <row r="1293" ht="12.5" x14ac:dyDescent="0.25"/>
    <row r="1294" ht="12.5" x14ac:dyDescent="0.25"/>
    <row r="1295" ht="12.5" x14ac:dyDescent="0.25"/>
    <row r="1296" ht="12.5" x14ac:dyDescent="0.25"/>
    <row r="1297" ht="12.5" x14ac:dyDescent="0.25"/>
    <row r="1298" ht="12.5" x14ac:dyDescent="0.25"/>
    <row r="1299" ht="12.5" x14ac:dyDescent="0.25"/>
    <row r="1300" ht="12.5" x14ac:dyDescent="0.25"/>
    <row r="1301" ht="12.5" x14ac:dyDescent="0.25"/>
    <row r="1302" ht="12.5" x14ac:dyDescent="0.25"/>
    <row r="1303" ht="12.5" x14ac:dyDescent="0.25"/>
    <row r="1304" ht="12.5" x14ac:dyDescent="0.25"/>
    <row r="1305" ht="12.5" x14ac:dyDescent="0.25"/>
    <row r="1306" ht="12.5" x14ac:dyDescent="0.25"/>
    <row r="1307" ht="12.5" x14ac:dyDescent="0.25"/>
    <row r="1308" ht="12.5" x14ac:dyDescent="0.25"/>
    <row r="1309" ht="12.5" x14ac:dyDescent="0.25"/>
    <row r="1310" ht="12.5" x14ac:dyDescent="0.25"/>
    <row r="1311" ht="12.5" x14ac:dyDescent="0.25"/>
    <row r="1312" ht="12.5" x14ac:dyDescent="0.25"/>
    <row r="1313" ht="12.5" x14ac:dyDescent="0.25"/>
    <row r="1314" ht="12.5" x14ac:dyDescent="0.25"/>
    <row r="1315" ht="12.5" x14ac:dyDescent="0.25"/>
    <row r="1316" ht="12.5" x14ac:dyDescent="0.25"/>
    <row r="1317" ht="12.5" x14ac:dyDescent="0.25"/>
    <row r="1318" ht="12.5" x14ac:dyDescent="0.25"/>
    <row r="1319" ht="12.5" x14ac:dyDescent="0.25"/>
    <row r="1320" ht="12.5" x14ac:dyDescent="0.25"/>
    <row r="1321" ht="12.5" x14ac:dyDescent="0.25"/>
    <row r="1322" ht="12.5" x14ac:dyDescent="0.25"/>
    <row r="1323" ht="12.5" x14ac:dyDescent="0.25"/>
    <row r="1324" ht="12.5" x14ac:dyDescent="0.25"/>
    <row r="1325" ht="12.5" x14ac:dyDescent="0.25"/>
    <row r="1326" ht="12.5" x14ac:dyDescent="0.25"/>
    <row r="1327" ht="12.5" x14ac:dyDescent="0.25"/>
    <row r="1328" ht="12.5" x14ac:dyDescent="0.25"/>
    <row r="1329" ht="12.5" x14ac:dyDescent="0.25"/>
    <row r="1330" ht="12.5" x14ac:dyDescent="0.25"/>
    <row r="1331" ht="12.5" x14ac:dyDescent="0.25"/>
    <row r="1332" ht="12.5" x14ac:dyDescent="0.25"/>
    <row r="1333" ht="12.5" x14ac:dyDescent="0.25"/>
    <row r="1334" ht="12.5" x14ac:dyDescent="0.25"/>
    <row r="1335" ht="12.5" x14ac:dyDescent="0.25"/>
    <row r="1336" ht="12.5" x14ac:dyDescent="0.25"/>
    <row r="1337" ht="12.5" x14ac:dyDescent="0.25"/>
    <row r="1338" ht="12.5" x14ac:dyDescent="0.25"/>
    <row r="1339" ht="12.5" x14ac:dyDescent="0.25"/>
    <row r="1340" ht="12.5" x14ac:dyDescent="0.25"/>
    <row r="1341" ht="12.5" x14ac:dyDescent="0.25"/>
    <row r="1342" ht="12.5" x14ac:dyDescent="0.25"/>
    <row r="1343" ht="12.5" x14ac:dyDescent="0.25"/>
    <row r="1344" ht="12.5" x14ac:dyDescent="0.25"/>
    <row r="1345" ht="12.5" x14ac:dyDescent="0.25"/>
    <row r="1346" ht="12.5" x14ac:dyDescent="0.25"/>
    <row r="1347" ht="12.5" x14ac:dyDescent="0.25"/>
    <row r="1348" ht="12.5" x14ac:dyDescent="0.25"/>
    <row r="1349" ht="12.5" x14ac:dyDescent="0.25"/>
    <row r="1350" ht="12.5" x14ac:dyDescent="0.25"/>
    <row r="1351" ht="12.5" x14ac:dyDescent="0.25"/>
    <row r="1352" ht="12.5" x14ac:dyDescent="0.25"/>
    <row r="1353" ht="12.5" x14ac:dyDescent="0.25"/>
    <row r="1354" ht="12.5" x14ac:dyDescent="0.25"/>
    <row r="1355" ht="12.5" x14ac:dyDescent="0.25"/>
    <row r="1356" ht="12.5" x14ac:dyDescent="0.25"/>
    <row r="1357" ht="12.5" x14ac:dyDescent="0.25"/>
    <row r="1358" ht="12.5" x14ac:dyDescent="0.25"/>
    <row r="1359" ht="12.5" x14ac:dyDescent="0.25"/>
    <row r="1360" ht="12.5" x14ac:dyDescent="0.25"/>
    <row r="1361" ht="12.5" x14ac:dyDescent="0.25"/>
    <row r="1362" ht="12.5" x14ac:dyDescent="0.25"/>
    <row r="1363" ht="12.5" x14ac:dyDescent="0.25"/>
    <row r="1364" ht="12.5" x14ac:dyDescent="0.25"/>
    <row r="1365" ht="12.5" x14ac:dyDescent="0.25"/>
    <row r="1366" ht="12.5" x14ac:dyDescent="0.25"/>
    <row r="1367" ht="12.5" x14ac:dyDescent="0.25"/>
    <row r="1368" ht="12.5" x14ac:dyDescent="0.25"/>
    <row r="1369" ht="12.5" x14ac:dyDescent="0.25"/>
    <row r="1370" ht="12.5" x14ac:dyDescent="0.25"/>
    <row r="1371" ht="12.5" x14ac:dyDescent="0.25"/>
    <row r="1372" ht="12.5" x14ac:dyDescent="0.25"/>
    <row r="1373" ht="12.5" x14ac:dyDescent="0.25"/>
    <row r="1374" ht="12.5" x14ac:dyDescent="0.25"/>
    <row r="1375" ht="12.5" x14ac:dyDescent="0.25"/>
    <row r="1376" ht="12.5" x14ac:dyDescent="0.25"/>
    <row r="1377" ht="12.5" x14ac:dyDescent="0.25"/>
    <row r="1378" ht="12.5" x14ac:dyDescent="0.25"/>
    <row r="1379" ht="12.5" x14ac:dyDescent="0.25"/>
    <row r="1380" ht="12.5" x14ac:dyDescent="0.25"/>
    <row r="1381" ht="12.5" x14ac:dyDescent="0.25"/>
    <row r="1382" ht="12.5" x14ac:dyDescent="0.25"/>
    <row r="1383" ht="12.5" x14ac:dyDescent="0.25"/>
    <row r="1384" ht="12.5" x14ac:dyDescent="0.25"/>
    <row r="1385" ht="12.5" x14ac:dyDescent="0.25"/>
    <row r="1386" ht="12.5" x14ac:dyDescent="0.25"/>
    <row r="1387" ht="12.5" x14ac:dyDescent="0.25"/>
    <row r="1388" ht="12.5" x14ac:dyDescent="0.25"/>
    <row r="1389" ht="12.5" x14ac:dyDescent="0.25"/>
    <row r="1390" ht="12.5" x14ac:dyDescent="0.25"/>
    <row r="1391" ht="12.5" x14ac:dyDescent="0.25"/>
    <row r="1392" ht="12.5" x14ac:dyDescent="0.25"/>
    <row r="1393" ht="12.5" x14ac:dyDescent="0.25"/>
    <row r="1394" ht="12.5" x14ac:dyDescent="0.25"/>
    <row r="1395" ht="12.5" x14ac:dyDescent="0.25"/>
    <row r="1396" ht="12.5" x14ac:dyDescent="0.25"/>
    <row r="1397" ht="12.5" x14ac:dyDescent="0.25"/>
    <row r="1398" ht="12.5" x14ac:dyDescent="0.25"/>
    <row r="1399" ht="12.5" x14ac:dyDescent="0.25"/>
    <row r="1400" ht="12.5" x14ac:dyDescent="0.25"/>
    <row r="1401" ht="12.5" x14ac:dyDescent="0.25"/>
    <row r="1402" ht="12.5" x14ac:dyDescent="0.25"/>
    <row r="1403" ht="12.5" x14ac:dyDescent="0.25"/>
    <row r="1404" ht="12.5" x14ac:dyDescent="0.25"/>
    <row r="1405" ht="12.5" x14ac:dyDescent="0.25"/>
    <row r="1406" ht="12.5" x14ac:dyDescent="0.25"/>
    <row r="1407" ht="12.5" x14ac:dyDescent="0.25"/>
    <row r="1408" ht="12.5" x14ac:dyDescent="0.25"/>
    <row r="1409" ht="12.5" x14ac:dyDescent="0.25"/>
    <row r="1410" ht="12.5" x14ac:dyDescent="0.25"/>
    <row r="1411" ht="12.5" x14ac:dyDescent="0.25"/>
    <row r="1412" ht="12.5" x14ac:dyDescent="0.25"/>
    <row r="1413" ht="12.5" x14ac:dyDescent="0.25"/>
    <row r="1414" ht="12.5" x14ac:dyDescent="0.25"/>
    <row r="1415" ht="12.5" x14ac:dyDescent="0.25"/>
    <row r="1416" ht="12.5" x14ac:dyDescent="0.25"/>
    <row r="1417" ht="12.5" x14ac:dyDescent="0.25"/>
    <row r="1418" ht="12.5" x14ac:dyDescent="0.25"/>
    <row r="1419" ht="12.5" x14ac:dyDescent="0.25"/>
    <row r="1420" ht="12.5" x14ac:dyDescent="0.25"/>
    <row r="1421" ht="12.5" x14ac:dyDescent="0.25"/>
    <row r="1422" ht="12.5" x14ac:dyDescent="0.25"/>
    <row r="1423" ht="12.5" x14ac:dyDescent="0.25"/>
    <row r="1424" ht="12.5" x14ac:dyDescent="0.25"/>
    <row r="1425" ht="12.5" x14ac:dyDescent="0.25"/>
    <row r="1426" ht="12.5" x14ac:dyDescent="0.25"/>
    <row r="1427" ht="12.5" x14ac:dyDescent="0.25"/>
    <row r="1428" ht="12.5" x14ac:dyDescent="0.25"/>
    <row r="1429" ht="12.5" x14ac:dyDescent="0.25"/>
    <row r="1430" ht="12.5" x14ac:dyDescent="0.25"/>
    <row r="1431" ht="12.5" x14ac:dyDescent="0.25"/>
    <row r="1432" ht="12.5" x14ac:dyDescent="0.25"/>
    <row r="1433" ht="12.5" x14ac:dyDescent="0.25"/>
    <row r="1434" ht="12.5" x14ac:dyDescent="0.25"/>
    <row r="1435" ht="12.5" x14ac:dyDescent="0.25"/>
    <row r="1436" ht="12.5" x14ac:dyDescent="0.25"/>
    <row r="1437" ht="12.5" x14ac:dyDescent="0.25"/>
    <row r="1438" ht="12.5" x14ac:dyDescent="0.25"/>
    <row r="1439" ht="12.5" x14ac:dyDescent="0.25"/>
    <row r="1440" ht="12.5" x14ac:dyDescent="0.25"/>
    <row r="1441" ht="12.5" x14ac:dyDescent="0.25"/>
    <row r="1442" ht="12.5" x14ac:dyDescent="0.25"/>
    <row r="1443" ht="12.5" x14ac:dyDescent="0.25"/>
    <row r="1444" ht="12.5" x14ac:dyDescent="0.25"/>
    <row r="1445" ht="12.5" x14ac:dyDescent="0.25"/>
    <row r="1446" ht="12.5" x14ac:dyDescent="0.25"/>
    <row r="1447" ht="12.5" x14ac:dyDescent="0.25"/>
    <row r="1448" ht="12.5" x14ac:dyDescent="0.25"/>
    <row r="1449" ht="12.5" x14ac:dyDescent="0.25"/>
    <row r="1450" ht="12.5" x14ac:dyDescent="0.25"/>
    <row r="1451" ht="12.5" x14ac:dyDescent="0.25"/>
    <row r="1452" ht="12.5" x14ac:dyDescent="0.25"/>
    <row r="1453" ht="12.5" x14ac:dyDescent="0.25"/>
    <row r="1454" ht="12.5" x14ac:dyDescent="0.25"/>
    <row r="1455" ht="12.5" x14ac:dyDescent="0.25"/>
    <row r="1456" ht="12.5" x14ac:dyDescent="0.25"/>
    <row r="1457" ht="12.5" x14ac:dyDescent="0.25"/>
    <row r="1458" ht="12.5" x14ac:dyDescent="0.25"/>
    <row r="1459" ht="12.5" x14ac:dyDescent="0.25"/>
    <row r="1460" ht="12.5" x14ac:dyDescent="0.25"/>
    <row r="1461" ht="12.5" x14ac:dyDescent="0.25"/>
    <row r="1462" ht="12.5" x14ac:dyDescent="0.25"/>
    <row r="1463" ht="12.5" x14ac:dyDescent="0.25"/>
    <row r="1464" ht="12.5" x14ac:dyDescent="0.25"/>
    <row r="1465" ht="12.5" x14ac:dyDescent="0.25"/>
    <row r="1466" ht="12.5" x14ac:dyDescent="0.25"/>
    <row r="1467" ht="12.5" x14ac:dyDescent="0.25"/>
    <row r="1468" ht="12.5" x14ac:dyDescent="0.25"/>
    <row r="1469" ht="12.5" x14ac:dyDescent="0.25"/>
    <row r="1470" ht="12.5" x14ac:dyDescent="0.25"/>
    <row r="1471" ht="12.5" x14ac:dyDescent="0.25"/>
    <row r="1472" ht="12.5" x14ac:dyDescent="0.25"/>
    <row r="1473" ht="12.5" x14ac:dyDescent="0.25"/>
    <row r="1474" ht="12.5" x14ac:dyDescent="0.25"/>
    <row r="1475" ht="12.5" x14ac:dyDescent="0.25"/>
    <row r="1476" ht="12.5" x14ac:dyDescent="0.25"/>
    <row r="1477" ht="12.5" x14ac:dyDescent="0.25"/>
    <row r="1478" ht="12.5" x14ac:dyDescent="0.25"/>
    <row r="1479" ht="12.5" x14ac:dyDescent="0.25"/>
    <row r="1480" ht="12.5" x14ac:dyDescent="0.25"/>
    <row r="1481" ht="12.5" x14ac:dyDescent="0.25"/>
    <row r="1482" ht="12.5" x14ac:dyDescent="0.25"/>
    <row r="1483" ht="12.5" x14ac:dyDescent="0.25"/>
    <row r="1484" ht="12.5" x14ac:dyDescent="0.25"/>
    <row r="1485" ht="12.5" x14ac:dyDescent="0.25"/>
    <row r="1486" ht="12.5" x14ac:dyDescent="0.25"/>
    <row r="1487" ht="12.5" x14ac:dyDescent="0.25"/>
    <row r="1488" ht="12.5" x14ac:dyDescent="0.25"/>
    <row r="1489" ht="12.5" x14ac:dyDescent="0.25"/>
    <row r="1490" ht="12.5" x14ac:dyDescent="0.25"/>
    <row r="1491" ht="12.5" x14ac:dyDescent="0.25"/>
    <row r="1492" ht="12.5" x14ac:dyDescent="0.25"/>
    <row r="1493" ht="12.5" x14ac:dyDescent="0.25"/>
    <row r="1494" ht="12.5" x14ac:dyDescent="0.25"/>
    <row r="1495" ht="12.5" x14ac:dyDescent="0.25"/>
    <row r="1496" ht="12.5" x14ac:dyDescent="0.25"/>
    <row r="1497" ht="12.5" x14ac:dyDescent="0.25"/>
    <row r="1498" ht="12.5" x14ac:dyDescent="0.25"/>
    <row r="1499" ht="12.5" x14ac:dyDescent="0.25"/>
    <row r="1500" ht="12.5" x14ac:dyDescent="0.25"/>
    <row r="1501" ht="12.5" x14ac:dyDescent="0.25"/>
    <row r="1502" ht="12.5" x14ac:dyDescent="0.25"/>
    <row r="1503" ht="12.5" x14ac:dyDescent="0.25"/>
    <row r="1504" ht="12.5" x14ac:dyDescent="0.25"/>
    <row r="1505" ht="12.5" x14ac:dyDescent="0.25"/>
    <row r="1506" ht="12.5" x14ac:dyDescent="0.25"/>
    <row r="1507" ht="12.5" x14ac:dyDescent="0.25"/>
    <row r="1508" ht="12.5" x14ac:dyDescent="0.25"/>
    <row r="1509" ht="12.5" x14ac:dyDescent="0.25"/>
    <row r="1510" ht="12.5" x14ac:dyDescent="0.25"/>
    <row r="1511" ht="12.5" x14ac:dyDescent="0.25"/>
    <row r="1512" ht="12.5" x14ac:dyDescent="0.25"/>
    <row r="1513" ht="12.5" x14ac:dyDescent="0.25"/>
    <row r="1514" ht="12.5" x14ac:dyDescent="0.25"/>
    <row r="1515" ht="12.5" x14ac:dyDescent="0.25"/>
    <row r="1516" ht="12.5" x14ac:dyDescent="0.25"/>
    <row r="1517" ht="12.5" x14ac:dyDescent="0.25"/>
    <row r="1518" ht="12.5" x14ac:dyDescent="0.25"/>
    <row r="1519" ht="12.5" x14ac:dyDescent="0.25"/>
    <row r="1520" ht="12.5" x14ac:dyDescent="0.25"/>
    <row r="1521" ht="12.5" x14ac:dyDescent="0.25"/>
    <row r="1522" ht="12.5" x14ac:dyDescent="0.25"/>
    <row r="1523" ht="12.5" x14ac:dyDescent="0.25"/>
    <row r="1524" ht="12.5" x14ac:dyDescent="0.25"/>
    <row r="1525" ht="12.5" x14ac:dyDescent="0.25"/>
    <row r="1526" ht="12.5" x14ac:dyDescent="0.25"/>
    <row r="1527" ht="12.5" x14ac:dyDescent="0.25"/>
    <row r="1528" ht="12.5" x14ac:dyDescent="0.25"/>
    <row r="1529" ht="12.5" x14ac:dyDescent="0.25"/>
    <row r="1530" ht="12.5" x14ac:dyDescent="0.25"/>
    <row r="1531" ht="12.5" x14ac:dyDescent="0.25"/>
    <row r="1532" ht="12.5" x14ac:dyDescent="0.25"/>
    <row r="1533" ht="12.5" x14ac:dyDescent="0.25"/>
    <row r="1534" ht="12.5" x14ac:dyDescent="0.25"/>
    <row r="1535" ht="12.5" x14ac:dyDescent="0.25"/>
    <row r="1536" ht="12.5" x14ac:dyDescent="0.25"/>
    <row r="1537" ht="12.5" x14ac:dyDescent="0.25"/>
    <row r="1538" ht="12.5" x14ac:dyDescent="0.25"/>
    <row r="1539" ht="12.5" x14ac:dyDescent="0.25"/>
    <row r="1540" ht="12.5" x14ac:dyDescent="0.25"/>
    <row r="1541" ht="12.5" x14ac:dyDescent="0.25"/>
    <row r="1542" ht="12.5" x14ac:dyDescent="0.25"/>
    <row r="1543" ht="12.5" x14ac:dyDescent="0.25"/>
    <row r="1544" ht="12.5" x14ac:dyDescent="0.25"/>
    <row r="1545" ht="12.5" x14ac:dyDescent="0.25"/>
    <row r="1546" ht="12.5" x14ac:dyDescent="0.25"/>
    <row r="1547" ht="12.5" x14ac:dyDescent="0.25"/>
    <row r="1548" ht="12.5" x14ac:dyDescent="0.25"/>
    <row r="1549" ht="12.5" x14ac:dyDescent="0.25"/>
    <row r="1550" ht="12.5" x14ac:dyDescent="0.25"/>
    <row r="1551" ht="12.5" x14ac:dyDescent="0.25"/>
    <row r="1552" ht="12.5" x14ac:dyDescent="0.25"/>
    <row r="1553" ht="12.5" x14ac:dyDescent="0.25"/>
    <row r="1554" ht="12.5" x14ac:dyDescent="0.25"/>
    <row r="1555" ht="12.5" x14ac:dyDescent="0.25"/>
    <row r="1556" ht="12.5" x14ac:dyDescent="0.25"/>
    <row r="1557" ht="12.5" x14ac:dyDescent="0.25"/>
    <row r="1558" ht="12.5" x14ac:dyDescent="0.25"/>
    <row r="1559" ht="12.5" x14ac:dyDescent="0.25"/>
    <row r="1560" ht="12.5" x14ac:dyDescent="0.25"/>
    <row r="1561" ht="12.5" x14ac:dyDescent="0.25"/>
    <row r="1562" ht="12.5" x14ac:dyDescent="0.25"/>
    <row r="1563" ht="12.5" x14ac:dyDescent="0.25"/>
    <row r="1564" ht="12.5" x14ac:dyDescent="0.25"/>
    <row r="1565" ht="12.5" x14ac:dyDescent="0.25"/>
    <row r="1566" ht="12.5" x14ac:dyDescent="0.25"/>
    <row r="1567" ht="12.5" x14ac:dyDescent="0.25"/>
    <row r="1568" ht="12.5" x14ac:dyDescent="0.25"/>
    <row r="1569" ht="12.5" x14ac:dyDescent="0.25"/>
    <row r="1570" ht="12.5" x14ac:dyDescent="0.25"/>
    <row r="1571" ht="12.5" x14ac:dyDescent="0.25"/>
    <row r="1572" ht="12.5" x14ac:dyDescent="0.25"/>
    <row r="1573" ht="12.5" x14ac:dyDescent="0.25"/>
    <row r="1574" ht="12.5" x14ac:dyDescent="0.25"/>
    <row r="1575" ht="12.5" x14ac:dyDescent="0.25"/>
    <row r="1576" ht="12.5" x14ac:dyDescent="0.25"/>
    <row r="1577" ht="12.5" x14ac:dyDescent="0.25"/>
    <row r="1578" ht="12.5" x14ac:dyDescent="0.25"/>
    <row r="1579" ht="12.5" x14ac:dyDescent="0.25"/>
    <row r="1580" ht="12.5" x14ac:dyDescent="0.25"/>
    <row r="1581" ht="12.5" x14ac:dyDescent="0.25"/>
    <row r="1582" ht="12.5" x14ac:dyDescent="0.25"/>
    <row r="1583" ht="12.5" x14ac:dyDescent="0.25"/>
    <row r="1584" ht="12.5" x14ac:dyDescent="0.25"/>
    <row r="1585" ht="12.5" x14ac:dyDescent="0.25"/>
    <row r="1586" ht="12.5" x14ac:dyDescent="0.25"/>
    <row r="1587" ht="12.5" x14ac:dyDescent="0.25"/>
    <row r="1588" ht="12.5" x14ac:dyDescent="0.25"/>
    <row r="1589" ht="12.5" x14ac:dyDescent="0.25"/>
    <row r="1590" ht="12.5" x14ac:dyDescent="0.25"/>
    <row r="1591" ht="12.5" x14ac:dyDescent="0.25"/>
    <row r="1592" ht="12.5" x14ac:dyDescent="0.25"/>
    <row r="1593" ht="12.5" x14ac:dyDescent="0.25"/>
    <row r="1594" ht="12.5" x14ac:dyDescent="0.25"/>
    <row r="1595" ht="12.5" x14ac:dyDescent="0.25"/>
    <row r="1596" ht="12.5" x14ac:dyDescent="0.25"/>
    <row r="1597" ht="12.5" x14ac:dyDescent="0.25"/>
    <row r="1598" ht="12.5" x14ac:dyDescent="0.25"/>
    <row r="1599" ht="12.5" x14ac:dyDescent="0.25"/>
    <row r="1600" ht="12.5" x14ac:dyDescent="0.25"/>
    <row r="1601" ht="12.5" x14ac:dyDescent="0.25"/>
    <row r="1602" ht="12.5" x14ac:dyDescent="0.25"/>
    <row r="1603" ht="12.5" x14ac:dyDescent="0.25"/>
    <row r="1604" ht="12.5" x14ac:dyDescent="0.25"/>
    <row r="1605" ht="12.5" x14ac:dyDescent="0.25"/>
    <row r="1606" ht="12.5" x14ac:dyDescent="0.25"/>
    <row r="1607" ht="12.5" x14ac:dyDescent="0.25"/>
    <row r="1608" ht="12.5" x14ac:dyDescent="0.25"/>
    <row r="1609" ht="12.5" x14ac:dyDescent="0.25"/>
    <row r="1610" ht="12.5" x14ac:dyDescent="0.25"/>
    <row r="1611" ht="12.5" x14ac:dyDescent="0.25"/>
    <row r="1612" ht="12.5" x14ac:dyDescent="0.25"/>
    <row r="1613" ht="12.5" x14ac:dyDescent="0.25"/>
    <row r="1614" ht="12.5" x14ac:dyDescent="0.25"/>
    <row r="1615" ht="12.5" x14ac:dyDescent="0.25"/>
    <row r="1616" ht="12.5" x14ac:dyDescent="0.25"/>
    <row r="1617" ht="12.5" x14ac:dyDescent="0.25"/>
    <row r="1618" ht="12.5" x14ac:dyDescent="0.25"/>
    <row r="1619" ht="12.5" x14ac:dyDescent="0.25"/>
    <row r="1620" ht="12.5" x14ac:dyDescent="0.25"/>
    <row r="1621" ht="12.5" x14ac:dyDescent="0.25"/>
    <row r="1622" ht="12.5" x14ac:dyDescent="0.25"/>
    <row r="1623" ht="12.5" x14ac:dyDescent="0.25"/>
    <row r="1624" ht="12.5" x14ac:dyDescent="0.25"/>
    <row r="1625" ht="12.5" x14ac:dyDescent="0.25"/>
    <row r="1626" ht="12.5" x14ac:dyDescent="0.25"/>
    <row r="1627" ht="12.5" x14ac:dyDescent="0.25"/>
    <row r="1628" ht="12.5" x14ac:dyDescent="0.25"/>
    <row r="1629" ht="12.5" x14ac:dyDescent="0.25"/>
    <row r="1630" ht="12.5" x14ac:dyDescent="0.25"/>
    <row r="1631" ht="12.5" x14ac:dyDescent="0.25"/>
    <row r="1632" ht="12.5" x14ac:dyDescent="0.25"/>
    <row r="1633" ht="12.5" x14ac:dyDescent="0.25"/>
    <row r="1634" ht="12.5" x14ac:dyDescent="0.25"/>
    <row r="1635" ht="12.5" x14ac:dyDescent="0.25"/>
    <row r="1636" ht="12.5" x14ac:dyDescent="0.25"/>
    <row r="1637" ht="12.5" x14ac:dyDescent="0.25"/>
    <row r="1638" ht="12.5" x14ac:dyDescent="0.25"/>
    <row r="1639" ht="12.5" x14ac:dyDescent="0.25"/>
    <row r="1640" ht="12.5" x14ac:dyDescent="0.25"/>
    <row r="1641" ht="12.5" x14ac:dyDescent="0.25"/>
    <row r="1642" ht="12.5" x14ac:dyDescent="0.25"/>
    <row r="1643" ht="12.5" x14ac:dyDescent="0.25"/>
    <row r="1644" ht="12.5" x14ac:dyDescent="0.25"/>
    <row r="1645" ht="12.5" x14ac:dyDescent="0.25"/>
    <row r="1646" ht="12.5" x14ac:dyDescent="0.25"/>
    <row r="1647" ht="12.5" x14ac:dyDescent="0.25"/>
    <row r="1648" ht="12.5" x14ac:dyDescent="0.25"/>
    <row r="1649" ht="12.5" x14ac:dyDescent="0.25"/>
    <row r="1650" ht="12.5" x14ac:dyDescent="0.25"/>
    <row r="1651" ht="12.5" x14ac:dyDescent="0.25"/>
    <row r="1652" ht="12.5" x14ac:dyDescent="0.25"/>
    <row r="1653" ht="12.5" x14ac:dyDescent="0.25"/>
    <row r="1654" ht="12.5" x14ac:dyDescent="0.25"/>
    <row r="1655" ht="12.5" x14ac:dyDescent="0.25"/>
    <row r="1656" ht="12.5" x14ac:dyDescent="0.25"/>
    <row r="1657" ht="12.5" x14ac:dyDescent="0.25"/>
    <row r="1658" ht="12.5" x14ac:dyDescent="0.25"/>
    <row r="1659" ht="12.5" x14ac:dyDescent="0.25"/>
    <row r="1660" ht="12.5" x14ac:dyDescent="0.25"/>
    <row r="1661" ht="12.5" x14ac:dyDescent="0.25"/>
    <row r="1662" ht="12.5" x14ac:dyDescent="0.25"/>
    <row r="1663" ht="12.5" x14ac:dyDescent="0.25"/>
    <row r="1664" ht="12.5" x14ac:dyDescent="0.25"/>
    <row r="1665" ht="12.5" x14ac:dyDescent="0.25"/>
    <row r="1666" ht="12.5" x14ac:dyDescent="0.25"/>
    <row r="1667" ht="12.5" x14ac:dyDescent="0.25"/>
    <row r="1668" ht="12.5" x14ac:dyDescent="0.25"/>
    <row r="1669" ht="12.5" x14ac:dyDescent="0.25"/>
    <row r="1670" ht="12.5" x14ac:dyDescent="0.25"/>
    <row r="1671" ht="12.5" x14ac:dyDescent="0.25"/>
    <row r="1672" ht="12.5" x14ac:dyDescent="0.25"/>
    <row r="1673" ht="12.5" x14ac:dyDescent="0.25"/>
    <row r="1674" ht="12.5" x14ac:dyDescent="0.25"/>
    <row r="1675" ht="12.5" x14ac:dyDescent="0.25"/>
    <row r="1676" ht="12.5" x14ac:dyDescent="0.25"/>
    <row r="1677" ht="12.5" x14ac:dyDescent="0.25"/>
    <row r="1678" ht="12.5" x14ac:dyDescent="0.25"/>
    <row r="1679" ht="12.5" x14ac:dyDescent="0.25"/>
    <row r="1680" ht="12.5" x14ac:dyDescent="0.25"/>
    <row r="1681" ht="12.5" x14ac:dyDescent="0.25"/>
    <row r="1682" ht="12.5" x14ac:dyDescent="0.25"/>
    <row r="1683" ht="12.5" x14ac:dyDescent="0.25"/>
    <row r="1684" ht="12.5" x14ac:dyDescent="0.25"/>
    <row r="1685" ht="12.5" x14ac:dyDescent="0.25"/>
    <row r="1686" ht="12.5" x14ac:dyDescent="0.25"/>
    <row r="1687" ht="12.5" x14ac:dyDescent="0.25"/>
    <row r="1688" ht="12.5" x14ac:dyDescent="0.25"/>
    <row r="1689" ht="12.5" x14ac:dyDescent="0.25"/>
    <row r="1690" ht="12.5" x14ac:dyDescent="0.25"/>
    <row r="1691" ht="12.5" x14ac:dyDescent="0.25"/>
    <row r="1692" ht="12.5" x14ac:dyDescent="0.25"/>
    <row r="1693" ht="12.5" x14ac:dyDescent="0.25"/>
    <row r="1694" ht="12.5" x14ac:dyDescent="0.25"/>
    <row r="1695" ht="12.5" x14ac:dyDescent="0.25"/>
    <row r="1696" ht="12.5" x14ac:dyDescent="0.25"/>
    <row r="1697" ht="12.5" x14ac:dyDescent="0.25"/>
    <row r="1698" ht="12.5" x14ac:dyDescent="0.25"/>
    <row r="1699" ht="12.5" x14ac:dyDescent="0.25"/>
    <row r="1700" ht="12.5" x14ac:dyDescent="0.25"/>
    <row r="1701" ht="12.5" x14ac:dyDescent="0.25"/>
    <row r="1702" ht="12.5" x14ac:dyDescent="0.25"/>
    <row r="1703" ht="12.5" x14ac:dyDescent="0.25"/>
    <row r="1704" ht="12.5" x14ac:dyDescent="0.25"/>
    <row r="1705" ht="12.5" x14ac:dyDescent="0.25"/>
    <row r="1706" ht="12.5" x14ac:dyDescent="0.25"/>
    <row r="1707" ht="12.5" x14ac:dyDescent="0.25"/>
    <row r="1708" ht="12.5" x14ac:dyDescent="0.25"/>
    <row r="1709" ht="12.5" x14ac:dyDescent="0.25"/>
    <row r="1710" ht="12.5" x14ac:dyDescent="0.25"/>
    <row r="1711" ht="12.5" x14ac:dyDescent="0.25"/>
    <row r="1712" ht="12.5" x14ac:dyDescent="0.25"/>
    <row r="1713" ht="12.5" x14ac:dyDescent="0.25"/>
    <row r="1714" ht="12.5" x14ac:dyDescent="0.25"/>
    <row r="1715" ht="12.5" x14ac:dyDescent="0.25"/>
    <row r="1716" ht="12.5" x14ac:dyDescent="0.25"/>
    <row r="1717" ht="12.5" x14ac:dyDescent="0.25"/>
    <row r="1718" ht="12.5" x14ac:dyDescent="0.25"/>
    <row r="1719" ht="12.5" x14ac:dyDescent="0.25"/>
    <row r="1720" ht="12.5" x14ac:dyDescent="0.25"/>
    <row r="1721" ht="12.5" x14ac:dyDescent="0.25"/>
    <row r="1722" ht="12.5" x14ac:dyDescent="0.25"/>
    <row r="1723" ht="12.5" x14ac:dyDescent="0.25"/>
    <row r="1724" ht="12.5" x14ac:dyDescent="0.25"/>
    <row r="1725" ht="12.5" x14ac:dyDescent="0.25"/>
    <row r="1726" ht="12.5" x14ac:dyDescent="0.25"/>
    <row r="1727" ht="12.5" x14ac:dyDescent="0.25"/>
    <row r="1728" ht="12.5" x14ac:dyDescent="0.25"/>
    <row r="1729" ht="12.5" x14ac:dyDescent="0.25"/>
    <row r="1730" ht="12.5" x14ac:dyDescent="0.25"/>
    <row r="1731" ht="12.5" x14ac:dyDescent="0.25"/>
    <row r="1732" ht="12.5" x14ac:dyDescent="0.25"/>
    <row r="1733" ht="12.5" x14ac:dyDescent="0.25"/>
    <row r="1734" ht="12.5" x14ac:dyDescent="0.25"/>
    <row r="1735" ht="12.5" x14ac:dyDescent="0.25"/>
    <row r="1736" ht="12.5" x14ac:dyDescent="0.25"/>
    <row r="1737" ht="12.5" x14ac:dyDescent="0.25"/>
    <row r="1738" ht="12.5" x14ac:dyDescent="0.25"/>
    <row r="1739" ht="12.5" x14ac:dyDescent="0.25"/>
    <row r="1740" ht="12.5" x14ac:dyDescent="0.25"/>
    <row r="1741" ht="12.5" x14ac:dyDescent="0.25"/>
    <row r="1742" ht="12.5" x14ac:dyDescent="0.25"/>
    <row r="1743" ht="12.5" x14ac:dyDescent="0.25"/>
    <row r="1744" ht="12.5" x14ac:dyDescent="0.25"/>
    <row r="1745" ht="12.5" x14ac:dyDescent="0.25"/>
    <row r="1746" ht="12.5" x14ac:dyDescent="0.25"/>
    <row r="1747" ht="12.5" x14ac:dyDescent="0.25"/>
    <row r="1748" ht="12.5" x14ac:dyDescent="0.25"/>
    <row r="1749" ht="12.5" x14ac:dyDescent="0.25"/>
    <row r="1750" ht="12.5" x14ac:dyDescent="0.25"/>
    <row r="1751" ht="12.5" x14ac:dyDescent="0.25"/>
    <row r="1752" ht="12.5" x14ac:dyDescent="0.25"/>
    <row r="1753" ht="12.5" x14ac:dyDescent="0.25"/>
    <row r="1754" ht="12.5" x14ac:dyDescent="0.25"/>
    <row r="1755" ht="12.5" x14ac:dyDescent="0.25"/>
    <row r="1756" ht="12.5" x14ac:dyDescent="0.25"/>
    <row r="1757" ht="12.5" x14ac:dyDescent="0.25"/>
    <row r="1758" ht="12.5" x14ac:dyDescent="0.25"/>
    <row r="1759" ht="12.5" x14ac:dyDescent="0.25"/>
    <row r="1760" ht="12.5" x14ac:dyDescent="0.25"/>
    <row r="1761" ht="12.5" x14ac:dyDescent="0.25"/>
    <row r="1762" ht="12.5" x14ac:dyDescent="0.25"/>
    <row r="1763" ht="12.5" x14ac:dyDescent="0.25"/>
    <row r="1764" ht="12.5" x14ac:dyDescent="0.25"/>
    <row r="1765" ht="12.5" x14ac:dyDescent="0.25"/>
    <row r="1766" ht="12.5" x14ac:dyDescent="0.25"/>
    <row r="1767" ht="12.5" x14ac:dyDescent="0.25"/>
    <row r="1768" ht="12.5" x14ac:dyDescent="0.25"/>
    <row r="1769" ht="12.5" x14ac:dyDescent="0.25"/>
    <row r="1770" ht="12.5" x14ac:dyDescent="0.25"/>
    <row r="1771" ht="12.5" x14ac:dyDescent="0.25"/>
    <row r="1772" ht="12.5" x14ac:dyDescent="0.25"/>
    <row r="1773" ht="12.5" x14ac:dyDescent="0.25"/>
    <row r="1774" ht="12.5" x14ac:dyDescent="0.25"/>
    <row r="1775" ht="12.5" x14ac:dyDescent="0.25"/>
    <row r="1776" ht="12.5" x14ac:dyDescent="0.25"/>
    <row r="1777" ht="12.5" x14ac:dyDescent="0.25"/>
    <row r="1778" ht="12.5" x14ac:dyDescent="0.25"/>
    <row r="1779" ht="12.5" x14ac:dyDescent="0.25"/>
    <row r="1780" ht="12.5" x14ac:dyDescent="0.25"/>
    <row r="1781" ht="12.5" x14ac:dyDescent="0.25"/>
    <row r="1782" ht="12.5" x14ac:dyDescent="0.25"/>
    <row r="1783" ht="12.5" x14ac:dyDescent="0.25"/>
    <row r="1784" ht="12.5" x14ac:dyDescent="0.25"/>
    <row r="1785" ht="12.5" x14ac:dyDescent="0.25"/>
    <row r="1786" ht="12.5" x14ac:dyDescent="0.25"/>
    <row r="1787" ht="12.5" x14ac:dyDescent="0.25"/>
    <row r="1788" ht="12.5" x14ac:dyDescent="0.25"/>
    <row r="1789" ht="12.5" x14ac:dyDescent="0.25"/>
    <row r="1790" ht="12.5" x14ac:dyDescent="0.25"/>
    <row r="1791" ht="12.5" x14ac:dyDescent="0.25"/>
    <row r="1792" ht="12.5" x14ac:dyDescent="0.25"/>
    <row r="1793" ht="12.5" x14ac:dyDescent="0.25"/>
    <row r="1794" ht="12.5" x14ac:dyDescent="0.25"/>
    <row r="1795" ht="12.5" x14ac:dyDescent="0.25"/>
    <row r="1796" ht="12.5" x14ac:dyDescent="0.25"/>
    <row r="1797" ht="12.5" x14ac:dyDescent="0.25"/>
    <row r="1798" ht="12.5" x14ac:dyDescent="0.25"/>
    <row r="1799" ht="12.5" x14ac:dyDescent="0.25"/>
    <row r="1800" ht="12.5" x14ac:dyDescent="0.25"/>
    <row r="1801" ht="12.5" x14ac:dyDescent="0.25"/>
    <row r="1802" ht="12.5" x14ac:dyDescent="0.25"/>
    <row r="1803" ht="12.5" x14ac:dyDescent="0.25"/>
    <row r="1804" ht="12.5" x14ac:dyDescent="0.25"/>
    <row r="1805" ht="12.5" x14ac:dyDescent="0.25"/>
    <row r="1806" ht="12.5" x14ac:dyDescent="0.25"/>
    <row r="1807" ht="12.5" x14ac:dyDescent="0.25"/>
    <row r="1808" ht="12.5" x14ac:dyDescent="0.25"/>
    <row r="1809" ht="12.5" x14ac:dyDescent="0.25"/>
    <row r="1810" ht="12.5" x14ac:dyDescent="0.25"/>
    <row r="1811" ht="12.5" x14ac:dyDescent="0.25"/>
    <row r="1812" ht="12.5" x14ac:dyDescent="0.25"/>
    <row r="1813" ht="12.5" x14ac:dyDescent="0.25"/>
    <row r="1814" ht="12.5" x14ac:dyDescent="0.25"/>
    <row r="1815" ht="12.5" x14ac:dyDescent="0.25"/>
    <row r="1816" ht="12.5" x14ac:dyDescent="0.25"/>
    <row r="1817" ht="12.5" x14ac:dyDescent="0.25"/>
    <row r="1818" ht="12.5" x14ac:dyDescent="0.25"/>
    <row r="1819" ht="12.5" x14ac:dyDescent="0.25"/>
    <row r="1820" ht="12.5" x14ac:dyDescent="0.25"/>
    <row r="1821" ht="12.5" x14ac:dyDescent="0.25"/>
    <row r="1822" ht="12.5" x14ac:dyDescent="0.25"/>
    <row r="1823" ht="12.5" x14ac:dyDescent="0.25"/>
    <row r="1824" ht="12.5" x14ac:dyDescent="0.25"/>
    <row r="1825" ht="12.5" x14ac:dyDescent="0.25"/>
    <row r="1826" ht="12.5" x14ac:dyDescent="0.25"/>
    <row r="1827" ht="12.5" x14ac:dyDescent="0.25"/>
    <row r="1828" ht="12.5" x14ac:dyDescent="0.25"/>
    <row r="1829" ht="12.5" x14ac:dyDescent="0.25"/>
    <row r="1830" ht="12.5" x14ac:dyDescent="0.25"/>
    <row r="1831" ht="12.5" x14ac:dyDescent="0.25"/>
    <row r="1832" ht="12.5" x14ac:dyDescent="0.25"/>
    <row r="1833" ht="12.5" x14ac:dyDescent="0.25"/>
    <row r="1834" ht="12.5" x14ac:dyDescent="0.25"/>
    <row r="1835" ht="12.5" x14ac:dyDescent="0.25"/>
    <row r="1836" ht="12.5" x14ac:dyDescent="0.25"/>
    <row r="1837" ht="12.5" x14ac:dyDescent="0.25"/>
    <row r="1838" ht="12.5" x14ac:dyDescent="0.25"/>
    <row r="1839" ht="12.5" x14ac:dyDescent="0.25"/>
    <row r="1840" ht="12.5" x14ac:dyDescent="0.25"/>
    <row r="1841" ht="12.5" x14ac:dyDescent="0.25"/>
    <row r="1842" ht="12.5" x14ac:dyDescent="0.25"/>
    <row r="1843" ht="12.5" x14ac:dyDescent="0.25"/>
    <row r="1844" ht="12.5" x14ac:dyDescent="0.25"/>
    <row r="1845" ht="12.5" x14ac:dyDescent="0.25"/>
    <row r="1846" ht="12.5" x14ac:dyDescent="0.25"/>
    <row r="1847" ht="12.5" x14ac:dyDescent="0.25"/>
    <row r="1848" ht="12.5" x14ac:dyDescent="0.25"/>
    <row r="1849" ht="12.5" x14ac:dyDescent="0.25"/>
    <row r="1850" ht="12.5" x14ac:dyDescent="0.25"/>
    <row r="1851" ht="12.5" x14ac:dyDescent="0.25"/>
    <row r="1852" ht="12.5" x14ac:dyDescent="0.25"/>
    <row r="1853" ht="12.5" x14ac:dyDescent="0.25"/>
    <row r="1854" ht="12.5" x14ac:dyDescent="0.25"/>
    <row r="1855" ht="12.5" x14ac:dyDescent="0.25"/>
    <row r="1856" ht="12.5" x14ac:dyDescent="0.25"/>
    <row r="1857" ht="12.5" x14ac:dyDescent="0.25"/>
    <row r="1858" ht="12.5" x14ac:dyDescent="0.25"/>
    <row r="1859" ht="12.5" x14ac:dyDescent="0.25"/>
    <row r="1860" ht="12.5" x14ac:dyDescent="0.25"/>
    <row r="1861" ht="12.5" x14ac:dyDescent="0.25"/>
    <row r="1862" ht="12.5" x14ac:dyDescent="0.25"/>
    <row r="1863" ht="12.5" x14ac:dyDescent="0.25"/>
    <row r="1864" ht="12.5" x14ac:dyDescent="0.25"/>
    <row r="1865" ht="12.5" x14ac:dyDescent="0.25"/>
    <row r="1866" ht="12.5" x14ac:dyDescent="0.25"/>
    <row r="1867" ht="12.5" x14ac:dyDescent="0.25"/>
    <row r="1868" ht="12.5" x14ac:dyDescent="0.25"/>
    <row r="1869" ht="12.5" x14ac:dyDescent="0.25"/>
    <row r="1870" ht="12.5" x14ac:dyDescent="0.25"/>
    <row r="1871" ht="12.5" x14ac:dyDescent="0.25"/>
    <row r="1872" ht="12.5" x14ac:dyDescent="0.25"/>
    <row r="1873" ht="12.5" x14ac:dyDescent="0.25"/>
    <row r="1874" ht="12.5" x14ac:dyDescent="0.25"/>
    <row r="1875" ht="12.5" x14ac:dyDescent="0.25"/>
    <row r="1876" ht="12.5" x14ac:dyDescent="0.25"/>
    <row r="1877" ht="12.5" x14ac:dyDescent="0.25"/>
    <row r="1878" ht="12.5" x14ac:dyDescent="0.25"/>
    <row r="1879" ht="12.5" x14ac:dyDescent="0.25"/>
    <row r="1880" ht="12.5" x14ac:dyDescent="0.25"/>
    <row r="1881" ht="12.5" x14ac:dyDescent="0.25"/>
    <row r="1882" ht="12.5" x14ac:dyDescent="0.25"/>
    <row r="1883" ht="12.5" x14ac:dyDescent="0.25"/>
    <row r="1884" ht="12.5" x14ac:dyDescent="0.25"/>
    <row r="1885" ht="12.5" x14ac:dyDescent="0.25"/>
    <row r="1886" ht="12.5" x14ac:dyDescent="0.25"/>
    <row r="1887" ht="12.5" x14ac:dyDescent="0.25"/>
    <row r="1888" ht="12.5" x14ac:dyDescent="0.25"/>
    <row r="1889" ht="12.5" x14ac:dyDescent="0.25"/>
    <row r="1890" ht="12.5" x14ac:dyDescent="0.25"/>
    <row r="1891" ht="12.5" x14ac:dyDescent="0.25"/>
    <row r="1892" ht="12.5" x14ac:dyDescent="0.25"/>
    <row r="1893" ht="12.5" x14ac:dyDescent="0.25"/>
    <row r="1894" ht="12.5" x14ac:dyDescent="0.25"/>
    <row r="1895" ht="12.5" x14ac:dyDescent="0.25"/>
    <row r="1896" ht="12.5" x14ac:dyDescent="0.25"/>
    <row r="1897" ht="12.5" x14ac:dyDescent="0.25"/>
    <row r="1898" ht="12.5" x14ac:dyDescent="0.25"/>
    <row r="1899" ht="12.5" x14ac:dyDescent="0.25"/>
    <row r="1900" ht="12.5" x14ac:dyDescent="0.25"/>
    <row r="1901" ht="12.5" x14ac:dyDescent="0.25"/>
    <row r="1902" ht="12.5" x14ac:dyDescent="0.25"/>
    <row r="1903" ht="12.5" x14ac:dyDescent="0.25"/>
    <row r="1904" ht="12.5" x14ac:dyDescent="0.25"/>
    <row r="1905" ht="12.5" x14ac:dyDescent="0.25"/>
    <row r="1906" ht="12.5" x14ac:dyDescent="0.25"/>
    <row r="1907" ht="12.5" x14ac:dyDescent="0.25"/>
    <row r="1908" ht="12.5" x14ac:dyDescent="0.25"/>
    <row r="1909" ht="12.5" x14ac:dyDescent="0.25"/>
    <row r="1910" ht="12.5" x14ac:dyDescent="0.25"/>
    <row r="1911" ht="12.5" x14ac:dyDescent="0.25"/>
    <row r="1912" ht="12.5" x14ac:dyDescent="0.25"/>
    <row r="1913" ht="12.5" x14ac:dyDescent="0.25"/>
    <row r="1914" ht="12.5" x14ac:dyDescent="0.25"/>
    <row r="1915" ht="12.5" x14ac:dyDescent="0.25"/>
    <row r="1916" ht="12.5" x14ac:dyDescent="0.25"/>
    <row r="1917" ht="12.5" x14ac:dyDescent="0.25"/>
    <row r="1918" ht="12.5" x14ac:dyDescent="0.25"/>
    <row r="1919" ht="12.5" x14ac:dyDescent="0.25"/>
    <row r="1920" ht="12.5" x14ac:dyDescent="0.25"/>
    <row r="1921" ht="12.5" x14ac:dyDescent="0.25"/>
    <row r="1922" ht="12.5" x14ac:dyDescent="0.25"/>
    <row r="1923" ht="12.5" x14ac:dyDescent="0.25"/>
    <row r="1924" ht="12.5" x14ac:dyDescent="0.25"/>
    <row r="1925" ht="12.5" x14ac:dyDescent="0.25"/>
    <row r="1926" ht="12.5" x14ac:dyDescent="0.25"/>
    <row r="1927" ht="12.5" x14ac:dyDescent="0.25"/>
    <row r="1928" ht="12.5" x14ac:dyDescent="0.25"/>
    <row r="1929" ht="12.5" x14ac:dyDescent="0.25"/>
    <row r="1930" ht="12.5" x14ac:dyDescent="0.25"/>
    <row r="1931" ht="12.5" x14ac:dyDescent="0.25"/>
    <row r="1932" ht="12.5" x14ac:dyDescent="0.25"/>
    <row r="1933" ht="12.5" x14ac:dyDescent="0.25"/>
    <row r="1934" ht="12.5" x14ac:dyDescent="0.25"/>
    <row r="1935" ht="12.5" x14ac:dyDescent="0.25"/>
    <row r="1936" ht="12.5" x14ac:dyDescent="0.25"/>
    <row r="1937" ht="12.5" x14ac:dyDescent="0.25"/>
    <row r="1938" ht="12.5" x14ac:dyDescent="0.25"/>
    <row r="1939" ht="12.5" x14ac:dyDescent="0.25"/>
    <row r="1940" ht="12.5" x14ac:dyDescent="0.25"/>
    <row r="1941" ht="12.5" x14ac:dyDescent="0.25"/>
    <row r="1942" ht="12.5" x14ac:dyDescent="0.25"/>
    <row r="1943" ht="12.5" x14ac:dyDescent="0.25"/>
    <row r="1944" ht="12.5" x14ac:dyDescent="0.25"/>
    <row r="1945" ht="12.5" x14ac:dyDescent="0.25"/>
    <row r="1946" ht="12.5" x14ac:dyDescent="0.25"/>
    <row r="1947" ht="12.5" x14ac:dyDescent="0.25"/>
    <row r="1948" ht="12.5" x14ac:dyDescent="0.25"/>
    <row r="1949" ht="12.5" x14ac:dyDescent="0.25"/>
    <row r="1950" ht="12.5" x14ac:dyDescent="0.25"/>
    <row r="1951" ht="12.5" x14ac:dyDescent="0.25"/>
    <row r="1952" ht="12.5" x14ac:dyDescent="0.25"/>
    <row r="1953" ht="12.5" x14ac:dyDescent="0.25"/>
    <row r="1954" ht="12.5" x14ac:dyDescent="0.25"/>
    <row r="1955" ht="12.5" x14ac:dyDescent="0.25"/>
    <row r="1956" ht="12.5" x14ac:dyDescent="0.25"/>
    <row r="1957" ht="12.5" x14ac:dyDescent="0.25"/>
    <row r="1958" ht="12.5" x14ac:dyDescent="0.25"/>
    <row r="1959" ht="12.5" x14ac:dyDescent="0.25"/>
    <row r="1960" ht="12.5" x14ac:dyDescent="0.25"/>
    <row r="1961" ht="12.5" x14ac:dyDescent="0.25"/>
    <row r="1962" ht="12.5" x14ac:dyDescent="0.25"/>
    <row r="1963" ht="12.5" x14ac:dyDescent="0.25"/>
    <row r="1964" ht="12.5" x14ac:dyDescent="0.25"/>
    <row r="1965" ht="12.5" x14ac:dyDescent="0.25"/>
    <row r="1966" ht="12.5" x14ac:dyDescent="0.25"/>
    <row r="1967" ht="12.5" x14ac:dyDescent="0.25"/>
    <row r="1968" ht="12.5" x14ac:dyDescent="0.25"/>
    <row r="1969" ht="12.5" x14ac:dyDescent="0.25"/>
    <row r="1970" ht="12.5" x14ac:dyDescent="0.25"/>
    <row r="1971" ht="12.5" x14ac:dyDescent="0.25"/>
    <row r="1972" ht="12.5" x14ac:dyDescent="0.25"/>
    <row r="1973" ht="12.5" x14ac:dyDescent="0.25"/>
    <row r="1974" ht="12.5" x14ac:dyDescent="0.25"/>
    <row r="1975" ht="12.5" x14ac:dyDescent="0.25"/>
    <row r="1976" ht="12.5" x14ac:dyDescent="0.25"/>
    <row r="1977" ht="12.5" x14ac:dyDescent="0.25"/>
    <row r="1978" ht="12.5" x14ac:dyDescent="0.25"/>
    <row r="1979" ht="12.5" x14ac:dyDescent="0.25"/>
    <row r="1980" ht="12.5" x14ac:dyDescent="0.25"/>
    <row r="1981" ht="12.5" x14ac:dyDescent="0.25"/>
    <row r="1982" ht="12.5" x14ac:dyDescent="0.25"/>
    <row r="1983" ht="12.5" x14ac:dyDescent="0.25"/>
    <row r="1984" ht="12.5" x14ac:dyDescent="0.25"/>
    <row r="1985" ht="12.5" x14ac:dyDescent="0.25"/>
    <row r="1986" ht="12.5" x14ac:dyDescent="0.25"/>
    <row r="1987" ht="12.5" x14ac:dyDescent="0.25"/>
    <row r="1988" ht="12.5" x14ac:dyDescent="0.25"/>
    <row r="1989" ht="12.5" x14ac:dyDescent="0.25"/>
    <row r="1990" ht="12.5" x14ac:dyDescent="0.25"/>
    <row r="1991" ht="12.5" x14ac:dyDescent="0.25"/>
    <row r="1992" ht="12.5" x14ac:dyDescent="0.25"/>
    <row r="1993" ht="12.5" x14ac:dyDescent="0.25"/>
    <row r="1994" ht="12.5" x14ac:dyDescent="0.25"/>
    <row r="1995" ht="12.5" x14ac:dyDescent="0.25"/>
    <row r="1996" ht="12.5" x14ac:dyDescent="0.25"/>
    <row r="1997" ht="12.5" x14ac:dyDescent="0.25"/>
    <row r="1998" ht="12.5" x14ac:dyDescent="0.25"/>
    <row r="1999" ht="12.5" x14ac:dyDescent="0.25"/>
    <row r="2000" ht="12.5" x14ac:dyDescent="0.25"/>
    <row r="2001" ht="12.5" x14ac:dyDescent="0.25"/>
    <row r="2002" ht="12.5" x14ac:dyDescent="0.25"/>
    <row r="2003" ht="12.5" x14ac:dyDescent="0.25"/>
    <row r="2004" ht="12.5" x14ac:dyDescent="0.25"/>
    <row r="2005" ht="12.5" x14ac:dyDescent="0.25"/>
    <row r="2006" ht="12.5" x14ac:dyDescent="0.25"/>
    <row r="2007" ht="12.5" x14ac:dyDescent="0.25"/>
    <row r="2008" ht="12.5" x14ac:dyDescent="0.25"/>
    <row r="2009" ht="12.5" x14ac:dyDescent="0.25"/>
    <row r="2010" ht="12.5" x14ac:dyDescent="0.25"/>
    <row r="2011" ht="12.5" x14ac:dyDescent="0.25"/>
    <row r="2012" ht="12.5" x14ac:dyDescent="0.25"/>
    <row r="2013" ht="12.5" x14ac:dyDescent="0.25"/>
    <row r="2014" ht="12.5" x14ac:dyDescent="0.25"/>
    <row r="2015" ht="12.5" x14ac:dyDescent="0.25"/>
    <row r="2016" ht="12.5" x14ac:dyDescent="0.25"/>
    <row r="2017" ht="12.5" x14ac:dyDescent="0.25"/>
    <row r="2018" ht="12.5" x14ac:dyDescent="0.25"/>
    <row r="2019" ht="12.5" x14ac:dyDescent="0.25"/>
    <row r="2020" ht="12.5" x14ac:dyDescent="0.25"/>
    <row r="2021" ht="12.5" x14ac:dyDescent="0.25"/>
    <row r="2022" ht="12.5" x14ac:dyDescent="0.25"/>
    <row r="2023" ht="12.5" x14ac:dyDescent="0.25"/>
    <row r="2024" ht="12.5" x14ac:dyDescent="0.25"/>
    <row r="2025" ht="12.5" x14ac:dyDescent="0.25"/>
    <row r="2026" ht="12.5" x14ac:dyDescent="0.25"/>
    <row r="2027" ht="12.5" x14ac:dyDescent="0.25"/>
    <row r="2028" ht="12.5" x14ac:dyDescent="0.25"/>
    <row r="2029" ht="12.5" x14ac:dyDescent="0.25"/>
    <row r="2030" ht="12.5" x14ac:dyDescent="0.25"/>
    <row r="2031" ht="12.5" x14ac:dyDescent="0.25"/>
    <row r="2032" ht="12.5" x14ac:dyDescent="0.25"/>
    <row r="2033" ht="12.5" x14ac:dyDescent="0.25"/>
    <row r="2034" ht="12.5" x14ac:dyDescent="0.25"/>
    <row r="2035" ht="12.5" x14ac:dyDescent="0.25"/>
    <row r="2036" ht="12.5" x14ac:dyDescent="0.25"/>
    <row r="2037" ht="12.5" x14ac:dyDescent="0.25"/>
    <row r="2038" ht="12.5" x14ac:dyDescent="0.25"/>
    <row r="2039" ht="12.5" x14ac:dyDescent="0.25"/>
    <row r="2040" ht="12.5" x14ac:dyDescent="0.25"/>
    <row r="2041" ht="12.5" x14ac:dyDescent="0.25"/>
    <row r="2042" ht="12.5" x14ac:dyDescent="0.25"/>
    <row r="2043" ht="12.5" x14ac:dyDescent="0.25"/>
    <row r="2044" ht="12.5" x14ac:dyDescent="0.25"/>
    <row r="2045" ht="12.5" x14ac:dyDescent="0.25"/>
    <row r="2046" ht="12.5" x14ac:dyDescent="0.25"/>
    <row r="2047" ht="12.5" x14ac:dyDescent="0.25"/>
    <row r="2048" ht="12.5" x14ac:dyDescent="0.25"/>
    <row r="2049" ht="12.5" x14ac:dyDescent="0.25"/>
    <row r="2050" ht="12.5" x14ac:dyDescent="0.25"/>
    <row r="2051" ht="12.5" x14ac:dyDescent="0.25"/>
    <row r="2052" ht="12.5" x14ac:dyDescent="0.25"/>
    <row r="2053" ht="12.5" x14ac:dyDescent="0.25"/>
    <row r="2054" ht="12.5" x14ac:dyDescent="0.25"/>
    <row r="2055" ht="12.5" x14ac:dyDescent="0.25"/>
    <row r="2056" ht="12.5" x14ac:dyDescent="0.25"/>
    <row r="2057" ht="12.5" x14ac:dyDescent="0.25"/>
    <row r="2058" ht="12.5" x14ac:dyDescent="0.25"/>
    <row r="2059" ht="12.5" x14ac:dyDescent="0.25"/>
    <row r="2060" ht="12.5" x14ac:dyDescent="0.25"/>
    <row r="2061" ht="12.5" x14ac:dyDescent="0.25"/>
    <row r="2062" ht="12.5" x14ac:dyDescent="0.25"/>
    <row r="2063" ht="12.5" x14ac:dyDescent="0.25"/>
    <row r="2064" ht="12.5" x14ac:dyDescent="0.25"/>
    <row r="2065" ht="12.5" x14ac:dyDescent="0.25"/>
    <row r="2066" ht="12.5" x14ac:dyDescent="0.25"/>
    <row r="2067" ht="12.5" x14ac:dyDescent="0.25"/>
    <row r="2068" ht="12.5" x14ac:dyDescent="0.25"/>
    <row r="2069" ht="12.5" x14ac:dyDescent="0.25"/>
    <row r="2070" ht="12.5" x14ac:dyDescent="0.25"/>
    <row r="2071" ht="12.5" x14ac:dyDescent="0.25"/>
    <row r="2072" ht="12.5" x14ac:dyDescent="0.25"/>
    <row r="2073" ht="12.5" x14ac:dyDescent="0.25"/>
    <row r="2074" ht="12.5" x14ac:dyDescent="0.25"/>
    <row r="2075" ht="12.5" x14ac:dyDescent="0.25"/>
    <row r="2076" ht="12.5" x14ac:dyDescent="0.25"/>
    <row r="2077" ht="12.5" x14ac:dyDescent="0.25"/>
    <row r="2078" ht="12.5" x14ac:dyDescent="0.25"/>
    <row r="2079" ht="12.5" x14ac:dyDescent="0.25"/>
    <row r="2080" ht="12.5" x14ac:dyDescent="0.25"/>
    <row r="2081" ht="12.5" x14ac:dyDescent="0.25"/>
    <row r="2082" ht="12.5" x14ac:dyDescent="0.25"/>
    <row r="2083" ht="12.5" x14ac:dyDescent="0.25"/>
    <row r="2084" ht="12.5" x14ac:dyDescent="0.25"/>
    <row r="2085" ht="12.5" x14ac:dyDescent="0.25"/>
    <row r="2086" ht="12.5" x14ac:dyDescent="0.25"/>
    <row r="2087" ht="12.5" x14ac:dyDescent="0.25"/>
    <row r="2088" ht="12.5" x14ac:dyDescent="0.25"/>
    <row r="2089" ht="12.5" x14ac:dyDescent="0.25"/>
    <row r="2090" ht="12.5" x14ac:dyDescent="0.25"/>
    <row r="2091" ht="12.5" x14ac:dyDescent="0.25"/>
    <row r="2092" ht="12.5" x14ac:dyDescent="0.25"/>
    <row r="2093" ht="12.5" x14ac:dyDescent="0.25"/>
    <row r="2094" ht="12.5" x14ac:dyDescent="0.25"/>
    <row r="2095" ht="12.5" x14ac:dyDescent="0.25"/>
    <row r="2096" ht="12.5" x14ac:dyDescent="0.25"/>
    <row r="2097" ht="12.5" x14ac:dyDescent="0.25"/>
    <row r="2098" ht="12.5" x14ac:dyDescent="0.25"/>
    <row r="2099" ht="12.5" x14ac:dyDescent="0.25"/>
    <row r="2100" ht="12.5" x14ac:dyDescent="0.25"/>
    <row r="2101" ht="12.5" x14ac:dyDescent="0.25"/>
    <row r="2102" ht="12.5" x14ac:dyDescent="0.25"/>
    <row r="2103" ht="12.5" x14ac:dyDescent="0.25"/>
    <row r="2104" ht="12.5" x14ac:dyDescent="0.25"/>
    <row r="2105" ht="12.5" x14ac:dyDescent="0.25"/>
    <row r="2106" ht="12.5" x14ac:dyDescent="0.25"/>
    <row r="2107" ht="12.5" x14ac:dyDescent="0.25"/>
    <row r="2108" ht="12.5" x14ac:dyDescent="0.25"/>
    <row r="2109" ht="12.5" x14ac:dyDescent="0.25"/>
    <row r="2110" ht="12.5" x14ac:dyDescent="0.25"/>
    <row r="2111" ht="12.5" x14ac:dyDescent="0.25"/>
    <row r="2112" ht="12.5" x14ac:dyDescent="0.25"/>
    <row r="2113" ht="12.5" x14ac:dyDescent="0.25"/>
    <row r="2114" ht="12.5" x14ac:dyDescent="0.25"/>
    <row r="2115" ht="12.5" x14ac:dyDescent="0.25"/>
    <row r="2116" ht="12.5" x14ac:dyDescent="0.25"/>
    <row r="2117" ht="12.5" x14ac:dyDescent="0.25"/>
    <row r="2118" ht="12.5" x14ac:dyDescent="0.25"/>
    <row r="2119" ht="12.5" x14ac:dyDescent="0.25"/>
    <row r="2120" ht="12.5" x14ac:dyDescent="0.25"/>
    <row r="2121" ht="12.5" x14ac:dyDescent="0.25"/>
    <row r="2122" ht="12.5" x14ac:dyDescent="0.25"/>
    <row r="2123" ht="12.5" x14ac:dyDescent="0.25"/>
    <row r="2124" ht="12.5" x14ac:dyDescent="0.25"/>
    <row r="2125" ht="12.5" x14ac:dyDescent="0.25"/>
    <row r="2126" ht="12.5" x14ac:dyDescent="0.25"/>
    <row r="2127" ht="12.5" x14ac:dyDescent="0.25"/>
    <row r="2128" ht="12.5" x14ac:dyDescent="0.25"/>
    <row r="2129" ht="12.5" x14ac:dyDescent="0.25"/>
    <row r="2130" ht="12.5" x14ac:dyDescent="0.25"/>
    <row r="2131" ht="12.5" x14ac:dyDescent="0.25"/>
    <row r="2132" ht="12.5" x14ac:dyDescent="0.25"/>
    <row r="2133" ht="12.5" x14ac:dyDescent="0.25"/>
    <row r="2134" ht="12.5" x14ac:dyDescent="0.25"/>
    <row r="2135" ht="12.5" x14ac:dyDescent="0.25"/>
    <row r="2136" ht="12.5" x14ac:dyDescent="0.25"/>
    <row r="2137" ht="12.5" x14ac:dyDescent="0.25"/>
    <row r="2138" ht="12.5" x14ac:dyDescent="0.25"/>
    <row r="2139" ht="12.5" x14ac:dyDescent="0.25"/>
    <row r="2140" ht="12.5" x14ac:dyDescent="0.25"/>
    <row r="2141" ht="12.5" x14ac:dyDescent="0.25"/>
    <row r="2142" ht="12.5" x14ac:dyDescent="0.25"/>
    <row r="2143" ht="12.5" x14ac:dyDescent="0.25"/>
    <row r="2144" ht="12.5" x14ac:dyDescent="0.25"/>
    <row r="2145" ht="12.5" x14ac:dyDescent="0.25"/>
    <row r="2146" ht="12.5" x14ac:dyDescent="0.25"/>
    <row r="2147" ht="12.5" x14ac:dyDescent="0.25"/>
    <row r="2148" ht="12.5" x14ac:dyDescent="0.25"/>
    <row r="2149" ht="12.5" x14ac:dyDescent="0.25"/>
    <row r="2150" ht="12.5" x14ac:dyDescent="0.25"/>
    <row r="2151" ht="12.5" x14ac:dyDescent="0.25"/>
    <row r="2152" ht="12.5" x14ac:dyDescent="0.25"/>
    <row r="2153" ht="12.5" x14ac:dyDescent="0.25"/>
    <row r="2154" ht="12.5" x14ac:dyDescent="0.25"/>
    <row r="2155" ht="12.5" x14ac:dyDescent="0.25"/>
    <row r="2156" ht="12.5" x14ac:dyDescent="0.25"/>
    <row r="2157" ht="12.5" x14ac:dyDescent="0.25"/>
    <row r="2158" ht="12.5" x14ac:dyDescent="0.25"/>
    <row r="2159" ht="12.5" x14ac:dyDescent="0.25"/>
    <row r="2160" ht="12.5" x14ac:dyDescent="0.25"/>
    <row r="2161" ht="12.5" x14ac:dyDescent="0.25"/>
    <row r="2162" ht="12.5" x14ac:dyDescent="0.25"/>
    <row r="2163" ht="12.5" x14ac:dyDescent="0.25"/>
    <row r="2164" ht="12.5" x14ac:dyDescent="0.25"/>
    <row r="2165" ht="12.5" x14ac:dyDescent="0.25"/>
    <row r="2166" ht="12.5" x14ac:dyDescent="0.25"/>
    <row r="2167" ht="12.5" x14ac:dyDescent="0.25"/>
    <row r="2168" ht="12.5" x14ac:dyDescent="0.25"/>
    <row r="2169" ht="12.5" x14ac:dyDescent="0.25"/>
    <row r="2170" ht="12.5" x14ac:dyDescent="0.25"/>
    <row r="2171" ht="12.5" x14ac:dyDescent="0.25"/>
    <row r="2172" ht="12.5" x14ac:dyDescent="0.25"/>
    <row r="2173" ht="12.5" x14ac:dyDescent="0.25"/>
    <row r="2174" ht="12.5" x14ac:dyDescent="0.25"/>
    <row r="2175" ht="12.5" x14ac:dyDescent="0.25"/>
    <row r="2176" ht="12.5" x14ac:dyDescent="0.25"/>
    <row r="2177" ht="12.5" x14ac:dyDescent="0.25"/>
    <row r="2178" ht="12.5" x14ac:dyDescent="0.25"/>
    <row r="2179" ht="12.5" x14ac:dyDescent="0.25"/>
    <row r="2180" ht="12.5" x14ac:dyDescent="0.25"/>
    <row r="2181" ht="12.5" x14ac:dyDescent="0.25"/>
    <row r="2182" ht="12.5" x14ac:dyDescent="0.25"/>
    <row r="2183" ht="12.5" x14ac:dyDescent="0.25"/>
    <row r="2184" ht="12.5" x14ac:dyDescent="0.25"/>
    <row r="2185" ht="12.5" x14ac:dyDescent="0.25"/>
    <row r="2186" ht="12.5" x14ac:dyDescent="0.25"/>
    <row r="2187" ht="12.5" x14ac:dyDescent="0.25"/>
    <row r="2188" ht="12.5" x14ac:dyDescent="0.25"/>
    <row r="2189" ht="12.5" x14ac:dyDescent="0.25"/>
    <row r="2190" ht="12.5" x14ac:dyDescent="0.25"/>
    <row r="2191" ht="12.5" x14ac:dyDescent="0.25"/>
    <row r="2192" ht="12.5" x14ac:dyDescent="0.25"/>
    <row r="2193" ht="12.5" x14ac:dyDescent="0.25"/>
    <row r="2194" ht="12.5" x14ac:dyDescent="0.25"/>
    <row r="2195" ht="12.5" x14ac:dyDescent="0.25"/>
    <row r="2196" ht="12.5" x14ac:dyDescent="0.25"/>
    <row r="2197" ht="12.5" x14ac:dyDescent="0.25"/>
    <row r="2198" ht="12.5" x14ac:dyDescent="0.25"/>
    <row r="2199" ht="12.5" x14ac:dyDescent="0.25"/>
    <row r="2200" ht="12.5" x14ac:dyDescent="0.25"/>
    <row r="2201" ht="12.5" x14ac:dyDescent="0.25"/>
    <row r="2202" ht="12.5" x14ac:dyDescent="0.25"/>
    <row r="2203" ht="12.5" x14ac:dyDescent="0.25"/>
    <row r="2204" ht="12.5" x14ac:dyDescent="0.25"/>
    <row r="2205" ht="12.5" x14ac:dyDescent="0.25"/>
    <row r="2206" ht="12.5" x14ac:dyDescent="0.25"/>
    <row r="2207" ht="12.5" x14ac:dyDescent="0.25"/>
    <row r="2208" ht="12.5" x14ac:dyDescent="0.25"/>
    <row r="2209" ht="12.5" x14ac:dyDescent="0.25"/>
    <row r="2210" ht="12.5" x14ac:dyDescent="0.25"/>
    <row r="2211" ht="12.5" x14ac:dyDescent="0.25"/>
    <row r="2212" ht="12.5" x14ac:dyDescent="0.25"/>
    <row r="2213" ht="12.5" x14ac:dyDescent="0.25"/>
    <row r="2214" ht="12.5" x14ac:dyDescent="0.25"/>
    <row r="2215" ht="12.5" x14ac:dyDescent="0.25"/>
    <row r="2216" ht="12.5" x14ac:dyDescent="0.25"/>
    <row r="2217" ht="12.5" x14ac:dyDescent="0.25"/>
    <row r="2218" ht="12.5" x14ac:dyDescent="0.25"/>
    <row r="2219" ht="12.5" x14ac:dyDescent="0.25"/>
    <row r="2220" ht="12.5" x14ac:dyDescent="0.25"/>
    <row r="2221" ht="12.5" x14ac:dyDescent="0.25"/>
    <row r="2222" ht="12.5" x14ac:dyDescent="0.25"/>
    <row r="2223" ht="12.5" x14ac:dyDescent="0.25"/>
    <row r="2224" ht="12.5" x14ac:dyDescent="0.25"/>
    <row r="2225" ht="12.5" x14ac:dyDescent="0.25"/>
    <row r="2226" ht="12.5" x14ac:dyDescent="0.25"/>
    <row r="2227" ht="12.5" x14ac:dyDescent="0.25"/>
    <row r="2228" ht="12.5" x14ac:dyDescent="0.25"/>
    <row r="2229" ht="12.5" x14ac:dyDescent="0.25"/>
    <row r="2230" ht="12.5" x14ac:dyDescent="0.25"/>
    <row r="2231" ht="12.5" x14ac:dyDescent="0.25"/>
    <row r="2232" ht="12.5" x14ac:dyDescent="0.25"/>
    <row r="2233" ht="12.5" x14ac:dyDescent="0.25"/>
    <row r="2234" ht="12.5" x14ac:dyDescent="0.25"/>
    <row r="2235" ht="12.5" x14ac:dyDescent="0.25"/>
    <row r="2236" ht="12.5" x14ac:dyDescent="0.25"/>
    <row r="2237" ht="12.5" x14ac:dyDescent="0.25"/>
    <row r="2238" ht="12.5" x14ac:dyDescent="0.25"/>
    <row r="2239" ht="12.5" x14ac:dyDescent="0.25"/>
    <row r="2240" ht="12.5" x14ac:dyDescent="0.25"/>
    <row r="2241" ht="12.5" x14ac:dyDescent="0.25"/>
    <row r="2242" ht="12.5" x14ac:dyDescent="0.25"/>
    <row r="2243" ht="12.5" x14ac:dyDescent="0.25"/>
    <row r="2244" ht="12.5" x14ac:dyDescent="0.25"/>
    <row r="2245" ht="12.5" x14ac:dyDescent="0.25"/>
    <row r="2246" ht="12.5" x14ac:dyDescent="0.25"/>
    <row r="2247" ht="12.5" x14ac:dyDescent="0.25"/>
    <row r="2248" ht="12.5" x14ac:dyDescent="0.25"/>
    <row r="2249" ht="12.5" x14ac:dyDescent="0.25"/>
    <row r="2250" ht="12.5" x14ac:dyDescent="0.25"/>
    <row r="2251" ht="12.5" x14ac:dyDescent="0.25"/>
    <row r="2252" ht="12.5" x14ac:dyDescent="0.25"/>
    <row r="2253" ht="12.5" x14ac:dyDescent="0.25"/>
    <row r="2254" ht="12.5" x14ac:dyDescent="0.25"/>
    <row r="2255" ht="12.5" x14ac:dyDescent="0.25"/>
    <row r="2256" ht="12.5" x14ac:dyDescent="0.25"/>
    <row r="2257" ht="12.5" x14ac:dyDescent="0.25"/>
    <row r="2258" ht="12.5" x14ac:dyDescent="0.25"/>
    <row r="2259" ht="12.5" x14ac:dyDescent="0.25"/>
    <row r="2260" ht="12.5" x14ac:dyDescent="0.25"/>
    <row r="2261" ht="12.5" x14ac:dyDescent="0.25"/>
    <row r="2262" ht="12.5" x14ac:dyDescent="0.25"/>
    <row r="2263" ht="12.5" x14ac:dyDescent="0.25"/>
    <row r="2264" ht="12.5" x14ac:dyDescent="0.25"/>
    <row r="2265" ht="12.5" x14ac:dyDescent="0.25"/>
    <row r="2266" ht="12.5" x14ac:dyDescent="0.25"/>
    <row r="2267" ht="12.5" x14ac:dyDescent="0.25"/>
    <row r="2268" ht="12.5" x14ac:dyDescent="0.25"/>
    <row r="2269" ht="12.5" x14ac:dyDescent="0.25"/>
    <row r="2270" ht="12.5" x14ac:dyDescent="0.25"/>
    <row r="2271" ht="12.5" x14ac:dyDescent="0.25"/>
    <row r="2272" ht="12.5" x14ac:dyDescent="0.25"/>
    <row r="2273" ht="12.5" x14ac:dyDescent="0.25"/>
    <row r="2274" ht="12.5" x14ac:dyDescent="0.25"/>
    <row r="2275" ht="12.5" x14ac:dyDescent="0.25"/>
    <row r="2276" ht="12.5" x14ac:dyDescent="0.25"/>
    <row r="2277" ht="12.5" x14ac:dyDescent="0.25"/>
    <row r="2278" ht="12.5" x14ac:dyDescent="0.25"/>
    <row r="2279" ht="12.5" x14ac:dyDescent="0.25"/>
    <row r="2280" ht="12.5" x14ac:dyDescent="0.25"/>
    <row r="2281" ht="12.5" x14ac:dyDescent="0.25"/>
    <row r="2282" ht="12.5" x14ac:dyDescent="0.25"/>
    <row r="2283" ht="12.5" x14ac:dyDescent="0.25"/>
    <row r="2284" ht="12.5" x14ac:dyDescent="0.25"/>
    <row r="2285" ht="12.5" x14ac:dyDescent="0.25"/>
    <row r="2286" ht="12.5" x14ac:dyDescent="0.25"/>
    <row r="2287" ht="12.5" x14ac:dyDescent="0.25"/>
    <row r="2288" ht="12.5" x14ac:dyDescent="0.25"/>
    <row r="2289" ht="12.5" x14ac:dyDescent="0.25"/>
    <row r="2290" ht="12.5" x14ac:dyDescent="0.25"/>
    <row r="2291" ht="12.5" x14ac:dyDescent="0.25"/>
    <row r="2292" ht="12.5" x14ac:dyDescent="0.25"/>
    <row r="2293" ht="12.5" x14ac:dyDescent="0.25"/>
    <row r="2294" ht="12.5" x14ac:dyDescent="0.25"/>
    <row r="2295" ht="12.5" x14ac:dyDescent="0.25"/>
    <row r="2296" ht="12.5" x14ac:dyDescent="0.25"/>
    <row r="2297" ht="12.5" x14ac:dyDescent="0.25"/>
    <row r="2298" ht="12.5" x14ac:dyDescent="0.25"/>
    <row r="2299" ht="12.5" x14ac:dyDescent="0.25"/>
    <row r="2300" ht="12.5" x14ac:dyDescent="0.25"/>
    <row r="2301" ht="12.5" x14ac:dyDescent="0.25"/>
    <row r="2302" ht="12.5" x14ac:dyDescent="0.25"/>
    <row r="2303" ht="12.5" x14ac:dyDescent="0.25"/>
    <row r="2304" ht="12.5" x14ac:dyDescent="0.25"/>
    <row r="2305" ht="12.5" x14ac:dyDescent="0.25"/>
    <row r="2306" ht="12.5" x14ac:dyDescent="0.25"/>
    <row r="2307" ht="12.5" x14ac:dyDescent="0.25"/>
    <row r="2308" ht="12.5" x14ac:dyDescent="0.25"/>
    <row r="2309" ht="12.5" x14ac:dyDescent="0.25"/>
    <row r="2310" ht="12.5" x14ac:dyDescent="0.25"/>
    <row r="2311" ht="12.5" x14ac:dyDescent="0.25"/>
    <row r="2312" ht="12.5" x14ac:dyDescent="0.25"/>
    <row r="2313" ht="12.5" x14ac:dyDescent="0.25"/>
    <row r="2314" ht="12.5" x14ac:dyDescent="0.25"/>
    <row r="2315" ht="12.5" x14ac:dyDescent="0.25"/>
    <row r="2316" ht="12.5" x14ac:dyDescent="0.25"/>
    <row r="2317" ht="12.5" x14ac:dyDescent="0.25"/>
    <row r="2318" ht="12.5" x14ac:dyDescent="0.25"/>
    <row r="2319" ht="12.5" x14ac:dyDescent="0.25"/>
    <row r="2320" ht="12.5" x14ac:dyDescent="0.25"/>
    <row r="2321" ht="12.5" x14ac:dyDescent="0.25"/>
    <row r="2322" ht="12.5" x14ac:dyDescent="0.25"/>
    <row r="2323" ht="12.5" x14ac:dyDescent="0.25"/>
    <row r="2324" ht="12.5" x14ac:dyDescent="0.25"/>
    <row r="2325" ht="12.5" x14ac:dyDescent="0.25"/>
    <row r="2326" ht="12.5" x14ac:dyDescent="0.25"/>
    <row r="2327" ht="12.5" x14ac:dyDescent="0.25"/>
    <row r="2328" ht="12.5" x14ac:dyDescent="0.25"/>
    <row r="2329" ht="12.5" x14ac:dyDescent="0.25"/>
    <row r="2330" ht="12.5" x14ac:dyDescent="0.25"/>
    <row r="2331" ht="12.5" x14ac:dyDescent="0.25"/>
    <row r="2332" ht="12.5" x14ac:dyDescent="0.25"/>
    <row r="2333" ht="12.5" x14ac:dyDescent="0.25"/>
    <row r="2334" ht="12.5" x14ac:dyDescent="0.25"/>
    <row r="2335" ht="12.5" x14ac:dyDescent="0.25"/>
    <row r="2336" ht="12.5" x14ac:dyDescent="0.25"/>
    <row r="2337" ht="12.5" x14ac:dyDescent="0.25"/>
    <row r="2338" ht="12.5" x14ac:dyDescent="0.25"/>
    <row r="2339" ht="12.5" x14ac:dyDescent="0.25"/>
    <row r="2340" ht="12.5" x14ac:dyDescent="0.25"/>
    <row r="2341" ht="12.5" x14ac:dyDescent="0.25"/>
    <row r="2342" ht="12.5" x14ac:dyDescent="0.25"/>
    <row r="2343" ht="12.5" x14ac:dyDescent="0.25"/>
    <row r="2344" ht="12.5" x14ac:dyDescent="0.25"/>
    <row r="2345" ht="12.5" x14ac:dyDescent="0.25"/>
    <row r="2346" ht="12.5" x14ac:dyDescent="0.25"/>
    <row r="2347" ht="12.5" x14ac:dyDescent="0.25"/>
    <row r="2348" ht="12.5" x14ac:dyDescent="0.25"/>
    <row r="2349" ht="12.5" x14ac:dyDescent="0.25"/>
    <row r="2350" ht="12.5" x14ac:dyDescent="0.25"/>
    <row r="2351" ht="12.5" x14ac:dyDescent="0.25"/>
    <row r="2352" ht="12.5" x14ac:dyDescent="0.25"/>
    <row r="2353" ht="12.5" x14ac:dyDescent="0.25"/>
    <row r="2354" ht="12.5" x14ac:dyDescent="0.25"/>
    <row r="2355" ht="12.5" x14ac:dyDescent="0.25"/>
    <row r="2356" ht="12.5" x14ac:dyDescent="0.25"/>
    <row r="2357" ht="12.5" x14ac:dyDescent="0.25"/>
    <row r="2358" ht="12.5" x14ac:dyDescent="0.25"/>
    <row r="2359" ht="12.5" x14ac:dyDescent="0.25"/>
    <row r="2360" ht="12.5" x14ac:dyDescent="0.25"/>
    <row r="2361" ht="12.5" x14ac:dyDescent="0.25"/>
    <row r="2362" ht="12.5" x14ac:dyDescent="0.25"/>
    <row r="2363" ht="12.5" x14ac:dyDescent="0.25"/>
    <row r="2364" ht="12.5" x14ac:dyDescent="0.25"/>
    <row r="2365" ht="12.5" x14ac:dyDescent="0.25"/>
    <row r="2366" ht="12.5" x14ac:dyDescent="0.25"/>
    <row r="2367" ht="12.5" x14ac:dyDescent="0.25"/>
    <row r="2368" ht="12.5" x14ac:dyDescent="0.25"/>
    <row r="2369" ht="12.5" x14ac:dyDescent="0.25"/>
    <row r="2370" ht="12.5" x14ac:dyDescent="0.25"/>
    <row r="2371" ht="12.5" x14ac:dyDescent="0.25"/>
    <row r="2372" ht="12.5" x14ac:dyDescent="0.25"/>
    <row r="2373" ht="12.5" x14ac:dyDescent="0.25"/>
    <row r="2374" ht="12.5" x14ac:dyDescent="0.25"/>
    <row r="2375" ht="12.5" x14ac:dyDescent="0.25"/>
    <row r="2376" ht="12.5" x14ac:dyDescent="0.25"/>
    <row r="2377" ht="12.5" x14ac:dyDescent="0.25"/>
    <row r="2378" ht="12.5" x14ac:dyDescent="0.25"/>
    <row r="2379" ht="12.5" x14ac:dyDescent="0.25"/>
    <row r="2380" ht="12.5" x14ac:dyDescent="0.25"/>
    <row r="2381" ht="12.5" x14ac:dyDescent="0.25"/>
    <row r="2382" ht="12.5" x14ac:dyDescent="0.25"/>
    <row r="2383" ht="12.5" x14ac:dyDescent="0.25"/>
    <row r="2384" ht="12.5" x14ac:dyDescent="0.25"/>
    <row r="2385" ht="12.5" x14ac:dyDescent="0.25"/>
    <row r="2386" ht="12.5" x14ac:dyDescent="0.25"/>
    <row r="2387" ht="12.5" x14ac:dyDescent="0.25"/>
    <row r="2388" ht="12.5" x14ac:dyDescent="0.25"/>
    <row r="2389" ht="12.5" x14ac:dyDescent="0.25"/>
    <row r="2390" ht="12.5" x14ac:dyDescent="0.25"/>
    <row r="2391" ht="12.5" x14ac:dyDescent="0.25"/>
    <row r="2392" ht="12.5" x14ac:dyDescent="0.25"/>
    <row r="2393" ht="12.5" x14ac:dyDescent="0.25"/>
    <row r="2394" ht="12.5" x14ac:dyDescent="0.25"/>
    <row r="2395" ht="12.5" x14ac:dyDescent="0.25"/>
    <row r="2396" ht="12.5" x14ac:dyDescent="0.25"/>
    <row r="2397" ht="12.5" x14ac:dyDescent="0.25"/>
    <row r="2398" ht="12.5" x14ac:dyDescent="0.25"/>
    <row r="2399" ht="12.5" x14ac:dyDescent="0.25"/>
    <row r="2400" ht="12.5" x14ac:dyDescent="0.25"/>
    <row r="2401" ht="12.5" x14ac:dyDescent="0.25"/>
    <row r="2402" ht="12.5" x14ac:dyDescent="0.25"/>
    <row r="2403" ht="12.5" x14ac:dyDescent="0.25"/>
    <row r="2404" ht="12.5" x14ac:dyDescent="0.25"/>
    <row r="2405" ht="12.5" x14ac:dyDescent="0.25"/>
    <row r="2406" ht="12.5" x14ac:dyDescent="0.25"/>
    <row r="2407" ht="12.5" x14ac:dyDescent="0.25"/>
    <row r="2408" ht="12.5" x14ac:dyDescent="0.25"/>
    <row r="2409" ht="12.5" x14ac:dyDescent="0.25"/>
    <row r="2410" ht="12.5" x14ac:dyDescent="0.25"/>
    <row r="2411" ht="12.5" x14ac:dyDescent="0.25"/>
    <row r="2412" ht="12.5" x14ac:dyDescent="0.25"/>
    <row r="2413" ht="12.5" x14ac:dyDescent="0.25"/>
    <row r="2414" ht="12.5" x14ac:dyDescent="0.25"/>
    <row r="2415" ht="12.5" x14ac:dyDescent="0.25"/>
    <row r="2416" ht="12.5" x14ac:dyDescent="0.25"/>
    <row r="2417" ht="12.5" x14ac:dyDescent="0.25"/>
    <row r="2418" ht="12.5" x14ac:dyDescent="0.25"/>
    <row r="2419" ht="12.5" x14ac:dyDescent="0.25"/>
    <row r="2420" ht="12.5" x14ac:dyDescent="0.25"/>
    <row r="2421" ht="12.5" x14ac:dyDescent="0.25"/>
    <row r="2422" ht="12.5" x14ac:dyDescent="0.25"/>
    <row r="2423" ht="12.5" x14ac:dyDescent="0.25"/>
    <row r="2424" ht="12.5" x14ac:dyDescent="0.25"/>
    <row r="2425" ht="12.5" x14ac:dyDescent="0.25"/>
    <row r="2426" ht="12.5" x14ac:dyDescent="0.25"/>
    <row r="2427" ht="12.5" x14ac:dyDescent="0.25"/>
    <row r="2428" ht="12.5" x14ac:dyDescent="0.25"/>
    <row r="2429" ht="12.5" x14ac:dyDescent="0.25"/>
    <row r="2430" ht="12.5" x14ac:dyDescent="0.25"/>
    <row r="2431" ht="12.5" x14ac:dyDescent="0.25"/>
    <row r="2432" ht="12.5" x14ac:dyDescent="0.25"/>
    <row r="2433" ht="12.5" x14ac:dyDescent="0.25"/>
    <row r="2434" ht="12.5" x14ac:dyDescent="0.25"/>
    <row r="2435" ht="12.5" x14ac:dyDescent="0.25"/>
    <row r="2436" ht="12.5" x14ac:dyDescent="0.25"/>
    <row r="2437" ht="12.5" x14ac:dyDescent="0.25"/>
    <row r="2438" ht="12.5" x14ac:dyDescent="0.25"/>
    <row r="2439" ht="12.5" x14ac:dyDescent="0.25"/>
    <row r="2440" ht="12.5" x14ac:dyDescent="0.25"/>
    <row r="2441" ht="12.5" x14ac:dyDescent="0.25"/>
    <row r="2442" ht="12.5" x14ac:dyDescent="0.25"/>
    <row r="2443" ht="12.5" x14ac:dyDescent="0.25"/>
    <row r="2444" ht="12.5" x14ac:dyDescent="0.25"/>
    <row r="2445" ht="12.5" x14ac:dyDescent="0.25"/>
    <row r="2446" ht="12.5" x14ac:dyDescent="0.25"/>
    <row r="2447" ht="12.5" x14ac:dyDescent="0.25"/>
    <row r="2448" ht="12.5" x14ac:dyDescent="0.25"/>
    <row r="2449" ht="12.5" x14ac:dyDescent="0.25"/>
    <row r="2450" ht="12.5" x14ac:dyDescent="0.25"/>
    <row r="2451" ht="12.5" x14ac:dyDescent="0.25"/>
    <row r="2452" ht="12.5" x14ac:dyDescent="0.25"/>
    <row r="2453" ht="12.5" x14ac:dyDescent="0.25"/>
    <row r="2454" ht="12.5" x14ac:dyDescent="0.25"/>
    <row r="2455" ht="12.5" x14ac:dyDescent="0.25"/>
    <row r="2456" ht="12.5" x14ac:dyDescent="0.25"/>
    <row r="2457" ht="12.5" x14ac:dyDescent="0.25"/>
    <row r="2458" ht="12.5" x14ac:dyDescent="0.25"/>
    <row r="2459" ht="12.5" x14ac:dyDescent="0.25"/>
    <row r="2460" ht="12.5" x14ac:dyDescent="0.25"/>
    <row r="2461" ht="12.5" x14ac:dyDescent="0.25"/>
    <row r="2462" ht="12.5" x14ac:dyDescent="0.25"/>
    <row r="2463" ht="12.5" x14ac:dyDescent="0.25"/>
    <row r="2464" ht="12.5" x14ac:dyDescent="0.25"/>
    <row r="2465" ht="12.5" x14ac:dyDescent="0.25"/>
    <row r="2466" ht="12.5" x14ac:dyDescent="0.25"/>
    <row r="2467" ht="12.5" x14ac:dyDescent="0.25"/>
    <row r="2468" ht="12.5" x14ac:dyDescent="0.25"/>
    <row r="2469" ht="12.5" x14ac:dyDescent="0.25"/>
    <row r="2470" ht="12.5" x14ac:dyDescent="0.25"/>
    <row r="2471" ht="12.5" x14ac:dyDescent="0.25"/>
    <row r="2472" ht="12.5" x14ac:dyDescent="0.25"/>
    <row r="2473" ht="12.5" x14ac:dyDescent="0.25"/>
    <row r="2474" ht="12.5" x14ac:dyDescent="0.25"/>
    <row r="2475" ht="12.5" x14ac:dyDescent="0.25"/>
    <row r="2476" ht="12.5" x14ac:dyDescent="0.25"/>
    <row r="2477" ht="12.5" x14ac:dyDescent="0.25"/>
    <row r="2478" ht="12.5" x14ac:dyDescent="0.25"/>
    <row r="2479" ht="12.5" x14ac:dyDescent="0.25"/>
    <row r="2480" ht="12.5" x14ac:dyDescent="0.25"/>
    <row r="2481" ht="12.5" x14ac:dyDescent="0.25"/>
    <row r="2482" ht="12.5" x14ac:dyDescent="0.25"/>
    <row r="2483" ht="12.5" x14ac:dyDescent="0.25"/>
    <row r="2484" ht="12.5" x14ac:dyDescent="0.25"/>
    <row r="2485" ht="12.5" x14ac:dyDescent="0.25"/>
    <row r="2486" ht="12.5" x14ac:dyDescent="0.25"/>
    <row r="2487" ht="12.5" x14ac:dyDescent="0.25"/>
    <row r="2488" ht="12.5" x14ac:dyDescent="0.25"/>
    <row r="2489" ht="12.5" x14ac:dyDescent="0.25"/>
    <row r="2490" ht="12.5" x14ac:dyDescent="0.25"/>
    <row r="2491" ht="12.5" x14ac:dyDescent="0.25"/>
    <row r="2492" ht="12.5" x14ac:dyDescent="0.25"/>
    <row r="2493" ht="12.5" x14ac:dyDescent="0.25"/>
    <row r="2494" ht="12.5" x14ac:dyDescent="0.25"/>
    <row r="2495" ht="12.5" x14ac:dyDescent="0.25"/>
    <row r="2496" ht="12.5" x14ac:dyDescent="0.25"/>
    <row r="2497" ht="12.5" x14ac:dyDescent="0.25"/>
    <row r="2498" ht="12.5" x14ac:dyDescent="0.25"/>
    <row r="2499" ht="12.5" x14ac:dyDescent="0.25"/>
    <row r="2500" ht="12.5" x14ac:dyDescent="0.25"/>
    <row r="2501" ht="12.5" x14ac:dyDescent="0.25"/>
    <row r="2502" ht="12.5" x14ac:dyDescent="0.25"/>
    <row r="2503" ht="12.5" x14ac:dyDescent="0.25"/>
    <row r="2504" ht="12.5" x14ac:dyDescent="0.25"/>
    <row r="2505" ht="12.5" x14ac:dyDescent="0.25"/>
    <row r="2506" ht="12.5" x14ac:dyDescent="0.25"/>
    <row r="2507" ht="12.5" x14ac:dyDescent="0.25"/>
    <row r="2508" ht="12.5" x14ac:dyDescent="0.25"/>
    <row r="2509" ht="12.5" x14ac:dyDescent="0.25"/>
    <row r="2510" ht="12.5" x14ac:dyDescent="0.25"/>
    <row r="2511" ht="12.5" x14ac:dyDescent="0.25"/>
    <row r="2512" ht="12.5" x14ac:dyDescent="0.25"/>
    <row r="2513" ht="12.5" x14ac:dyDescent="0.25"/>
    <row r="2514" ht="12.5" x14ac:dyDescent="0.25"/>
    <row r="2515" ht="12.5" x14ac:dyDescent="0.25"/>
    <row r="2516" ht="12.5" x14ac:dyDescent="0.25"/>
    <row r="2517" ht="12.5" x14ac:dyDescent="0.25"/>
    <row r="2518" ht="12.5" x14ac:dyDescent="0.25"/>
    <row r="2519" ht="12.5" x14ac:dyDescent="0.25"/>
    <row r="2520" ht="12.5" x14ac:dyDescent="0.25"/>
    <row r="2521" ht="12.5" x14ac:dyDescent="0.25"/>
    <row r="2522" ht="12.5" x14ac:dyDescent="0.25"/>
    <row r="2523" ht="12.5" x14ac:dyDescent="0.25"/>
    <row r="2524" ht="12.5" x14ac:dyDescent="0.25"/>
    <row r="2525" ht="12.5" x14ac:dyDescent="0.25"/>
    <row r="2526" ht="12.5" x14ac:dyDescent="0.25"/>
    <row r="2527" ht="12.5" x14ac:dyDescent="0.25"/>
    <row r="2528" ht="12.5" x14ac:dyDescent="0.25"/>
    <row r="2529" ht="12.5" x14ac:dyDescent="0.25"/>
    <row r="2530" ht="12.5" x14ac:dyDescent="0.25"/>
    <row r="2531" ht="12.5" x14ac:dyDescent="0.25"/>
    <row r="2532" ht="12.5" x14ac:dyDescent="0.25"/>
    <row r="2533" ht="12.5" x14ac:dyDescent="0.25"/>
    <row r="2534" ht="12.5" x14ac:dyDescent="0.25"/>
    <row r="2535" ht="12.5" x14ac:dyDescent="0.25"/>
    <row r="2536" ht="12.5" x14ac:dyDescent="0.25"/>
    <row r="2537" ht="12.5" x14ac:dyDescent="0.25"/>
    <row r="2538" ht="12.5" x14ac:dyDescent="0.25"/>
    <row r="2539" ht="12.5" x14ac:dyDescent="0.25"/>
    <row r="2540" ht="12.5" x14ac:dyDescent="0.25"/>
    <row r="2541" ht="12.5" x14ac:dyDescent="0.25"/>
    <row r="2542" ht="12.5" x14ac:dyDescent="0.25"/>
    <row r="2543" ht="12.5" x14ac:dyDescent="0.25"/>
    <row r="2544" ht="12.5" x14ac:dyDescent="0.25"/>
    <row r="2545" ht="12.5" x14ac:dyDescent="0.25"/>
    <row r="2546" ht="12.5" x14ac:dyDescent="0.25"/>
    <row r="2547" ht="12.5" x14ac:dyDescent="0.25"/>
    <row r="2548" ht="12.5" x14ac:dyDescent="0.25"/>
    <row r="2549" ht="12.5" x14ac:dyDescent="0.25"/>
    <row r="2550" ht="12.5" x14ac:dyDescent="0.25"/>
    <row r="2551" ht="12.5" x14ac:dyDescent="0.25"/>
    <row r="2552" ht="12.5" x14ac:dyDescent="0.25"/>
    <row r="2553" ht="12.5" x14ac:dyDescent="0.25"/>
    <row r="2554" ht="12.5" x14ac:dyDescent="0.25"/>
    <row r="2555" ht="12.5" x14ac:dyDescent="0.25"/>
    <row r="2556" ht="12.5" x14ac:dyDescent="0.25"/>
    <row r="2557" ht="12.5" x14ac:dyDescent="0.25"/>
    <row r="2558" ht="12.5" x14ac:dyDescent="0.25"/>
    <row r="2559" ht="12.5" x14ac:dyDescent="0.25"/>
    <row r="2560" ht="12.5" x14ac:dyDescent="0.25"/>
    <row r="2561" ht="12.5" x14ac:dyDescent="0.25"/>
    <row r="2562" ht="12.5" x14ac:dyDescent="0.25"/>
    <row r="2563" ht="12.5" x14ac:dyDescent="0.25"/>
    <row r="2564" ht="12.5" x14ac:dyDescent="0.25"/>
    <row r="2565" ht="12.5" x14ac:dyDescent="0.25"/>
    <row r="2566" ht="12.5" x14ac:dyDescent="0.25"/>
    <row r="2567" ht="12.5" x14ac:dyDescent="0.25"/>
    <row r="2568" ht="12.5" x14ac:dyDescent="0.25"/>
    <row r="2569" ht="12.5" x14ac:dyDescent="0.25"/>
    <row r="2570" ht="12.5" x14ac:dyDescent="0.25"/>
    <row r="2571" ht="12.5" x14ac:dyDescent="0.25"/>
    <row r="2572" ht="12.5" x14ac:dyDescent="0.25"/>
    <row r="2573" ht="12.5" x14ac:dyDescent="0.25"/>
    <row r="2574" ht="12.5" x14ac:dyDescent="0.25"/>
    <row r="2575" ht="12.5" x14ac:dyDescent="0.25"/>
    <row r="2576" ht="12.5" x14ac:dyDescent="0.25"/>
    <row r="2577" ht="12.5" x14ac:dyDescent="0.25"/>
    <row r="2578" ht="12.5" x14ac:dyDescent="0.25"/>
    <row r="2579" ht="12.5" x14ac:dyDescent="0.25"/>
    <row r="2580" ht="12.5" x14ac:dyDescent="0.25"/>
    <row r="2581" ht="12.5" x14ac:dyDescent="0.25"/>
    <row r="2582" ht="12.5" x14ac:dyDescent="0.25"/>
    <row r="2583" ht="12.5" x14ac:dyDescent="0.25"/>
    <row r="2584" ht="12.5" x14ac:dyDescent="0.25"/>
    <row r="2585" ht="12.5" x14ac:dyDescent="0.25"/>
    <row r="2586" ht="12.5" x14ac:dyDescent="0.25"/>
    <row r="2587" ht="12.5" x14ac:dyDescent="0.25"/>
    <row r="2588" ht="12.5" x14ac:dyDescent="0.25"/>
    <row r="2589" ht="12.5" x14ac:dyDescent="0.25"/>
    <row r="2590" ht="12.5" x14ac:dyDescent="0.25"/>
    <row r="2591" ht="12.5" x14ac:dyDescent="0.25"/>
    <row r="2592" ht="12.5" x14ac:dyDescent="0.25"/>
    <row r="2593" ht="12.5" x14ac:dyDescent="0.25"/>
    <row r="2594" ht="12.5" x14ac:dyDescent="0.25"/>
    <row r="2595" ht="12.5" x14ac:dyDescent="0.25"/>
    <row r="2596" ht="12.5" x14ac:dyDescent="0.25"/>
    <row r="2597" ht="12.5" x14ac:dyDescent="0.25"/>
    <row r="2598" ht="12.5" x14ac:dyDescent="0.25"/>
    <row r="2599" ht="12.5" x14ac:dyDescent="0.25"/>
    <row r="2600" ht="12.5" x14ac:dyDescent="0.25"/>
    <row r="2601" ht="12.5" x14ac:dyDescent="0.25"/>
    <row r="2602" ht="12.5" x14ac:dyDescent="0.25"/>
    <row r="2603" ht="12.5" x14ac:dyDescent="0.25"/>
    <row r="2604" ht="12.5" x14ac:dyDescent="0.25"/>
    <row r="2605" ht="12.5" x14ac:dyDescent="0.25"/>
    <row r="2606" ht="12.5" x14ac:dyDescent="0.25"/>
    <row r="2607" ht="12.5" x14ac:dyDescent="0.25"/>
    <row r="2608" ht="12.5" x14ac:dyDescent="0.25"/>
    <row r="2609" ht="12.5" x14ac:dyDescent="0.25"/>
    <row r="2610" ht="12.5" x14ac:dyDescent="0.25"/>
    <row r="2611" ht="12.5" x14ac:dyDescent="0.25"/>
    <row r="2612" ht="12.5" x14ac:dyDescent="0.25"/>
    <row r="2613" ht="12.5" x14ac:dyDescent="0.25"/>
    <row r="2614" ht="12.5" x14ac:dyDescent="0.25"/>
    <row r="2615" ht="12.5" x14ac:dyDescent="0.25"/>
    <row r="2616" ht="12.5" x14ac:dyDescent="0.25"/>
    <row r="2617" ht="12.5" x14ac:dyDescent="0.25"/>
    <row r="2618" ht="12.5" x14ac:dyDescent="0.25"/>
    <row r="2619" ht="12.5" x14ac:dyDescent="0.25"/>
    <row r="2620" ht="12.5" x14ac:dyDescent="0.25"/>
    <row r="2621" ht="12.5" x14ac:dyDescent="0.25"/>
    <row r="2622" ht="12.5" x14ac:dyDescent="0.25"/>
    <row r="2623" ht="12.5" x14ac:dyDescent="0.25"/>
    <row r="2624" ht="12.5" x14ac:dyDescent="0.25"/>
    <row r="2625" ht="12.5" x14ac:dyDescent="0.25"/>
    <row r="2626" ht="12.5" x14ac:dyDescent="0.25"/>
    <row r="2627" ht="12.5" x14ac:dyDescent="0.25"/>
    <row r="2628" ht="12.5" x14ac:dyDescent="0.25"/>
    <row r="2629" ht="12.5" x14ac:dyDescent="0.25"/>
    <row r="2630" ht="12.5" x14ac:dyDescent="0.25"/>
    <row r="2631" ht="12.5" x14ac:dyDescent="0.25"/>
    <row r="2632" ht="12.5" x14ac:dyDescent="0.25"/>
    <row r="2633" ht="12.5" x14ac:dyDescent="0.25"/>
    <row r="2634" ht="12.5" x14ac:dyDescent="0.25"/>
    <row r="2635" ht="12.5" x14ac:dyDescent="0.25"/>
    <row r="2636" ht="12.5" x14ac:dyDescent="0.25"/>
    <row r="2637" ht="12.5" x14ac:dyDescent="0.25"/>
    <row r="2638" ht="12.5" x14ac:dyDescent="0.25"/>
    <row r="2639" ht="12.5" x14ac:dyDescent="0.25"/>
    <row r="2640" ht="12.5" x14ac:dyDescent="0.25"/>
    <row r="2641" ht="12.5" x14ac:dyDescent="0.25"/>
    <row r="2642" ht="12.5" x14ac:dyDescent="0.25"/>
    <row r="2643" ht="12.5" x14ac:dyDescent="0.25"/>
    <row r="2644" ht="12.5" x14ac:dyDescent="0.25"/>
    <row r="2645" ht="12.5" x14ac:dyDescent="0.25"/>
    <row r="2646" ht="12.5" x14ac:dyDescent="0.25"/>
    <row r="2647" ht="12.5" x14ac:dyDescent="0.25"/>
    <row r="2648" ht="12.5" x14ac:dyDescent="0.25"/>
    <row r="2649" ht="12.5" x14ac:dyDescent="0.25"/>
    <row r="2650" ht="12.5" x14ac:dyDescent="0.25"/>
    <row r="2651" ht="12.5" x14ac:dyDescent="0.25"/>
    <row r="2652" ht="12.5" x14ac:dyDescent="0.25"/>
    <row r="2653" ht="12.5" x14ac:dyDescent="0.25"/>
    <row r="2654" ht="12.5" x14ac:dyDescent="0.25"/>
    <row r="2655" ht="12.5" x14ac:dyDescent="0.25"/>
    <row r="2656" ht="12.5" x14ac:dyDescent="0.25"/>
    <row r="2657" ht="12.5" x14ac:dyDescent="0.25"/>
    <row r="2658" ht="12.5" x14ac:dyDescent="0.25"/>
    <row r="2659" ht="12.5" x14ac:dyDescent="0.25"/>
    <row r="2660" ht="12.5" x14ac:dyDescent="0.25"/>
    <row r="2661" ht="12.5" x14ac:dyDescent="0.25"/>
    <row r="2662" ht="12.5" x14ac:dyDescent="0.25"/>
    <row r="2663" ht="12.5" x14ac:dyDescent="0.25"/>
    <row r="2664" ht="12.5" x14ac:dyDescent="0.25"/>
    <row r="2665" ht="12.5" x14ac:dyDescent="0.25"/>
    <row r="2666" ht="12.5" x14ac:dyDescent="0.25"/>
    <row r="2667" ht="12.5" x14ac:dyDescent="0.25"/>
    <row r="2668" ht="12.5" x14ac:dyDescent="0.25"/>
    <row r="2669" ht="12.5" x14ac:dyDescent="0.25"/>
    <row r="2670" ht="12.5" x14ac:dyDescent="0.25"/>
    <row r="2671" ht="12.5" x14ac:dyDescent="0.25"/>
    <row r="2672" ht="12.5" x14ac:dyDescent="0.25"/>
    <row r="2673" ht="12.5" x14ac:dyDescent="0.25"/>
    <row r="2674" ht="12.5" x14ac:dyDescent="0.25"/>
    <row r="2675" ht="12.5" x14ac:dyDescent="0.25"/>
    <row r="2676" ht="12.5" x14ac:dyDescent="0.25"/>
    <row r="2677" ht="12.5" x14ac:dyDescent="0.25"/>
    <row r="2678" ht="12.5" x14ac:dyDescent="0.25"/>
    <row r="2679" ht="12.5" x14ac:dyDescent="0.25"/>
    <row r="2680" ht="12.5" x14ac:dyDescent="0.25"/>
    <row r="2681" ht="12.5" x14ac:dyDescent="0.25"/>
    <row r="2682" ht="12.5" x14ac:dyDescent="0.25"/>
    <row r="2683" ht="12.5" x14ac:dyDescent="0.25"/>
    <row r="2684" ht="12.5" x14ac:dyDescent="0.25"/>
    <row r="2685" ht="12.5" x14ac:dyDescent="0.25"/>
    <row r="2686" ht="12.5" x14ac:dyDescent="0.25"/>
    <row r="2687" ht="12.5" x14ac:dyDescent="0.25"/>
    <row r="2688" ht="12.5" x14ac:dyDescent="0.25"/>
    <row r="2689" ht="12.5" x14ac:dyDescent="0.25"/>
    <row r="2690" ht="12.5" x14ac:dyDescent="0.25"/>
    <row r="2691" ht="12.5" x14ac:dyDescent="0.25"/>
    <row r="2692" ht="12.5" x14ac:dyDescent="0.25"/>
    <row r="2693" ht="12.5" x14ac:dyDescent="0.25"/>
    <row r="2694" ht="12.5" x14ac:dyDescent="0.25"/>
    <row r="2695" ht="12.5" x14ac:dyDescent="0.25"/>
    <row r="2696" ht="12.5" x14ac:dyDescent="0.25"/>
    <row r="2697" ht="12.5" x14ac:dyDescent="0.25"/>
    <row r="2698" ht="12.5" x14ac:dyDescent="0.25"/>
    <row r="2699" ht="12.5" x14ac:dyDescent="0.25"/>
    <row r="2700" ht="12.5" x14ac:dyDescent="0.25"/>
    <row r="2701" ht="12.5" x14ac:dyDescent="0.25"/>
    <row r="2702" ht="12.5" x14ac:dyDescent="0.25"/>
    <row r="2703" ht="12.5" x14ac:dyDescent="0.25"/>
    <row r="2704" ht="12.5" x14ac:dyDescent="0.25"/>
    <row r="2705" ht="12.5" x14ac:dyDescent="0.25"/>
    <row r="2706" ht="12.5" x14ac:dyDescent="0.25"/>
    <row r="2707" ht="12.5" x14ac:dyDescent="0.25"/>
    <row r="2708" ht="12.5" x14ac:dyDescent="0.25"/>
    <row r="2709" ht="12.5" x14ac:dyDescent="0.25"/>
    <row r="2710" ht="12.5" x14ac:dyDescent="0.25"/>
    <row r="2711" ht="12.5" x14ac:dyDescent="0.25"/>
    <row r="2712" ht="12.5" x14ac:dyDescent="0.25"/>
    <row r="2713" ht="12.5" x14ac:dyDescent="0.25"/>
    <row r="2714" ht="12.5" x14ac:dyDescent="0.25"/>
    <row r="2715" ht="12.5" x14ac:dyDescent="0.25"/>
    <row r="2716" ht="12.5" x14ac:dyDescent="0.25"/>
    <row r="2717" ht="12.5" x14ac:dyDescent="0.25"/>
    <row r="2718" ht="12.5" x14ac:dyDescent="0.25"/>
    <row r="2719" ht="12.5" x14ac:dyDescent="0.25"/>
    <row r="2720" ht="12.5" x14ac:dyDescent="0.25"/>
    <row r="2721" ht="12.5" x14ac:dyDescent="0.25"/>
    <row r="2722" ht="12.5" x14ac:dyDescent="0.25"/>
    <row r="2723" ht="12.5" x14ac:dyDescent="0.25"/>
    <row r="2724" ht="12.5" x14ac:dyDescent="0.25"/>
    <row r="2725" ht="12.5" x14ac:dyDescent="0.25"/>
    <row r="2726" ht="12.5" x14ac:dyDescent="0.25"/>
    <row r="2727" ht="12.5" x14ac:dyDescent="0.25"/>
    <row r="2728" ht="12.5" x14ac:dyDescent="0.25"/>
    <row r="2729" ht="12.5" x14ac:dyDescent="0.25"/>
    <row r="2730" ht="12.5" x14ac:dyDescent="0.25"/>
    <row r="2731" ht="12.5" x14ac:dyDescent="0.25"/>
    <row r="2732" ht="12.5" x14ac:dyDescent="0.25"/>
    <row r="2733" ht="12.5" x14ac:dyDescent="0.25"/>
    <row r="2734" ht="12.5" x14ac:dyDescent="0.25"/>
    <row r="2735" ht="12.5" x14ac:dyDescent="0.25"/>
    <row r="2736" ht="12.5" x14ac:dyDescent="0.25"/>
    <row r="2737" ht="12.5" x14ac:dyDescent="0.25"/>
    <row r="2738" ht="12.5" x14ac:dyDescent="0.25"/>
    <row r="2739" ht="12.5" x14ac:dyDescent="0.25"/>
    <row r="2740" ht="12.5" x14ac:dyDescent="0.25"/>
    <row r="2741" ht="12.5" x14ac:dyDescent="0.25"/>
    <row r="2742" ht="12.5" x14ac:dyDescent="0.25"/>
    <row r="2743" ht="12.5" x14ac:dyDescent="0.25"/>
    <row r="2744" ht="12.5" x14ac:dyDescent="0.25"/>
    <row r="2745" ht="12.5" x14ac:dyDescent="0.25"/>
    <row r="2746" ht="12.5" x14ac:dyDescent="0.25"/>
    <row r="2747" ht="12.5" x14ac:dyDescent="0.25"/>
    <row r="2748" ht="12.5" x14ac:dyDescent="0.25"/>
    <row r="2749" ht="12.5" x14ac:dyDescent="0.25"/>
    <row r="2750" ht="12.5" x14ac:dyDescent="0.25"/>
    <row r="2751" ht="12.5" x14ac:dyDescent="0.25"/>
    <row r="2752" ht="12.5" x14ac:dyDescent="0.25"/>
    <row r="2753" ht="12.5" x14ac:dyDescent="0.25"/>
    <row r="2754" ht="12.5" x14ac:dyDescent="0.25"/>
    <row r="2755" ht="12.5" x14ac:dyDescent="0.25"/>
    <row r="2756" ht="12.5" x14ac:dyDescent="0.25"/>
    <row r="2757" ht="12.5" x14ac:dyDescent="0.25"/>
    <row r="2758" ht="12.5" x14ac:dyDescent="0.25"/>
    <row r="2759" ht="12.5" x14ac:dyDescent="0.25"/>
    <row r="2760" ht="12.5" x14ac:dyDescent="0.25"/>
    <row r="2761" ht="12.5" x14ac:dyDescent="0.25"/>
    <row r="2762" ht="12.5" x14ac:dyDescent="0.25"/>
    <row r="2763" ht="12.5" x14ac:dyDescent="0.25"/>
    <row r="2764" ht="12.5" x14ac:dyDescent="0.25"/>
    <row r="2765" ht="12.5" x14ac:dyDescent="0.25"/>
    <row r="2766" ht="12.5" x14ac:dyDescent="0.25"/>
    <row r="2767" ht="12.5" x14ac:dyDescent="0.25"/>
    <row r="2768" ht="12.5" x14ac:dyDescent="0.25"/>
    <row r="2769" ht="12.5" x14ac:dyDescent="0.25"/>
    <row r="2770" ht="12.5" x14ac:dyDescent="0.25"/>
    <row r="2771" ht="12.5" x14ac:dyDescent="0.25"/>
    <row r="2772" ht="12.5" x14ac:dyDescent="0.25"/>
    <row r="2773" ht="12.5" x14ac:dyDescent="0.25"/>
    <row r="2774" ht="12.5" x14ac:dyDescent="0.25"/>
    <row r="2775" ht="12.5" x14ac:dyDescent="0.25"/>
    <row r="2776" ht="12.5" x14ac:dyDescent="0.25"/>
    <row r="2777" ht="12.5" x14ac:dyDescent="0.25"/>
    <row r="2778" ht="12.5" x14ac:dyDescent="0.25"/>
    <row r="2779" ht="12.5" x14ac:dyDescent="0.25"/>
    <row r="2780" ht="12.5" x14ac:dyDescent="0.25"/>
    <row r="2781" ht="12.5" x14ac:dyDescent="0.25"/>
    <row r="2782" ht="12.5" x14ac:dyDescent="0.25"/>
    <row r="2783" ht="12.5" x14ac:dyDescent="0.25"/>
    <row r="2784" ht="12.5" x14ac:dyDescent="0.25"/>
    <row r="2785" ht="12.5" x14ac:dyDescent="0.25"/>
    <row r="2786" ht="12.5" x14ac:dyDescent="0.25"/>
    <row r="2787" ht="12.5" x14ac:dyDescent="0.25"/>
    <row r="2788" ht="12.5" x14ac:dyDescent="0.25"/>
    <row r="2789" ht="12.5" x14ac:dyDescent="0.25"/>
    <row r="2790" ht="12.5" x14ac:dyDescent="0.25"/>
    <row r="2791" ht="12.5" x14ac:dyDescent="0.25"/>
    <row r="2792" ht="12.5" x14ac:dyDescent="0.25"/>
    <row r="2793" ht="12.5" x14ac:dyDescent="0.25"/>
    <row r="2794" ht="12.5" x14ac:dyDescent="0.25"/>
    <row r="2795" ht="12.5" x14ac:dyDescent="0.25"/>
    <row r="2796" ht="12.5" x14ac:dyDescent="0.25"/>
    <row r="2797" ht="12.5" x14ac:dyDescent="0.25"/>
    <row r="2798" ht="12.5" x14ac:dyDescent="0.25"/>
    <row r="2799" ht="12.5" x14ac:dyDescent="0.25"/>
    <row r="2800" ht="12.5" x14ac:dyDescent="0.25"/>
    <row r="2801" ht="12.5" x14ac:dyDescent="0.25"/>
    <row r="2802" ht="12.5" x14ac:dyDescent="0.25"/>
    <row r="2803" ht="12.5" x14ac:dyDescent="0.25"/>
    <row r="2804" ht="12.5" x14ac:dyDescent="0.25"/>
    <row r="2805" ht="12.5" x14ac:dyDescent="0.25"/>
    <row r="2806" ht="12.5" x14ac:dyDescent="0.25"/>
    <row r="2807" ht="12.5" x14ac:dyDescent="0.25"/>
    <row r="2808" ht="12.5" x14ac:dyDescent="0.25"/>
    <row r="2809" ht="12.5" x14ac:dyDescent="0.25"/>
    <row r="2810" ht="12.5" x14ac:dyDescent="0.25"/>
    <row r="2811" ht="12.5" x14ac:dyDescent="0.25"/>
    <row r="2812" ht="12.5" x14ac:dyDescent="0.25"/>
    <row r="2813" ht="12.5" x14ac:dyDescent="0.25"/>
    <row r="2814" ht="12.5" x14ac:dyDescent="0.25"/>
    <row r="2815" ht="12.5" x14ac:dyDescent="0.25"/>
    <row r="2816" ht="12.5" x14ac:dyDescent="0.25"/>
    <row r="2817" ht="12.5" x14ac:dyDescent="0.25"/>
    <row r="2818" ht="12.5" x14ac:dyDescent="0.25"/>
    <row r="2819" ht="12.5" x14ac:dyDescent="0.25"/>
    <row r="2820" ht="12.5" x14ac:dyDescent="0.25"/>
    <row r="2821" ht="12.5" x14ac:dyDescent="0.25"/>
    <row r="2822" ht="12.5" x14ac:dyDescent="0.25"/>
    <row r="2823" ht="12.5" x14ac:dyDescent="0.25"/>
    <row r="2824" ht="12.5" x14ac:dyDescent="0.25"/>
    <row r="2825" ht="12.5" x14ac:dyDescent="0.25"/>
    <row r="2826" ht="12.5" x14ac:dyDescent="0.25"/>
    <row r="2827" ht="12.5" x14ac:dyDescent="0.25"/>
    <row r="2828" ht="12.5" x14ac:dyDescent="0.25"/>
    <row r="2829" ht="12.5" x14ac:dyDescent="0.25"/>
    <row r="2830" ht="12.5" x14ac:dyDescent="0.25"/>
    <row r="2831" ht="12.5" x14ac:dyDescent="0.25"/>
    <row r="2832" ht="12.5" x14ac:dyDescent="0.25"/>
    <row r="2833" ht="12.5" x14ac:dyDescent="0.25"/>
    <row r="2834" ht="12.5" x14ac:dyDescent="0.25"/>
    <row r="2835" ht="12.5" x14ac:dyDescent="0.25"/>
    <row r="2836" ht="12.5" x14ac:dyDescent="0.25"/>
    <row r="2837" ht="12.5" x14ac:dyDescent="0.25"/>
    <row r="2838" ht="12.5" x14ac:dyDescent="0.25"/>
    <row r="2839" ht="12.5" x14ac:dyDescent="0.25"/>
    <row r="2840" ht="12.5" x14ac:dyDescent="0.25"/>
    <row r="2841" ht="12.5" x14ac:dyDescent="0.25"/>
    <row r="2842" ht="12.5" x14ac:dyDescent="0.25"/>
    <row r="2843" ht="12.5" x14ac:dyDescent="0.25"/>
    <row r="2844" ht="12.5" x14ac:dyDescent="0.25"/>
    <row r="2845" ht="12.5" x14ac:dyDescent="0.25"/>
    <row r="2846" ht="12.5" x14ac:dyDescent="0.25"/>
    <row r="2847" ht="12.5" x14ac:dyDescent="0.25"/>
    <row r="2848" ht="12.5" x14ac:dyDescent="0.25"/>
    <row r="2849" ht="12.5" x14ac:dyDescent="0.25"/>
    <row r="2850" ht="12.5" x14ac:dyDescent="0.25"/>
    <row r="2851" ht="12.5" x14ac:dyDescent="0.25"/>
    <row r="2852" ht="12.5" x14ac:dyDescent="0.25"/>
    <row r="2853" ht="12.5" x14ac:dyDescent="0.25"/>
    <row r="2854" ht="12.5" x14ac:dyDescent="0.25"/>
    <row r="2855" ht="12.5" x14ac:dyDescent="0.25"/>
    <row r="2856" ht="12.5" x14ac:dyDescent="0.25"/>
    <row r="2857" ht="12.5" x14ac:dyDescent="0.25"/>
    <row r="2858" ht="12.5" x14ac:dyDescent="0.25"/>
    <row r="2859" ht="12.5" x14ac:dyDescent="0.25"/>
    <row r="2860" ht="12.5" x14ac:dyDescent="0.25"/>
    <row r="2861" ht="12.5" x14ac:dyDescent="0.25"/>
    <row r="2862" ht="12.5" x14ac:dyDescent="0.25"/>
    <row r="2863" ht="12.5" x14ac:dyDescent="0.25"/>
    <row r="2864" ht="12.5" x14ac:dyDescent="0.25"/>
    <row r="2865" ht="12.5" x14ac:dyDescent="0.25"/>
    <row r="2866" ht="12.5" x14ac:dyDescent="0.25"/>
    <row r="2867" ht="12.5" x14ac:dyDescent="0.25"/>
    <row r="2868" ht="12.5" x14ac:dyDescent="0.25"/>
    <row r="2869" ht="12.5" x14ac:dyDescent="0.25"/>
    <row r="2870" ht="12.5" x14ac:dyDescent="0.25"/>
    <row r="2871" ht="12.5" x14ac:dyDescent="0.25"/>
    <row r="2872" ht="12.5" x14ac:dyDescent="0.25"/>
    <row r="2873" ht="12.5" x14ac:dyDescent="0.25"/>
    <row r="2874" ht="12.5" x14ac:dyDescent="0.25"/>
    <row r="2875" ht="12.5" x14ac:dyDescent="0.25"/>
    <row r="2876" ht="12.5" x14ac:dyDescent="0.25"/>
    <row r="2877" ht="12.5" x14ac:dyDescent="0.25"/>
    <row r="2878" ht="12.5" x14ac:dyDescent="0.25"/>
    <row r="2879" ht="12.5" x14ac:dyDescent="0.25"/>
    <row r="2880" ht="12.5" x14ac:dyDescent="0.25"/>
    <row r="2881" ht="12.5" x14ac:dyDescent="0.25"/>
    <row r="2882" ht="12.5" x14ac:dyDescent="0.25"/>
    <row r="2883" ht="12.5" x14ac:dyDescent="0.25"/>
    <row r="2884" ht="12.5" x14ac:dyDescent="0.25"/>
    <row r="2885" ht="12.5" x14ac:dyDescent="0.25"/>
    <row r="2886" ht="12.5" x14ac:dyDescent="0.25"/>
    <row r="2887" ht="12.5" x14ac:dyDescent="0.25"/>
    <row r="2888" ht="12.5" x14ac:dyDescent="0.25"/>
    <row r="2889" ht="12.5" x14ac:dyDescent="0.25"/>
    <row r="2890" ht="12.5" x14ac:dyDescent="0.25"/>
    <row r="2891" ht="12.5" x14ac:dyDescent="0.25"/>
    <row r="2892" ht="12.5" x14ac:dyDescent="0.25"/>
    <row r="2893" ht="12.5" x14ac:dyDescent="0.25"/>
    <row r="2894" ht="12.5" x14ac:dyDescent="0.25"/>
    <row r="2895" ht="12.5" x14ac:dyDescent="0.25"/>
    <row r="2896" ht="12.5" x14ac:dyDescent="0.25"/>
    <row r="2897" ht="12.5" x14ac:dyDescent="0.25"/>
    <row r="2898" ht="12.5" x14ac:dyDescent="0.25"/>
    <row r="2899" ht="12.5" x14ac:dyDescent="0.25"/>
    <row r="2900" ht="12.5" x14ac:dyDescent="0.25"/>
    <row r="2901" ht="12.5" x14ac:dyDescent="0.25"/>
    <row r="2902" ht="12.5" x14ac:dyDescent="0.25"/>
    <row r="2903" ht="12.5" x14ac:dyDescent="0.25"/>
    <row r="2904" ht="12.5" x14ac:dyDescent="0.25"/>
    <row r="2905" ht="12.5" x14ac:dyDescent="0.25"/>
    <row r="2906" ht="12.5" x14ac:dyDescent="0.25"/>
    <row r="2907" ht="12.5" x14ac:dyDescent="0.25"/>
    <row r="2908" ht="12.5" x14ac:dyDescent="0.25"/>
    <row r="2909" ht="12.5" x14ac:dyDescent="0.25"/>
    <row r="2910" ht="12.5" x14ac:dyDescent="0.25"/>
    <row r="2911" ht="12.5" x14ac:dyDescent="0.25"/>
    <row r="2912" ht="12.5" x14ac:dyDescent="0.25"/>
    <row r="2913" ht="12.5" x14ac:dyDescent="0.25"/>
    <row r="2914" ht="12.5" x14ac:dyDescent="0.25"/>
    <row r="2915" ht="12.5" x14ac:dyDescent="0.25"/>
    <row r="2916" ht="12.5" x14ac:dyDescent="0.25"/>
    <row r="2917" ht="12.5" x14ac:dyDescent="0.25"/>
    <row r="2918" ht="12.5" x14ac:dyDescent="0.25"/>
    <row r="2919" ht="12.5" x14ac:dyDescent="0.25"/>
    <row r="2920" ht="12.5" x14ac:dyDescent="0.25"/>
    <row r="2921" ht="12.5" x14ac:dyDescent="0.25"/>
    <row r="2922" ht="12.5" x14ac:dyDescent="0.25"/>
    <row r="2923" ht="12.5" x14ac:dyDescent="0.25"/>
    <row r="2924" ht="12.5" x14ac:dyDescent="0.25"/>
    <row r="2925" ht="12.5" x14ac:dyDescent="0.25"/>
    <row r="2926" ht="12.5" x14ac:dyDescent="0.25"/>
    <row r="2927" ht="12.5" x14ac:dyDescent="0.25"/>
    <row r="2928" ht="12.5" x14ac:dyDescent="0.25"/>
    <row r="2929" ht="12.5" x14ac:dyDescent="0.25"/>
    <row r="2930" ht="12.5" x14ac:dyDescent="0.25"/>
    <row r="2931" ht="12.5" x14ac:dyDescent="0.25"/>
    <row r="2932" ht="12.5" x14ac:dyDescent="0.25"/>
    <row r="2933" ht="12.5" x14ac:dyDescent="0.25"/>
    <row r="2934" ht="12.5" x14ac:dyDescent="0.25"/>
    <row r="2935" ht="12.5" x14ac:dyDescent="0.25"/>
    <row r="2936" ht="12.5" x14ac:dyDescent="0.25"/>
    <row r="2937" ht="12.5" x14ac:dyDescent="0.25"/>
    <row r="2938" ht="12.5" x14ac:dyDescent="0.25"/>
    <row r="2939" ht="12.5" x14ac:dyDescent="0.25"/>
    <row r="2940" ht="12.5" x14ac:dyDescent="0.25"/>
    <row r="2941" ht="12.5" x14ac:dyDescent="0.25"/>
    <row r="2942" ht="12.5" x14ac:dyDescent="0.25"/>
    <row r="2943" ht="12.5" x14ac:dyDescent="0.25"/>
    <row r="2944" ht="12.5" x14ac:dyDescent="0.25"/>
    <row r="2945" ht="12.5" x14ac:dyDescent="0.25"/>
    <row r="2946" ht="12.5" x14ac:dyDescent="0.25"/>
    <row r="2947" ht="12.5" x14ac:dyDescent="0.25"/>
    <row r="2948" ht="12.5" x14ac:dyDescent="0.25"/>
    <row r="2949" ht="12.5" x14ac:dyDescent="0.25"/>
    <row r="2950" ht="12.5" x14ac:dyDescent="0.25"/>
    <row r="2951" ht="12.5" x14ac:dyDescent="0.25"/>
    <row r="2952" ht="12.5" x14ac:dyDescent="0.25"/>
    <row r="2953" ht="12.5" x14ac:dyDescent="0.25"/>
    <row r="2954" ht="12.5" x14ac:dyDescent="0.25"/>
    <row r="2955" ht="12.5" x14ac:dyDescent="0.25"/>
    <row r="2956" ht="12.5" x14ac:dyDescent="0.25"/>
    <row r="2957" ht="12.5" x14ac:dyDescent="0.25"/>
    <row r="2958" ht="12.5" x14ac:dyDescent="0.25"/>
    <row r="2959" ht="12.5" x14ac:dyDescent="0.25"/>
    <row r="2960" ht="12.5" x14ac:dyDescent="0.25"/>
    <row r="2961" ht="12.5" x14ac:dyDescent="0.25"/>
    <row r="2962" ht="12.5" x14ac:dyDescent="0.25"/>
    <row r="2963" ht="12.5" x14ac:dyDescent="0.25"/>
    <row r="2964" ht="12.5" x14ac:dyDescent="0.25"/>
    <row r="2965" ht="12.5" x14ac:dyDescent="0.25"/>
    <row r="2966" ht="12.5" x14ac:dyDescent="0.25"/>
    <row r="2967" ht="12.5" x14ac:dyDescent="0.25"/>
    <row r="2968" ht="12.5" x14ac:dyDescent="0.25"/>
    <row r="2969" ht="12.5" x14ac:dyDescent="0.25"/>
    <row r="2970" ht="12.5" x14ac:dyDescent="0.25"/>
    <row r="2971" ht="12.5" x14ac:dyDescent="0.25"/>
    <row r="2972" ht="12.5" x14ac:dyDescent="0.25"/>
    <row r="2973" ht="12.5" x14ac:dyDescent="0.25"/>
    <row r="2974" ht="12.5" x14ac:dyDescent="0.25"/>
    <row r="2975" ht="12.5" x14ac:dyDescent="0.25"/>
    <row r="2976" ht="12.5" x14ac:dyDescent="0.25"/>
    <row r="2977" ht="12.5" x14ac:dyDescent="0.25"/>
    <row r="2978" ht="12.5" x14ac:dyDescent="0.25"/>
    <row r="2979" ht="12.5" x14ac:dyDescent="0.25"/>
    <row r="2980" ht="12.5" x14ac:dyDescent="0.25"/>
    <row r="2981" ht="12.5" x14ac:dyDescent="0.25"/>
    <row r="2982" ht="12.5" x14ac:dyDescent="0.25"/>
    <row r="2983" ht="12.5" x14ac:dyDescent="0.25"/>
    <row r="2984" ht="12.5" x14ac:dyDescent="0.25"/>
    <row r="2985" ht="12.5" x14ac:dyDescent="0.25"/>
    <row r="2986" ht="12.5" x14ac:dyDescent="0.25"/>
    <row r="2987" ht="12.5" x14ac:dyDescent="0.25"/>
    <row r="2988" ht="12.5" x14ac:dyDescent="0.25"/>
    <row r="2989" ht="12.5" x14ac:dyDescent="0.25"/>
    <row r="2990" ht="12.5" x14ac:dyDescent="0.25"/>
    <row r="2991" ht="12.5" x14ac:dyDescent="0.25"/>
    <row r="2992" ht="12.5" x14ac:dyDescent="0.25"/>
    <row r="2993" ht="12.5" x14ac:dyDescent="0.25"/>
    <row r="2994" ht="12.5" x14ac:dyDescent="0.25"/>
    <row r="2995" ht="12.5" x14ac:dyDescent="0.25"/>
    <row r="2996" ht="12.5" x14ac:dyDescent="0.25"/>
    <row r="2997" ht="12.5" x14ac:dyDescent="0.25"/>
    <row r="2998" ht="12.5" x14ac:dyDescent="0.25"/>
    <row r="2999" ht="12.5" x14ac:dyDescent="0.25"/>
    <row r="3000" ht="12.5" x14ac:dyDescent="0.25"/>
    <row r="3001" ht="12.5" x14ac:dyDescent="0.25"/>
    <row r="3002" ht="12.5" x14ac:dyDescent="0.25"/>
    <row r="3003" ht="12.5" x14ac:dyDescent="0.25"/>
    <row r="3004" ht="12.5" x14ac:dyDescent="0.25"/>
    <row r="3005" ht="12.5" x14ac:dyDescent="0.25"/>
    <row r="3006" ht="12.5" x14ac:dyDescent="0.25"/>
    <row r="3007" ht="12.5" x14ac:dyDescent="0.25"/>
    <row r="3008" ht="12.5" x14ac:dyDescent="0.25"/>
    <row r="3009" ht="12.5" x14ac:dyDescent="0.25"/>
    <row r="3010" ht="12.5" x14ac:dyDescent="0.25"/>
    <row r="3011" ht="12.5" x14ac:dyDescent="0.25"/>
    <row r="3012" ht="12.5" x14ac:dyDescent="0.25"/>
    <row r="3013" ht="12.5" x14ac:dyDescent="0.25"/>
    <row r="3014" ht="12.5" x14ac:dyDescent="0.25"/>
    <row r="3015" ht="12.5" x14ac:dyDescent="0.25"/>
    <row r="3016" ht="12.5" x14ac:dyDescent="0.25"/>
    <row r="3017" ht="12.5" x14ac:dyDescent="0.25"/>
    <row r="3018" ht="12.5" x14ac:dyDescent="0.25"/>
    <row r="3019" ht="12.5" x14ac:dyDescent="0.25"/>
    <row r="3020" ht="12.5" x14ac:dyDescent="0.25"/>
    <row r="3021" ht="12.5" x14ac:dyDescent="0.25"/>
    <row r="3022" ht="12.5" x14ac:dyDescent="0.25"/>
    <row r="3023" ht="12.5" x14ac:dyDescent="0.25"/>
    <row r="3024" ht="12.5" x14ac:dyDescent="0.25"/>
    <row r="3025" ht="12.5" x14ac:dyDescent="0.25"/>
    <row r="3026" ht="12.5" x14ac:dyDescent="0.25"/>
    <row r="3027" ht="12.5" x14ac:dyDescent="0.25"/>
    <row r="3028" ht="12.5" x14ac:dyDescent="0.25"/>
    <row r="3029" ht="12.5" x14ac:dyDescent="0.25"/>
    <row r="3030" ht="12.5" x14ac:dyDescent="0.25"/>
    <row r="3031" ht="12.5" x14ac:dyDescent="0.25"/>
    <row r="3032" ht="12.5" x14ac:dyDescent="0.25"/>
    <row r="3033" ht="12.5" x14ac:dyDescent="0.25"/>
    <row r="3034" ht="12.5" x14ac:dyDescent="0.25"/>
    <row r="3035" ht="12.5" x14ac:dyDescent="0.25"/>
    <row r="3036" ht="12.5" x14ac:dyDescent="0.25"/>
    <row r="3037" ht="12.5" x14ac:dyDescent="0.25"/>
    <row r="3038" ht="12.5" x14ac:dyDescent="0.25"/>
    <row r="3039" ht="12.5" x14ac:dyDescent="0.25"/>
    <row r="3040" ht="12.5" x14ac:dyDescent="0.25"/>
    <row r="3041" ht="12.5" x14ac:dyDescent="0.25"/>
    <row r="3042" ht="12.5" x14ac:dyDescent="0.25"/>
    <row r="3043" ht="12.5" x14ac:dyDescent="0.25"/>
    <row r="3044" ht="12.5" x14ac:dyDescent="0.25"/>
    <row r="3045" ht="12.5" x14ac:dyDescent="0.25"/>
    <row r="3046" ht="12.5" x14ac:dyDescent="0.25"/>
    <row r="3047" ht="12.5" x14ac:dyDescent="0.25"/>
    <row r="3048" ht="12.5" x14ac:dyDescent="0.25"/>
    <row r="3049" ht="12.5" x14ac:dyDescent="0.25"/>
    <row r="3050" ht="12.5" x14ac:dyDescent="0.25"/>
    <row r="3051" ht="12.5" x14ac:dyDescent="0.25"/>
    <row r="3052" ht="12.5" x14ac:dyDescent="0.25"/>
    <row r="3053" ht="12.5" x14ac:dyDescent="0.25"/>
    <row r="3054" ht="12.5" x14ac:dyDescent="0.25"/>
    <row r="3055" ht="12.5" x14ac:dyDescent="0.25"/>
    <row r="3056" ht="12.5" x14ac:dyDescent="0.25"/>
    <row r="3057" ht="12.5" x14ac:dyDescent="0.25"/>
    <row r="3058" ht="12.5" x14ac:dyDescent="0.25"/>
    <row r="3059" ht="12.5" x14ac:dyDescent="0.25"/>
    <row r="3060" ht="12.5" x14ac:dyDescent="0.25"/>
    <row r="3061" ht="12.5" x14ac:dyDescent="0.25"/>
    <row r="3062" ht="12.5" x14ac:dyDescent="0.25"/>
    <row r="3063" ht="12.5" x14ac:dyDescent="0.25"/>
    <row r="3064" ht="12.5" x14ac:dyDescent="0.25"/>
    <row r="3065" ht="12.5" x14ac:dyDescent="0.25"/>
    <row r="3066" ht="12.5" x14ac:dyDescent="0.25"/>
    <row r="3067" ht="12.5" x14ac:dyDescent="0.25"/>
    <row r="3068" ht="12.5" x14ac:dyDescent="0.25"/>
    <row r="3069" ht="12.5" x14ac:dyDescent="0.25"/>
    <row r="3070" ht="12.5" x14ac:dyDescent="0.25"/>
    <row r="3071" ht="12.5" x14ac:dyDescent="0.25"/>
    <row r="3072" ht="12.5" x14ac:dyDescent="0.25"/>
    <row r="3073" ht="12.5" x14ac:dyDescent="0.25"/>
    <row r="3074" ht="12.5" x14ac:dyDescent="0.25"/>
    <row r="3075" ht="12.5" x14ac:dyDescent="0.25"/>
    <row r="3076" ht="12.5" x14ac:dyDescent="0.25"/>
    <row r="3077" ht="12.5" x14ac:dyDescent="0.25"/>
    <row r="3078" ht="12.5" x14ac:dyDescent="0.25"/>
    <row r="3079" ht="12.5" x14ac:dyDescent="0.25"/>
    <row r="3080" ht="12.5" x14ac:dyDescent="0.25"/>
    <row r="3081" ht="12.5" x14ac:dyDescent="0.25"/>
    <row r="3082" ht="12.5" x14ac:dyDescent="0.25"/>
    <row r="3083" ht="12.5" x14ac:dyDescent="0.25"/>
    <row r="3084" ht="12.5" x14ac:dyDescent="0.25"/>
    <row r="3085" ht="12.5" x14ac:dyDescent="0.25"/>
    <row r="3086" ht="12.5" x14ac:dyDescent="0.25"/>
    <row r="3087" ht="12.5" x14ac:dyDescent="0.25"/>
    <row r="3088" ht="12.5" x14ac:dyDescent="0.25"/>
    <row r="3089" ht="12.5" x14ac:dyDescent="0.25"/>
    <row r="3090" ht="12.5" x14ac:dyDescent="0.25"/>
    <row r="3091" ht="12.5" x14ac:dyDescent="0.25"/>
    <row r="3092" ht="12.5" x14ac:dyDescent="0.25"/>
    <row r="3093" ht="12.5" x14ac:dyDescent="0.25"/>
    <row r="3094" ht="12.5" x14ac:dyDescent="0.25"/>
    <row r="3095" ht="12.5" x14ac:dyDescent="0.25"/>
    <row r="3096" ht="12.5" x14ac:dyDescent="0.25"/>
    <row r="3097" ht="12.5" x14ac:dyDescent="0.25"/>
    <row r="3098" ht="12.5" x14ac:dyDescent="0.25"/>
    <row r="3099" ht="12.5" x14ac:dyDescent="0.25"/>
    <row r="3100" ht="12.5" x14ac:dyDescent="0.25"/>
    <row r="3101" ht="12.5" x14ac:dyDescent="0.25"/>
    <row r="3102" ht="12.5" x14ac:dyDescent="0.25"/>
    <row r="3103" ht="12.5" x14ac:dyDescent="0.25"/>
    <row r="3104" ht="12.5" x14ac:dyDescent="0.25"/>
    <row r="3105" ht="12.5" x14ac:dyDescent="0.25"/>
    <row r="3106" ht="12.5" x14ac:dyDescent="0.25"/>
    <row r="3107" ht="12.5" x14ac:dyDescent="0.25"/>
    <row r="3108" ht="12.5" x14ac:dyDescent="0.25"/>
    <row r="3109" ht="12.5" x14ac:dyDescent="0.25"/>
    <row r="3110" ht="12.5" x14ac:dyDescent="0.25"/>
    <row r="3111" ht="12.5" x14ac:dyDescent="0.25"/>
    <row r="3112" ht="12.5" x14ac:dyDescent="0.25"/>
    <row r="3113" ht="12.5" x14ac:dyDescent="0.25"/>
    <row r="3114" ht="12.5" x14ac:dyDescent="0.25"/>
    <row r="3115" ht="12.5" x14ac:dyDescent="0.25"/>
    <row r="3116" ht="12.5" x14ac:dyDescent="0.25"/>
    <row r="3117" ht="12.5" x14ac:dyDescent="0.25"/>
    <row r="3118" ht="12.5" x14ac:dyDescent="0.25"/>
    <row r="3119" ht="12.5" x14ac:dyDescent="0.25"/>
    <row r="3120" ht="12.5" x14ac:dyDescent="0.25"/>
    <row r="3121" ht="12.5" x14ac:dyDescent="0.25"/>
    <row r="3122" ht="12.5" x14ac:dyDescent="0.25"/>
    <row r="3123" ht="12.5" x14ac:dyDescent="0.25"/>
    <row r="3124" ht="12.5" x14ac:dyDescent="0.25"/>
    <row r="3125" ht="12.5" x14ac:dyDescent="0.25"/>
    <row r="3126" ht="12.5" x14ac:dyDescent="0.25"/>
    <row r="3127" ht="12.5" x14ac:dyDescent="0.25"/>
    <row r="3128" ht="12.5" x14ac:dyDescent="0.25"/>
    <row r="3129" ht="12.5" x14ac:dyDescent="0.25"/>
    <row r="3130" ht="12.5" x14ac:dyDescent="0.25"/>
    <row r="3131" ht="12.5" x14ac:dyDescent="0.25"/>
    <row r="3132" ht="12.5" x14ac:dyDescent="0.25"/>
    <row r="3133" ht="12.5" x14ac:dyDescent="0.25"/>
    <row r="3134" ht="12.5" x14ac:dyDescent="0.25"/>
    <row r="3135" ht="12.5" x14ac:dyDescent="0.25"/>
    <row r="3136" ht="12.5" x14ac:dyDescent="0.25"/>
    <row r="3137" ht="12.5" x14ac:dyDescent="0.25"/>
    <row r="3138" ht="12.5" x14ac:dyDescent="0.25"/>
    <row r="3139" ht="12.5" x14ac:dyDescent="0.25"/>
    <row r="3140" ht="12.5" x14ac:dyDescent="0.25"/>
    <row r="3141" ht="12.5" x14ac:dyDescent="0.25"/>
    <row r="3142" ht="12.5" x14ac:dyDescent="0.25"/>
    <row r="3143" ht="12.5" x14ac:dyDescent="0.25"/>
    <row r="3144" ht="12.5" x14ac:dyDescent="0.25"/>
    <row r="3145" ht="12.5" x14ac:dyDescent="0.25"/>
    <row r="3146" ht="12.5" x14ac:dyDescent="0.25"/>
    <row r="3147" ht="12.5" x14ac:dyDescent="0.25"/>
    <row r="3148" ht="12.5" x14ac:dyDescent="0.25"/>
    <row r="3149" ht="12.5" x14ac:dyDescent="0.25"/>
    <row r="3150" ht="12.5" x14ac:dyDescent="0.25"/>
    <row r="3151" ht="12.5" x14ac:dyDescent="0.25"/>
    <row r="3152" ht="12.5" x14ac:dyDescent="0.25"/>
    <row r="3153" ht="12.5" x14ac:dyDescent="0.25"/>
    <row r="3154" ht="12.5" x14ac:dyDescent="0.25"/>
    <row r="3155" ht="12.5" x14ac:dyDescent="0.25"/>
    <row r="3156" ht="12.5" x14ac:dyDescent="0.25"/>
    <row r="3157" ht="12.5" x14ac:dyDescent="0.25"/>
    <row r="3158" ht="12.5" x14ac:dyDescent="0.25"/>
    <row r="3159" ht="12.5" x14ac:dyDescent="0.25"/>
    <row r="3160" ht="12.5" x14ac:dyDescent="0.25"/>
    <row r="3161" ht="12.5" x14ac:dyDescent="0.25"/>
    <row r="3162" ht="12.5" x14ac:dyDescent="0.25"/>
    <row r="3163" ht="12.5" x14ac:dyDescent="0.25"/>
    <row r="3164" ht="12.5" x14ac:dyDescent="0.25"/>
    <row r="3165" ht="12.5" x14ac:dyDescent="0.25"/>
    <row r="3166" ht="12.5" x14ac:dyDescent="0.25"/>
    <row r="3167" ht="12.5" x14ac:dyDescent="0.25"/>
    <row r="3168" ht="12.5" x14ac:dyDescent="0.25"/>
    <row r="3169" ht="12.5" x14ac:dyDescent="0.25"/>
    <row r="3170" ht="12.5" x14ac:dyDescent="0.25"/>
    <row r="3171" ht="12.5" x14ac:dyDescent="0.25"/>
    <row r="3172" ht="12.5" x14ac:dyDescent="0.25"/>
    <row r="3173" ht="12.5" x14ac:dyDescent="0.25"/>
    <row r="3174" ht="12.5" x14ac:dyDescent="0.25"/>
    <row r="3175" ht="12.5" x14ac:dyDescent="0.25"/>
    <row r="3176" ht="12.5" x14ac:dyDescent="0.25"/>
    <row r="3177" ht="12.5" x14ac:dyDescent="0.25"/>
    <row r="3178" ht="12.5" x14ac:dyDescent="0.25"/>
    <row r="3179" ht="12.5" x14ac:dyDescent="0.25"/>
    <row r="3180" ht="12.5" x14ac:dyDescent="0.25"/>
    <row r="3181" ht="12.5" x14ac:dyDescent="0.25"/>
    <row r="3182" ht="12.5" x14ac:dyDescent="0.25"/>
    <row r="3183" ht="12.5" x14ac:dyDescent="0.25"/>
    <row r="3184" ht="12.5" x14ac:dyDescent="0.25"/>
    <row r="3185" ht="12.5" x14ac:dyDescent="0.25"/>
    <row r="3186" ht="12.5" x14ac:dyDescent="0.25"/>
    <row r="3187" ht="12.5" x14ac:dyDescent="0.25"/>
    <row r="3188" ht="12.5" x14ac:dyDescent="0.25"/>
    <row r="3189" ht="12.5" x14ac:dyDescent="0.25"/>
    <row r="3190" ht="12.5" x14ac:dyDescent="0.25"/>
    <row r="3191" ht="12.5" x14ac:dyDescent="0.25"/>
    <row r="3192" ht="12.5" x14ac:dyDescent="0.25"/>
    <row r="3193" ht="12.5" x14ac:dyDescent="0.25"/>
    <row r="3194" ht="12.5" x14ac:dyDescent="0.25"/>
    <row r="3195" ht="12.5" x14ac:dyDescent="0.25"/>
    <row r="3196" ht="12.5" x14ac:dyDescent="0.25"/>
    <row r="3197" ht="12.5" x14ac:dyDescent="0.25"/>
    <row r="3198" ht="12.5" x14ac:dyDescent="0.25"/>
    <row r="3199" ht="12.5" x14ac:dyDescent="0.25"/>
    <row r="3200" ht="12.5" x14ac:dyDescent="0.25"/>
    <row r="3201" ht="12.5" x14ac:dyDescent="0.25"/>
    <row r="3202" ht="12.5" x14ac:dyDescent="0.25"/>
    <row r="3203" ht="12.5" x14ac:dyDescent="0.25"/>
    <row r="3204" ht="12.5" x14ac:dyDescent="0.25"/>
    <row r="3205" ht="12.5" x14ac:dyDescent="0.25"/>
    <row r="3206" ht="12.5" x14ac:dyDescent="0.25"/>
    <row r="3207" ht="12.5" x14ac:dyDescent="0.25"/>
    <row r="3208" ht="12.5" x14ac:dyDescent="0.25"/>
    <row r="3209" ht="12.5" x14ac:dyDescent="0.25"/>
    <row r="3210" ht="12.5" x14ac:dyDescent="0.25"/>
    <row r="3211" ht="12.5" x14ac:dyDescent="0.25"/>
    <row r="3212" ht="12.5" x14ac:dyDescent="0.25"/>
    <row r="3213" ht="12.5" x14ac:dyDescent="0.25"/>
    <row r="3214" ht="12.5" x14ac:dyDescent="0.25"/>
    <row r="3215" ht="12.5" x14ac:dyDescent="0.25"/>
    <row r="3216" ht="12.5" x14ac:dyDescent="0.25"/>
    <row r="3217" ht="12.5" x14ac:dyDescent="0.25"/>
    <row r="3218" ht="12.5" x14ac:dyDescent="0.25"/>
    <row r="3219" ht="12.5" x14ac:dyDescent="0.25"/>
    <row r="3220" ht="12.5" x14ac:dyDescent="0.25"/>
    <row r="3221" ht="12.5" x14ac:dyDescent="0.25"/>
    <row r="3222" ht="12.5" x14ac:dyDescent="0.25"/>
    <row r="3223" ht="12.5" x14ac:dyDescent="0.25"/>
    <row r="3224" ht="12.5" x14ac:dyDescent="0.25"/>
    <row r="3225" ht="12.5" x14ac:dyDescent="0.25"/>
    <row r="3226" ht="12.5" x14ac:dyDescent="0.25"/>
    <row r="3227" ht="12.5" x14ac:dyDescent="0.25"/>
    <row r="3228" ht="12.5" x14ac:dyDescent="0.25"/>
    <row r="3229" ht="12.5" x14ac:dyDescent="0.25"/>
    <row r="3230" ht="12.5" x14ac:dyDescent="0.25"/>
    <row r="3231" ht="12.5" x14ac:dyDescent="0.25"/>
    <row r="3232" ht="12.5" x14ac:dyDescent="0.25"/>
    <row r="3233" ht="12.5" x14ac:dyDescent="0.25"/>
    <row r="3234" ht="12.5" x14ac:dyDescent="0.25"/>
    <row r="3235" ht="12.5" x14ac:dyDescent="0.25"/>
    <row r="3236" ht="12.5" x14ac:dyDescent="0.25"/>
    <row r="3237" ht="12.5" x14ac:dyDescent="0.25"/>
    <row r="3238" ht="12.5" x14ac:dyDescent="0.25"/>
    <row r="3239" ht="12.5" x14ac:dyDescent="0.25"/>
    <row r="3240" ht="12.5" x14ac:dyDescent="0.25"/>
    <row r="3241" ht="12.5" x14ac:dyDescent="0.25"/>
    <row r="3242" ht="12.5" x14ac:dyDescent="0.25"/>
    <row r="3243" ht="12.5" x14ac:dyDescent="0.25"/>
    <row r="3244" ht="12.5" x14ac:dyDescent="0.25"/>
    <row r="3245" ht="12.5" x14ac:dyDescent="0.25"/>
    <row r="3246" ht="12.5" x14ac:dyDescent="0.25"/>
    <row r="3247" ht="12.5" x14ac:dyDescent="0.25"/>
    <row r="3248" ht="12.5" x14ac:dyDescent="0.25"/>
    <row r="3249" ht="12.5" x14ac:dyDescent="0.25"/>
    <row r="3250" ht="12.5" x14ac:dyDescent="0.25"/>
    <row r="3251" ht="12.5" x14ac:dyDescent="0.25"/>
    <row r="3252" ht="12.5" x14ac:dyDescent="0.25"/>
    <row r="3253" ht="12.5" x14ac:dyDescent="0.25"/>
    <row r="3254" ht="12.5" x14ac:dyDescent="0.25"/>
    <row r="3255" ht="12.5" x14ac:dyDescent="0.25"/>
    <row r="3256" ht="12.5" x14ac:dyDescent="0.25"/>
    <row r="3257" ht="12.5" x14ac:dyDescent="0.25"/>
    <row r="3258" ht="12.5" x14ac:dyDescent="0.25"/>
    <row r="3259" ht="12.5" x14ac:dyDescent="0.25"/>
    <row r="3260" ht="12.5" x14ac:dyDescent="0.25"/>
    <row r="3261" ht="12.5" x14ac:dyDescent="0.25"/>
    <row r="3262" ht="12.5" x14ac:dyDescent="0.25"/>
    <row r="3263" ht="12.5" x14ac:dyDescent="0.25"/>
    <row r="3264" ht="12.5" x14ac:dyDescent="0.25"/>
    <row r="3265" ht="12.5" x14ac:dyDescent="0.25"/>
    <row r="3266" ht="12.5" x14ac:dyDescent="0.25"/>
    <row r="3267" ht="12.5" x14ac:dyDescent="0.25"/>
    <row r="3268" ht="12.5" x14ac:dyDescent="0.25"/>
    <row r="3269" ht="12.5" x14ac:dyDescent="0.25"/>
    <row r="3270" ht="12.5" x14ac:dyDescent="0.25"/>
    <row r="3271" ht="12.5" x14ac:dyDescent="0.25"/>
    <row r="3272" ht="12.5" x14ac:dyDescent="0.25"/>
    <row r="3273" ht="12.5" x14ac:dyDescent="0.25"/>
    <row r="3274" ht="12.5" x14ac:dyDescent="0.25"/>
    <row r="3275" ht="12.5" x14ac:dyDescent="0.25"/>
    <row r="3276" ht="12.5" x14ac:dyDescent="0.25"/>
    <row r="3277" ht="12.5" x14ac:dyDescent="0.25"/>
    <row r="3278" ht="12.5" x14ac:dyDescent="0.25"/>
    <row r="3279" ht="12.5" x14ac:dyDescent="0.25"/>
    <row r="3280" ht="12.5" x14ac:dyDescent="0.25"/>
    <row r="3281" ht="12.5" x14ac:dyDescent="0.25"/>
    <row r="3282" ht="12.5" x14ac:dyDescent="0.25"/>
    <row r="3283" ht="12.5" x14ac:dyDescent="0.25"/>
    <row r="3284" ht="12.5" x14ac:dyDescent="0.25"/>
    <row r="3285" ht="12.5" x14ac:dyDescent="0.25"/>
    <row r="3286" ht="12.5" x14ac:dyDescent="0.25"/>
    <row r="3287" ht="12.5" x14ac:dyDescent="0.25"/>
    <row r="3288" ht="12.5" x14ac:dyDescent="0.25"/>
    <row r="3289" ht="12.5" x14ac:dyDescent="0.25"/>
    <row r="3290" ht="12.5" x14ac:dyDescent="0.25"/>
    <row r="3291" ht="12.5" x14ac:dyDescent="0.25"/>
    <row r="3292" ht="12.5" x14ac:dyDescent="0.25"/>
    <row r="3293" ht="12.5" x14ac:dyDescent="0.25"/>
    <row r="3294" ht="12.5" x14ac:dyDescent="0.25"/>
    <row r="3295" ht="12.5" x14ac:dyDescent="0.25"/>
    <row r="3296" ht="12.5" x14ac:dyDescent="0.25"/>
    <row r="3297" ht="12.5" x14ac:dyDescent="0.25"/>
    <row r="3298" ht="12.5" x14ac:dyDescent="0.25"/>
    <row r="3299" ht="12.5" x14ac:dyDescent="0.25"/>
    <row r="3300" ht="12.5" x14ac:dyDescent="0.25"/>
    <row r="3301" ht="12.5" x14ac:dyDescent="0.25"/>
    <row r="3302" ht="12.5" x14ac:dyDescent="0.25"/>
    <row r="3303" ht="12.5" x14ac:dyDescent="0.25"/>
    <row r="3304" ht="12.5" x14ac:dyDescent="0.25"/>
    <row r="3305" ht="12.5" x14ac:dyDescent="0.25"/>
    <row r="3306" ht="12.5" x14ac:dyDescent="0.25"/>
    <row r="3307" ht="12.5" x14ac:dyDescent="0.25"/>
    <row r="3308" ht="12.5" x14ac:dyDescent="0.25"/>
    <row r="3309" ht="12.5" x14ac:dyDescent="0.25"/>
    <row r="3310" ht="12.5" x14ac:dyDescent="0.25"/>
    <row r="3311" ht="12.5" x14ac:dyDescent="0.25"/>
    <row r="3312" ht="12.5" x14ac:dyDescent="0.25"/>
    <row r="3313" ht="12.5" x14ac:dyDescent="0.25"/>
    <row r="3314" ht="12.5" x14ac:dyDescent="0.25"/>
    <row r="3315" ht="12.5" x14ac:dyDescent="0.25"/>
    <row r="3316" ht="12.5" x14ac:dyDescent="0.25"/>
    <row r="3317" ht="12.5" x14ac:dyDescent="0.25"/>
    <row r="3318" ht="12.5" x14ac:dyDescent="0.25"/>
    <row r="3319" ht="12.5" x14ac:dyDescent="0.25"/>
    <row r="3320" ht="12.5" x14ac:dyDescent="0.25"/>
    <row r="3321" ht="12.5" x14ac:dyDescent="0.25"/>
    <row r="3322" ht="12.5" x14ac:dyDescent="0.25"/>
    <row r="3323" ht="12.5" x14ac:dyDescent="0.25"/>
    <row r="3324" ht="12.5" x14ac:dyDescent="0.25"/>
    <row r="3325" ht="12.5" x14ac:dyDescent="0.25"/>
    <row r="3326" ht="12.5" x14ac:dyDescent="0.25"/>
    <row r="3327" ht="12.5" x14ac:dyDescent="0.25"/>
    <row r="3328" ht="12.5" x14ac:dyDescent="0.25"/>
    <row r="3329" ht="12.5" x14ac:dyDescent="0.25"/>
    <row r="3330" ht="12.5" x14ac:dyDescent="0.25"/>
    <row r="3331" ht="12.5" x14ac:dyDescent="0.25"/>
    <row r="3332" ht="12.5" x14ac:dyDescent="0.25"/>
    <row r="3333" ht="12.5" x14ac:dyDescent="0.25"/>
    <row r="3334" ht="12.5" x14ac:dyDescent="0.25"/>
    <row r="3335" ht="12.5" x14ac:dyDescent="0.25"/>
    <row r="3336" ht="12.5" x14ac:dyDescent="0.25"/>
    <row r="3337" ht="12.5" x14ac:dyDescent="0.25"/>
    <row r="3338" ht="12.5" x14ac:dyDescent="0.25"/>
    <row r="3339" ht="12.5" x14ac:dyDescent="0.25"/>
    <row r="3340" ht="12.5" x14ac:dyDescent="0.25"/>
    <row r="3341" ht="12.5" x14ac:dyDescent="0.25"/>
    <row r="3342" ht="12.5" x14ac:dyDescent="0.25"/>
    <row r="3343" ht="12.5" x14ac:dyDescent="0.25"/>
    <row r="3344" ht="12.5" x14ac:dyDescent="0.25"/>
    <row r="3345" ht="12.5" x14ac:dyDescent="0.25"/>
    <row r="3346" ht="12.5" x14ac:dyDescent="0.25"/>
    <row r="3347" ht="12.5" x14ac:dyDescent="0.25"/>
    <row r="3348" ht="12.5" x14ac:dyDescent="0.25"/>
    <row r="3349" ht="12.5" x14ac:dyDescent="0.25"/>
    <row r="3350" ht="12.5" x14ac:dyDescent="0.25"/>
    <row r="3351" ht="12.5" x14ac:dyDescent="0.25"/>
    <row r="3352" ht="12.5" x14ac:dyDescent="0.25"/>
    <row r="3353" ht="12.5" x14ac:dyDescent="0.25"/>
    <row r="3354" ht="12.5" x14ac:dyDescent="0.25"/>
    <row r="3355" ht="12.5" x14ac:dyDescent="0.25"/>
    <row r="3356" ht="12.5" x14ac:dyDescent="0.25"/>
    <row r="3357" ht="12.5" x14ac:dyDescent="0.25"/>
    <row r="3358" ht="12.5" x14ac:dyDescent="0.25"/>
    <row r="3359" ht="12.5" x14ac:dyDescent="0.25"/>
    <row r="3360" ht="12.5" x14ac:dyDescent="0.25"/>
    <row r="3361" ht="12.5" x14ac:dyDescent="0.25"/>
    <row r="3362" ht="12.5" x14ac:dyDescent="0.25"/>
    <row r="3363" ht="12.5" x14ac:dyDescent="0.25"/>
    <row r="3364" ht="12.5" x14ac:dyDescent="0.25"/>
    <row r="3365" ht="12.5" x14ac:dyDescent="0.25"/>
    <row r="3366" ht="12.5" x14ac:dyDescent="0.25"/>
    <row r="3367" ht="12.5" x14ac:dyDescent="0.25"/>
    <row r="3368" ht="12.5" x14ac:dyDescent="0.25"/>
    <row r="3369" ht="12.5" x14ac:dyDescent="0.25"/>
    <row r="3370" ht="12.5" x14ac:dyDescent="0.25"/>
    <row r="3371" ht="12.5" x14ac:dyDescent="0.25"/>
    <row r="3372" ht="12.5" x14ac:dyDescent="0.25"/>
    <row r="3373" ht="12.5" x14ac:dyDescent="0.25"/>
    <row r="3374" ht="12.5" x14ac:dyDescent="0.25"/>
    <row r="3375" ht="12.5" x14ac:dyDescent="0.25"/>
    <row r="3376" ht="12.5" x14ac:dyDescent="0.25"/>
    <row r="3377" ht="12.5" x14ac:dyDescent="0.25"/>
    <row r="3378" ht="12.5" x14ac:dyDescent="0.25"/>
    <row r="3379" ht="12.5" x14ac:dyDescent="0.25"/>
    <row r="3380" ht="12.5" x14ac:dyDescent="0.25"/>
    <row r="3381" ht="12.5" x14ac:dyDescent="0.25"/>
    <row r="3382" ht="12.5" x14ac:dyDescent="0.25"/>
    <row r="3383" ht="12.5" x14ac:dyDescent="0.25"/>
    <row r="3384" ht="12.5" x14ac:dyDescent="0.25"/>
    <row r="3385" ht="12.5" x14ac:dyDescent="0.25"/>
    <row r="3386" ht="12.5" x14ac:dyDescent="0.25"/>
    <row r="3387" ht="12.5" x14ac:dyDescent="0.25"/>
    <row r="3388" ht="12.5" x14ac:dyDescent="0.25"/>
    <row r="3389" ht="12.5" x14ac:dyDescent="0.25"/>
    <row r="3390" ht="12.5" x14ac:dyDescent="0.25"/>
    <row r="3391" ht="12.5" x14ac:dyDescent="0.25"/>
    <row r="3392" ht="12.5" x14ac:dyDescent="0.25"/>
    <row r="3393" ht="12.5" x14ac:dyDescent="0.25"/>
    <row r="3394" ht="12.5" x14ac:dyDescent="0.25"/>
    <row r="3395" ht="12.5" x14ac:dyDescent="0.25"/>
    <row r="3396" ht="12.5" x14ac:dyDescent="0.25"/>
    <row r="3397" ht="12.5" x14ac:dyDescent="0.25"/>
    <row r="3398" ht="12.5" x14ac:dyDescent="0.25"/>
    <row r="3399" ht="12.5" x14ac:dyDescent="0.25"/>
    <row r="3400" ht="12.5" x14ac:dyDescent="0.25"/>
    <row r="3401" ht="12.5" x14ac:dyDescent="0.25"/>
    <row r="3402" ht="12.5" x14ac:dyDescent="0.25"/>
    <row r="3403" ht="12.5" x14ac:dyDescent="0.25"/>
    <row r="3404" ht="12.5" x14ac:dyDescent="0.25"/>
    <row r="3405" ht="12.5" x14ac:dyDescent="0.25"/>
    <row r="3406" ht="12.5" x14ac:dyDescent="0.25"/>
    <row r="3407" ht="12.5" x14ac:dyDescent="0.25"/>
    <row r="3408" ht="12.5" x14ac:dyDescent="0.25"/>
    <row r="3409" ht="12.5" x14ac:dyDescent="0.25"/>
    <row r="3410" ht="12.5" x14ac:dyDescent="0.25"/>
    <row r="3411" ht="12.5" x14ac:dyDescent="0.25"/>
    <row r="3412" ht="12.5" x14ac:dyDescent="0.25"/>
    <row r="3413" ht="12.5" x14ac:dyDescent="0.25"/>
    <row r="3414" ht="12.5" x14ac:dyDescent="0.25"/>
    <row r="3415" ht="12.5" x14ac:dyDescent="0.25"/>
    <row r="3416" ht="12.5" x14ac:dyDescent="0.25"/>
    <row r="3417" ht="12.5" x14ac:dyDescent="0.25"/>
    <row r="3418" ht="12.5" x14ac:dyDescent="0.25"/>
    <row r="3419" ht="12.5" x14ac:dyDescent="0.25"/>
    <row r="3420" ht="12.5" x14ac:dyDescent="0.25"/>
    <row r="3421" ht="12.5" x14ac:dyDescent="0.25"/>
    <row r="3422" ht="12.5" x14ac:dyDescent="0.25"/>
    <row r="3423" ht="12.5" x14ac:dyDescent="0.25"/>
    <row r="3424" ht="12.5" x14ac:dyDescent="0.25"/>
    <row r="3425" ht="12.5" x14ac:dyDescent="0.25"/>
    <row r="3426" ht="12.5" x14ac:dyDescent="0.25"/>
    <row r="3427" ht="12.5" x14ac:dyDescent="0.25"/>
    <row r="3428" ht="12.5" x14ac:dyDescent="0.25"/>
    <row r="3429" ht="12.5" x14ac:dyDescent="0.25"/>
    <row r="3430" ht="12.5" x14ac:dyDescent="0.25"/>
    <row r="3431" ht="12.5" x14ac:dyDescent="0.25"/>
    <row r="3432" ht="12.5" x14ac:dyDescent="0.25"/>
    <row r="3433" ht="12.5" x14ac:dyDescent="0.25"/>
    <row r="3434" ht="12.5" x14ac:dyDescent="0.25"/>
    <row r="3435" ht="12.5" x14ac:dyDescent="0.25"/>
    <row r="3436" ht="12.5" x14ac:dyDescent="0.25"/>
    <row r="3437" ht="12.5" x14ac:dyDescent="0.25"/>
    <row r="3438" ht="12.5" x14ac:dyDescent="0.25"/>
    <row r="3439" ht="12.5" x14ac:dyDescent="0.25"/>
    <row r="3440" ht="12.5" x14ac:dyDescent="0.25"/>
    <row r="3441" ht="12.5" x14ac:dyDescent="0.25"/>
    <row r="3442" ht="12.5" x14ac:dyDescent="0.25"/>
    <row r="3443" ht="12.5" x14ac:dyDescent="0.25"/>
    <row r="3444" ht="12.5" x14ac:dyDescent="0.25"/>
    <row r="3445" ht="12.5" x14ac:dyDescent="0.25"/>
    <row r="3446" ht="12.5" x14ac:dyDescent="0.25"/>
    <row r="3447" ht="12.5" x14ac:dyDescent="0.25"/>
    <row r="3448" ht="12.5" x14ac:dyDescent="0.25"/>
    <row r="3449" ht="12.5" x14ac:dyDescent="0.25"/>
    <row r="3450" ht="12.5" x14ac:dyDescent="0.25"/>
    <row r="3451" ht="12.5" x14ac:dyDescent="0.25"/>
    <row r="3452" ht="12.5" x14ac:dyDescent="0.25"/>
    <row r="3453" ht="12.5" x14ac:dyDescent="0.25"/>
    <row r="3454" ht="12.5" x14ac:dyDescent="0.25"/>
    <row r="3455" ht="12.5" x14ac:dyDescent="0.25"/>
    <row r="3456" ht="12.5" x14ac:dyDescent="0.25"/>
    <row r="3457" ht="12.5" x14ac:dyDescent="0.25"/>
    <row r="3458" ht="12.5" x14ac:dyDescent="0.25"/>
    <row r="3459" ht="12.5" x14ac:dyDescent="0.25"/>
    <row r="3460" ht="12.5" x14ac:dyDescent="0.25"/>
    <row r="3461" ht="12.5" x14ac:dyDescent="0.25"/>
    <row r="3462" ht="12.5" x14ac:dyDescent="0.25"/>
    <row r="3463" ht="12.5" x14ac:dyDescent="0.25"/>
    <row r="3464" ht="12.5" x14ac:dyDescent="0.25"/>
    <row r="3465" ht="12.5" x14ac:dyDescent="0.25"/>
    <row r="3466" ht="12.5" x14ac:dyDescent="0.25"/>
    <row r="3467" ht="12.5" x14ac:dyDescent="0.25"/>
    <row r="3468" ht="12.5" x14ac:dyDescent="0.25"/>
    <row r="3469" ht="12.5" x14ac:dyDescent="0.25"/>
    <row r="3470" ht="12.5" x14ac:dyDescent="0.25"/>
    <row r="3471" ht="12.5" x14ac:dyDescent="0.25"/>
    <row r="3472" ht="12.5" x14ac:dyDescent="0.25"/>
    <row r="3473" ht="12.5" x14ac:dyDescent="0.25"/>
    <row r="3474" ht="12.5" x14ac:dyDescent="0.25"/>
    <row r="3475" ht="12.5" x14ac:dyDescent="0.25"/>
    <row r="3476" ht="12.5" x14ac:dyDescent="0.25"/>
    <row r="3477" ht="12.5" x14ac:dyDescent="0.25"/>
    <row r="3478" ht="12.5" x14ac:dyDescent="0.25"/>
    <row r="3479" ht="12.5" x14ac:dyDescent="0.25"/>
    <row r="3480" ht="12.5" x14ac:dyDescent="0.25"/>
    <row r="3481" ht="12.5" x14ac:dyDescent="0.25"/>
    <row r="3482" ht="12.5" x14ac:dyDescent="0.25"/>
    <row r="3483" ht="12.5" x14ac:dyDescent="0.25"/>
    <row r="3484" ht="12.5" x14ac:dyDescent="0.25"/>
    <row r="3485" ht="12.5" x14ac:dyDescent="0.25"/>
    <row r="3486" ht="12.5" x14ac:dyDescent="0.25"/>
    <row r="3487" ht="12.5" x14ac:dyDescent="0.25"/>
    <row r="3488" ht="12.5" x14ac:dyDescent="0.25"/>
    <row r="3489" ht="12.5" x14ac:dyDescent="0.25"/>
    <row r="3490" ht="12.5" x14ac:dyDescent="0.25"/>
    <row r="3491" ht="12.5" x14ac:dyDescent="0.25"/>
    <row r="3492" ht="12.5" x14ac:dyDescent="0.25"/>
    <row r="3493" ht="12.5" x14ac:dyDescent="0.25"/>
    <row r="3494" ht="12.5" x14ac:dyDescent="0.25"/>
    <row r="3495" ht="12.5" x14ac:dyDescent="0.25"/>
    <row r="3496" ht="12.5" x14ac:dyDescent="0.25"/>
    <row r="3497" ht="12.5" x14ac:dyDescent="0.25"/>
    <row r="3498" ht="12.5" x14ac:dyDescent="0.25"/>
    <row r="3499" ht="12.5" x14ac:dyDescent="0.25"/>
    <row r="3500" ht="12.5" x14ac:dyDescent="0.25"/>
    <row r="3501" ht="12.5" x14ac:dyDescent="0.25"/>
    <row r="3502" ht="12.5" x14ac:dyDescent="0.25"/>
    <row r="3503" ht="12.5" x14ac:dyDescent="0.25"/>
    <row r="3504" ht="12.5" x14ac:dyDescent="0.25"/>
    <row r="3505" ht="12.5" x14ac:dyDescent="0.25"/>
    <row r="3506" ht="12.5" x14ac:dyDescent="0.25"/>
    <row r="3507" ht="12.5" x14ac:dyDescent="0.25"/>
    <row r="3508" ht="12.5" x14ac:dyDescent="0.25"/>
    <row r="3509" ht="12.5" x14ac:dyDescent="0.25"/>
    <row r="3510" ht="12.5" x14ac:dyDescent="0.25"/>
    <row r="3511" ht="12.5" x14ac:dyDescent="0.25"/>
    <row r="3512" ht="12.5" x14ac:dyDescent="0.25"/>
    <row r="3513" ht="12.5" x14ac:dyDescent="0.25"/>
    <row r="3514" ht="12.5" x14ac:dyDescent="0.25"/>
    <row r="3515" ht="12.5" x14ac:dyDescent="0.25"/>
    <row r="3516" ht="12.5" x14ac:dyDescent="0.25"/>
    <row r="3517" ht="12.5" x14ac:dyDescent="0.25"/>
    <row r="3518" ht="12.5" x14ac:dyDescent="0.25"/>
    <row r="3519" ht="12.5" x14ac:dyDescent="0.25"/>
    <row r="3520" ht="12.5" x14ac:dyDescent="0.25"/>
    <row r="3521" ht="12.5" x14ac:dyDescent="0.25"/>
    <row r="3522" ht="12.5" x14ac:dyDescent="0.25"/>
    <row r="3523" ht="12.5" x14ac:dyDescent="0.25"/>
    <row r="3524" ht="12.5" x14ac:dyDescent="0.25"/>
    <row r="3525" ht="12.5" x14ac:dyDescent="0.25"/>
    <row r="3526" ht="12.5" x14ac:dyDescent="0.25"/>
    <row r="3527" ht="12.5" x14ac:dyDescent="0.25"/>
    <row r="3528" ht="12.5" x14ac:dyDescent="0.25"/>
    <row r="3529" ht="12.5" x14ac:dyDescent="0.25"/>
    <row r="3530" ht="12.5" x14ac:dyDescent="0.25"/>
    <row r="3531" ht="12.5" x14ac:dyDescent="0.25"/>
    <row r="3532" ht="12.5" x14ac:dyDescent="0.25"/>
    <row r="3533" ht="12.5" x14ac:dyDescent="0.25"/>
    <row r="3534" ht="12.5" x14ac:dyDescent="0.25"/>
    <row r="3535" ht="12.5" x14ac:dyDescent="0.25"/>
    <row r="3536" ht="12.5" x14ac:dyDescent="0.25"/>
    <row r="3537" ht="12.5" x14ac:dyDescent="0.25"/>
    <row r="3538" ht="12.5" x14ac:dyDescent="0.25"/>
    <row r="3539" ht="12.5" x14ac:dyDescent="0.25"/>
    <row r="3540" ht="12.5" x14ac:dyDescent="0.25"/>
    <row r="3541" ht="12.5" x14ac:dyDescent="0.25"/>
    <row r="3542" ht="12.5" x14ac:dyDescent="0.25"/>
    <row r="3543" ht="12.5" x14ac:dyDescent="0.25"/>
    <row r="3544" ht="12.5" x14ac:dyDescent="0.25"/>
    <row r="3545" ht="12.5" x14ac:dyDescent="0.25"/>
    <row r="3546" ht="12.5" x14ac:dyDescent="0.25"/>
    <row r="3547" ht="12.5" x14ac:dyDescent="0.25"/>
    <row r="3548" ht="12.5" x14ac:dyDescent="0.25"/>
    <row r="3549" ht="12.5" x14ac:dyDescent="0.25"/>
    <row r="3550" ht="12.5" x14ac:dyDescent="0.25"/>
    <row r="3551" ht="12.5" x14ac:dyDescent="0.25"/>
    <row r="3552" ht="12.5" x14ac:dyDescent="0.25"/>
    <row r="3553" ht="12.5" x14ac:dyDescent="0.25"/>
    <row r="3554" ht="12.5" x14ac:dyDescent="0.25"/>
    <row r="3555" ht="12.5" x14ac:dyDescent="0.25"/>
    <row r="3556" ht="12.5" x14ac:dyDescent="0.25"/>
    <row r="3557" ht="12.5" x14ac:dyDescent="0.25"/>
    <row r="3558" ht="12.5" x14ac:dyDescent="0.25"/>
    <row r="3559" ht="12.5" x14ac:dyDescent="0.25"/>
    <row r="3560" ht="12.5" x14ac:dyDescent="0.25"/>
    <row r="3561" ht="12.5" x14ac:dyDescent="0.25"/>
    <row r="3562" ht="12.5" x14ac:dyDescent="0.25"/>
    <row r="3563" ht="12.5" x14ac:dyDescent="0.25"/>
    <row r="3564" ht="12.5" x14ac:dyDescent="0.25"/>
    <row r="3565" ht="12.5" x14ac:dyDescent="0.25"/>
    <row r="3566" ht="12.5" x14ac:dyDescent="0.25"/>
    <row r="3567" ht="12.5" x14ac:dyDescent="0.25"/>
    <row r="3568" ht="12.5" x14ac:dyDescent="0.25"/>
    <row r="3569" ht="12.5" x14ac:dyDescent="0.25"/>
    <row r="3570" ht="12.5" x14ac:dyDescent="0.25"/>
    <row r="3571" ht="12.5" x14ac:dyDescent="0.25"/>
    <row r="3572" ht="12.5" x14ac:dyDescent="0.25"/>
    <row r="3573" ht="12.5" x14ac:dyDescent="0.25"/>
    <row r="3574" ht="12.5" x14ac:dyDescent="0.25"/>
    <row r="3575" ht="12.5" x14ac:dyDescent="0.25"/>
    <row r="3576" ht="12.5" x14ac:dyDescent="0.25"/>
    <row r="3577" ht="12.5" x14ac:dyDescent="0.25"/>
    <row r="3578" ht="12.5" x14ac:dyDescent="0.25"/>
    <row r="3579" ht="12.5" x14ac:dyDescent="0.25"/>
    <row r="3580" ht="12.5" x14ac:dyDescent="0.25"/>
    <row r="3581" ht="12.5" x14ac:dyDescent="0.25"/>
    <row r="3582" ht="12.5" x14ac:dyDescent="0.25"/>
    <row r="3583" ht="12.5" x14ac:dyDescent="0.25"/>
    <row r="3584" ht="12.5" x14ac:dyDescent="0.25"/>
    <row r="3585" ht="12.5" x14ac:dyDescent="0.25"/>
    <row r="3586" ht="12.5" x14ac:dyDescent="0.25"/>
    <row r="3587" ht="12.5" x14ac:dyDescent="0.25"/>
    <row r="3588" ht="12.5" x14ac:dyDescent="0.25"/>
    <row r="3589" ht="12.5" x14ac:dyDescent="0.25"/>
    <row r="3590" ht="12.5" x14ac:dyDescent="0.25"/>
    <row r="3591" ht="12.5" x14ac:dyDescent="0.25"/>
    <row r="3592" ht="12.5" x14ac:dyDescent="0.25"/>
    <row r="3593" ht="12.5" x14ac:dyDescent="0.25"/>
    <row r="3594" ht="12.5" x14ac:dyDescent="0.25"/>
    <row r="3595" ht="12.5" x14ac:dyDescent="0.25"/>
    <row r="3596" ht="12.5" x14ac:dyDescent="0.25"/>
    <row r="3597" ht="12.5" x14ac:dyDescent="0.25"/>
    <row r="3598" ht="12.5" x14ac:dyDescent="0.25"/>
    <row r="3599" ht="12.5" x14ac:dyDescent="0.25"/>
    <row r="3600" ht="12.5" x14ac:dyDescent="0.25"/>
    <row r="3601" ht="12.5" x14ac:dyDescent="0.25"/>
    <row r="3602" ht="12.5" x14ac:dyDescent="0.25"/>
    <row r="3603" ht="12.5" x14ac:dyDescent="0.25"/>
    <row r="3604" ht="12.5" x14ac:dyDescent="0.25"/>
    <row r="3605" ht="12.5" x14ac:dyDescent="0.25"/>
    <row r="3606" ht="12.5" x14ac:dyDescent="0.25"/>
    <row r="3607" ht="12.5" x14ac:dyDescent="0.25"/>
    <row r="3608" ht="12.5" x14ac:dyDescent="0.25"/>
    <row r="3609" ht="12.5" x14ac:dyDescent="0.25"/>
    <row r="3610" ht="12.5" x14ac:dyDescent="0.25"/>
    <row r="3611" ht="12.5" x14ac:dyDescent="0.25"/>
    <row r="3612" ht="12.5" x14ac:dyDescent="0.25"/>
    <row r="3613" ht="12.5" x14ac:dyDescent="0.25"/>
    <row r="3614" ht="12.5" x14ac:dyDescent="0.25"/>
    <row r="3615" ht="12.5" x14ac:dyDescent="0.25"/>
    <row r="3616" ht="12.5" x14ac:dyDescent="0.25"/>
    <row r="3617" ht="12.5" x14ac:dyDescent="0.25"/>
    <row r="3618" ht="12.5" x14ac:dyDescent="0.25"/>
    <row r="3619" ht="12.5" x14ac:dyDescent="0.25"/>
    <row r="3620" ht="12.5" x14ac:dyDescent="0.25"/>
    <row r="3621" ht="12.5" x14ac:dyDescent="0.25"/>
    <row r="3622" ht="12.5" x14ac:dyDescent="0.25"/>
    <row r="3623" ht="12.5" x14ac:dyDescent="0.25"/>
    <row r="3624" ht="12.5" x14ac:dyDescent="0.25"/>
    <row r="3625" ht="12.5" x14ac:dyDescent="0.25"/>
    <row r="3626" ht="12.5" x14ac:dyDescent="0.25"/>
    <row r="3627" ht="12.5" x14ac:dyDescent="0.25"/>
    <row r="3628" ht="12.5" x14ac:dyDescent="0.25"/>
    <row r="3629" ht="12.5" x14ac:dyDescent="0.25"/>
    <row r="3630" ht="12.5" x14ac:dyDescent="0.25"/>
    <row r="3631" ht="12.5" x14ac:dyDescent="0.25"/>
    <row r="3632" ht="12.5" x14ac:dyDescent="0.25"/>
    <row r="3633" ht="12.5" x14ac:dyDescent="0.25"/>
    <row r="3634" ht="12.5" x14ac:dyDescent="0.25"/>
    <row r="3635" ht="12.5" x14ac:dyDescent="0.25"/>
    <row r="3636" ht="12.5" x14ac:dyDescent="0.25"/>
    <row r="3637" ht="12.5" x14ac:dyDescent="0.25"/>
    <row r="3638" ht="12.5" x14ac:dyDescent="0.25"/>
    <row r="3639" ht="12.5" x14ac:dyDescent="0.25"/>
    <row r="3640" ht="12.5" x14ac:dyDescent="0.25"/>
    <row r="3641" ht="12.5" x14ac:dyDescent="0.25"/>
    <row r="3642" ht="12.5" x14ac:dyDescent="0.25"/>
    <row r="3643" ht="12.5" x14ac:dyDescent="0.25"/>
    <row r="3644" ht="12.5" x14ac:dyDescent="0.25"/>
    <row r="3645" ht="12.5" x14ac:dyDescent="0.25"/>
    <row r="3646" ht="12.5" x14ac:dyDescent="0.25"/>
    <row r="3647" ht="12.5" x14ac:dyDescent="0.25"/>
    <row r="3648" ht="12.5" x14ac:dyDescent="0.25"/>
    <row r="3649" ht="12.5" x14ac:dyDescent="0.25"/>
    <row r="3650" ht="12.5" x14ac:dyDescent="0.25"/>
    <row r="3651" ht="12.5" x14ac:dyDescent="0.25"/>
    <row r="3652" ht="12.5" x14ac:dyDescent="0.25"/>
    <row r="3653" ht="12.5" x14ac:dyDescent="0.25"/>
    <row r="3654" ht="12.5" x14ac:dyDescent="0.25"/>
    <row r="3655" ht="12.5" x14ac:dyDescent="0.25"/>
    <row r="3656" ht="12.5" x14ac:dyDescent="0.25"/>
    <row r="3657" ht="12.5" x14ac:dyDescent="0.25"/>
    <row r="3658" ht="12.5" x14ac:dyDescent="0.25"/>
    <row r="3659" ht="12.5" x14ac:dyDescent="0.25"/>
    <row r="3660" ht="12.5" x14ac:dyDescent="0.25"/>
    <row r="3661" ht="12.5" x14ac:dyDescent="0.25"/>
    <row r="3662" ht="12.5" x14ac:dyDescent="0.25"/>
    <row r="3663" ht="12.5" x14ac:dyDescent="0.25"/>
    <row r="3664" ht="12.5" x14ac:dyDescent="0.25"/>
    <row r="3665" ht="12.5" x14ac:dyDescent="0.25"/>
    <row r="3666" ht="12.5" x14ac:dyDescent="0.25"/>
    <row r="3667" ht="12.5" x14ac:dyDescent="0.25"/>
    <row r="3668" ht="12.5" x14ac:dyDescent="0.25"/>
    <row r="3669" ht="12.5" x14ac:dyDescent="0.25"/>
    <row r="3670" ht="12.5" x14ac:dyDescent="0.25"/>
    <row r="3671" ht="12.5" x14ac:dyDescent="0.25"/>
    <row r="3672" ht="12.5" x14ac:dyDescent="0.25"/>
    <row r="3673" ht="12.5" x14ac:dyDescent="0.25"/>
    <row r="3674" ht="12.5" x14ac:dyDescent="0.25"/>
    <row r="3675" ht="12.5" x14ac:dyDescent="0.25"/>
    <row r="3676" ht="12.5" x14ac:dyDescent="0.25"/>
    <row r="3677" ht="12.5" x14ac:dyDescent="0.25"/>
    <row r="3678" ht="12.5" x14ac:dyDescent="0.25"/>
    <row r="3679" ht="12.5" x14ac:dyDescent="0.25"/>
    <row r="3680" ht="12.5" x14ac:dyDescent="0.25"/>
    <row r="3681" ht="12.5" x14ac:dyDescent="0.25"/>
    <row r="3682" ht="12.5" x14ac:dyDescent="0.25"/>
    <row r="3683" ht="12.5" x14ac:dyDescent="0.25"/>
    <row r="3684" ht="12.5" x14ac:dyDescent="0.25"/>
    <row r="3685" ht="12.5" x14ac:dyDescent="0.25"/>
    <row r="3686" ht="12.5" x14ac:dyDescent="0.25"/>
    <row r="3687" ht="12.5" x14ac:dyDescent="0.25"/>
    <row r="3688" ht="12.5" x14ac:dyDescent="0.25"/>
    <row r="3689" ht="12.5" x14ac:dyDescent="0.25"/>
    <row r="3690" ht="12.5" x14ac:dyDescent="0.25"/>
    <row r="3691" ht="12.5" x14ac:dyDescent="0.25"/>
    <row r="3692" ht="12.5" x14ac:dyDescent="0.25"/>
    <row r="3693" ht="12.5" x14ac:dyDescent="0.25"/>
    <row r="3694" ht="12.5" x14ac:dyDescent="0.25"/>
    <row r="3695" ht="12.5" x14ac:dyDescent="0.25"/>
    <row r="3696" ht="12.5" x14ac:dyDescent="0.25"/>
    <row r="3697" ht="12.5" x14ac:dyDescent="0.25"/>
    <row r="3698" ht="12.5" x14ac:dyDescent="0.25"/>
    <row r="3699" ht="12.5" x14ac:dyDescent="0.25"/>
    <row r="3700" ht="12.5" x14ac:dyDescent="0.25"/>
    <row r="3701" ht="12.5" x14ac:dyDescent="0.25"/>
    <row r="3702" ht="12.5" x14ac:dyDescent="0.25"/>
    <row r="3703" ht="12.5" x14ac:dyDescent="0.25"/>
    <row r="3704" ht="12.5" x14ac:dyDescent="0.25"/>
    <row r="3705" ht="12.5" x14ac:dyDescent="0.25"/>
    <row r="3706" ht="12.5" x14ac:dyDescent="0.25"/>
    <row r="3707" ht="12.5" x14ac:dyDescent="0.25"/>
    <row r="3708" ht="12.5" x14ac:dyDescent="0.25"/>
    <row r="3709" ht="12.5" x14ac:dyDescent="0.25"/>
    <row r="3710" ht="12.5" x14ac:dyDescent="0.25"/>
    <row r="3711" ht="12.5" x14ac:dyDescent="0.25"/>
    <row r="3712" ht="12.5" x14ac:dyDescent="0.25"/>
    <row r="3713" ht="12.5" x14ac:dyDescent="0.25"/>
    <row r="3714" ht="12.5" x14ac:dyDescent="0.25"/>
    <row r="3715" ht="12.5" x14ac:dyDescent="0.25"/>
    <row r="3716" ht="12.5" x14ac:dyDescent="0.25"/>
    <row r="3717" ht="12.5" x14ac:dyDescent="0.25"/>
    <row r="3718" ht="12.5" x14ac:dyDescent="0.25"/>
    <row r="3719" ht="12.5" x14ac:dyDescent="0.25"/>
    <row r="3720" ht="12.5" x14ac:dyDescent="0.25"/>
    <row r="3721" ht="12.5" x14ac:dyDescent="0.25"/>
    <row r="3722" ht="12.5" x14ac:dyDescent="0.25"/>
    <row r="3723" ht="12.5" x14ac:dyDescent="0.25"/>
    <row r="3724" ht="12.5" x14ac:dyDescent="0.25"/>
    <row r="3725" ht="12.5" x14ac:dyDescent="0.25"/>
    <row r="3726" ht="12.5" x14ac:dyDescent="0.25"/>
    <row r="3727" ht="12.5" x14ac:dyDescent="0.25"/>
    <row r="3728" ht="12.5" x14ac:dyDescent="0.25"/>
    <row r="3729" ht="12.5" x14ac:dyDescent="0.25"/>
    <row r="3730" ht="12.5" x14ac:dyDescent="0.25"/>
    <row r="3731" ht="12.5" x14ac:dyDescent="0.25"/>
    <row r="3732" ht="12.5" x14ac:dyDescent="0.25"/>
    <row r="3733" ht="12.5" x14ac:dyDescent="0.25"/>
    <row r="3734" ht="12.5" x14ac:dyDescent="0.25"/>
    <row r="3735" ht="12.5" x14ac:dyDescent="0.25"/>
    <row r="3736" ht="12.5" x14ac:dyDescent="0.25"/>
    <row r="3737" ht="12.5" x14ac:dyDescent="0.25"/>
    <row r="3738" ht="12.5" x14ac:dyDescent="0.25"/>
    <row r="3739" ht="12.5" x14ac:dyDescent="0.25"/>
    <row r="3740" ht="12.5" x14ac:dyDescent="0.25"/>
    <row r="3741" ht="12.5" x14ac:dyDescent="0.25"/>
    <row r="3742" ht="12.5" x14ac:dyDescent="0.25"/>
    <row r="3743" ht="12.5" x14ac:dyDescent="0.25"/>
    <row r="3744" ht="12.5" x14ac:dyDescent="0.25"/>
    <row r="3745" ht="12.5" x14ac:dyDescent="0.25"/>
    <row r="3746" ht="12.5" x14ac:dyDescent="0.25"/>
    <row r="3747" ht="12.5" x14ac:dyDescent="0.25"/>
    <row r="3748" ht="12.5" x14ac:dyDescent="0.25"/>
    <row r="3749" ht="12.5" x14ac:dyDescent="0.25"/>
    <row r="3750" ht="12.5" x14ac:dyDescent="0.25"/>
    <row r="3751" ht="12.5" x14ac:dyDescent="0.25"/>
    <row r="3752" ht="12.5" x14ac:dyDescent="0.25"/>
    <row r="3753" ht="12.5" x14ac:dyDescent="0.25"/>
    <row r="3754" ht="12.5" x14ac:dyDescent="0.25"/>
    <row r="3755" ht="12.5" x14ac:dyDescent="0.25"/>
    <row r="3756" ht="12.5" x14ac:dyDescent="0.25"/>
    <row r="3757" ht="12.5" x14ac:dyDescent="0.25"/>
    <row r="3758" ht="12.5" x14ac:dyDescent="0.25"/>
    <row r="3759" ht="12.5" x14ac:dyDescent="0.25"/>
    <row r="3760" ht="12.5" x14ac:dyDescent="0.25"/>
    <row r="3761" ht="12.5" x14ac:dyDescent="0.25"/>
    <row r="3762" ht="12.5" x14ac:dyDescent="0.25"/>
    <row r="3763" ht="12.5" x14ac:dyDescent="0.25"/>
    <row r="3764" ht="12.5" x14ac:dyDescent="0.25"/>
    <row r="3765" ht="12.5" x14ac:dyDescent="0.25"/>
    <row r="3766" ht="12.5" x14ac:dyDescent="0.25"/>
    <row r="3767" ht="12.5" x14ac:dyDescent="0.25"/>
    <row r="3768" ht="12.5" x14ac:dyDescent="0.25"/>
    <row r="3769" ht="12.5" x14ac:dyDescent="0.25"/>
    <row r="3770" ht="12.5" x14ac:dyDescent="0.25"/>
    <row r="3771" ht="12.5" x14ac:dyDescent="0.25"/>
    <row r="3772" ht="12.5" x14ac:dyDescent="0.25"/>
    <row r="3773" ht="12.5" x14ac:dyDescent="0.25"/>
    <row r="3774" ht="12.5" x14ac:dyDescent="0.25"/>
    <row r="3775" ht="12.5" x14ac:dyDescent="0.25"/>
    <row r="3776" ht="12.5" x14ac:dyDescent="0.25"/>
    <row r="3777" ht="12.5" x14ac:dyDescent="0.25"/>
    <row r="3778" ht="12.5" x14ac:dyDescent="0.25"/>
    <row r="3779" ht="12.5" x14ac:dyDescent="0.25"/>
    <row r="3780" ht="12.5" x14ac:dyDescent="0.25"/>
    <row r="3781" ht="12.5" x14ac:dyDescent="0.25"/>
    <row r="3782" ht="12.5" x14ac:dyDescent="0.25"/>
    <row r="3783" ht="12.5" x14ac:dyDescent="0.25"/>
    <row r="3784" ht="12.5" x14ac:dyDescent="0.25"/>
    <row r="3785" ht="12.5" x14ac:dyDescent="0.25"/>
    <row r="3786" ht="12.5" x14ac:dyDescent="0.25"/>
    <row r="3787" ht="12.5" x14ac:dyDescent="0.25"/>
    <row r="3788" ht="12.5" x14ac:dyDescent="0.25"/>
    <row r="3789" ht="12.5" x14ac:dyDescent="0.25"/>
    <row r="3790" ht="12.5" x14ac:dyDescent="0.25"/>
    <row r="3791" ht="12.5" x14ac:dyDescent="0.25"/>
    <row r="3792" ht="12.5" x14ac:dyDescent="0.25"/>
    <row r="3793" ht="12.5" x14ac:dyDescent="0.25"/>
    <row r="3794" ht="12.5" x14ac:dyDescent="0.25"/>
    <row r="3795" ht="12.5" x14ac:dyDescent="0.25"/>
    <row r="3796" ht="12.5" x14ac:dyDescent="0.25"/>
    <row r="3797" ht="12.5" x14ac:dyDescent="0.25"/>
    <row r="3798" ht="12.5" x14ac:dyDescent="0.25"/>
    <row r="3799" ht="12.5" x14ac:dyDescent="0.25"/>
    <row r="3800" ht="12.5" x14ac:dyDescent="0.25"/>
    <row r="3801" ht="12.5" x14ac:dyDescent="0.25"/>
    <row r="3802" ht="12.5" x14ac:dyDescent="0.25"/>
    <row r="3803" ht="12.5" x14ac:dyDescent="0.25"/>
    <row r="3804" ht="12.5" x14ac:dyDescent="0.25"/>
    <row r="3805" ht="12.5" x14ac:dyDescent="0.25"/>
    <row r="3806" ht="12.5" x14ac:dyDescent="0.25"/>
    <row r="3807" ht="12.5" x14ac:dyDescent="0.25"/>
    <row r="3808" ht="12.5" x14ac:dyDescent="0.25"/>
    <row r="3809" ht="12.5" x14ac:dyDescent="0.25"/>
    <row r="3810" ht="12.5" x14ac:dyDescent="0.25"/>
    <row r="3811" ht="12.5" x14ac:dyDescent="0.25"/>
    <row r="3812" ht="12.5" x14ac:dyDescent="0.25"/>
    <row r="3813" ht="12.5" x14ac:dyDescent="0.25"/>
    <row r="3814" ht="12.5" x14ac:dyDescent="0.25"/>
    <row r="3815" ht="12.5" x14ac:dyDescent="0.25"/>
    <row r="3816" ht="12.5" x14ac:dyDescent="0.25"/>
    <row r="3817" ht="12.5" x14ac:dyDescent="0.25"/>
    <row r="3818" ht="12.5" x14ac:dyDescent="0.25"/>
    <row r="3819" ht="12.5" x14ac:dyDescent="0.25"/>
    <row r="3820" ht="12.5" x14ac:dyDescent="0.25"/>
    <row r="3821" ht="12.5" x14ac:dyDescent="0.25"/>
    <row r="3822" ht="12.5" x14ac:dyDescent="0.25"/>
    <row r="3823" ht="12.5" x14ac:dyDescent="0.25"/>
    <row r="3824" ht="12.5" x14ac:dyDescent="0.25"/>
    <row r="3825" ht="12.5" x14ac:dyDescent="0.25"/>
    <row r="3826" ht="12.5" x14ac:dyDescent="0.25"/>
    <row r="3827" ht="12.5" x14ac:dyDescent="0.25"/>
    <row r="3828" ht="12.5" x14ac:dyDescent="0.25"/>
    <row r="3829" ht="12.5" x14ac:dyDescent="0.25"/>
    <row r="3830" ht="12.5" x14ac:dyDescent="0.25"/>
    <row r="3831" ht="12.5" x14ac:dyDescent="0.25"/>
    <row r="3832" ht="12.5" x14ac:dyDescent="0.25"/>
    <row r="3833" ht="12.5" x14ac:dyDescent="0.25"/>
    <row r="3834" ht="12.5" x14ac:dyDescent="0.25"/>
    <row r="3835" ht="12.5" x14ac:dyDescent="0.25"/>
    <row r="3836" ht="12.5" x14ac:dyDescent="0.25"/>
    <row r="3837" ht="12.5" x14ac:dyDescent="0.25"/>
    <row r="3838" ht="12.5" x14ac:dyDescent="0.25"/>
    <row r="3839" ht="12.5" x14ac:dyDescent="0.25"/>
    <row r="3840" ht="12.5" x14ac:dyDescent="0.25"/>
    <row r="3841" ht="12.5" x14ac:dyDescent="0.25"/>
    <row r="3842" ht="12.5" x14ac:dyDescent="0.25"/>
    <row r="3843" ht="12.5" x14ac:dyDescent="0.25"/>
    <row r="3844" ht="12.5" x14ac:dyDescent="0.25"/>
    <row r="3845" ht="12.5" x14ac:dyDescent="0.25"/>
    <row r="3846" ht="12.5" x14ac:dyDescent="0.25"/>
    <row r="3847" ht="12.5" x14ac:dyDescent="0.25"/>
    <row r="3848" ht="12.5" x14ac:dyDescent="0.25"/>
    <row r="3849" ht="12.5" x14ac:dyDescent="0.25"/>
    <row r="3850" ht="12.5" x14ac:dyDescent="0.25"/>
    <row r="3851" ht="12.5" x14ac:dyDescent="0.25"/>
    <row r="3852" ht="12.5" x14ac:dyDescent="0.25"/>
    <row r="3853" ht="12.5" x14ac:dyDescent="0.25"/>
    <row r="3854" ht="12.5" x14ac:dyDescent="0.25"/>
    <row r="3855" ht="12.5" x14ac:dyDescent="0.25"/>
    <row r="3856" ht="12.5" x14ac:dyDescent="0.25"/>
    <row r="3857" ht="12.5" x14ac:dyDescent="0.25"/>
    <row r="3858" ht="12.5" x14ac:dyDescent="0.25"/>
    <row r="3859" ht="12.5" x14ac:dyDescent="0.25"/>
    <row r="3860" ht="12.5" x14ac:dyDescent="0.25"/>
    <row r="3861" ht="12.5" x14ac:dyDescent="0.25"/>
    <row r="3862" ht="12.5" x14ac:dyDescent="0.25"/>
    <row r="3863" ht="12.5" x14ac:dyDescent="0.25"/>
    <row r="3864" ht="12.5" x14ac:dyDescent="0.25"/>
    <row r="3865" ht="12.5" x14ac:dyDescent="0.25"/>
    <row r="3866" ht="12.5" x14ac:dyDescent="0.25"/>
    <row r="3867" ht="12.5" x14ac:dyDescent="0.25"/>
    <row r="3868" ht="12.5" x14ac:dyDescent="0.25"/>
    <row r="3869" ht="12.5" x14ac:dyDescent="0.25"/>
    <row r="3870" ht="12.5" x14ac:dyDescent="0.25"/>
    <row r="3871" ht="12.5" x14ac:dyDescent="0.25"/>
    <row r="3872" ht="12.5" x14ac:dyDescent="0.25"/>
    <row r="3873" ht="12.5" x14ac:dyDescent="0.25"/>
    <row r="3874" ht="12.5" x14ac:dyDescent="0.25"/>
    <row r="3875" ht="12.5" x14ac:dyDescent="0.25"/>
    <row r="3876" ht="12.5" x14ac:dyDescent="0.25"/>
    <row r="3877" ht="12.5" x14ac:dyDescent="0.25"/>
    <row r="3878" ht="12.5" x14ac:dyDescent="0.25"/>
    <row r="3879" ht="12.5" x14ac:dyDescent="0.25"/>
    <row r="3880" ht="12.5" x14ac:dyDescent="0.25"/>
    <row r="3881" ht="12.5" x14ac:dyDescent="0.25"/>
    <row r="3882" ht="12.5" x14ac:dyDescent="0.25"/>
    <row r="3883" ht="12.5" x14ac:dyDescent="0.25"/>
    <row r="3884" ht="12.5" x14ac:dyDescent="0.25"/>
    <row r="3885" ht="12.5" x14ac:dyDescent="0.25"/>
    <row r="3886" ht="12.5" x14ac:dyDescent="0.25"/>
    <row r="3887" ht="12.5" x14ac:dyDescent="0.25"/>
    <row r="3888" ht="12.5" x14ac:dyDescent="0.25"/>
    <row r="3889" ht="12.5" x14ac:dyDescent="0.25"/>
    <row r="3890" ht="12.5" x14ac:dyDescent="0.25"/>
    <row r="3891" ht="12.5" x14ac:dyDescent="0.25"/>
    <row r="3892" ht="12.5" x14ac:dyDescent="0.25"/>
    <row r="3893" ht="12.5" x14ac:dyDescent="0.25"/>
    <row r="3894" ht="12.5" x14ac:dyDescent="0.25"/>
    <row r="3895" ht="12.5" x14ac:dyDescent="0.25"/>
    <row r="3896" ht="12.5" x14ac:dyDescent="0.25"/>
    <row r="3897" ht="12.5" x14ac:dyDescent="0.25"/>
    <row r="3898" ht="12.5" x14ac:dyDescent="0.25"/>
    <row r="3899" ht="12.5" x14ac:dyDescent="0.25"/>
    <row r="3900" ht="12.5" x14ac:dyDescent="0.25"/>
    <row r="3901" ht="12.5" x14ac:dyDescent="0.25"/>
    <row r="3902" ht="12.5" x14ac:dyDescent="0.25"/>
    <row r="3903" ht="12.5" x14ac:dyDescent="0.25"/>
    <row r="3904" ht="12.5" x14ac:dyDescent="0.25"/>
    <row r="3905" ht="12.5" x14ac:dyDescent="0.25"/>
    <row r="3906" ht="12.5" x14ac:dyDescent="0.25"/>
    <row r="3907" ht="12.5" x14ac:dyDescent="0.25"/>
    <row r="3908" ht="12.5" x14ac:dyDescent="0.25"/>
    <row r="3909" ht="12.5" x14ac:dyDescent="0.25"/>
    <row r="3910" ht="12.5" x14ac:dyDescent="0.25"/>
    <row r="3911" ht="12.5" x14ac:dyDescent="0.25"/>
    <row r="3912" ht="12.5" x14ac:dyDescent="0.25"/>
    <row r="3913" ht="12.5" x14ac:dyDescent="0.25"/>
    <row r="3914" ht="12.5" x14ac:dyDescent="0.25"/>
    <row r="3915" ht="12.5" x14ac:dyDescent="0.25"/>
    <row r="3916" ht="12.5" x14ac:dyDescent="0.25"/>
    <row r="3917" ht="12.5" x14ac:dyDescent="0.25"/>
    <row r="3918" ht="12.5" x14ac:dyDescent="0.25"/>
    <row r="3919" ht="12.5" x14ac:dyDescent="0.25"/>
    <row r="3920" ht="12.5" x14ac:dyDescent="0.25"/>
    <row r="3921" ht="12.5" x14ac:dyDescent="0.25"/>
    <row r="3922" ht="12.5" x14ac:dyDescent="0.25"/>
    <row r="3923" ht="12.5" x14ac:dyDescent="0.25"/>
    <row r="3924" ht="12.5" x14ac:dyDescent="0.25"/>
    <row r="3925" ht="12.5" x14ac:dyDescent="0.25"/>
    <row r="3926" ht="12.5" x14ac:dyDescent="0.25"/>
    <row r="3927" ht="12.5" x14ac:dyDescent="0.25"/>
    <row r="3928" ht="12.5" x14ac:dyDescent="0.25"/>
    <row r="3929" ht="12.5" x14ac:dyDescent="0.25"/>
    <row r="3930" ht="12.5" x14ac:dyDescent="0.25"/>
    <row r="3931" ht="12.5" x14ac:dyDescent="0.25"/>
    <row r="3932" ht="12.5" x14ac:dyDescent="0.25"/>
    <row r="3933" ht="12.5" x14ac:dyDescent="0.25"/>
    <row r="3934" ht="12.5" x14ac:dyDescent="0.25"/>
    <row r="3935" ht="12.5" x14ac:dyDescent="0.25"/>
    <row r="3936" ht="12.5" x14ac:dyDescent="0.25"/>
    <row r="3937" ht="12.5" x14ac:dyDescent="0.25"/>
    <row r="3938" ht="12.5" x14ac:dyDescent="0.25"/>
    <row r="3939" ht="12.5" x14ac:dyDescent="0.25"/>
    <row r="3940" ht="12.5" x14ac:dyDescent="0.25"/>
    <row r="3941" ht="12.5" x14ac:dyDescent="0.25"/>
    <row r="3942" ht="12.5" x14ac:dyDescent="0.25"/>
    <row r="3943" ht="12.5" x14ac:dyDescent="0.25"/>
    <row r="3944" ht="12.5" x14ac:dyDescent="0.25"/>
    <row r="3945" ht="12.5" x14ac:dyDescent="0.25"/>
    <row r="3946" ht="12.5" x14ac:dyDescent="0.25"/>
    <row r="3947" ht="12.5" x14ac:dyDescent="0.25"/>
    <row r="3948" ht="12.5" x14ac:dyDescent="0.25"/>
    <row r="3949" ht="12.5" x14ac:dyDescent="0.25"/>
    <row r="3950" ht="12.5" x14ac:dyDescent="0.25"/>
    <row r="3951" ht="12.5" x14ac:dyDescent="0.25"/>
    <row r="3952" ht="12.5" x14ac:dyDescent="0.25"/>
    <row r="3953" ht="12.5" x14ac:dyDescent="0.25"/>
    <row r="3954" ht="12.5" x14ac:dyDescent="0.25"/>
    <row r="3955" ht="12.5" x14ac:dyDescent="0.25"/>
    <row r="3956" ht="12.5" x14ac:dyDescent="0.25"/>
    <row r="3957" ht="12.5" x14ac:dyDescent="0.25"/>
    <row r="3958" ht="12.5" x14ac:dyDescent="0.25"/>
    <row r="3959" ht="12.5" x14ac:dyDescent="0.25"/>
    <row r="3960" ht="12.5" x14ac:dyDescent="0.25"/>
    <row r="3961" ht="12.5" x14ac:dyDescent="0.25"/>
    <row r="3962" ht="12.5" x14ac:dyDescent="0.25"/>
    <row r="3963" ht="12.5" x14ac:dyDescent="0.25"/>
    <row r="3964" ht="12.5" x14ac:dyDescent="0.25"/>
    <row r="3965" ht="12.5" x14ac:dyDescent="0.25"/>
    <row r="3966" ht="12.5" x14ac:dyDescent="0.25"/>
    <row r="3967" ht="12.5" x14ac:dyDescent="0.25"/>
    <row r="3968" ht="12.5" x14ac:dyDescent="0.25"/>
    <row r="3969" ht="12.5" x14ac:dyDescent="0.25"/>
    <row r="3970" ht="12.5" x14ac:dyDescent="0.25"/>
    <row r="3971" ht="12.5" x14ac:dyDescent="0.25"/>
    <row r="3972" ht="12.5" x14ac:dyDescent="0.25"/>
    <row r="3973" ht="12.5" x14ac:dyDescent="0.25"/>
    <row r="3974" ht="12.5" x14ac:dyDescent="0.25"/>
    <row r="3975" ht="12.5" x14ac:dyDescent="0.25"/>
    <row r="3976" ht="12.5" x14ac:dyDescent="0.25"/>
    <row r="3977" ht="12.5" x14ac:dyDescent="0.25"/>
    <row r="3978" ht="12.5" x14ac:dyDescent="0.25"/>
    <row r="3979" ht="12.5" x14ac:dyDescent="0.25"/>
    <row r="3980" ht="12.5" x14ac:dyDescent="0.25"/>
    <row r="3981" ht="12.5" x14ac:dyDescent="0.25"/>
    <row r="3982" ht="12.5" x14ac:dyDescent="0.25"/>
    <row r="3983" ht="12.5" x14ac:dyDescent="0.25"/>
    <row r="3984" ht="12.5" x14ac:dyDescent="0.25"/>
    <row r="3985" ht="12.5" x14ac:dyDescent="0.25"/>
    <row r="3986" ht="12.5" x14ac:dyDescent="0.25"/>
    <row r="3987" ht="12.5" x14ac:dyDescent="0.25"/>
    <row r="3988" ht="12.5" x14ac:dyDescent="0.25"/>
    <row r="3989" ht="12.5" x14ac:dyDescent="0.25"/>
    <row r="3990" ht="12.5" x14ac:dyDescent="0.25"/>
    <row r="3991" ht="12.5" x14ac:dyDescent="0.25"/>
    <row r="3992" ht="12.5" x14ac:dyDescent="0.25"/>
    <row r="3993" ht="12.5" x14ac:dyDescent="0.25"/>
    <row r="3994" ht="12.5" x14ac:dyDescent="0.25"/>
    <row r="3995" ht="12.5" x14ac:dyDescent="0.25"/>
    <row r="3996" ht="12.5" x14ac:dyDescent="0.25"/>
    <row r="3997" ht="12.5" x14ac:dyDescent="0.25"/>
    <row r="3998" ht="12.5" x14ac:dyDescent="0.25"/>
    <row r="3999" ht="12.5" x14ac:dyDescent="0.25"/>
    <row r="4000" ht="12.5" x14ac:dyDescent="0.25"/>
    <row r="4001" ht="12.5" x14ac:dyDescent="0.25"/>
    <row r="4002" ht="12.5" x14ac:dyDescent="0.25"/>
    <row r="4003" ht="12.5" x14ac:dyDescent="0.25"/>
    <row r="4004" ht="12.5" x14ac:dyDescent="0.25"/>
    <row r="4005" ht="12.5" x14ac:dyDescent="0.25"/>
    <row r="4006" ht="12.5" x14ac:dyDescent="0.25"/>
    <row r="4007" ht="12.5" x14ac:dyDescent="0.25"/>
    <row r="4008" ht="12.5" x14ac:dyDescent="0.25"/>
    <row r="4009" ht="12.5" x14ac:dyDescent="0.25"/>
    <row r="4010" ht="12.5" x14ac:dyDescent="0.25"/>
    <row r="4011" ht="12.5" x14ac:dyDescent="0.25"/>
    <row r="4012" ht="12.5" x14ac:dyDescent="0.25"/>
    <row r="4013" ht="12.5" x14ac:dyDescent="0.25"/>
    <row r="4014" ht="12.5" x14ac:dyDescent="0.25"/>
    <row r="4015" ht="12.5" x14ac:dyDescent="0.25"/>
    <row r="4016" ht="12.5" x14ac:dyDescent="0.25"/>
    <row r="4017" ht="12.5" x14ac:dyDescent="0.25"/>
    <row r="4018" ht="12.5" x14ac:dyDescent="0.25"/>
    <row r="4019" ht="12.5" x14ac:dyDescent="0.25"/>
    <row r="4020" ht="12.5" x14ac:dyDescent="0.25"/>
    <row r="4021" ht="12.5" x14ac:dyDescent="0.25"/>
    <row r="4022" ht="12.5" x14ac:dyDescent="0.25"/>
    <row r="4023" ht="12.5" x14ac:dyDescent="0.25"/>
    <row r="4024" ht="12.5" x14ac:dyDescent="0.25"/>
    <row r="4025" ht="12.5" x14ac:dyDescent="0.25"/>
    <row r="4026" ht="12.5" x14ac:dyDescent="0.25"/>
    <row r="4027" ht="12.5" x14ac:dyDescent="0.25"/>
    <row r="4028" ht="12.5" x14ac:dyDescent="0.25"/>
    <row r="4029" ht="12.5" x14ac:dyDescent="0.25"/>
    <row r="4030" ht="12.5" x14ac:dyDescent="0.25"/>
    <row r="4031" ht="12.5" x14ac:dyDescent="0.25"/>
    <row r="4032" ht="12.5" x14ac:dyDescent="0.25"/>
    <row r="4033" ht="12.5" x14ac:dyDescent="0.25"/>
    <row r="4034" ht="12.5" x14ac:dyDescent="0.25"/>
    <row r="4035" ht="12.5" x14ac:dyDescent="0.25"/>
    <row r="4036" ht="12.5" x14ac:dyDescent="0.25"/>
    <row r="4037" ht="12.5" x14ac:dyDescent="0.25"/>
    <row r="4038" ht="12.5" x14ac:dyDescent="0.25"/>
    <row r="4039" ht="12.5" x14ac:dyDescent="0.25"/>
    <row r="4040" ht="12.5" x14ac:dyDescent="0.25"/>
    <row r="4041" ht="12.5" x14ac:dyDescent="0.25"/>
    <row r="4042" ht="12.5" x14ac:dyDescent="0.25"/>
    <row r="4043" ht="12.5" x14ac:dyDescent="0.25"/>
    <row r="4044" ht="12.5" x14ac:dyDescent="0.25"/>
    <row r="4045" ht="12.5" x14ac:dyDescent="0.25"/>
    <row r="4046" ht="12.5" x14ac:dyDescent="0.25"/>
    <row r="4047" ht="12.5" x14ac:dyDescent="0.25"/>
    <row r="4048" ht="12.5" x14ac:dyDescent="0.25"/>
    <row r="4049" ht="12.5" x14ac:dyDescent="0.25"/>
    <row r="4050" ht="12.5" x14ac:dyDescent="0.25"/>
    <row r="4051" ht="12.5" x14ac:dyDescent="0.25"/>
    <row r="4052" ht="12.5" x14ac:dyDescent="0.25"/>
    <row r="4053" ht="12.5" x14ac:dyDescent="0.25"/>
    <row r="4054" ht="12.5" x14ac:dyDescent="0.25"/>
    <row r="4055" ht="12.5" x14ac:dyDescent="0.25"/>
    <row r="4056" ht="12.5" x14ac:dyDescent="0.25"/>
    <row r="4057" ht="12.5" x14ac:dyDescent="0.25"/>
    <row r="4058" ht="12.5" x14ac:dyDescent="0.25"/>
    <row r="4059" ht="12.5" x14ac:dyDescent="0.25"/>
    <row r="4060" ht="12.5" x14ac:dyDescent="0.25"/>
    <row r="4061" ht="12.5" x14ac:dyDescent="0.25"/>
    <row r="4062" ht="12.5" x14ac:dyDescent="0.25"/>
    <row r="4063" ht="12.5" x14ac:dyDescent="0.25"/>
    <row r="4064" ht="12.5" x14ac:dyDescent="0.25"/>
    <row r="4065" ht="12.5" x14ac:dyDescent="0.25"/>
    <row r="4066" ht="12.5" x14ac:dyDescent="0.25"/>
    <row r="4067" ht="12.5" x14ac:dyDescent="0.25"/>
    <row r="4068" ht="12.5" x14ac:dyDescent="0.25"/>
    <row r="4069" ht="12.5" x14ac:dyDescent="0.25"/>
    <row r="4070" ht="12.5" x14ac:dyDescent="0.25"/>
    <row r="4071" ht="12.5" x14ac:dyDescent="0.25"/>
    <row r="4072" ht="12.5" x14ac:dyDescent="0.25"/>
    <row r="4073" ht="12.5" x14ac:dyDescent="0.25"/>
    <row r="4074" ht="12.5" x14ac:dyDescent="0.25"/>
    <row r="4075" ht="12.5" x14ac:dyDescent="0.25"/>
    <row r="4076" ht="12.5" x14ac:dyDescent="0.25"/>
    <row r="4077" ht="12.5" x14ac:dyDescent="0.25"/>
    <row r="4078" ht="12.5" x14ac:dyDescent="0.25"/>
    <row r="4079" ht="12.5" x14ac:dyDescent="0.25"/>
    <row r="4080" ht="12.5" x14ac:dyDescent="0.25"/>
    <row r="4081" ht="12.5" x14ac:dyDescent="0.25"/>
    <row r="4082" ht="12.5" x14ac:dyDescent="0.25"/>
    <row r="4083" ht="12.5" x14ac:dyDescent="0.25"/>
    <row r="4084" ht="12.5" x14ac:dyDescent="0.25"/>
    <row r="4085" ht="12.5" x14ac:dyDescent="0.25"/>
    <row r="4086" ht="12.5" x14ac:dyDescent="0.25"/>
    <row r="4087" ht="12.5" x14ac:dyDescent="0.25"/>
    <row r="4088" ht="12.5" x14ac:dyDescent="0.25"/>
    <row r="4089" ht="12.5" x14ac:dyDescent="0.25"/>
    <row r="4090" ht="12.5" x14ac:dyDescent="0.25"/>
    <row r="4091" ht="12.5" x14ac:dyDescent="0.25"/>
    <row r="4092" ht="12.5" x14ac:dyDescent="0.25"/>
    <row r="4093" ht="12.5" x14ac:dyDescent="0.25"/>
    <row r="4094" ht="12.5" x14ac:dyDescent="0.25"/>
    <row r="4095" ht="12.5" x14ac:dyDescent="0.25"/>
    <row r="4096" ht="12.5" x14ac:dyDescent="0.25"/>
    <row r="4097" ht="12.5" x14ac:dyDescent="0.25"/>
    <row r="4098" ht="12.5" x14ac:dyDescent="0.25"/>
    <row r="4099" ht="12.5" x14ac:dyDescent="0.25"/>
    <row r="4100" ht="12.5" x14ac:dyDescent="0.25"/>
    <row r="4101" ht="12.5" x14ac:dyDescent="0.25"/>
    <row r="4102" ht="12.5" x14ac:dyDescent="0.25"/>
    <row r="4103" ht="12.5" x14ac:dyDescent="0.25"/>
    <row r="4104" ht="12.5" x14ac:dyDescent="0.25"/>
    <row r="4105" ht="12.5" x14ac:dyDescent="0.25"/>
    <row r="4106" ht="12.5" x14ac:dyDescent="0.25"/>
    <row r="4107" ht="12.5" x14ac:dyDescent="0.25"/>
    <row r="4108" ht="12.5" x14ac:dyDescent="0.25"/>
    <row r="4109" ht="12.5" x14ac:dyDescent="0.25"/>
    <row r="4110" ht="12.5" x14ac:dyDescent="0.25"/>
    <row r="4111" ht="12.5" x14ac:dyDescent="0.25"/>
    <row r="4112" ht="12.5" x14ac:dyDescent="0.25"/>
    <row r="4113" ht="12.5" x14ac:dyDescent="0.25"/>
    <row r="4114" ht="12.5" x14ac:dyDescent="0.25"/>
    <row r="4115" ht="12.5" x14ac:dyDescent="0.25"/>
    <row r="4116" ht="12.5" x14ac:dyDescent="0.25"/>
    <row r="4117" ht="12.5" x14ac:dyDescent="0.25"/>
    <row r="4118" ht="12.5" x14ac:dyDescent="0.25"/>
    <row r="4119" ht="12.5" x14ac:dyDescent="0.25"/>
    <row r="4120" ht="12.5" x14ac:dyDescent="0.25"/>
    <row r="4121" ht="12.5" x14ac:dyDescent="0.25"/>
    <row r="4122" ht="12.5" x14ac:dyDescent="0.25"/>
    <row r="4123" ht="12.5" x14ac:dyDescent="0.25"/>
    <row r="4124" ht="12.5" x14ac:dyDescent="0.25"/>
    <row r="4125" ht="12.5" x14ac:dyDescent="0.25"/>
    <row r="4126" ht="12.5" x14ac:dyDescent="0.25"/>
    <row r="4127" ht="12.5" x14ac:dyDescent="0.25"/>
    <row r="4128" ht="12.5" x14ac:dyDescent="0.25"/>
    <row r="4129" ht="12.5" x14ac:dyDescent="0.25"/>
    <row r="4130" ht="12.5" x14ac:dyDescent="0.25"/>
    <row r="4131" ht="12.5" x14ac:dyDescent="0.25"/>
    <row r="4132" ht="12.5" x14ac:dyDescent="0.25"/>
    <row r="4133" ht="12.5" x14ac:dyDescent="0.25"/>
    <row r="4134" ht="12.5" x14ac:dyDescent="0.25"/>
    <row r="4135" ht="12.5" x14ac:dyDescent="0.25"/>
    <row r="4136" ht="12.5" x14ac:dyDescent="0.25"/>
    <row r="4137" ht="12.5" x14ac:dyDescent="0.25"/>
    <row r="4138" ht="12.5" x14ac:dyDescent="0.25"/>
    <row r="4139" ht="12.5" x14ac:dyDescent="0.25"/>
    <row r="4140" ht="12.5" x14ac:dyDescent="0.25"/>
    <row r="4141" ht="12.5" x14ac:dyDescent="0.25"/>
    <row r="4142" ht="12.5" x14ac:dyDescent="0.25"/>
    <row r="4143" ht="12.5" x14ac:dyDescent="0.25"/>
    <row r="4144" ht="12.5" x14ac:dyDescent="0.25"/>
    <row r="4145" ht="12.5" x14ac:dyDescent="0.25"/>
    <row r="4146" ht="12.5" x14ac:dyDescent="0.25"/>
    <row r="4147" ht="12.5" x14ac:dyDescent="0.25"/>
    <row r="4148" ht="12.5" x14ac:dyDescent="0.25"/>
    <row r="4149" ht="12.5" x14ac:dyDescent="0.25"/>
    <row r="4150" ht="12.5" x14ac:dyDescent="0.25"/>
    <row r="4151" ht="12.5" x14ac:dyDescent="0.25"/>
    <row r="4152" ht="12.5" x14ac:dyDescent="0.25"/>
    <row r="4153" ht="12.5" x14ac:dyDescent="0.25"/>
    <row r="4154" ht="12.5" x14ac:dyDescent="0.25"/>
    <row r="4155" ht="12.5" x14ac:dyDescent="0.25"/>
    <row r="4156" ht="12.5" x14ac:dyDescent="0.25"/>
    <row r="4157" ht="12.5" x14ac:dyDescent="0.25"/>
    <row r="4158" ht="12.5" x14ac:dyDescent="0.25"/>
    <row r="4159" ht="12.5" x14ac:dyDescent="0.25"/>
    <row r="4160" ht="12.5" x14ac:dyDescent="0.25"/>
    <row r="4161" ht="12.5" x14ac:dyDescent="0.25"/>
    <row r="4162" ht="12.5" x14ac:dyDescent="0.25"/>
    <row r="4163" ht="12.5" x14ac:dyDescent="0.25"/>
    <row r="4164" ht="12.5" x14ac:dyDescent="0.25"/>
    <row r="4165" ht="12.5" x14ac:dyDescent="0.25"/>
    <row r="4166" ht="12.5" x14ac:dyDescent="0.25"/>
    <row r="4167" ht="12.5" x14ac:dyDescent="0.25"/>
    <row r="4168" ht="12.5" x14ac:dyDescent="0.25"/>
    <row r="4169" ht="12.5" x14ac:dyDescent="0.25"/>
    <row r="4170" ht="12.5" x14ac:dyDescent="0.25"/>
    <row r="4171" ht="12.5" x14ac:dyDescent="0.25"/>
    <row r="4172" ht="12.5" x14ac:dyDescent="0.25"/>
    <row r="4173" ht="12.5" x14ac:dyDescent="0.25"/>
    <row r="4174" ht="12.5" x14ac:dyDescent="0.25"/>
    <row r="4175" ht="12.5" x14ac:dyDescent="0.25"/>
    <row r="4176" ht="12.5" x14ac:dyDescent="0.25"/>
    <row r="4177" ht="12.5" x14ac:dyDescent="0.25"/>
    <row r="4178" ht="12.5" x14ac:dyDescent="0.25"/>
    <row r="4179" ht="12.5" x14ac:dyDescent="0.25"/>
    <row r="4180" ht="12.5" x14ac:dyDescent="0.25"/>
    <row r="4181" ht="12.5" x14ac:dyDescent="0.25"/>
    <row r="4182" ht="12.5" x14ac:dyDescent="0.25"/>
    <row r="4183" ht="12.5" x14ac:dyDescent="0.25"/>
    <row r="4184" ht="12.5" x14ac:dyDescent="0.25"/>
    <row r="4185" ht="12.5" x14ac:dyDescent="0.25"/>
    <row r="4186" ht="12.5" x14ac:dyDescent="0.25"/>
    <row r="4187" ht="12.5" x14ac:dyDescent="0.25"/>
    <row r="4188" ht="12.5" x14ac:dyDescent="0.25"/>
    <row r="4189" ht="12.5" x14ac:dyDescent="0.25"/>
    <row r="4190" ht="12.5" x14ac:dyDescent="0.25"/>
    <row r="4191" ht="12.5" x14ac:dyDescent="0.25"/>
    <row r="4192" ht="12.5" x14ac:dyDescent="0.25"/>
    <row r="4193" ht="12.5" x14ac:dyDescent="0.25"/>
    <row r="4194" ht="12.5" x14ac:dyDescent="0.25"/>
    <row r="4195" ht="12.5" x14ac:dyDescent="0.25"/>
    <row r="4196" ht="12.5" x14ac:dyDescent="0.25"/>
    <row r="4197" ht="12.5" x14ac:dyDescent="0.25"/>
    <row r="4198" ht="12.5" x14ac:dyDescent="0.25"/>
    <row r="4199" ht="12.5" x14ac:dyDescent="0.25"/>
    <row r="4200" ht="12.5" x14ac:dyDescent="0.25"/>
    <row r="4201" ht="12.5" x14ac:dyDescent="0.25"/>
    <row r="4202" ht="12.5" x14ac:dyDescent="0.25"/>
    <row r="4203" ht="12.5" x14ac:dyDescent="0.25"/>
    <row r="4204" ht="12.5" x14ac:dyDescent="0.25"/>
    <row r="4205" ht="12.5" x14ac:dyDescent="0.25"/>
    <row r="4206" ht="12.5" x14ac:dyDescent="0.25"/>
    <row r="4207" ht="12.5" x14ac:dyDescent="0.25"/>
    <row r="4208" ht="12.5" x14ac:dyDescent="0.25"/>
    <row r="4209" ht="12.5" x14ac:dyDescent="0.25"/>
    <row r="4210" ht="12.5" x14ac:dyDescent="0.25"/>
    <row r="4211" ht="12.5" x14ac:dyDescent="0.25"/>
    <row r="4212" ht="12.5" x14ac:dyDescent="0.25"/>
    <row r="4213" ht="12.5" x14ac:dyDescent="0.25"/>
    <row r="4214" ht="12.5" x14ac:dyDescent="0.25"/>
    <row r="4215" ht="12.5" x14ac:dyDescent="0.25"/>
    <row r="4216" ht="12.5" x14ac:dyDescent="0.25"/>
    <row r="4217" ht="12.5" x14ac:dyDescent="0.25"/>
    <row r="4218" ht="12.5" x14ac:dyDescent="0.25"/>
    <row r="4219" ht="12.5" x14ac:dyDescent="0.25"/>
    <row r="4220" ht="12.5" x14ac:dyDescent="0.25"/>
    <row r="4221" ht="12.5" x14ac:dyDescent="0.25"/>
    <row r="4222" ht="12.5" x14ac:dyDescent="0.25"/>
    <row r="4223" ht="12.5" x14ac:dyDescent="0.25"/>
    <row r="4224" ht="12.5" x14ac:dyDescent="0.25"/>
    <row r="4225" ht="12.5" x14ac:dyDescent="0.25"/>
    <row r="4226" ht="12.5" x14ac:dyDescent="0.25"/>
    <row r="4227" ht="12.5" x14ac:dyDescent="0.25"/>
    <row r="4228" ht="12.5" x14ac:dyDescent="0.25"/>
    <row r="4229" ht="12.5" x14ac:dyDescent="0.25"/>
    <row r="4230" ht="12.5" x14ac:dyDescent="0.25"/>
    <row r="4231" ht="12.5" x14ac:dyDescent="0.25"/>
    <row r="4232" ht="12.5" x14ac:dyDescent="0.25"/>
    <row r="4233" ht="12.5" x14ac:dyDescent="0.25"/>
    <row r="4234" ht="12.5" x14ac:dyDescent="0.25"/>
    <row r="4235" ht="12.5" x14ac:dyDescent="0.25"/>
    <row r="4236" ht="12.5" x14ac:dyDescent="0.25"/>
    <row r="4237" ht="12.5" x14ac:dyDescent="0.25"/>
    <row r="4238" ht="12.5" x14ac:dyDescent="0.25"/>
    <row r="4239" ht="12.5" x14ac:dyDescent="0.25"/>
    <row r="4240" ht="12.5" x14ac:dyDescent="0.25"/>
    <row r="4241" ht="12.5" x14ac:dyDescent="0.25"/>
    <row r="4242" ht="12.5" x14ac:dyDescent="0.25"/>
    <row r="4243" ht="12.5" x14ac:dyDescent="0.25"/>
    <row r="4244" ht="12.5" x14ac:dyDescent="0.25"/>
    <row r="4245" ht="12.5" x14ac:dyDescent="0.25"/>
    <row r="4246" ht="12.5" x14ac:dyDescent="0.25"/>
    <row r="4247" ht="12.5" x14ac:dyDescent="0.25"/>
    <row r="4248" ht="12.5" x14ac:dyDescent="0.25"/>
    <row r="4249" ht="12.5" x14ac:dyDescent="0.25"/>
    <row r="4250" ht="12.5" x14ac:dyDescent="0.25"/>
    <row r="4251" ht="12.5" x14ac:dyDescent="0.25"/>
    <row r="4252" ht="12.5" x14ac:dyDescent="0.25"/>
    <row r="4253" ht="12.5" x14ac:dyDescent="0.25"/>
    <row r="4254" ht="12.5" x14ac:dyDescent="0.25"/>
    <row r="4255" ht="12.5" x14ac:dyDescent="0.25"/>
    <row r="4256" ht="12.5" x14ac:dyDescent="0.25"/>
    <row r="4257" ht="12.5" x14ac:dyDescent="0.25"/>
    <row r="4258" ht="12.5" x14ac:dyDescent="0.25"/>
    <row r="4259" ht="12.5" x14ac:dyDescent="0.25"/>
    <row r="4260" ht="12.5" x14ac:dyDescent="0.25"/>
    <row r="4261" ht="12.5" x14ac:dyDescent="0.25"/>
    <row r="4262" ht="12.5" x14ac:dyDescent="0.25"/>
    <row r="4263" ht="12.5" x14ac:dyDescent="0.25"/>
    <row r="4264" ht="12.5" x14ac:dyDescent="0.25"/>
    <row r="4265" ht="12.5" x14ac:dyDescent="0.25"/>
    <row r="4266" ht="12.5" x14ac:dyDescent="0.25"/>
    <row r="4267" ht="12.5" x14ac:dyDescent="0.25"/>
    <row r="4268" ht="12.5" x14ac:dyDescent="0.25"/>
    <row r="4269" ht="12.5" x14ac:dyDescent="0.25"/>
    <row r="4270" ht="12.5" x14ac:dyDescent="0.25"/>
    <row r="4271" ht="12.5" x14ac:dyDescent="0.25"/>
    <row r="4272" ht="12.5" x14ac:dyDescent="0.25"/>
    <row r="4273" ht="12.5" x14ac:dyDescent="0.25"/>
    <row r="4274" ht="12.5" x14ac:dyDescent="0.25"/>
    <row r="4275" ht="12.5" x14ac:dyDescent="0.25"/>
    <row r="4276" ht="12.5" x14ac:dyDescent="0.25"/>
    <row r="4277" ht="12.5" x14ac:dyDescent="0.25"/>
    <row r="4278" ht="12.5" x14ac:dyDescent="0.25"/>
    <row r="4279" ht="12.5" x14ac:dyDescent="0.25"/>
    <row r="4280" ht="12.5" x14ac:dyDescent="0.25"/>
    <row r="4281" ht="12.5" x14ac:dyDescent="0.25"/>
    <row r="4282" ht="12.5" x14ac:dyDescent="0.25"/>
    <row r="4283" ht="12.5" x14ac:dyDescent="0.25"/>
    <row r="4284" ht="12.5" x14ac:dyDescent="0.25"/>
    <row r="4285" ht="12.5" x14ac:dyDescent="0.25"/>
    <row r="4286" ht="12.5" x14ac:dyDescent="0.25"/>
    <row r="4287" ht="12.5" x14ac:dyDescent="0.25"/>
    <row r="4288" ht="12.5" x14ac:dyDescent="0.25"/>
    <row r="4289" ht="12.5" x14ac:dyDescent="0.25"/>
    <row r="4290" ht="12.5" x14ac:dyDescent="0.25"/>
    <row r="4291" ht="12.5" x14ac:dyDescent="0.25"/>
    <row r="4292" ht="12.5" x14ac:dyDescent="0.25"/>
    <row r="4293" ht="12.5" x14ac:dyDescent="0.25"/>
    <row r="4294" ht="12.5" x14ac:dyDescent="0.25"/>
    <row r="4295" ht="12.5" x14ac:dyDescent="0.25"/>
    <row r="4296" ht="12.5" x14ac:dyDescent="0.25"/>
    <row r="4297" ht="12.5" x14ac:dyDescent="0.25"/>
    <row r="4298" ht="12.5" x14ac:dyDescent="0.25"/>
    <row r="4299" ht="12.5" x14ac:dyDescent="0.25"/>
    <row r="4300" ht="12.5" x14ac:dyDescent="0.25"/>
    <row r="4301" ht="12.5" x14ac:dyDescent="0.25"/>
    <row r="4302" ht="12.5" x14ac:dyDescent="0.25"/>
    <row r="4303" ht="12.5" x14ac:dyDescent="0.25"/>
    <row r="4304" ht="12.5" x14ac:dyDescent="0.25"/>
    <row r="4305" ht="12.5" x14ac:dyDescent="0.25"/>
    <row r="4306" ht="12.5" x14ac:dyDescent="0.25"/>
    <row r="4307" ht="12.5" x14ac:dyDescent="0.25"/>
    <row r="4308" ht="12.5" x14ac:dyDescent="0.25"/>
    <row r="4309" ht="12.5" x14ac:dyDescent="0.25"/>
    <row r="4310" ht="12.5" x14ac:dyDescent="0.25"/>
    <row r="4311" ht="12.5" x14ac:dyDescent="0.25"/>
    <row r="4312" ht="12.5" x14ac:dyDescent="0.25"/>
    <row r="4313" ht="12.5" x14ac:dyDescent="0.25"/>
    <row r="4314" ht="12.5" x14ac:dyDescent="0.25"/>
    <row r="4315" ht="12.5" x14ac:dyDescent="0.25"/>
    <row r="4316" ht="12.5" x14ac:dyDescent="0.25"/>
    <row r="4317" ht="12.5" x14ac:dyDescent="0.25"/>
    <row r="4318" ht="12.5" x14ac:dyDescent="0.25"/>
    <row r="4319" ht="12.5" x14ac:dyDescent="0.25"/>
    <row r="4320" ht="12.5" x14ac:dyDescent="0.25"/>
    <row r="4321" ht="12.5" x14ac:dyDescent="0.25"/>
    <row r="4322" ht="12.5" x14ac:dyDescent="0.25"/>
    <row r="4323" ht="12.5" x14ac:dyDescent="0.25"/>
    <row r="4324" ht="12.5" x14ac:dyDescent="0.25"/>
    <row r="4325" ht="12.5" x14ac:dyDescent="0.25"/>
    <row r="4326" ht="12.5" x14ac:dyDescent="0.25"/>
    <row r="4327" ht="12.5" x14ac:dyDescent="0.25"/>
    <row r="4328" ht="12.5" x14ac:dyDescent="0.25"/>
    <row r="4329" ht="12.5" x14ac:dyDescent="0.25"/>
    <row r="4330" ht="12.5" x14ac:dyDescent="0.25"/>
    <row r="4331" ht="12.5" x14ac:dyDescent="0.25"/>
    <row r="4332" ht="12.5" x14ac:dyDescent="0.25"/>
    <row r="4333" ht="12.5" x14ac:dyDescent="0.25"/>
    <row r="4334" ht="12.5" x14ac:dyDescent="0.25"/>
    <row r="4335" ht="12.5" x14ac:dyDescent="0.25"/>
    <row r="4336" ht="12.5" x14ac:dyDescent="0.25"/>
    <row r="4337" ht="12.5" x14ac:dyDescent="0.25"/>
    <row r="4338" ht="12.5" x14ac:dyDescent="0.25"/>
    <row r="4339" ht="12.5" x14ac:dyDescent="0.25"/>
    <row r="4340" ht="12.5" x14ac:dyDescent="0.25"/>
    <row r="4341" ht="12.5" x14ac:dyDescent="0.25"/>
    <row r="4342" ht="12.5" x14ac:dyDescent="0.25"/>
    <row r="4343" ht="12.5" x14ac:dyDescent="0.25"/>
    <row r="4344" ht="12.5" x14ac:dyDescent="0.25"/>
    <row r="4345" ht="12.5" x14ac:dyDescent="0.25"/>
    <row r="4346" ht="12.5" x14ac:dyDescent="0.25"/>
    <row r="4347" ht="12.5" x14ac:dyDescent="0.25"/>
    <row r="4348" ht="12.5" x14ac:dyDescent="0.25"/>
    <row r="4349" ht="12.5" x14ac:dyDescent="0.25"/>
    <row r="4350" ht="12.5" x14ac:dyDescent="0.25"/>
    <row r="4351" ht="12.5" x14ac:dyDescent="0.25"/>
    <row r="4352" ht="12.5" x14ac:dyDescent="0.25"/>
    <row r="4353" ht="12.5" x14ac:dyDescent="0.25"/>
    <row r="4354" ht="12.5" x14ac:dyDescent="0.25"/>
    <row r="4355" ht="12.5" x14ac:dyDescent="0.25"/>
    <row r="4356" ht="12.5" x14ac:dyDescent="0.25"/>
    <row r="4357" ht="12.5" x14ac:dyDescent="0.25"/>
    <row r="4358" ht="12.5" x14ac:dyDescent="0.25"/>
    <row r="4359" ht="12.5" x14ac:dyDescent="0.25"/>
    <row r="4360" ht="12.5" x14ac:dyDescent="0.25"/>
    <row r="4361" ht="12.5" x14ac:dyDescent="0.25"/>
    <row r="4362" ht="12.5" x14ac:dyDescent="0.25"/>
    <row r="4363" ht="12.5" x14ac:dyDescent="0.25"/>
    <row r="4364" ht="12.5" x14ac:dyDescent="0.25"/>
    <row r="4365" ht="12.5" x14ac:dyDescent="0.25"/>
    <row r="4366" ht="12.5" x14ac:dyDescent="0.25"/>
    <row r="4367" ht="12.5" x14ac:dyDescent="0.25"/>
    <row r="4368" ht="12.5" x14ac:dyDescent="0.25"/>
    <row r="4369" ht="12.5" x14ac:dyDescent="0.25"/>
    <row r="4370" ht="12.5" x14ac:dyDescent="0.25"/>
    <row r="4371" ht="12.5" x14ac:dyDescent="0.25"/>
    <row r="4372" ht="12.5" x14ac:dyDescent="0.25"/>
    <row r="4373" ht="12.5" x14ac:dyDescent="0.25"/>
    <row r="4374" ht="12.5" x14ac:dyDescent="0.25"/>
    <row r="4375" ht="12.5" x14ac:dyDescent="0.25"/>
    <row r="4376" ht="12.5" x14ac:dyDescent="0.25"/>
    <row r="4377" ht="12.5" x14ac:dyDescent="0.25"/>
    <row r="4378" ht="12.5" x14ac:dyDescent="0.25"/>
    <row r="4379" ht="12.5" x14ac:dyDescent="0.25"/>
    <row r="4380" ht="12.5" x14ac:dyDescent="0.25"/>
    <row r="4381" ht="12.5" x14ac:dyDescent="0.25"/>
    <row r="4382" ht="12.5" x14ac:dyDescent="0.25"/>
    <row r="4383" ht="12.5" x14ac:dyDescent="0.25"/>
    <row r="4384" ht="12.5" x14ac:dyDescent="0.25"/>
    <row r="4385" ht="12.5" x14ac:dyDescent="0.25"/>
    <row r="4386" ht="12.5" x14ac:dyDescent="0.25"/>
    <row r="4387" ht="12.5" x14ac:dyDescent="0.25"/>
    <row r="4388" ht="12.5" x14ac:dyDescent="0.25"/>
    <row r="4389" ht="12.5" x14ac:dyDescent="0.25"/>
    <row r="4390" ht="12.5" x14ac:dyDescent="0.25"/>
    <row r="4391" ht="12.5" x14ac:dyDescent="0.25"/>
    <row r="4392" ht="12.5" x14ac:dyDescent="0.25"/>
    <row r="4393" ht="12.5" x14ac:dyDescent="0.25"/>
    <row r="4394" ht="12.5" x14ac:dyDescent="0.25"/>
    <row r="4395" ht="12.5" x14ac:dyDescent="0.25"/>
    <row r="4396" ht="12.5" x14ac:dyDescent="0.25"/>
    <row r="4397" ht="12.5" x14ac:dyDescent="0.25"/>
    <row r="4398" ht="12.5" x14ac:dyDescent="0.25"/>
    <row r="4399" ht="12.5" x14ac:dyDescent="0.25"/>
    <row r="4400" ht="12.5" x14ac:dyDescent="0.25"/>
    <row r="4401" ht="12.5" x14ac:dyDescent="0.25"/>
    <row r="4402" ht="12.5" x14ac:dyDescent="0.25"/>
    <row r="4403" ht="12.5" x14ac:dyDescent="0.25"/>
    <row r="4404" ht="12.5" x14ac:dyDescent="0.25"/>
    <row r="4405" ht="12.5" x14ac:dyDescent="0.25"/>
    <row r="4406" ht="12.5" x14ac:dyDescent="0.25"/>
    <row r="4407" ht="12.5" x14ac:dyDescent="0.25"/>
    <row r="4408" ht="12.5" x14ac:dyDescent="0.25"/>
    <row r="4409" ht="12.5" x14ac:dyDescent="0.25"/>
    <row r="4410" ht="12.5" x14ac:dyDescent="0.25"/>
    <row r="4411" ht="12.5" x14ac:dyDescent="0.25"/>
    <row r="4412" ht="12.5" x14ac:dyDescent="0.25"/>
    <row r="4413" ht="12.5" x14ac:dyDescent="0.25"/>
    <row r="4414" ht="12.5" x14ac:dyDescent="0.25"/>
    <row r="4415" ht="12.5" x14ac:dyDescent="0.25"/>
    <row r="4416" ht="12.5" x14ac:dyDescent="0.25"/>
    <row r="4417" ht="12.5" x14ac:dyDescent="0.25"/>
    <row r="4418" ht="12.5" x14ac:dyDescent="0.25"/>
    <row r="4419" ht="12.5" x14ac:dyDescent="0.25"/>
    <row r="4420" ht="12.5" x14ac:dyDescent="0.25"/>
    <row r="4421" ht="12.5" x14ac:dyDescent="0.25"/>
    <row r="4422" ht="12.5" x14ac:dyDescent="0.25"/>
    <row r="4423" ht="12.5" x14ac:dyDescent="0.25"/>
    <row r="4424" ht="12.5" x14ac:dyDescent="0.25"/>
    <row r="4425" ht="12.5" x14ac:dyDescent="0.25"/>
    <row r="4426" ht="12.5" x14ac:dyDescent="0.25"/>
    <row r="4427" ht="12.5" x14ac:dyDescent="0.25"/>
    <row r="4428" ht="12.5" x14ac:dyDescent="0.25"/>
    <row r="4429" ht="12.5" x14ac:dyDescent="0.25"/>
    <row r="4430" ht="12.5" x14ac:dyDescent="0.25"/>
    <row r="4431" ht="12.5" x14ac:dyDescent="0.25"/>
    <row r="4432" ht="12.5" x14ac:dyDescent="0.25"/>
    <row r="4433" ht="12.5" x14ac:dyDescent="0.25"/>
    <row r="4434" ht="12.5" x14ac:dyDescent="0.25"/>
    <row r="4435" ht="12.5" x14ac:dyDescent="0.25"/>
    <row r="4436" ht="12.5" x14ac:dyDescent="0.25"/>
    <row r="4437" ht="12.5" x14ac:dyDescent="0.25"/>
    <row r="4438" ht="12.5" x14ac:dyDescent="0.25"/>
    <row r="4439" ht="12.5" x14ac:dyDescent="0.25"/>
    <row r="4440" ht="12.5" x14ac:dyDescent="0.25"/>
    <row r="4441" ht="12.5" x14ac:dyDescent="0.25"/>
    <row r="4442" ht="12.5" x14ac:dyDescent="0.25"/>
    <row r="4443" ht="12.5" x14ac:dyDescent="0.25"/>
    <row r="4444" ht="12.5" x14ac:dyDescent="0.25"/>
    <row r="4445" ht="12.5" x14ac:dyDescent="0.25"/>
    <row r="4446" ht="12.5" x14ac:dyDescent="0.25"/>
    <row r="4447" ht="12.5" x14ac:dyDescent="0.25"/>
    <row r="4448" ht="12.5" x14ac:dyDescent="0.25"/>
    <row r="4449" ht="12.5" x14ac:dyDescent="0.25"/>
    <row r="4450" ht="12.5" x14ac:dyDescent="0.25"/>
    <row r="4451" ht="12.5" x14ac:dyDescent="0.25"/>
    <row r="4452" ht="12.5" x14ac:dyDescent="0.25"/>
    <row r="4453" ht="12.5" x14ac:dyDescent="0.25"/>
    <row r="4454" ht="12.5" x14ac:dyDescent="0.25"/>
    <row r="4455" ht="12.5" x14ac:dyDescent="0.25"/>
    <row r="4456" ht="12.5" x14ac:dyDescent="0.25"/>
    <row r="4457" ht="12.5" x14ac:dyDescent="0.25"/>
    <row r="4458" ht="12.5" x14ac:dyDescent="0.25"/>
    <row r="4459" ht="12.5" x14ac:dyDescent="0.25"/>
    <row r="4460" ht="12.5" x14ac:dyDescent="0.25"/>
    <row r="4461" ht="12.5" x14ac:dyDescent="0.25"/>
    <row r="4462" ht="12.5" x14ac:dyDescent="0.25"/>
    <row r="4463" ht="12.5" x14ac:dyDescent="0.25"/>
    <row r="4464" ht="12.5" x14ac:dyDescent="0.25"/>
    <row r="4465" ht="12.5" x14ac:dyDescent="0.25"/>
    <row r="4466" ht="12.5" x14ac:dyDescent="0.25"/>
    <row r="4467" ht="12.5" x14ac:dyDescent="0.25"/>
    <row r="4468" ht="12.5" x14ac:dyDescent="0.25"/>
    <row r="4469" ht="12.5" x14ac:dyDescent="0.25"/>
    <row r="4470" ht="12.5" x14ac:dyDescent="0.25"/>
    <row r="4471" ht="12.5" x14ac:dyDescent="0.25"/>
    <row r="4472" ht="12.5" x14ac:dyDescent="0.25"/>
    <row r="4473" ht="12.5" x14ac:dyDescent="0.25"/>
    <row r="4474" ht="12.5" x14ac:dyDescent="0.25"/>
    <row r="4475" ht="12.5" x14ac:dyDescent="0.25"/>
    <row r="4476" ht="12.5" x14ac:dyDescent="0.25"/>
    <row r="4477" ht="12.5" x14ac:dyDescent="0.25"/>
    <row r="4478" ht="12.5" x14ac:dyDescent="0.25"/>
    <row r="4479" ht="12.5" x14ac:dyDescent="0.25"/>
    <row r="4480" ht="12.5" x14ac:dyDescent="0.25"/>
    <row r="4481" ht="12.5" x14ac:dyDescent="0.25"/>
    <row r="4482" ht="12.5" x14ac:dyDescent="0.25"/>
    <row r="4483" ht="12.5" x14ac:dyDescent="0.25"/>
    <row r="4484" ht="12.5" x14ac:dyDescent="0.25"/>
    <row r="4485" ht="12.5" x14ac:dyDescent="0.25"/>
    <row r="4486" ht="12.5" x14ac:dyDescent="0.25"/>
    <row r="4487" ht="12.5" x14ac:dyDescent="0.25"/>
    <row r="4488" ht="12.5" x14ac:dyDescent="0.25"/>
    <row r="4489" ht="12.5" x14ac:dyDescent="0.25"/>
    <row r="4490" ht="12.5" x14ac:dyDescent="0.25"/>
    <row r="4491" ht="12.5" x14ac:dyDescent="0.25"/>
    <row r="4492" ht="12.5" x14ac:dyDescent="0.25"/>
    <row r="4493" ht="12.5" x14ac:dyDescent="0.25"/>
    <row r="4494" ht="12.5" x14ac:dyDescent="0.25"/>
    <row r="4495" ht="12.5" x14ac:dyDescent="0.25"/>
    <row r="4496" ht="12.5" x14ac:dyDescent="0.25"/>
    <row r="4497" ht="12.5" x14ac:dyDescent="0.25"/>
    <row r="4498" ht="12.5" x14ac:dyDescent="0.25"/>
    <row r="4499" ht="12.5" x14ac:dyDescent="0.25"/>
    <row r="4500" ht="12.5" x14ac:dyDescent="0.25"/>
    <row r="4501" ht="12.5" x14ac:dyDescent="0.25"/>
    <row r="4502" ht="12.5" x14ac:dyDescent="0.25"/>
    <row r="4503" ht="12.5" x14ac:dyDescent="0.25"/>
    <row r="4504" ht="12.5" x14ac:dyDescent="0.25"/>
    <row r="4505" ht="12.5" x14ac:dyDescent="0.25"/>
    <row r="4506" ht="12.5" x14ac:dyDescent="0.25"/>
    <row r="4507" ht="12.5" x14ac:dyDescent="0.25"/>
    <row r="4508" ht="12.5" x14ac:dyDescent="0.25"/>
    <row r="4509" ht="12.5" x14ac:dyDescent="0.25"/>
    <row r="4510" ht="12.5" x14ac:dyDescent="0.25"/>
    <row r="4511" ht="12.5" x14ac:dyDescent="0.25"/>
    <row r="4512" ht="12.5" x14ac:dyDescent="0.25"/>
    <row r="4513" ht="12.5" x14ac:dyDescent="0.25"/>
    <row r="4514" ht="12.5" x14ac:dyDescent="0.25"/>
    <row r="4515" ht="12.5" x14ac:dyDescent="0.25"/>
    <row r="4516" ht="12.5" x14ac:dyDescent="0.25"/>
    <row r="4517" ht="12.5" x14ac:dyDescent="0.25"/>
    <row r="4518" ht="12.5" x14ac:dyDescent="0.25"/>
    <row r="4519" ht="12.5" x14ac:dyDescent="0.25"/>
    <row r="4520" ht="12.5" x14ac:dyDescent="0.25"/>
    <row r="4521" ht="12.5" x14ac:dyDescent="0.25"/>
    <row r="4522" ht="12.5" x14ac:dyDescent="0.25"/>
    <row r="4523" ht="12.5" x14ac:dyDescent="0.25"/>
    <row r="4524" ht="12.5" x14ac:dyDescent="0.25"/>
    <row r="4525" ht="12.5" x14ac:dyDescent="0.25"/>
    <row r="4526" ht="12.5" x14ac:dyDescent="0.25"/>
    <row r="4527" ht="12.5" x14ac:dyDescent="0.25"/>
    <row r="4528" ht="12.5" x14ac:dyDescent="0.25"/>
    <row r="4529" ht="12.5" x14ac:dyDescent="0.25"/>
    <row r="4530" ht="12.5" x14ac:dyDescent="0.25"/>
    <row r="4531" ht="12.5" x14ac:dyDescent="0.25"/>
    <row r="4532" ht="12.5" x14ac:dyDescent="0.25"/>
    <row r="4533" ht="12.5" x14ac:dyDescent="0.25"/>
    <row r="4534" ht="12.5" x14ac:dyDescent="0.25"/>
    <row r="4535" ht="12.5" x14ac:dyDescent="0.25"/>
    <row r="4536" ht="12.5" x14ac:dyDescent="0.25"/>
    <row r="4537" ht="12.5" x14ac:dyDescent="0.25"/>
    <row r="4538" ht="12.5" x14ac:dyDescent="0.25"/>
    <row r="4539" ht="12.5" x14ac:dyDescent="0.25"/>
    <row r="4540" ht="12.5" x14ac:dyDescent="0.25"/>
    <row r="4541" ht="12.5" x14ac:dyDescent="0.25"/>
    <row r="4542" ht="12.5" x14ac:dyDescent="0.25"/>
    <row r="4543" ht="12.5" x14ac:dyDescent="0.25"/>
    <row r="4544" ht="12.5" x14ac:dyDescent="0.25"/>
    <row r="4545" ht="12.5" x14ac:dyDescent="0.25"/>
    <row r="4546" ht="12.5" x14ac:dyDescent="0.25"/>
    <row r="4547" ht="12.5" x14ac:dyDescent="0.25"/>
    <row r="4548" ht="12.5" x14ac:dyDescent="0.25"/>
    <row r="4549" ht="12.5" x14ac:dyDescent="0.25"/>
    <row r="4550" ht="12.5" x14ac:dyDescent="0.25"/>
    <row r="4551" ht="12.5" x14ac:dyDescent="0.25"/>
    <row r="4552" ht="12.5" x14ac:dyDescent="0.25"/>
    <row r="4553" ht="12.5" x14ac:dyDescent="0.25"/>
    <row r="4554" ht="12.5" x14ac:dyDescent="0.25"/>
    <row r="4555" ht="12.5" x14ac:dyDescent="0.25"/>
    <row r="4556" ht="12.5" x14ac:dyDescent="0.25"/>
    <row r="4557" ht="12.5" x14ac:dyDescent="0.25"/>
    <row r="4558" ht="12.5" x14ac:dyDescent="0.25"/>
    <row r="4559" ht="12.5" x14ac:dyDescent="0.25"/>
    <row r="4560" ht="12.5" x14ac:dyDescent="0.25"/>
    <row r="4561" ht="12.5" x14ac:dyDescent="0.25"/>
    <row r="4562" ht="12.5" x14ac:dyDescent="0.25"/>
    <row r="4563" ht="12.5" x14ac:dyDescent="0.25"/>
    <row r="4564" ht="12.5" x14ac:dyDescent="0.25"/>
    <row r="4565" ht="12.5" x14ac:dyDescent="0.25"/>
    <row r="4566" ht="12.5" x14ac:dyDescent="0.25"/>
    <row r="4567" ht="12.5" x14ac:dyDescent="0.25"/>
    <row r="4568" ht="12.5" x14ac:dyDescent="0.25"/>
    <row r="4569" ht="12.5" x14ac:dyDescent="0.25"/>
    <row r="4570" ht="12.5" x14ac:dyDescent="0.25"/>
    <row r="4571" ht="12.5" x14ac:dyDescent="0.25"/>
    <row r="4572" ht="12.5" x14ac:dyDescent="0.25"/>
    <row r="4573" ht="12.5" x14ac:dyDescent="0.25"/>
    <row r="4574" ht="12.5" x14ac:dyDescent="0.25"/>
    <row r="4575" ht="12.5" x14ac:dyDescent="0.25"/>
    <row r="4576" ht="12.5" x14ac:dyDescent="0.25"/>
    <row r="4577" ht="12.5" x14ac:dyDescent="0.25"/>
    <row r="4578" ht="12.5" x14ac:dyDescent="0.25"/>
    <row r="4579" ht="12.5" x14ac:dyDescent="0.25"/>
    <row r="4580" ht="12.5" x14ac:dyDescent="0.25"/>
    <row r="4581" ht="12.5" x14ac:dyDescent="0.25"/>
    <row r="4582" ht="12.5" x14ac:dyDescent="0.25"/>
    <row r="4583" ht="12.5" x14ac:dyDescent="0.25"/>
    <row r="4584" ht="12.5" x14ac:dyDescent="0.25"/>
    <row r="4585" ht="12.5" x14ac:dyDescent="0.25"/>
    <row r="4586" ht="12.5" x14ac:dyDescent="0.25"/>
    <row r="4587" ht="12.5" x14ac:dyDescent="0.25"/>
    <row r="4588" ht="12.5" x14ac:dyDescent="0.25"/>
    <row r="4589" ht="12.5" x14ac:dyDescent="0.25"/>
    <row r="4590" ht="12.5" x14ac:dyDescent="0.25"/>
    <row r="4591" ht="12.5" x14ac:dyDescent="0.25"/>
    <row r="4592" ht="12.5" x14ac:dyDescent="0.25"/>
    <row r="4593" ht="12.5" x14ac:dyDescent="0.25"/>
    <row r="4594" ht="12.5" x14ac:dyDescent="0.25"/>
    <row r="4595" ht="12.5" x14ac:dyDescent="0.25"/>
    <row r="4596" ht="12.5" x14ac:dyDescent="0.25"/>
    <row r="4597" ht="12.5" x14ac:dyDescent="0.25"/>
    <row r="4598" ht="12.5" x14ac:dyDescent="0.25"/>
    <row r="4599" ht="12.5" x14ac:dyDescent="0.25"/>
    <row r="4600" ht="12.5" x14ac:dyDescent="0.25"/>
    <row r="4601" ht="12.5" x14ac:dyDescent="0.25"/>
    <row r="4602" ht="12.5" x14ac:dyDescent="0.25"/>
    <row r="4603" ht="12.5" x14ac:dyDescent="0.25"/>
    <row r="4604" ht="12.5" x14ac:dyDescent="0.25"/>
    <row r="4605" ht="12.5" x14ac:dyDescent="0.25"/>
    <row r="4606" ht="12.5" x14ac:dyDescent="0.25"/>
    <row r="4607" ht="12.5" x14ac:dyDescent="0.25"/>
    <row r="4608" ht="12.5" x14ac:dyDescent="0.25"/>
    <row r="4609" ht="12.5" x14ac:dyDescent="0.25"/>
    <row r="4610" ht="12.5" x14ac:dyDescent="0.25"/>
    <row r="4611" ht="12.5" x14ac:dyDescent="0.25"/>
    <row r="4612" ht="12.5" x14ac:dyDescent="0.25"/>
    <row r="4613" ht="12.5" x14ac:dyDescent="0.25"/>
    <row r="4614" ht="12.5" x14ac:dyDescent="0.25"/>
    <row r="4615" ht="12.5" x14ac:dyDescent="0.25"/>
    <row r="4616" ht="12.5" x14ac:dyDescent="0.25"/>
    <row r="4617" ht="12.5" x14ac:dyDescent="0.25"/>
    <row r="4618" ht="12.5" x14ac:dyDescent="0.25"/>
    <row r="4619" ht="12.5" x14ac:dyDescent="0.25"/>
    <row r="4620" ht="12.5" x14ac:dyDescent="0.25"/>
    <row r="4621" ht="12.5" x14ac:dyDescent="0.25"/>
    <row r="4622" ht="12.5" x14ac:dyDescent="0.25"/>
    <row r="4623" ht="12.5" x14ac:dyDescent="0.25"/>
    <row r="4624" ht="12.5" x14ac:dyDescent="0.25"/>
    <row r="4625" ht="12.5" x14ac:dyDescent="0.25"/>
    <row r="4626" ht="12.5" x14ac:dyDescent="0.25"/>
    <row r="4627" ht="12.5" x14ac:dyDescent="0.25"/>
    <row r="4628" ht="12.5" x14ac:dyDescent="0.25"/>
    <row r="4629" ht="12.5" x14ac:dyDescent="0.25"/>
    <row r="4630" ht="12.5" x14ac:dyDescent="0.25"/>
    <row r="4631" ht="12.5" x14ac:dyDescent="0.25"/>
    <row r="4632" ht="12.5" x14ac:dyDescent="0.25"/>
    <row r="4633" ht="12.5" x14ac:dyDescent="0.25"/>
    <row r="4634" ht="12.5" x14ac:dyDescent="0.25"/>
    <row r="4635" ht="12.5" x14ac:dyDescent="0.25"/>
    <row r="4636" ht="12.5" x14ac:dyDescent="0.25"/>
    <row r="4637" ht="12.5" x14ac:dyDescent="0.25"/>
    <row r="4638" ht="12.5" x14ac:dyDescent="0.25"/>
    <row r="4639" ht="12.5" x14ac:dyDescent="0.25"/>
    <row r="4640" ht="12.5" x14ac:dyDescent="0.25"/>
    <row r="4641" ht="12.5" x14ac:dyDescent="0.25"/>
    <row r="4642" ht="12.5" x14ac:dyDescent="0.25"/>
    <row r="4643" ht="12.5" x14ac:dyDescent="0.25"/>
    <row r="4644" ht="12.5" x14ac:dyDescent="0.25"/>
    <row r="4645" ht="12.5" x14ac:dyDescent="0.25"/>
    <row r="4646" ht="12.5" x14ac:dyDescent="0.25"/>
    <row r="4647" ht="12.5" x14ac:dyDescent="0.25"/>
    <row r="4648" ht="12.5" x14ac:dyDescent="0.25"/>
    <row r="4649" ht="12.5" x14ac:dyDescent="0.25"/>
    <row r="4650" ht="12.5" x14ac:dyDescent="0.25"/>
    <row r="4651" ht="12.5" x14ac:dyDescent="0.25"/>
    <row r="4652" ht="12.5" x14ac:dyDescent="0.25"/>
    <row r="4653" ht="12.5" x14ac:dyDescent="0.25"/>
    <row r="4654" ht="12.5" x14ac:dyDescent="0.25"/>
    <row r="4655" ht="12.5" x14ac:dyDescent="0.25"/>
    <row r="4656" ht="12.5" x14ac:dyDescent="0.25"/>
    <row r="4657" ht="12.5" x14ac:dyDescent="0.25"/>
    <row r="4658" ht="12.5" x14ac:dyDescent="0.25"/>
    <row r="4659" ht="12.5" x14ac:dyDescent="0.25"/>
    <row r="4660" ht="12.5" x14ac:dyDescent="0.25"/>
    <row r="4661" ht="12.5" x14ac:dyDescent="0.25"/>
    <row r="4662" ht="12.5" x14ac:dyDescent="0.25"/>
    <row r="4663" ht="12.5" x14ac:dyDescent="0.25"/>
    <row r="4664" ht="12.5" x14ac:dyDescent="0.25"/>
    <row r="4665" ht="12.5" x14ac:dyDescent="0.25"/>
    <row r="4666" ht="12.5" x14ac:dyDescent="0.25"/>
    <row r="4667" ht="12.5" x14ac:dyDescent="0.25"/>
    <row r="4668" ht="12.5" x14ac:dyDescent="0.25"/>
    <row r="4669" ht="12.5" x14ac:dyDescent="0.25"/>
    <row r="4670" ht="12.5" x14ac:dyDescent="0.25"/>
    <row r="4671" ht="12.5" x14ac:dyDescent="0.25"/>
    <row r="4672" ht="12.5" x14ac:dyDescent="0.25"/>
    <row r="4673" ht="12.5" x14ac:dyDescent="0.25"/>
    <row r="4674" ht="12.5" x14ac:dyDescent="0.25"/>
    <row r="4675" ht="12.5" x14ac:dyDescent="0.25"/>
    <row r="4676" ht="12.5" x14ac:dyDescent="0.25"/>
    <row r="4677" ht="12.5" x14ac:dyDescent="0.25"/>
    <row r="4678" ht="12.5" x14ac:dyDescent="0.25"/>
    <row r="4679" ht="12.5" x14ac:dyDescent="0.25"/>
    <row r="4680" ht="12.5" x14ac:dyDescent="0.25"/>
    <row r="4681" ht="12.5" x14ac:dyDescent="0.25"/>
    <row r="4682" ht="12.5" x14ac:dyDescent="0.25"/>
    <row r="4683" ht="12.5" x14ac:dyDescent="0.25"/>
    <row r="4684" ht="12.5" x14ac:dyDescent="0.25"/>
    <row r="4685" ht="12.5" x14ac:dyDescent="0.25"/>
    <row r="4686" ht="12.5" x14ac:dyDescent="0.25"/>
    <row r="4687" ht="12.5" x14ac:dyDescent="0.25"/>
    <row r="4688" ht="12.5" x14ac:dyDescent="0.25"/>
    <row r="4689" ht="12.5" x14ac:dyDescent="0.25"/>
    <row r="4690" ht="12.5" x14ac:dyDescent="0.25"/>
    <row r="4691" ht="12.5" x14ac:dyDescent="0.25"/>
    <row r="4692" ht="12.5" x14ac:dyDescent="0.25"/>
    <row r="4693" ht="12.5" x14ac:dyDescent="0.25"/>
    <row r="4694" ht="12.5" x14ac:dyDescent="0.25"/>
    <row r="4695" ht="12.5" x14ac:dyDescent="0.25"/>
    <row r="4696" ht="12.5" x14ac:dyDescent="0.25"/>
    <row r="4697" ht="12.5" x14ac:dyDescent="0.25"/>
    <row r="4698" ht="12.5" x14ac:dyDescent="0.25"/>
    <row r="4699" ht="12.5" x14ac:dyDescent="0.25"/>
    <row r="4700" ht="12.5" x14ac:dyDescent="0.25"/>
    <row r="4701" ht="12.5" x14ac:dyDescent="0.25"/>
    <row r="4702" ht="12.5" x14ac:dyDescent="0.25"/>
    <row r="4703" ht="12.5" x14ac:dyDescent="0.25"/>
    <row r="4704" ht="12.5" x14ac:dyDescent="0.25"/>
    <row r="4705" ht="12.5" x14ac:dyDescent="0.25"/>
    <row r="4706" ht="12.5" x14ac:dyDescent="0.25"/>
    <row r="4707" ht="12.5" x14ac:dyDescent="0.25"/>
    <row r="4708" ht="12.5" x14ac:dyDescent="0.25"/>
    <row r="4709" ht="12.5" x14ac:dyDescent="0.25"/>
    <row r="4710" ht="12.5" x14ac:dyDescent="0.25"/>
    <row r="4711" ht="12.5" x14ac:dyDescent="0.25"/>
    <row r="4712" ht="12.5" x14ac:dyDescent="0.25"/>
    <row r="4713" ht="12.5" x14ac:dyDescent="0.25"/>
    <row r="4714" ht="12.5" x14ac:dyDescent="0.25"/>
    <row r="4715" ht="12.5" x14ac:dyDescent="0.25"/>
    <row r="4716" ht="12.5" x14ac:dyDescent="0.25"/>
    <row r="4717" ht="12.5" x14ac:dyDescent="0.25"/>
    <row r="4718" ht="12.5" x14ac:dyDescent="0.25"/>
    <row r="4719" ht="12.5" x14ac:dyDescent="0.25"/>
    <row r="4720" ht="12.5" x14ac:dyDescent="0.25"/>
    <row r="4721" ht="12.5" x14ac:dyDescent="0.25"/>
    <row r="4722" ht="12.5" x14ac:dyDescent="0.25"/>
    <row r="4723" ht="12.5" x14ac:dyDescent="0.25"/>
    <row r="4724" ht="12.5" x14ac:dyDescent="0.25"/>
    <row r="4725" ht="12.5" x14ac:dyDescent="0.25"/>
    <row r="4726" ht="12.5" x14ac:dyDescent="0.25"/>
    <row r="4727" ht="12.5" x14ac:dyDescent="0.25"/>
    <row r="4728" ht="12.5" x14ac:dyDescent="0.25"/>
    <row r="4729" ht="12.5" x14ac:dyDescent="0.25"/>
    <row r="4730" ht="12.5" x14ac:dyDescent="0.25"/>
    <row r="4731" ht="12.5" x14ac:dyDescent="0.25"/>
    <row r="4732" ht="12.5" x14ac:dyDescent="0.25"/>
    <row r="4733" ht="12.5" x14ac:dyDescent="0.25"/>
    <row r="4734" ht="12.5" x14ac:dyDescent="0.25"/>
    <row r="4735" ht="12.5" x14ac:dyDescent="0.25"/>
    <row r="4736" ht="12.5" x14ac:dyDescent="0.25"/>
    <row r="4737" ht="12.5" x14ac:dyDescent="0.25"/>
    <row r="4738" ht="12.5" x14ac:dyDescent="0.25"/>
    <row r="4739" ht="12.5" x14ac:dyDescent="0.25"/>
    <row r="4740" ht="12.5" x14ac:dyDescent="0.25"/>
    <row r="4741" ht="12.5" x14ac:dyDescent="0.25"/>
    <row r="4742" ht="12.5" x14ac:dyDescent="0.25"/>
    <row r="4743" ht="12.5" x14ac:dyDescent="0.25"/>
    <row r="4744" ht="12.5" x14ac:dyDescent="0.25"/>
    <row r="4745" ht="12.5" x14ac:dyDescent="0.25"/>
    <row r="4746" ht="12.5" x14ac:dyDescent="0.25"/>
    <row r="4747" ht="12.5" x14ac:dyDescent="0.25"/>
    <row r="4748" ht="12.5" x14ac:dyDescent="0.25"/>
    <row r="4749" ht="12.5" x14ac:dyDescent="0.25"/>
    <row r="4750" ht="12.5" x14ac:dyDescent="0.25"/>
    <row r="4751" ht="12.5" x14ac:dyDescent="0.25"/>
    <row r="4752" ht="12.5" x14ac:dyDescent="0.25"/>
    <row r="4753" ht="12.5" x14ac:dyDescent="0.25"/>
    <row r="4754" ht="12.5" x14ac:dyDescent="0.25"/>
    <row r="4755" ht="12.5" x14ac:dyDescent="0.25"/>
    <row r="4756" ht="12.5" x14ac:dyDescent="0.25"/>
    <row r="4757" ht="12.5" x14ac:dyDescent="0.25"/>
    <row r="4758" ht="12.5" x14ac:dyDescent="0.25"/>
    <row r="4759" ht="12.5" x14ac:dyDescent="0.25"/>
    <row r="4760" ht="12.5" x14ac:dyDescent="0.25"/>
    <row r="4761" ht="12.5" x14ac:dyDescent="0.25"/>
    <row r="4762" ht="12.5" x14ac:dyDescent="0.25"/>
    <row r="4763" ht="12.5" x14ac:dyDescent="0.25"/>
    <row r="4764" ht="12.5" x14ac:dyDescent="0.25"/>
    <row r="4765" ht="12.5" x14ac:dyDescent="0.25"/>
    <row r="4766" ht="12.5" x14ac:dyDescent="0.25"/>
    <row r="4767" ht="12.5" x14ac:dyDescent="0.25"/>
    <row r="4768" ht="12.5" x14ac:dyDescent="0.25"/>
    <row r="4769" ht="12.5" x14ac:dyDescent="0.25"/>
    <row r="4770" ht="12.5" x14ac:dyDescent="0.25"/>
    <row r="4771" ht="12.5" x14ac:dyDescent="0.25"/>
    <row r="4772" ht="12.5" x14ac:dyDescent="0.25"/>
    <row r="4773" ht="12.5" x14ac:dyDescent="0.25"/>
    <row r="4774" ht="12.5" x14ac:dyDescent="0.25"/>
    <row r="4775" ht="12.5" x14ac:dyDescent="0.25"/>
    <row r="4776" ht="12.5" x14ac:dyDescent="0.25"/>
    <row r="4777" ht="12.5" x14ac:dyDescent="0.25"/>
    <row r="4778" ht="12.5" x14ac:dyDescent="0.25"/>
    <row r="4779" ht="12.5" x14ac:dyDescent="0.25"/>
    <row r="4780" ht="12.5" x14ac:dyDescent="0.25"/>
    <row r="4781" ht="12.5" x14ac:dyDescent="0.25"/>
    <row r="4782" ht="12.5" x14ac:dyDescent="0.25"/>
    <row r="4783" ht="12.5" x14ac:dyDescent="0.25"/>
    <row r="4784" ht="12.5" x14ac:dyDescent="0.25"/>
    <row r="4785" ht="12.5" x14ac:dyDescent="0.25"/>
    <row r="4786" ht="12.5" x14ac:dyDescent="0.25"/>
    <row r="4787" ht="12.5" x14ac:dyDescent="0.25"/>
    <row r="4788" ht="12.5" x14ac:dyDescent="0.25"/>
    <row r="4789" ht="12.5" x14ac:dyDescent="0.25"/>
    <row r="4790" ht="12.5" x14ac:dyDescent="0.25"/>
    <row r="4791" ht="12.5" x14ac:dyDescent="0.25"/>
    <row r="4792" ht="12.5" x14ac:dyDescent="0.25"/>
    <row r="4793" ht="12.5" x14ac:dyDescent="0.25"/>
    <row r="4794" ht="12.5" x14ac:dyDescent="0.25"/>
    <row r="4795" ht="12.5" x14ac:dyDescent="0.25"/>
    <row r="4796" ht="12.5" x14ac:dyDescent="0.25"/>
    <row r="4797" ht="12.5" x14ac:dyDescent="0.25"/>
    <row r="4798" ht="12.5" x14ac:dyDescent="0.25"/>
    <row r="4799" ht="12.5" x14ac:dyDescent="0.25"/>
    <row r="4800" ht="12.5" x14ac:dyDescent="0.25"/>
    <row r="4801" ht="12.5" x14ac:dyDescent="0.25"/>
    <row r="4802" ht="12.5" x14ac:dyDescent="0.25"/>
    <row r="4803" ht="12.5" x14ac:dyDescent="0.25"/>
    <row r="4804" ht="12.5" x14ac:dyDescent="0.25"/>
    <row r="4805" ht="12.5" x14ac:dyDescent="0.25"/>
    <row r="4806" ht="12.5" x14ac:dyDescent="0.25"/>
    <row r="4807" ht="12.5" x14ac:dyDescent="0.25"/>
    <row r="4808" ht="12.5" x14ac:dyDescent="0.25"/>
    <row r="4809" ht="12.5" x14ac:dyDescent="0.25"/>
    <row r="4810" ht="12.5" x14ac:dyDescent="0.25"/>
    <row r="4811" ht="12.5" x14ac:dyDescent="0.25"/>
    <row r="4812" ht="12.5" x14ac:dyDescent="0.25"/>
    <row r="4813" ht="12.5" x14ac:dyDescent="0.25"/>
    <row r="4814" ht="12.5" x14ac:dyDescent="0.25"/>
    <row r="4815" ht="12.5" x14ac:dyDescent="0.25"/>
    <row r="4816" ht="12.5" x14ac:dyDescent="0.25"/>
    <row r="4817" ht="12.5" x14ac:dyDescent="0.25"/>
    <row r="4818" ht="12.5" x14ac:dyDescent="0.25"/>
    <row r="4819" ht="12.5" x14ac:dyDescent="0.25"/>
    <row r="4820" ht="12.5" x14ac:dyDescent="0.25"/>
    <row r="4821" ht="12.5" x14ac:dyDescent="0.25"/>
    <row r="4822" ht="12.5" x14ac:dyDescent="0.25"/>
    <row r="4823" ht="12.5" x14ac:dyDescent="0.25"/>
    <row r="4824" ht="12.5" x14ac:dyDescent="0.25"/>
    <row r="4825" ht="12.5" x14ac:dyDescent="0.25"/>
    <row r="4826" ht="12.5" x14ac:dyDescent="0.25"/>
    <row r="4827" ht="12.5" x14ac:dyDescent="0.25"/>
    <row r="4828" ht="12.5" x14ac:dyDescent="0.25"/>
    <row r="4829" ht="12.5" x14ac:dyDescent="0.25"/>
    <row r="4830" ht="12.5" x14ac:dyDescent="0.25"/>
    <row r="4831" ht="12.5" x14ac:dyDescent="0.25"/>
    <row r="4832" ht="12.5" x14ac:dyDescent="0.25"/>
    <row r="4833" ht="12.5" x14ac:dyDescent="0.25"/>
    <row r="4834" ht="12.5" x14ac:dyDescent="0.25"/>
    <row r="4835" ht="12.5" x14ac:dyDescent="0.25"/>
    <row r="4836" ht="12.5" x14ac:dyDescent="0.25"/>
    <row r="4837" ht="12.5" x14ac:dyDescent="0.25"/>
    <row r="4838" ht="12.5" x14ac:dyDescent="0.25"/>
    <row r="4839" ht="12.5" x14ac:dyDescent="0.25"/>
    <row r="4840" ht="12.5" x14ac:dyDescent="0.25"/>
    <row r="4841" ht="12.5" x14ac:dyDescent="0.25"/>
    <row r="4842" ht="12.5" x14ac:dyDescent="0.25"/>
    <row r="4843" ht="12.5" x14ac:dyDescent="0.25"/>
    <row r="4844" ht="12.5" x14ac:dyDescent="0.25"/>
    <row r="4845" ht="12.5" x14ac:dyDescent="0.25"/>
    <row r="4846" ht="12.5" x14ac:dyDescent="0.25"/>
    <row r="4847" ht="12.5" x14ac:dyDescent="0.25"/>
    <row r="4848" ht="12.5" x14ac:dyDescent="0.25"/>
    <row r="4849" ht="12.5" x14ac:dyDescent="0.25"/>
    <row r="4850" ht="12.5" x14ac:dyDescent="0.25"/>
    <row r="4851" ht="12.5" x14ac:dyDescent="0.25"/>
    <row r="4852" ht="12.5" x14ac:dyDescent="0.25"/>
    <row r="4853" ht="12.5" x14ac:dyDescent="0.25"/>
    <row r="4854" ht="12.5" x14ac:dyDescent="0.25"/>
    <row r="4855" ht="12.5" x14ac:dyDescent="0.25"/>
    <row r="4856" ht="12.5" x14ac:dyDescent="0.25"/>
    <row r="4857" ht="12.5" x14ac:dyDescent="0.25"/>
    <row r="4858" ht="12.5" x14ac:dyDescent="0.25"/>
    <row r="4859" ht="12.5" x14ac:dyDescent="0.25"/>
    <row r="4860" ht="12.5" x14ac:dyDescent="0.25"/>
    <row r="4861" ht="12.5" x14ac:dyDescent="0.25"/>
    <row r="4862" ht="12.5" x14ac:dyDescent="0.25"/>
    <row r="4863" ht="12.5" x14ac:dyDescent="0.25"/>
    <row r="4864" ht="12.5" x14ac:dyDescent="0.25"/>
    <row r="4865" ht="12.5" x14ac:dyDescent="0.25"/>
    <row r="4866" ht="12.5" x14ac:dyDescent="0.25"/>
    <row r="4867" ht="12.5" x14ac:dyDescent="0.25"/>
    <row r="4868" ht="12.5" x14ac:dyDescent="0.25"/>
    <row r="4869" ht="12.5" x14ac:dyDescent="0.25"/>
    <row r="4870" ht="12.5" x14ac:dyDescent="0.25"/>
    <row r="4871" ht="12.5" x14ac:dyDescent="0.25"/>
    <row r="4872" ht="12.5" x14ac:dyDescent="0.25"/>
    <row r="4873" ht="12.5" x14ac:dyDescent="0.25"/>
    <row r="4874" ht="12.5" x14ac:dyDescent="0.25"/>
    <row r="4875" ht="12.5" x14ac:dyDescent="0.25"/>
    <row r="4876" ht="12.5" x14ac:dyDescent="0.25"/>
    <row r="4877" ht="12.5" x14ac:dyDescent="0.25"/>
    <row r="4878" ht="12.5" x14ac:dyDescent="0.25"/>
    <row r="4879" ht="12.5" x14ac:dyDescent="0.25"/>
    <row r="4880" ht="12.5" x14ac:dyDescent="0.25"/>
    <row r="4881" ht="12.5" x14ac:dyDescent="0.25"/>
    <row r="4882" ht="12.5" x14ac:dyDescent="0.25"/>
    <row r="4883" ht="12.5" x14ac:dyDescent="0.25"/>
    <row r="4884" ht="12.5" x14ac:dyDescent="0.25"/>
    <row r="4885" ht="12.5" x14ac:dyDescent="0.25"/>
    <row r="4886" ht="12.5" x14ac:dyDescent="0.25"/>
    <row r="4887" ht="12.5" x14ac:dyDescent="0.25"/>
    <row r="4888" ht="12.5" x14ac:dyDescent="0.25"/>
    <row r="4889" ht="12.5" x14ac:dyDescent="0.25"/>
    <row r="4890" ht="12.5" x14ac:dyDescent="0.25"/>
    <row r="4891" ht="12.5" x14ac:dyDescent="0.25"/>
    <row r="4892" ht="12.5" x14ac:dyDescent="0.25"/>
    <row r="4893" ht="12.5" x14ac:dyDescent="0.25"/>
    <row r="4894" ht="12.5" x14ac:dyDescent="0.25"/>
    <row r="4895" ht="12.5" x14ac:dyDescent="0.25"/>
    <row r="4896" ht="12.5" x14ac:dyDescent="0.25"/>
    <row r="4897" ht="12.5" x14ac:dyDescent="0.25"/>
    <row r="4898" ht="12.5" x14ac:dyDescent="0.25"/>
    <row r="4899" ht="12.5" x14ac:dyDescent="0.25"/>
    <row r="4900" ht="12.5" x14ac:dyDescent="0.25"/>
    <row r="4901" ht="12.5" x14ac:dyDescent="0.25"/>
    <row r="4902" ht="12.5" x14ac:dyDescent="0.25"/>
    <row r="4903" ht="12.5" x14ac:dyDescent="0.25"/>
    <row r="4904" ht="12.5" x14ac:dyDescent="0.25"/>
    <row r="4905" ht="12.5" x14ac:dyDescent="0.25"/>
    <row r="4906" ht="12.5" x14ac:dyDescent="0.25"/>
    <row r="4907" ht="12.5" x14ac:dyDescent="0.25"/>
    <row r="4908" ht="12.5" x14ac:dyDescent="0.25"/>
    <row r="4909" ht="12.5" x14ac:dyDescent="0.25"/>
    <row r="4910" ht="12.5" x14ac:dyDescent="0.25"/>
    <row r="4911" ht="12.5" x14ac:dyDescent="0.25"/>
    <row r="4912" ht="12.5" x14ac:dyDescent="0.25"/>
    <row r="4913" ht="12.5" x14ac:dyDescent="0.25"/>
    <row r="4914" ht="12.5" x14ac:dyDescent="0.25"/>
    <row r="4915" ht="12.5" x14ac:dyDescent="0.25"/>
    <row r="4916" ht="12.5" x14ac:dyDescent="0.25"/>
    <row r="4917" ht="12.5" x14ac:dyDescent="0.25"/>
    <row r="4918" ht="12.5" x14ac:dyDescent="0.25"/>
    <row r="4919" ht="12.5" x14ac:dyDescent="0.25"/>
    <row r="4920" ht="12.5" x14ac:dyDescent="0.25"/>
    <row r="4921" ht="12.5" x14ac:dyDescent="0.25"/>
    <row r="4922" ht="12.5" x14ac:dyDescent="0.25"/>
    <row r="4923" ht="12.5" x14ac:dyDescent="0.25"/>
    <row r="4924" ht="12.5" x14ac:dyDescent="0.25"/>
    <row r="4925" ht="12.5" x14ac:dyDescent="0.25"/>
    <row r="4926" ht="12.5" x14ac:dyDescent="0.25"/>
    <row r="4927" ht="12.5" x14ac:dyDescent="0.25"/>
    <row r="4928" ht="12.5" x14ac:dyDescent="0.25"/>
    <row r="4929" ht="12.5" x14ac:dyDescent="0.25"/>
    <row r="4930" ht="12.5" x14ac:dyDescent="0.25"/>
    <row r="4931" ht="12.5" x14ac:dyDescent="0.25"/>
    <row r="4932" ht="12.5" x14ac:dyDescent="0.25"/>
    <row r="4933" ht="12.5" x14ac:dyDescent="0.25"/>
    <row r="4934" ht="12.5" x14ac:dyDescent="0.25"/>
    <row r="4935" ht="12.5" x14ac:dyDescent="0.25"/>
    <row r="4936" ht="12.5" x14ac:dyDescent="0.25"/>
    <row r="4937" ht="12.5" x14ac:dyDescent="0.25"/>
    <row r="4938" ht="12.5" x14ac:dyDescent="0.25"/>
    <row r="4939" ht="12.5" x14ac:dyDescent="0.25"/>
    <row r="4940" ht="12.5" x14ac:dyDescent="0.25"/>
    <row r="4941" ht="12.5" x14ac:dyDescent="0.25"/>
    <row r="4942" ht="12.5" x14ac:dyDescent="0.25"/>
    <row r="4943" ht="12.5" x14ac:dyDescent="0.25"/>
    <row r="4944" ht="12.5" x14ac:dyDescent="0.25"/>
    <row r="4945" ht="12.5" x14ac:dyDescent="0.25"/>
    <row r="4946" ht="12.5" x14ac:dyDescent="0.25"/>
    <row r="4947" ht="12.5" x14ac:dyDescent="0.25"/>
    <row r="4948" ht="12.5" x14ac:dyDescent="0.25"/>
    <row r="4949" ht="12.5" x14ac:dyDescent="0.25"/>
    <row r="4950" ht="12.5" x14ac:dyDescent="0.25"/>
    <row r="4951" ht="12.5" x14ac:dyDescent="0.25"/>
    <row r="4952" ht="12.5" x14ac:dyDescent="0.25"/>
    <row r="4953" ht="12.5" x14ac:dyDescent="0.25"/>
    <row r="4954" ht="12.5" x14ac:dyDescent="0.25"/>
    <row r="4955" ht="12.5" x14ac:dyDescent="0.25"/>
    <row r="4956" ht="12.5" x14ac:dyDescent="0.25"/>
    <row r="4957" ht="12.5" x14ac:dyDescent="0.25"/>
    <row r="4958" ht="12.5" x14ac:dyDescent="0.25"/>
    <row r="4959" ht="12.5" x14ac:dyDescent="0.25"/>
    <row r="4960" ht="12.5" x14ac:dyDescent="0.25"/>
    <row r="4961" ht="12.5" x14ac:dyDescent="0.25"/>
    <row r="4962" ht="12.5" x14ac:dyDescent="0.25"/>
    <row r="4963" ht="12.5" x14ac:dyDescent="0.25"/>
    <row r="4964" ht="12.5" x14ac:dyDescent="0.25"/>
    <row r="4965" ht="12.5" x14ac:dyDescent="0.25"/>
    <row r="4966" ht="12.5" x14ac:dyDescent="0.25"/>
    <row r="4967" ht="12.5" x14ac:dyDescent="0.25"/>
    <row r="4968" ht="12.5" x14ac:dyDescent="0.25"/>
    <row r="4969" ht="12.5" x14ac:dyDescent="0.25"/>
    <row r="4970" ht="12.5" x14ac:dyDescent="0.25"/>
    <row r="4971" ht="12.5" x14ac:dyDescent="0.25"/>
    <row r="4972" ht="12.5" x14ac:dyDescent="0.25"/>
    <row r="4973" ht="12.5" x14ac:dyDescent="0.25"/>
    <row r="4974" ht="12.5" x14ac:dyDescent="0.25"/>
    <row r="4975" ht="12.5" x14ac:dyDescent="0.25"/>
    <row r="4976" ht="12.5" x14ac:dyDescent="0.25"/>
    <row r="4977" ht="12.5" x14ac:dyDescent="0.25"/>
    <row r="4978" ht="12.5" x14ac:dyDescent="0.25"/>
    <row r="4979" ht="12.5" x14ac:dyDescent="0.25"/>
    <row r="4980" ht="12.5" x14ac:dyDescent="0.25"/>
    <row r="4981" ht="12.5" x14ac:dyDescent="0.25"/>
    <row r="4982" ht="12.5" x14ac:dyDescent="0.25"/>
    <row r="4983" ht="12.5" x14ac:dyDescent="0.25"/>
    <row r="4984" ht="12.5" x14ac:dyDescent="0.25"/>
    <row r="4985" ht="12.5" x14ac:dyDescent="0.25"/>
    <row r="4986" ht="12.5" x14ac:dyDescent="0.25"/>
    <row r="4987" ht="12.5" x14ac:dyDescent="0.25"/>
    <row r="4988" ht="12.5" x14ac:dyDescent="0.25"/>
    <row r="4989" ht="12.5" x14ac:dyDescent="0.25"/>
    <row r="4990" ht="12.5" x14ac:dyDescent="0.25"/>
    <row r="4991" ht="12.5" x14ac:dyDescent="0.25"/>
    <row r="4992" ht="12.5" x14ac:dyDescent="0.25"/>
    <row r="4993" ht="12.5" x14ac:dyDescent="0.25"/>
    <row r="4994" ht="12.5" x14ac:dyDescent="0.25"/>
    <row r="4995" ht="12.5" x14ac:dyDescent="0.25"/>
    <row r="4996" ht="12.5" x14ac:dyDescent="0.25"/>
    <row r="4997" ht="12.5" x14ac:dyDescent="0.25"/>
    <row r="4998" ht="12.5" x14ac:dyDescent="0.25"/>
    <row r="4999" ht="12.5" x14ac:dyDescent="0.25"/>
    <row r="5000" ht="12.5" x14ac:dyDescent="0.25"/>
    <row r="5001" ht="12.5" x14ac:dyDescent="0.25"/>
    <row r="5002" ht="12.5" x14ac:dyDescent="0.25"/>
    <row r="5003" ht="12.5" x14ac:dyDescent="0.25"/>
    <row r="5004" ht="12.5" x14ac:dyDescent="0.25"/>
    <row r="5005" ht="12.5" x14ac:dyDescent="0.25"/>
    <row r="5006" ht="12.5" x14ac:dyDescent="0.25"/>
    <row r="5007" ht="12.5" x14ac:dyDescent="0.25"/>
    <row r="5008" ht="12.5" x14ac:dyDescent="0.25"/>
    <row r="5009" ht="12.5" x14ac:dyDescent="0.25"/>
    <row r="5010" ht="12.5" x14ac:dyDescent="0.25"/>
    <row r="5011" ht="12.5" x14ac:dyDescent="0.25"/>
    <row r="5012" ht="12.5" x14ac:dyDescent="0.25"/>
    <row r="5013" ht="12.5" x14ac:dyDescent="0.25"/>
    <row r="5014" ht="12.5" x14ac:dyDescent="0.25"/>
    <row r="5015" ht="12.5" x14ac:dyDescent="0.25"/>
    <row r="5016" ht="12.5" x14ac:dyDescent="0.25"/>
    <row r="5017" ht="12.5" x14ac:dyDescent="0.25"/>
    <row r="5018" ht="12.5" x14ac:dyDescent="0.25"/>
    <row r="5019" ht="12.5" x14ac:dyDescent="0.25"/>
    <row r="5020" ht="12.5" x14ac:dyDescent="0.25"/>
    <row r="5021" ht="12.5" x14ac:dyDescent="0.25"/>
    <row r="5022" ht="12.5" x14ac:dyDescent="0.25"/>
    <row r="5023" ht="12.5" x14ac:dyDescent="0.25"/>
    <row r="5024" ht="12.5" x14ac:dyDescent="0.25"/>
    <row r="5025" ht="12.5" x14ac:dyDescent="0.25"/>
    <row r="5026" ht="12.5" x14ac:dyDescent="0.25"/>
    <row r="5027" ht="12.5" x14ac:dyDescent="0.25"/>
    <row r="5028" ht="12.5" x14ac:dyDescent="0.25"/>
    <row r="5029" ht="12.5" x14ac:dyDescent="0.25"/>
    <row r="5030" ht="12.5" x14ac:dyDescent="0.25"/>
    <row r="5031" ht="12.5" x14ac:dyDescent="0.25"/>
    <row r="5032" ht="12.5" x14ac:dyDescent="0.25"/>
    <row r="5033" ht="12.5" x14ac:dyDescent="0.25"/>
    <row r="5034" ht="12.5" x14ac:dyDescent="0.25"/>
    <row r="5035" ht="12.5" x14ac:dyDescent="0.25"/>
    <row r="5036" ht="12.5" x14ac:dyDescent="0.25"/>
    <row r="5037" ht="12.5" x14ac:dyDescent="0.25"/>
    <row r="5038" ht="12.5" x14ac:dyDescent="0.25"/>
    <row r="5039" ht="12.5" x14ac:dyDescent="0.25"/>
    <row r="5040" ht="12.5" x14ac:dyDescent="0.25"/>
    <row r="5041" ht="12.5" x14ac:dyDescent="0.25"/>
    <row r="5042" ht="12.5" x14ac:dyDescent="0.25"/>
    <row r="5043" ht="12.5" x14ac:dyDescent="0.25"/>
    <row r="5044" ht="12.5" x14ac:dyDescent="0.25"/>
    <row r="5045" ht="12.5" x14ac:dyDescent="0.25"/>
    <row r="5046" ht="12.5" x14ac:dyDescent="0.25"/>
    <row r="5047" ht="12.5" x14ac:dyDescent="0.25"/>
    <row r="5048" ht="12.5" x14ac:dyDescent="0.25"/>
    <row r="5049" ht="12.5" x14ac:dyDescent="0.25"/>
    <row r="5050" ht="12.5" x14ac:dyDescent="0.25"/>
    <row r="5051" ht="12.5" x14ac:dyDescent="0.25"/>
    <row r="5052" ht="12.5" x14ac:dyDescent="0.25"/>
    <row r="5053" ht="12.5" x14ac:dyDescent="0.25"/>
    <row r="5054" ht="12.5" x14ac:dyDescent="0.25"/>
    <row r="5055" ht="12.5" x14ac:dyDescent="0.25"/>
    <row r="5056" ht="12.5" x14ac:dyDescent="0.25"/>
    <row r="5057" ht="12.5" x14ac:dyDescent="0.25"/>
    <row r="5058" ht="12.5" x14ac:dyDescent="0.25"/>
    <row r="5059" ht="12.5" x14ac:dyDescent="0.25"/>
    <row r="5060" ht="12.5" x14ac:dyDescent="0.25"/>
    <row r="5061" ht="12.5" x14ac:dyDescent="0.25"/>
    <row r="5062" ht="12.5" x14ac:dyDescent="0.25"/>
    <row r="5063" ht="12.5" x14ac:dyDescent="0.25"/>
    <row r="5064" ht="12.5" x14ac:dyDescent="0.25"/>
    <row r="5065" ht="12.5" x14ac:dyDescent="0.25"/>
    <row r="5066" ht="12.5" x14ac:dyDescent="0.25"/>
    <row r="5067" ht="12.5" x14ac:dyDescent="0.25"/>
    <row r="5068" ht="12.5" x14ac:dyDescent="0.25"/>
    <row r="5069" ht="12.5" x14ac:dyDescent="0.25"/>
    <row r="5070" ht="12.5" x14ac:dyDescent="0.25"/>
    <row r="5071" ht="12.5" x14ac:dyDescent="0.25"/>
    <row r="5072" ht="12.5" x14ac:dyDescent="0.25"/>
    <row r="5073" ht="12.5" x14ac:dyDescent="0.25"/>
    <row r="5074" ht="12.5" x14ac:dyDescent="0.25"/>
    <row r="5075" ht="12.5" x14ac:dyDescent="0.25"/>
    <row r="5076" ht="12.5" x14ac:dyDescent="0.25"/>
    <row r="5077" ht="12.5" x14ac:dyDescent="0.25"/>
    <row r="5078" ht="12.5" x14ac:dyDescent="0.25"/>
    <row r="5079" ht="12.5" x14ac:dyDescent="0.25"/>
    <row r="5080" ht="12.5" x14ac:dyDescent="0.25"/>
    <row r="5081" ht="12.5" x14ac:dyDescent="0.25"/>
    <row r="5082" ht="12.5" x14ac:dyDescent="0.25"/>
    <row r="5083" ht="12.5" x14ac:dyDescent="0.25"/>
    <row r="5084" ht="12.5" x14ac:dyDescent="0.25"/>
    <row r="5085" ht="12.5" x14ac:dyDescent="0.25"/>
    <row r="5086" ht="12.5" x14ac:dyDescent="0.25"/>
    <row r="5087" ht="12.5" x14ac:dyDescent="0.25"/>
    <row r="5088" ht="12.5" x14ac:dyDescent="0.25"/>
    <row r="5089" ht="12.5" x14ac:dyDescent="0.25"/>
    <row r="5090" ht="12.5" x14ac:dyDescent="0.25"/>
    <row r="5091" ht="12.5" x14ac:dyDescent="0.25"/>
    <row r="5092" ht="12.5" x14ac:dyDescent="0.25"/>
    <row r="5093" ht="12.5" x14ac:dyDescent="0.25"/>
    <row r="5094" ht="12.5" x14ac:dyDescent="0.25"/>
    <row r="5095" ht="12.5" x14ac:dyDescent="0.25"/>
    <row r="5096" ht="12.5" x14ac:dyDescent="0.25"/>
    <row r="5097" ht="12.5" x14ac:dyDescent="0.25"/>
    <row r="5098" ht="12.5" x14ac:dyDescent="0.25"/>
    <row r="5099" ht="12.5" x14ac:dyDescent="0.25"/>
    <row r="5100" ht="12.5" x14ac:dyDescent="0.25"/>
    <row r="5101" ht="12.5" x14ac:dyDescent="0.25"/>
    <row r="5102" ht="12.5" x14ac:dyDescent="0.25"/>
    <row r="5103" ht="12.5" x14ac:dyDescent="0.25"/>
    <row r="5104" ht="12.5" x14ac:dyDescent="0.25"/>
    <row r="5105" ht="12.5" x14ac:dyDescent="0.25"/>
    <row r="5106" ht="12.5" x14ac:dyDescent="0.25"/>
    <row r="5107" ht="12.5" x14ac:dyDescent="0.25"/>
    <row r="5108" ht="12.5" x14ac:dyDescent="0.25"/>
    <row r="5109" ht="12.5" x14ac:dyDescent="0.25"/>
    <row r="5110" ht="12.5" x14ac:dyDescent="0.25"/>
    <row r="5111" ht="12.5" x14ac:dyDescent="0.25"/>
    <row r="5112" ht="12.5" x14ac:dyDescent="0.25"/>
    <row r="5113" ht="12.5" x14ac:dyDescent="0.25"/>
    <row r="5114" ht="12.5" x14ac:dyDescent="0.25"/>
    <row r="5115" ht="12.5" x14ac:dyDescent="0.25"/>
    <row r="5116" ht="12.5" x14ac:dyDescent="0.25"/>
    <row r="5117" ht="12.5" x14ac:dyDescent="0.25"/>
    <row r="5118" ht="12.5" x14ac:dyDescent="0.25"/>
    <row r="5119" ht="12.5" x14ac:dyDescent="0.25"/>
    <row r="5120" ht="12.5" x14ac:dyDescent="0.25"/>
    <row r="5121" ht="12.5" x14ac:dyDescent="0.25"/>
    <row r="5122" ht="12.5" x14ac:dyDescent="0.25"/>
    <row r="5123" ht="12.5" x14ac:dyDescent="0.25"/>
    <row r="5124" ht="12.5" x14ac:dyDescent="0.25"/>
    <row r="5125" ht="12.5" x14ac:dyDescent="0.25"/>
    <row r="5126" ht="12.5" x14ac:dyDescent="0.25"/>
    <row r="5127" ht="12.5" x14ac:dyDescent="0.25"/>
    <row r="5128" ht="12.5" x14ac:dyDescent="0.25"/>
    <row r="5129" ht="12.5" x14ac:dyDescent="0.25"/>
    <row r="5130" ht="12.5" x14ac:dyDescent="0.25"/>
    <row r="5131" ht="12.5" x14ac:dyDescent="0.25"/>
    <row r="5132" ht="12.5" x14ac:dyDescent="0.25"/>
    <row r="5133" ht="12.5" x14ac:dyDescent="0.25"/>
    <row r="5134" ht="12.5" x14ac:dyDescent="0.25"/>
    <row r="5135" ht="12.5" x14ac:dyDescent="0.25"/>
    <row r="5136" ht="12.5" x14ac:dyDescent="0.25"/>
    <row r="5137" ht="12.5" x14ac:dyDescent="0.25"/>
    <row r="5138" ht="12.5" x14ac:dyDescent="0.25"/>
    <row r="5139" ht="12.5" x14ac:dyDescent="0.25"/>
    <row r="5140" ht="12.5" x14ac:dyDescent="0.25"/>
    <row r="5141" ht="12.5" x14ac:dyDescent="0.25"/>
    <row r="5142" ht="12.5" x14ac:dyDescent="0.25"/>
    <row r="5143" ht="12.5" x14ac:dyDescent="0.25"/>
    <row r="5144" ht="12.5" x14ac:dyDescent="0.25"/>
    <row r="5145" ht="12.5" x14ac:dyDescent="0.25"/>
    <row r="5146" ht="12.5" x14ac:dyDescent="0.25"/>
    <row r="5147" ht="12.5" x14ac:dyDescent="0.25"/>
    <row r="5148" ht="12.5" x14ac:dyDescent="0.25"/>
    <row r="5149" ht="12.5" x14ac:dyDescent="0.25"/>
    <row r="5150" ht="12.5" x14ac:dyDescent="0.25"/>
    <row r="5151" ht="12.5" x14ac:dyDescent="0.25"/>
    <row r="5152" ht="12.5" x14ac:dyDescent="0.25"/>
    <row r="5153" ht="12.5" x14ac:dyDescent="0.25"/>
    <row r="5154" ht="12.5" x14ac:dyDescent="0.25"/>
    <row r="5155" ht="12.5" x14ac:dyDescent="0.25"/>
    <row r="5156" ht="12.5" x14ac:dyDescent="0.25"/>
    <row r="5157" ht="12.5" x14ac:dyDescent="0.25"/>
    <row r="5158" ht="12.5" x14ac:dyDescent="0.25"/>
    <row r="5159" ht="12.5" x14ac:dyDescent="0.25"/>
    <row r="5160" ht="12.5" x14ac:dyDescent="0.25"/>
    <row r="5161" ht="12.5" x14ac:dyDescent="0.25"/>
    <row r="5162" ht="12.5" x14ac:dyDescent="0.25"/>
    <row r="5163" ht="12.5" x14ac:dyDescent="0.25"/>
    <row r="5164" ht="12.5" x14ac:dyDescent="0.25"/>
    <row r="5165" ht="12.5" x14ac:dyDescent="0.25"/>
    <row r="5166" ht="12.5" x14ac:dyDescent="0.25"/>
    <row r="5167" ht="12.5" x14ac:dyDescent="0.25"/>
    <row r="5168" ht="12.5" x14ac:dyDescent="0.25"/>
    <row r="5169" ht="12.5" x14ac:dyDescent="0.25"/>
    <row r="5170" ht="12.5" x14ac:dyDescent="0.25"/>
    <row r="5171" ht="12.5" x14ac:dyDescent="0.25"/>
    <row r="5172" ht="12.5" x14ac:dyDescent="0.25"/>
    <row r="5173" ht="12.5" x14ac:dyDescent="0.25"/>
    <row r="5174" ht="12.5" x14ac:dyDescent="0.25"/>
    <row r="5175" ht="12.5" x14ac:dyDescent="0.25"/>
    <row r="5176" ht="12.5" x14ac:dyDescent="0.25"/>
    <row r="5177" ht="12.5" x14ac:dyDescent="0.25"/>
    <row r="5178" ht="12.5" x14ac:dyDescent="0.25"/>
    <row r="5179" ht="12.5" x14ac:dyDescent="0.25"/>
    <row r="5180" ht="12.5" x14ac:dyDescent="0.25"/>
    <row r="5181" ht="12.5" x14ac:dyDescent="0.25"/>
    <row r="5182" ht="12.5" x14ac:dyDescent="0.25"/>
    <row r="5183" ht="12.5" x14ac:dyDescent="0.25"/>
    <row r="5184" ht="12.5" x14ac:dyDescent="0.25"/>
    <row r="5185" ht="12.5" x14ac:dyDescent="0.25"/>
    <row r="5186" ht="12.5" x14ac:dyDescent="0.25"/>
    <row r="5187" ht="12.5" x14ac:dyDescent="0.25"/>
    <row r="5188" ht="12.5" x14ac:dyDescent="0.25"/>
    <row r="5189" ht="12.5" x14ac:dyDescent="0.25"/>
    <row r="5190" ht="12.5" x14ac:dyDescent="0.25"/>
    <row r="5191" ht="12.5" x14ac:dyDescent="0.25"/>
    <row r="5192" ht="12.5" x14ac:dyDescent="0.25"/>
    <row r="5193" ht="12.5" x14ac:dyDescent="0.25"/>
    <row r="5194" ht="12.5" x14ac:dyDescent="0.25"/>
    <row r="5195" ht="12.5" x14ac:dyDescent="0.25"/>
    <row r="5196" ht="12.5" x14ac:dyDescent="0.25"/>
    <row r="5197" ht="12.5" x14ac:dyDescent="0.25"/>
    <row r="5198" ht="12.5" x14ac:dyDescent="0.25"/>
    <row r="5199" ht="12.5" x14ac:dyDescent="0.25"/>
    <row r="5200" ht="12.5" x14ac:dyDescent="0.25"/>
    <row r="5201" ht="12.5" x14ac:dyDescent="0.25"/>
    <row r="5202" ht="12.5" x14ac:dyDescent="0.25"/>
    <row r="5203" ht="12.5" x14ac:dyDescent="0.25"/>
    <row r="5204" ht="12.5" x14ac:dyDescent="0.25"/>
    <row r="5205" ht="12.5" x14ac:dyDescent="0.25"/>
    <row r="5206" ht="12.5" x14ac:dyDescent="0.25"/>
    <row r="5207" ht="12.5" x14ac:dyDescent="0.25"/>
    <row r="5208" ht="12.5" x14ac:dyDescent="0.25"/>
    <row r="5209" ht="12.5" x14ac:dyDescent="0.25"/>
    <row r="5210" ht="12.5" x14ac:dyDescent="0.25"/>
    <row r="5211" ht="12.5" x14ac:dyDescent="0.25"/>
    <row r="5212" ht="12.5" x14ac:dyDescent="0.25"/>
    <row r="5213" ht="12.5" x14ac:dyDescent="0.25"/>
    <row r="5214" ht="12.5" x14ac:dyDescent="0.25"/>
    <row r="5215" ht="12.5" x14ac:dyDescent="0.25"/>
    <row r="5216" ht="12.5" x14ac:dyDescent="0.25"/>
    <row r="5217" ht="12.5" x14ac:dyDescent="0.25"/>
    <row r="5218" ht="12.5" x14ac:dyDescent="0.25"/>
    <row r="5219" ht="12.5" x14ac:dyDescent="0.25"/>
    <row r="5220" ht="12.5" x14ac:dyDescent="0.25"/>
    <row r="5221" ht="12.5" x14ac:dyDescent="0.25"/>
    <row r="5222" ht="12.5" x14ac:dyDescent="0.25"/>
    <row r="5223" ht="12.5" x14ac:dyDescent="0.25"/>
    <row r="5224" ht="12.5" x14ac:dyDescent="0.25"/>
    <row r="5225" ht="12.5" x14ac:dyDescent="0.25"/>
    <row r="5226" ht="12.5" x14ac:dyDescent="0.25"/>
    <row r="5227" ht="12.5" x14ac:dyDescent="0.25"/>
    <row r="5228" ht="12.5" x14ac:dyDescent="0.25"/>
    <row r="5229" ht="12.5" x14ac:dyDescent="0.25"/>
    <row r="5230" ht="12.5" x14ac:dyDescent="0.25"/>
    <row r="5231" ht="12.5" x14ac:dyDescent="0.25"/>
    <row r="5232" ht="12.5" x14ac:dyDescent="0.25"/>
    <row r="5233" ht="12.5" x14ac:dyDescent="0.25"/>
    <row r="5234" ht="12.5" x14ac:dyDescent="0.25"/>
    <row r="5235" ht="12.5" x14ac:dyDescent="0.25"/>
    <row r="5236" ht="12.5" x14ac:dyDescent="0.25"/>
    <row r="5237" ht="12.5" x14ac:dyDescent="0.25"/>
    <row r="5238" ht="12.5" x14ac:dyDescent="0.25"/>
    <row r="5239" ht="12.5" x14ac:dyDescent="0.25"/>
    <row r="5240" ht="12.5" x14ac:dyDescent="0.25"/>
    <row r="5241" ht="12.5" x14ac:dyDescent="0.25"/>
    <row r="5242" ht="12.5" x14ac:dyDescent="0.25"/>
    <row r="5243" ht="12.5" x14ac:dyDescent="0.25"/>
    <row r="5244" ht="12.5" x14ac:dyDescent="0.25"/>
    <row r="5245" ht="12.5" x14ac:dyDescent="0.25"/>
    <row r="5246" ht="12.5" x14ac:dyDescent="0.25"/>
    <row r="5247" ht="12.5" x14ac:dyDescent="0.25"/>
    <row r="5248" ht="12.5" x14ac:dyDescent="0.25"/>
    <row r="5249" ht="12.5" x14ac:dyDescent="0.25"/>
    <row r="5250" ht="12.5" x14ac:dyDescent="0.25"/>
    <row r="5251" ht="12.5" x14ac:dyDescent="0.25"/>
    <row r="5252" ht="12.5" x14ac:dyDescent="0.25"/>
    <row r="5253" ht="12.5" x14ac:dyDescent="0.25"/>
    <row r="5254" ht="12.5" x14ac:dyDescent="0.25"/>
    <row r="5255" ht="12.5" x14ac:dyDescent="0.25"/>
    <row r="5256" ht="12.5" x14ac:dyDescent="0.25"/>
    <row r="5257" ht="12.5" x14ac:dyDescent="0.25"/>
    <row r="5258" ht="12.5" x14ac:dyDescent="0.25"/>
    <row r="5259" ht="12.5" x14ac:dyDescent="0.25"/>
    <row r="5260" ht="12.5" x14ac:dyDescent="0.25"/>
    <row r="5261" ht="12.5" x14ac:dyDescent="0.25"/>
    <row r="5262" ht="12.5" x14ac:dyDescent="0.25"/>
    <row r="5263" ht="12.5" x14ac:dyDescent="0.25"/>
    <row r="5264" ht="12.5" x14ac:dyDescent="0.25"/>
    <row r="5265" ht="12.5" x14ac:dyDescent="0.25"/>
    <row r="5266" ht="12.5" x14ac:dyDescent="0.25"/>
    <row r="5267" ht="12.5" x14ac:dyDescent="0.25"/>
    <row r="5268" ht="12.5" x14ac:dyDescent="0.25"/>
    <row r="5269" ht="12.5" x14ac:dyDescent="0.25"/>
    <row r="5270" ht="12.5" x14ac:dyDescent="0.25"/>
    <row r="5271" ht="12.5" x14ac:dyDescent="0.25"/>
    <row r="5272" ht="12.5" x14ac:dyDescent="0.25"/>
    <row r="5273" ht="12.5" x14ac:dyDescent="0.25"/>
    <row r="5274" ht="12.5" x14ac:dyDescent="0.25"/>
    <row r="5275" ht="12.5" x14ac:dyDescent="0.25"/>
    <row r="5276" ht="12.5" x14ac:dyDescent="0.25"/>
    <row r="5277" ht="12.5" x14ac:dyDescent="0.25"/>
    <row r="5278" ht="12.5" x14ac:dyDescent="0.25"/>
    <row r="5279" ht="12.5" x14ac:dyDescent="0.25"/>
    <row r="5280" ht="12.5" x14ac:dyDescent="0.25"/>
    <row r="5281" ht="12.5" x14ac:dyDescent="0.25"/>
    <row r="5282" ht="12.5" x14ac:dyDescent="0.25"/>
    <row r="5283" ht="12.5" x14ac:dyDescent="0.25"/>
    <row r="5284" ht="12.5" x14ac:dyDescent="0.25"/>
    <row r="5285" ht="12.5" x14ac:dyDescent="0.25"/>
    <row r="5286" ht="12.5" x14ac:dyDescent="0.25"/>
    <row r="5287" ht="12.5" x14ac:dyDescent="0.25"/>
    <row r="5288" ht="12.5" x14ac:dyDescent="0.25"/>
    <row r="5289" ht="12.5" x14ac:dyDescent="0.25"/>
    <row r="5290" ht="12.5" x14ac:dyDescent="0.25"/>
    <row r="5291" ht="12.5" x14ac:dyDescent="0.25"/>
    <row r="5292" ht="12.5" x14ac:dyDescent="0.25"/>
    <row r="5293" ht="12.5" x14ac:dyDescent="0.25"/>
    <row r="5294" ht="12.5" x14ac:dyDescent="0.25"/>
    <row r="5295" ht="12.5" x14ac:dyDescent="0.25"/>
    <row r="5296" ht="12.5" x14ac:dyDescent="0.25"/>
    <row r="5297" ht="12.5" x14ac:dyDescent="0.25"/>
    <row r="5298" ht="12.5" x14ac:dyDescent="0.25"/>
    <row r="5299" ht="12.5" x14ac:dyDescent="0.25"/>
    <row r="5300" ht="12.5" x14ac:dyDescent="0.25"/>
    <row r="5301" ht="12.5" x14ac:dyDescent="0.25"/>
    <row r="5302" ht="12.5" x14ac:dyDescent="0.25"/>
    <row r="5303" ht="12.5" x14ac:dyDescent="0.25"/>
    <row r="5304" ht="12.5" x14ac:dyDescent="0.25"/>
    <row r="5305" ht="12.5" x14ac:dyDescent="0.25"/>
    <row r="5306" ht="12.5" x14ac:dyDescent="0.25"/>
    <row r="5307" ht="12.5" x14ac:dyDescent="0.25"/>
    <row r="5308" ht="12.5" x14ac:dyDescent="0.25"/>
    <row r="5309" ht="12.5" x14ac:dyDescent="0.25"/>
    <row r="5310" ht="12.5" x14ac:dyDescent="0.25"/>
    <row r="5311" ht="12.5" x14ac:dyDescent="0.25"/>
    <row r="5312" ht="12.5" x14ac:dyDescent="0.25"/>
    <row r="5313" ht="12.5" x14ac:dyDescent="0.25"/>
    <row r="5314" ht="12.5" x14ac:dyDescent="0.25"/>
    <row r="5315" ht="12.5" x14ac:dyDescent="0.25"/>
    <row r="5316" ht="12.5" x14ac:dyDescent="0.25"/>
    <row r="5317" ht="12.5" x14ac:dyDescent="0.25"/>
    <row r="5318" ht="12.5" x14ac:dyDescent="0.25"/>
    <row r="5319" ht="12.5" x14ac:dyDescent="0.25"/>
    <row r="5320" ht="12.5" x14ac:dyDescent="0.25"/>
    <row r="5321" ht="12.5" x14ac:dyDescent="0.25"/>
    <row r="5322" ht="12.5" x14ac:dyDescent="0.25"/>
    <row r="5323" ht="12.5" x14ac:dyDescent="0.25"/>
    <row r="5324" ht="12.5" x14ac:dyDescent="0.25"/>
    <row r="5325" ht="12.5" x14ac:dyDescent="0.25"/>
    <row r="5326" ht="12.5" x14ac:dyDescent="0.25"/>
    <row r="5327" ht="12.5" x14ac:dyDescent="0.25"/>
    <row r="5328" ht="12.5" x14ac:dyDescent="0.25"/>
    <row r="5329" ht="12.5" x14ac:dyDescent="0.25"/>
    <row r="5330" ht="12.5" x14ac:dyDescent="0.25"/>
    <row r="5331" ht="12.5" x14ac:dyDescent="0.25"/>
    <row r="5332" ht="12.5" x14ac:dyDescent="0.25"/>
    <row r="5333" ht="12.5" x14ac:dyDescent="0.25"/>
    <row r="5334" ht="12.5" x14ac:dyDescent="0.25"/>
    <row r="5335" ht="12.5" x14ac:dyDescent="0.25"/>
    <row r="5336" ht="12.5" x14ac:dyDescent="0.25"/>
    <row r="5337" ht="12.5" x14ac:dyDescent="0.25"/>
    <row r="5338" ht="12.5" x14ac:dyDescent="0.25"/>
    <row r="5339" ht="12.5" x14ac:dyDescent="0.25"/>
    <row r="5340" ht="12.5" x14ac:dyDescent="0.25"/>
    <row r="5341" ht="12.5" x14ac:dyDescent="0.25"/>
    <row r="5342" ht="12.5" x14ac:dyDescent="0.25"/>
    <row r="5343" ht="12.5" x14ac:dyDescent="0.25"/>
    <row r="5344" ht="12.5" x14ac:dyDescent="0.25"/>
    <row r="5345" ht="12.5" x14ac:dyDescent="0.25"/>
    <row r="5346" ht="12.5" x14ac:dyDescent="0.25"/>
    <row r="5347" ht="12.5" x14ac:dyDescent="0.25"/>
    <row r="5348" ht="12.5" x14ac:dyDescent="0.25"/>
    <row r="5349" ht="12.5" x14ac:dyDescent="0.25"/>
    <row r="5350" ht="12.5" x14ac:dyDescent="0.25"/>
    <row r="5351" ht="12.5" x14ac:dyDescent="0.25"/>
    <row r="5352" ht="12.5" x14ac:dyDescent="0.25"/>
    <row r="5353" ht="12.5" x14ac:dyDescent="0.25"/>
    <row r="5354" ht="12.5" x14ac:dyDescent="0.25"/>
    <row r="5355" ht="12.5" x14ac:dyDescent="0.25"/>
    <row r="5356" ht="12.5" x14ac:dyDescent="0.25"/>
    <row r="5357" ht="12.5" x14ac:dyDescent="0.25"/>
    <row r="5358" ht="12.5" x14ac:dyDescent="0.25"/>
    <row r="5359" ht="12.5" x14ac:dyDescent="0.25"/>
    <row r="5360" ht="12.5" x14ac:dyDescent="0.25"/>
    <row r="5361" ht="12.5" x14ac:dyDescent="0.25"/>
    <row r="5362" ht="12.5" x14ac:dyDescent="0.25"/>
    <row r="5363" ht="12.5" x14ac:dyDescent="0.25"/>
    <row r="5364" ht="12.5" x14ac:dyDescent="0.25"/>
    <row r="5365" ht="12.5" x14ac:dyDescent="0.25"/>
    <row r="5366" ht="12.5" x14ac:dyDescent="0.25"/>
    <row r="5367" ht="12.5" x14ac:dyDescent="0.25"/>
    <row r="5368" ht="12.5" x14ac:dyDescent="0.25"/>
    <row r="5369" ht="12.5" x14ac:dyDescent="0.25"/>
    <row r="5370" ht="12.5" x14ac:dyDescent="0.25"/>
    <row r="5371" ht="12.5" x14ac:dyDescent="0.25"/>
    <row r="5372" ht="12.5" x14ac:dyDescent="0.25"/>
    <row r="5373" ht="12.5" x14ac:dyDescent="0.25"/>
    <row r="5374" ht="12.5" x14ac:dyDescent="0.25"/>
    <row r="5375" ht="12.5" x14ac:dyDescent="0.25"/>
    <row r="5376" ht="12.5" x14ac:dyDescent="0.25"/>
    <row r="5377" ht="12.5" x14ac:dyDescent="0.25"/>
    <row r="5378" ht="12.5" x14ac:dyDescent="0.25"/>
    <row r="5379" ht="12.5" x14ac:dyDescent="0.25"/>
    <row r="5380" ht="12.5" x14ac:dyDescent="0.25"/>
    <row r="5381" ht="12.5" x14ac:dyDescent="0.25"/>
    <row r="5382" ht="12.5" x14ac:dyDescent="0.25"/>
    <row r="5383" ht="12.5" x14ac:dyDescent="0.25"/>
    <row r="5384" ht="12.5" x14ac:dyDescent="0.25"/>
    <row r="5385" ht="12.5" x14ac:dyDescent="0.25"/>
    <row r="5386" ht="12.5" x14ac:dyDescent="0.25"/>
    <row r="5387" ht="12.5" x14ac:dyDescent="0.25"/>
    <row r="5388" ht="12.5" x14ac:dyDescent="0.25"/>
    <row r="5389" ht="12.5" x14ac:dyDescent="0.25"/>
    <row r="5390" ht="12.5" x14ac:dyDescent="0.25"/>
    <row r="5391" ht="12.5" x14ac:dyDescent="0.25"/>
    <row r="5392" ht="12.5" x14ac:dyDescent="0.25"/>
    <row r="5393" ht="12.5" x14ac:dyDescent="0.25"/>
    <row r="5394" ht="12.5" x14ac:dyDescent="0.25"/>
    <row r="5395" ht="12.5" x14ac:dyDescent="0.25"/>
    <row r="5396" ht="12.5" x14ac:dyDescent="0.25"/>
    <row r="5397" ht="12.5" x14ac:dyDescent="0.25"/>
    <row r="5398" ht="12.5" x14ac:dyDescent="0.25"/>
    <row r="5399" ht="12.5" x14ac:dyDescent="0.25"/>
    <row r="5400" ht="12.5" x14ac:dyDescent="0.25"/>
    <row r="5401" ht="12.5" x14ac:dyDescent="0.25"/>
    <row r="5402" ht="12.5" x14ac:dyDescent="0.25"/>
    <row r="5403" ht="12.5" x14ac:dyDescent="0.25"/>
    <row r="5404" ht="12.5" x14ac:dyDescent="0.25"/>
    <row r="5405" ht="12.5" x14ac:dyDescent="0.25"/>
    <row r="5406" ht="12.5" x14ac:dyDescent="0.25"/>
    <row r="5407" ht="12.5" x14ac:dyDescent="0.25"/>
    <row r="5408" ht="12.5" x14ac:dyDescent="0.25"/>
    <row r="5409" ht="12.5" x14ac:dyDescent="0.25"/>
    <row r="5410" ht="12.5" x14ac:dyDescent="0.25"/>
    <row r="5411" ht="12.5" x14ac:dyDescent="0.25"/>
    <row r="5412" ht="12.5" x14ac:dyDescent="0.25"/>
    <row r="5413" ht="12.5" x14ac:dyDescent="0.25"/>
    <row r="5414" ht="12.5" x14ac:dyDescent="0.25"/>
    <row r="5415" ht="12.5" x14ac:dyDescent="0.25"/>
    <row r="5416" ht="12.5" x14ac:dyDescent="0.25"/>
    <row r="5417" ht="12.5" x14ac:dyDescent="0.25"/>
    <row r="5418" ht="12.5" x14ac:dyDescent="0.25"/>
    <row r="5419" ht="12.5" x14ac:dyDescent="0.25"/>
    <row r="5420" ht="12.5" x14ac:dyDescent="0.25"/>
    <row r="5421" ht="12.5" x14ac:dyDescent="0.25"/>
    <row r="5422" ht="12.5" x14ac:dyDescent="0.25"/>
    <row r="5423" ht="12.5" x14ac:dyDescent="0.25"/>
    <row r="5424" ht="12.5" x14ac:dyDescent="0.25"/>
    <row r="5425" ht="12.5" x14ac:dyDescent="0.25"/>
    <row r="5426" ht="12.5" x14ac:dyDescent="0.25"/>
    <row r="5427" ht="12.5" x14ac:dyDescent="0.25"/>
    <row r="5428" ht="12.5" x14ac:dyDescent="0.25"/>
    <row r="5429" ht="12.5" x14ac:dyDescent="0.25"/>
    <row r="5430" ht="12.5" x14ac:dyDescent="0.25"/>
    <row r="5431" ht="12.5" x14ac:dyDescent="0.25"/>
    <row r="5432" ht="12.5" x14ac:dyDescent="0.25"/>
    <row r="5433" ht="12.5" x14ac:dyDescent="0.25"/>
    <row r="5434" ht="12.5" x14ac:dyDescent="0.25"/>
    <row r="5435" ht="12.5" x14ac:dyDescent="0.25"/>
    <row r="5436" ht="12.5" x14ac:dyDescent="0.25"/>
    <row r="5437" ht="12.5" x14ac:dyDescent="0.25"/>
    <row r="5438" ht="12.5" x14ac:dyDescent="0.25"/>
    <row r="5439" ht="12.5" x14ac:dyDescent="0.25"/>
    <row r="5440" ht="12.5" x14ac:dyDescent="0.25"/>
    <row r="5441" ht="12.5" x14ac:dyDescent="0.25"/>
    <row r="5442" ht="12.5" x14ac:dyDescent="0.25"/>
    <row r="5443" ht="12.5" x14ac:dyDescent="0.25"/>
    <row r="5444" ht="12.5" x14ac:dyDescent="0.25"/>
    <row r="5445" ht="12.5" x14ac:dyDescent="0.25"/>
    <row r="5446" ht="12.5" x14ac:dyDescent="0.25"/>
    <row r="5447" ht="12.5" x14ac:dyDescent="0.25"/>
    <row r="5448" ht="12.5" x14ac:dyDescent="0.25"/>
    <row r="5449" ht="12.5" x14ac:dyDescent="0.25"/>
    <row r="5450" ht="12.5" x14ac:dyDescent="0.25"/>
    <row r="5451" ht="12.5" x14ac:dyDescent="0.25"/>
    <row r="5452" ht="12.5" x14ac:dyDescent="0.25"/>
    <row r="5453" ht="12.5" x14ac:dyDescent="0.25"/>
    <row r="5454" ht="12.5" x14ac:dyDescent="0.25"/>
    <row r="5455" ht="12.5" x14ac:dyDescent="0.25"/>
    <row r="5456" ht="12.5" x14ac:dyDescent="0.25"/>
    <row r="5457" ht="12.5" x14ac:dyDescent="0.25"/>
    <row r="5458" ht="12.5" x14ac:dyDescent="0.25"/>
    <row r="5459" ht="12.5" x14ac:dyDescent="0.25"/>
    <row r="5460" ht="12.5" x14ac:dyDescent="0.25"/>
    <row r="5461" ht="12.5" x14ac:dyDescent="0.25"/>
    <row r="5462" ht="12.5" x14ac:dyDescent="0.25"/>
    <row r="5463" ht="12.5" x14ac:dyDescent="0.25"/>
    <row r="5464" ht="12.5" x14ac:dyDescent="0.25"/>
    <row r="5465" ht="12.5" x14ac:dyDescent="0.25"/>
    <row r="5466" ht="12.5" x14ac:dyDescent="0.25"/>
    <row r="5467" ht="12.5" x14ac:dyDescent="0.25"/>
    <row r="5468" ht="12.5" x14ac:dyDescent="0.25"/>
    <row r="5469" ht="12.5" x14ac:dyDescent="0.25"/>
    <row r="5470" ht="12.5" x14ac:dyDescent="0.25"/>
    <row r="5471" ht="12.5" x14ac:dyDescent="0.25"/>
    <row r="5472" ht="12.5" x14ac:dyDescent="0.25"/>
    <row r="5473" ht="12.5" x14ac:dyDescent="0.25"/>
    <row r="5474" ht="12.5" x14ac:dyDescent="0.25"/>
    <row r="5475" ht="12.5" x14ac:dyDescent="0.25"/>
    <row r="5476" ht="12.5" x14ac:dyDescent="0.25"/>
    <row r="5477" ht="12.5" x14ac:dyDescent="0.25"/>
    <row r="5478" ht="12.5" x14ac:dyDescent="0.25"/>
    <row r="5479" ht="12.5" x14ac:dyDescent="0.25"/>
    <row r="5480" ht="12.5" x14ac:dyDescent="0.25"/>
    <row r="5481" ht="12.5" x14ac:dyDescent="0.25"/>
    <row r="5482" ht="12.5" x14ac:dyDescent="0.25"/>
    <row r="5483" ht="12.5" x14ac:dyDescent="0.25"/>
    <row r="5484" ht="12.5" x14ac:dyDescent="0.25"/>
    <row r="5485" ht="12.5" x14ac:dyDescent="0.25"/>
    <row r="5486" ht="12.5" x14ac:dyDescent="0.25"/>
    <row r="5487" ht="12.5" x14ac:dyDescent="0.25"/>
    <row r="5488" ht="12.5" x14ac:dyDescent="0.25"/>
    <row r="5489" ht="12.5" x14ac:dyDescent="0.25"/>
    <row r="5490" ht="12.5" x14ac:dyDescent="0.25"/>
    <row r="5491" ht="12.5" x14ac:dyDescent="0.25"/>
    <row r="5492" ht="12.5" x14ac:dyDescent="0.25"/>
    <row r="5493" ht="12.5" x14ac:dyDescent="0.25"/>
    <row r="5494" ht="12.5" x14ac:dyDescent="0.25"/>
    <row r="5495" ht="12.5" x14ac:dyDescent="0.25"/>
    <row r="5496" ht="12.5" x14ac:dyDescent="0.25"/>
    <row r="5497" ht="12.5" x14ac:dyDescent="0.25"/>
    <row r="5498" ht="12.5" x14ac:dyDescent="0.25"/>
    <row r="5499" ht="12.5" x14ac:dyDescent="0.25"/>
    <row r="5500" ht="12.5" x14ac:dyDescent="0.25"/>
    <row r="5501" ht="12.5" x14ac:dyDescent="0.25"/>
    <row r="5502" ht="12.5" x14ac:dyDescent="0.25"/>
    <row r="5503" ht="12.5" x14ac:dyDescent="0.25"/>
    <row r="5504" ht="12.5" x14ac:dyDescent="0.25"/>
    <row r="5505" ht="12.5" x14ac:dyDescent="0.25"/>
    <row r="5506" ht="12.5" x14ac:dyDescent="0.25"/>
    <row r="5507" ht="12.5" x14ac:dyDescent="0.25"/>
    <row r="5508" ht="12.5" x14ac:dyDescent="0.25"/>
    <row r="5509" ht="12.5" x14ac:dyDescent="0.25"/>
    <row r="5510" ht="12.5" x14ac:dyDescent="0.25"/>
    <row r="5511" ht="12.5" x14ac:dyDescent="0.25"/>
    <row r="5512" ht="12.5" x14ac:dyDescent="0.25"/>
    <row r="5513" ht="12.5" x14ac:dyDescent="0.25"/>
    <row r="5514" ht="12.5" x14ac:dyDescent="0.25"/>
    <row r="5515" ht="12.5" x14ac:dyDescent="0.25"/>
    <row r="5516" ht="12.5" x14ac:dyDescent="0.25"/>
    <row r="5517" ht="12.5" x14ac:dyDescent="0.25"/>
    <row r="5518" ht="12.5" x14ac:dyDescent="0.25"/>
    <row r="5519" ht="12.5" x14ac:dyDescent="0.25"/>
    <row r="5520" ht="12.5" x14ac:dyDescent="0.25"/>
    <row r="5521" ht="12.5" x14ac:dyDescent="0.25"/>
    <row r="5522" ht="12.5" x14ac:dyDescent="0.25"/>
    <row r="5523" ht="12.5" x14ac:dyDescent="0.25"/>
    <row r="5524" ht="12.5" x14ac:dyDescent="0.25"/>
    <row r="5525" ht="12.5" x14ac:dyDescent="0.25"/>
    <row r="5526" ht="12.5" x14ac:dyDescent="0.25"/>
    <row r="5527" ht="12.5" x14ac:dyDescent="0.25"/>
    <row r="5528" ht="12.5" x14ac:dyDescent="0.25"/>
    <row r="5529" ht="12.5" x14ac:dyDescent="0.25"/>
    <row r="5530" ht="12.5" x14ac:dyDescent="0.25"/>
    <row r="5531" ht="12.5" x14ac:dyDescent="0.25"/>
    <row r="5532" ht="12.5" x14ac:dyDescent="0.25"/>
    <row r="5533" ht="12.5" x14ac:dyDescent="0.25"/>
    <row r="5534" ht="12.5" x14ac:dyDescent="0.25"/>
    <row r="5535" ht="12.5" x14ac:dyDescent="0.25"/>
    <row r="5536" ht="12.5" x14ac:dyDescent="0.25"/>
    <row r="5537" ht="12.5" x14ac:dyDescent="0.25"/>
    <row r="5538" ht="12.5" x14ac:dyDescent="0.25"/>
    <row r="5539" ht="12.5" x14ac:dyDescent="0.25"/>
    <row r="5540" ht="12.5" x14ac:dyDescent="0.25"/>
    <row r="5541" ht="12.5" x14ac:dyDescent="0.25"/>
    <row r="5542" ht="12.5" x14ac:dyDescent="0.25"/>
    <row r="5543" ht="12.5" x14ac:dyDescent="0.25"/>
    <row r="5544" ht="12.5" x14ac:dyDescent="0.25"/>
    <row r="5545" ht="12.5" x14ac:dyDescent="0.25"/>
    <row r="5546" ht="12.5" x14ac:dyDescent="0.25"/>
    <row r="5547" ht="12.5" x14ac:dyDescent="0.25"/>
    <row r="5548" ht="12.5" x14ac:dyDescent="0.25"/>
    <row r="5549" ht="12.5" x14ac:dyDescent="0.25"/>
    <row r="5550" ht="12.5" x14ac:dyDescent="0.25"/>
    <row r="5551" ht="12.5" x14ac:dyDescent="0.25"/>
    <row r="5552" ht="12.5" x14ac:dyDescent="0.25"/>
    <row r="5553" ht="12.5" x14ac:dyDescent="0.25"/>
    <row r="5554" ht="12.5" x14ac:dyDescent="0.25"/>
    <row r="5555" ht="12.5" x14ac:dyDescent="0.25"/>
    <row r="5556" ht="12.5" x14ac:dyDescent="0.25"/>
    <row r="5557" ht="12.5" x14ac:dyDescent="0.25"/>
    <row r="5558" ht="12.5" x14ac:dyDescent="0.25"/>
    <row r="5559" ht="12.5" x14ac:dyDescent="0.25"/>
    <row r="5560" ht="12.5" x14ac:dyDescent="0.25"/>
    <row r="5561" ht="12.5" x14ac:dyDescent="0.25"/>
    <row r="5562" ht="12.5" x14ac:dyDescent="0.25"/>
    <row r="5563" ht="12.5" x14ac:dyDescent="0.25"/>
    <row r="5564" ht="12.5" x14ac:dyDescent="0.25"/>
    <row r="5565" ht="12.5" x14ac:dyDescent="0.25"/>
    <row r="5566" ht="12.5" x14ac:dyDescent="0.25"/>
    <row r="5567" ht="12.5" x14ac:dyDescent="0.25"/>
    <row r="5568" ht="12.5" x14ac:dyDescent="0.25"/>
    <row r="5569" ht="12.5" x14ac:dyDescent="0.25"/>
    <row r="5570" ht="12.5" x14ac:dyDescent="0.25"/>
    <row r="5571" ht="12.5" x14ac:dyDescent="0.25"/>
    <row r="5572" ht="12.5" x14ac:dyDescent="0.25"/>
    <row r="5573" ht="12.5" x14ac:dyDescent="0.25"/>
    <row r="5574" ht="12.5" x14ac:dyDescent="0.25"/>
    <row r="5575" ht="12.5" x14ac:dyDescent="0.25"/>
    <row r="5576" ht="12.5" x14ac:dyDescent="0.25"/>
    <row r="5577" ht="12.5" x14ac:dyDescent="0.25"/>
    <row r="5578" ht="12.5" x14ac:dyDescent="0.25"/>
    <row r="5579" ht="12.5" x14ac:dyDescent="0.25"/>
    <row r="5580" ht="12.5" x14ac:dyDescent="0.25"/>
    <row r="5581" ht="12.5" x14ac:dyDescent="0.25"/>
    <row r="5582" ht="12.5" x14ac:dyDescent="0.25"/>
    <row r="5583" ht="12.5" x14ac:dyDescent="0.25"/>
    <row r="5584" ht="12.5" x14ac:dyDescent="0.25"/>
    <row r="5585" ht="12.5" x14ac:dyDescent="0.25"/>
    <row r="5586" ht="12.5" x14ac:dyDescent="0.25"/>
    <row r="5587" ht="12.5" x14ac:dyDescent="0.25"/>
    <row r="5588" ht="12.5" x14ac:dyDescent="0.25"/>
    <row r="5589" ht="12.5" x14ac:dyDescent="0.25"/>
    <row r="5590" ht="12.5" x14ac:dyDescent="0.25"/>
    <row r="5591" ht="12.5" x14ac:dyDescent="0.25"/>
    <row r="5592" ht="12.5" x14ac:dyDescent="0.25"/>
    <row r="5593" ht="12.5" x14ac:dyDescent="0.25"/>
    <row r="5594" ht="12.5" x14ac:dyDescent="0.25"/>
    <row r="5595" ht="12.5" x14ac:dyDescent="0.25"/>
    <row r="5596" ht="12.5" x14ac:dyDescent="0.25"/>
    <row r="5597" ht="12.5" x14ac:dyDescent="0.25"/>
    <row r="5598" ht="12.5" x14ac:dyDescent="0.25"/>
    <row r="5599" ht="12.5" x14ac:dyDescent="0.25"/>
    <row r="5600" ht="12.5" x14ac:dyDescent="0.25"/>
    <row r="5601" ht="12.5" x14ac:dyDescent="0.25"/>
    <row r="5602" ht="12.5" x14ac:dyDescent="0.25"/>
    <row r="5603" ht="12.5" x14ac:dyDescent="0.25"/>
    <row r="5604" ht="12.5" x14ac:dyDescent="0.25"/>
    <row r="5605" ht="12.5" x14ac:dyDescent="0.25"/>
    <row r="5606" ht="12.5" x14ac:dyDescent="0.25"/>
    <row r="5607" ht="12.5" x14ac:dyDescent="0.25"/>
    <row r="5608" ht="12.5" x14ac:dyDescent="0.25"/>
    <row r="5609" ht="12.5" x14ac:dyDescent="0.25"/>
    <row r="5610" ht="12.5" x14ac:dyDescent="0.25"/>
    <row r="5611" ht="12.5" x14ac:dyDescent="0.25"/>
    <row r="5612" ht="12.5" x14ac:dyDescent="0.25"/>
    <row r="5613" ht="12.5" x14ac:dyDescent="0.25"/>
    <row r="5614" ht="12.5" x14ac:dyDescent="0.25"/>
    <row r="5615" ht="12.5" x14ac:dyDescent="0.25"/>
    <row r="5616" ht="12.5" x14ac:dyDescent="0.25"/>
    <row r="5617" ht="12.5" x14ac:dyDescent="0.25"/>
    <row r="5618" ht="12.5" x14ac:dyDescent="0.25"/>
    <row r="5619" ht="12.5" x14ac:dyDescent="0.25"/>
    <row r="5620" ht="12.5" x14ac:dyDescent="0.25"/>
    <row r="5621" ht="12.5" x14ac:dyDescent="0.25"/>
    <row r="5622" ht="12.5" x14ac:dyDescent="0.25"/>
    <row r="5623" ht="12.5" x14ac:dyDescent="0.25"/>
    <row r="5624" ht="12.5" x14ac:dyDescent="0.25"/>
    <row r="5625" ht="12.5" x14ac:dyDescent="0.25"/>
    <row r="5626" ht="12.5" x14ac:dyDescent="0.25"/>
    <row r="5627" ht="12.5" x14ac:dyDescent="0.25"/>
    <row r="5628" ht="12.5" x14ac:dyDescent="0.25"/>
    <row r="5629" ht="12.5" x14ac:dyDescent="0.25"/>
    <row r="5630" ht="12.5" x14ac:dyDescent="0.25"/>
    <row r="5631" ht="12.5" x14ac:dyDescent="0.25"/>
    <row r="5632" ht="12.5" x14ac:dyDescent="0.25"/>
    <row r="5633" ht="12.5" x14ac:dyDescent="0.25"/>
    <row r="5634" ht="12.5" x14ac:dyDescent="0.25"/>
    <row r="5635" ht="12.5" x14ac:dyDescent="0.25"/>
    <row r="5636" ht="12.5" x14ac:dyDescent="0.25"/>
    <row r="5637" ht="12.5" x14ac:dyDescent="0.25"/>
    <row r="5638" ht="12.5" x14ac:dyDescent="0.25"/>
    <row r="5639" ht="12.5" x14ac:dyDescent="0.25"/>
    <row r="5640" ht="12.5" x14ac:dyDescent="0.25"/>
    <row r="5641" ht="12.5" x14ac:dyDescent="0.25"/>
    <row r="5642" ht="12.5" x14ac:dyDescent="0.25"/>
    <row r="5643" ht="12.5" x14ac:dyDescent="0.25"/>
    <row r="5644" ht="12.5" x14ac:dyDescent="0.25"/>
    <row r="5645" ht="12.5" x14ac:dyDescent="0.25"/>
    <row r="5646" ht="12.5" x14ac:dyDescent="0.25"/>
    <row r="5647" ht="12.5" x14ac:dyDescent="0.25"/>
    <row r="5648" ht="12.5" x14ac:dyDescent="0.25"/>
    <row r="5649" ht="12.5" x14ac:dyDescent="0.25"/>
    <row r="5650" ht="12.5" x14ac:dyDescent="0.25"/>
    <row r="5651" ht="12.5" x14ac:dyDescent="0.25"/>
    <row r="5652" ht="12.5" x14ac:dyDescent="0.25"/>
    <row r="5653" ht="12.5" x14ac:dyDescent="0.25"/>
    <row r="5654" ht="12.5" x14ac:dyDescent="0.25"/>
    <row r="5655" ht="12.5" x14ac:dyDescent="0.25"/>
    <row r="5656" ht="12.5" x14ac:dyDescent="0.25"/>
    <row r="5657" ht="12.5" x14ac:dyDescent="0.25"/>
    <row r="5658" ht="12.5" x14ac:dyDescent="0.25"/>
    <row r="5659" ht="12.5" x14ac:dyDescent="0.25"/>
    <row r="5660" ht="12.5" x14ac:dyDescent="0.25"/>
    <row r="5661" ht="12.5" x14ac:dyDescent="0.25"/>
    <row r="5662" ht="12.5" x14ac:dyDescent="0.25"/>
    <row r="5663" ht="12.5" x14ac:dyDescent="0.25"/>
    <row r="5664" ht="12.5" x14ac:dyDescent="0.25"/>
    <row r="5665" ht="12.5" x14ac:dyDescent="0.25"/>
    <row r="5666" ht="12.5" x14ac:dyDescent="0.25"/>
    <row r="5667" ht="12.5" x14ac:dyDescent="0.25"/>
    <row r="5668" ht="12.5" x14ac:dyDescent="0.25"/>
    <row r="5669" ht="12.5" x14ac:dyDescent="0.25"/>
    <row r="5670" ht="12.5" x14ac:dyDescent="0.25"/>
    <row r="5671" ht="12.5" x14ac:dyDescent="0.25"/>
    <row r="5672" ht="12.5" x14ac:dyDescent="0.25"/>
    <row r="5673" ht="12.5" x14ac:dyDescent="0.25"/>
    <row r="5674" ht="12.5" x14ac:dyDescent="0.25"/>
    <row r="5675" ht="12.5" x14ac:dyDescent="0.25"/>
    <row r="5676" ht="12.5" x14ac:dyDescent="0.25"/>
    <row r="5677" ht="12.5" x14ac:dyDescent="0.25"/>
    <row r="5678" ht="12.5" x14ac:dyDescent="0.25"/>
    <row r="5679" ht="12.5" x14ac:dyDescent="0.25"/>
    <row r="5680" ht="12.5" x14ac:dyDescent="0.25"/>
    <row r="5681" ht="12.5" x14ac:dyDescent="0.25"/>
    <row r="5682" ht="12.5" x14ac:dyDescent="0.25"/>
    <row r="5683" ht="12.5" x14ac:dyDescent="0.25"/>
    <row r="5684" ht="12.5" x14ac:dyDescent="0.25"/>
    <row r="5685" ht="12.5" x14ac:dyDescent="0.25"/>
    <row r="5686" ht="12.5" x14ac:dyDescent="0.25"/>
    <row r="5687" ht="12.5" x14ac:dyDescent="0.25"/>
    <row r="5688" ht="12.5" x14ac:dyDescent="0.25"/>
    <row r="5689" ht="12.5" x14ac:dyDescent="0.25"/>
    <row r="5690" ht="12.5" x14ac:dyDescent="0.25"/>
    <row r="5691" ht="12.5" x14ac:dyDescent="0.25"/>
    <row r="5692" ht="12.5" x14ac:dyDescent="0.25"/>
    <row r="5693" ht="12.5" x14ac:dyDescent="0.25"/>
    <row r="5694" ht="12.5" x14ac:dyDescent="0.25"/>
    <row r="5695" ht="12.5" x14ac:dyDescent="0.25"/>
    <row r="5696" ht="12.5" x14ac:dyDescent="0.25"/>
    <row r="5697" ht="12.5" x14ac:dyDescent="0.25"/>
    <row r="5698" ht="12.5" x14ac:dyDescent="0.25"/>
    <row r="5699" ht="12.5" x14ac:dyDescent="0.25"/>
    <row r="5700" ht="12.5" x14ac:dyDescent="0.25"/>
    <row r="5701" ht="12.5" x14ac:dyDescent="0.25"/>
    <row r="5702" ht="12.5" x14ac:dyDescent="0.25"/>
    <row r="5703" ht="12.5" x14ac:dyDescent="0.25"/>
    <row r="5704" ht="12.5" x14ac:dyDescent="0.25"/>
    <row r="5705" ht="12.5" x14ac:dyDescent="0.25"/>
    <row r="5706" ht="12.5" x14ac:dyDescent="0.25"/>
    <row r="5707" ht="12.5" x14ac:dyDescent="0.25"/>
    <row r="5708" ht="12.5" x14ac:dyDescent="0.25"/>
    <row r="5709" ht="12.5" x14ac:dyDescent="0.25"/>
    <row r="5710" ht="12.5" x14ac:dyDescent="0.25"/>
    <row r="5711" ht="12.5" x14ac:dyDescent="0.25"/>
    <row r="5712" ht="12.5" x14ac:dyDescent="0.25"/>
    <row r="5713" ht="12.5" x14ac:dyDescent="0.25"/>
    <row r="5714" ht="12.5" x14ac:dyDescent="0.25"/>
    <row r="5715" ht="12.5" x14ac:dyDescent="0.25"/>
    <row r="5716" ht="12.5" x14ac:dyDescent="0.25"/>
    <row r="5717" ht="12.5" x14ac:dyDescent="0.25"/>
    <row r="5718" ht="12.5" x14ac:dyDescent="0.25"/>
    <row r="5719" ht="12.5" x14ac:dyDescent="0.25"/>
    <row r="5720" ht="12.5" x14ac:dyDescent="0.25"/>
    <row r="5721" ht="12.5" x14ac:dyDescent="0.25"/>
    <row r="5722" ht="12.5" x14ac:dyDescent="0.25"/>
    <row r="5723" ht="12.5" x14ac:dyDescent="0.25"/>
    <row r="5724" ht="12.5" x14ac:dyDescent="0.25"/>
    <row r="5725" ht="12.5" x14ac:dyDescent="0.25"/>
    <row r="5726" ht="12.5" x14ac:dyDescent="0.25"/>
    <row r="5727" ht="12.5" x14ac:dyDescent="0.25"/>
    <row r="5728" ht="12.5" x14ac:dyDescent="0.25"/>
    <row r="5729" ht="12.5" x14ac:dyDescent="0.25"/>
    <row r="5730" ht="12.5" x14ac:dyDescent="0.25"/>
    <row r="5731" ht="12.5" x14ac:dyDescent="0.25"/>
    <row r="5732" ht="12.5" x14ac:dyDescent="0.25"/>
    <row r="5733" ht="12.5" x14ac:dyDescent="0.25"/>
    <row r="5734" ht="12.5" x14ac:dyDescent="0.25"/>
    <row r="5735" ht="12.5" x14ac:dyDescent="0.25"/>
    <row r="5736" ht="12.5" x14ac:dyDescent="0.25"/>
    <row r="5737" ht="12.5" x14ac:dyDescent="0.25"/>
    <row r="5738" ht="12.5" x14ac:dyDescent="0.25"/>
    <row r="5739" ht="12.5" x14ac:dyDescent="0.25"/>
    <row r="5740" ht="12.5" x14ac:dyDescent="0.25"/>
    <row r="5741" ht="12.5" x14ac:dyDescent="0.25"/>
    <row r="5742" ht="12.5" x14ac:dyDescent="0.25"/>
    <row r="5743" ht="12.5" x14ac:dyDescent="0.25"/>
    <row r="5744" ht="12.5" x14ac:dyDescent="0.25"/>
    <row r="5745" ht="12.5" x14ac:dyDescent="0.25"/>
    <row r="5746" ht="12.5" x14ac:dyDescent="0.25"/>
    <row r="5747" ht="12.5" x14ac:dyDescent="0.25"/>
    <row r="5748" ht="12.5" x14ac:dyDescent="0.25"/>
    <row r="5749" ht="12.5" x14ac:dyDescent="0.25"/>
    <row r="5750" ht="12.5" x14ac:dyDescent="0.25"/>
    <row r="5751" ht="12.5" x14ac:dyDescent="0.25"/>
    <row r="5752" ht="12.5" x14ac:dyDescent="0.25"/>
    <row r="5753" ht="12.5" x14ac:dyDescent="0.25"/>
    <row r="5754" ht="12.5" x14ac:dyDescent="0.25"/>
    <row r="5755" ht="12.5" x14ac:dyDescent="0.25"/>
    <row r="5756" ht="12.5" x14ac:dyDescent="0.25"/>
    <row r="5757" ht="12.5" x14ac:dyDescent="0.25"/>
    <row r="5758" ht="12.5" x14ac:dyDescent="0.25"/>
    <row r="5759" ht="12.5" x14ac:dyDescent="0.25"/>
    <row r="5760" ht="12.5" x14ac:dyDescent="0.25"/>
    <row r="5761" ht="12.5" x14ac:dyDescent="0.25"/>
    <row r="5762" ht="12.5" x14ac:dyDescent="0.25"/>
    <row r="5763" ht="12.5" x14ac:dyDescent="0.25"/>
    <row r="5764" ht="12.5" x14ac:dyDescent="0.25"/>
    <row r="5765" ht="12.5" x14ac:dyDescent="0.25"/>
    <row r="5766" ht="12.5" x14ac:dyDescent="0.25"/>
    <row r="5767" ht="12.5" x14ac:dyDescent="0.25"/>
    <row r="5768" ht="12.5" x14ac:dyDescent="0.25"/>
    <row r="5769" ht="12.5" x14ac:dyDescent="0.25"/>
    <row r="5770" ht="12.5" x14ac:dyDescent="0.25"/>
    <row r="5771" ht="12.5" x14ac:dyDescent="0.25"/>
    <row r="5772" ht="12.5" x14ac:dyDescent="0.25"/>
    <row r="5773" ht="12.5" x14ac:dyDescent="0.25"/>
    <row r="5774" ht="12.5" x14ac:dyDescent="0.25"/>
    <row r="5775" ht="12.5" x14ac:dyDescent="0.25"/>
    <row r="5776" ht="12.5" x14ac:dyDescent="0.25"/>
    <row r="5777" ht="12.5" x14ac:dyDescent="0.25"/>
    <row r="5778" ht="12.5" x14ac:dyDescent="0.25"/>
    <row r="5779" ht="12.5" x14ac:dyDescent="0.25"/>
    <row r="5780" ht="12.5" x14ac:dyDescent="0.25"/>
    <row r="5781" ht="12.5" x14ac:dyDescent="0.25"/>
    <row r="5782" ht="12.5" x14ac:dyDescent="0.25"/>
    <row r="5783" ht="12.5" x14ac:dyDescent="0.25"/>
    <row r="5784" ht="12.5" x14ac:dyDescent="0.25"/>
    <row r="5785" ht="12.5" x14ac:dyDescent="0.25"/>
    <row r="5786" ht="12.5" x14ac:dyDescent="0.25"/>
    <row r="5787" ht="12.5" x14ac:dyDescent="0.25"/>
    <row r="5788" ht="12.5" x14ac:dyDescent="0.25"/>
    <row r="5789" ht="12.5" x14ac:dyDescent="0.25"/>
    <row r="5790" ht="12.5" x14ac:dyDescent="0.25"/>
    <row r="5791" ht="12.5" x14ac:dyDescent="0.25"/>
    <row r="5792" ht="12.5" x14ac:dyDescent="0.25"/>
    <row r="5793" ht="12.5" x14ac:dyDescent="0.25"/>
    <row r="5794" ht="12.5" x14ac:dyDescent="0.25"/>
    <row r="5795" ht="12.5" x14ac:dyDescent="0.25"/>
    <row r="5796" ht="12.5" x14ac:dyDescent="0.25"/>
    <row r="5797" ht="12.5" x14ac:dyDescent="0.25"/>
    <row r="5798" ht="12.5" x14ac:dyDescent="0.25"/>
    <row r="5799" ht="12.5" x14ac:dyDescent="0.25"/>
    <row r="5800" ht="12.5" x14ac:dyDescent="0.25"/>
    <row r="5801" ht="12.5" x14ac:dyDescent="0.25"/>
    <row r="5802" ht="12.5" x14ac:dyDescent="0.25"/>
    <row r="5803" ht="12.5" x14ac:dyDescent="0.25"/>
    <row r="5804" ht="12.5" x14ac:dyDescent="0.25"/>
    <row r="5805" ht="12.5" x14ac:dyDescent="0.25"/>
    <row r="5806" ht="12.5" x14ac:dyDescent="0.25"/>
    <row r="5807" ht="12.5" x14ac:dyDescent="0.25"/>
    <row r="5808" ht="12.5" x14ac:dyDescent="0.25"/>
    <row r="5809" ht="12.5" x14ac:dyDescent="0.25"/>
    <row r="5810" ht="12.5" x14ac:dyDescent="0.25"/>
    <row r="5811" ht="12.5" x14ac:dyDescent="0.25"/>
    <row r="5812" ht="12.5" x14ac:dyDescent="0.25"/>
    <row r="5813" ht="12.5" x14ac:dyDescent="0.25"/>
    <row r="5814" ht="12.5" x14ac:dyDescent="0.25"/>
    <row r="5815" ht="12.5" x14ac:dyDescent="0.25"/>
    <row r="5816" ht="12.5" x14ac:dyDescent="0.25"/>
    <row r="5817" ht="12.5" x14ac:dyDescent="0.25"/>
    <row r="5818" ht="12.5" x14ac:dyDescent="0.25"/>
    <row r="5819" ht="12.5" x14ac:dyDescent="0.25"/>
    <row r="5820" ht="12.5" x14ac:dyDescent="0.25"/>
    <row r="5821" ht="12.5" x14ac:dyDescent="0.25"/>
    <row r="5822" ht="12.5" x14ac:dyDescent="0.25"/>
    <row r="5823" ht="12.5" x14ac:dyDescent="0.25"/>
    <row r="5824" ht="12.5" x14ac:dyDescent="0.25"/>
    <row r="5825" ht="12.5" x14ac:dyDescent="0.25"/>
    <row r="5826" ht="12.5" x14ac:dyDescent="0.25"/>
    <row r="5827" ht="12.5" x14ac:dyDescent="0.25"/>
    <row r="5828" ht="12.5" x14ac:dyDescent="0.25"/>
    <row r="5829" ht="12.5" x14ac:dyDescent="0.25"/>
    <row r="5830" ht="12.5" x14ac:dyDescent="0.25"/>
    <row r="5831" ht="12.5" x14ac:dyDescent="0.25"/>
    <row r="5832" ht="12.5" x14ac:dyDescent="0.25"/>
    <row r="5833" ht="12.5" x14ac:dyDescent="0.25"/>
    <row r="5834" ht="12.5" x14ac:dyDescent="0.25"/>
    <row r="5835" ht="12.5" x14ac:dyDescent="0.25"/>
    <row r="5836" ht="12.5" x14ac:dyDescent="0.25"/>
    <row r="5837" ht="12.5" x14ac:dyDescent="0.25"/>
    <row r="5838" ht="12.5" x14ac:dyDescent="0.25"/>
    <row r="5839" ht="12.5" x14ac:dyDescent="0.25"/>
    <row r="5840" ht="12.5" x14ac:dyDescent="0.25"/>
    <row r="5841" ht="12.5" x14ac:dyDescent="0.25"/>
    <row r="5842" ht="12.5" x14ac:dyDescent="0.25"/>
    <row r="5843" ht="12.5" x14ac:dyDescent="0.25"/>
    <row r="5844" ht="12.5" x14ac:dyDescent="0.25"/>
    <row r="5845" ht="12.5" x14ac:dyDescent="0.25"/>
    <row r="5846" ht="12.5" x14ac:dyDescent="0.25"/>
    <row r="5847" ht="12.5" x14ac:dyDescent="0.25"/>
    <row r="5848" ht="12.5" x14ac:dyDescent="0.25"/>
    <row r="5849" ht="12.5" x14ac:dyDescent="0.25"/>
    <row r="5850" ht="12.5" x14ac:dyDescent="0.25"/>
    <row r="5851" ht="12.5" x14ac:dyDescent="0.25"/>
    <row r="5852" ht="12.5" x14ac:dyDescent="0.25"/>
    <row r="5853" ht="12.5" x14ac:dyDescent="0.25"/>
    <row r="5854" ht="12.5" x14ac:dyDescent="0.25"/>
    <row r="5855" ht="12.5" x14ac:dyDescent="0.25"/>
    <row r="5856" ht="12.5" x14ac:dyDescent="0.25"/>
    <row r="5857" ht="12.5" x14ac:dyDescent="0.25"/>
    <row r="5858" ht="12.5" x14ac:dyDescent="0.25"/>
    <row r="5859" ht="12.5" x14ac:dyDescent="0.25"/>
    <row r="5860" ht="12.5" x14ac:dyDescent="0.25"/>
    <row r="5861" ht="12.5" x14ac:dyDescent="0.25"/>
    <row r="5862" ht="12.5" x14ac:dyDescent="0.25"/>
    <row r="5863" ht="12.5" x14ac:dyDescent="0.25"/>
    <row r="5864" ht="12.5" x14ac:dyDescent="0.25"/>
    <row r="5865" ht="12.5" x14ac:dyDescent="0.25"/>
    <row r="5866" ht="12.5" x14ac:dyDescent="0.25"/>
    <row r="5867" ht="12.5" x14ac:dyDescent="0.25"/>
    <row r="5868" ht="12.5" x14ac:dyDescent="0.25"/>
    <row r="5869" ht="12.5" x14ac:dyDescent="0.25"/>
    <row r="5870" ht="12.5" x14ac:dyDescent="0.25"/>
    <row r="5871" ht="12.5" x14ac:dyDescent="0.25"/>
    <row r="5872" ht="12.5" x14ac:dyDescent="0.25"/>
    <row r="5873" ht="12.5" x14ac:dyDescent="0.25"/>
    <row r="5874" ht="12.5" x14ac:dyDescent="0.25"/>
    <row r="5875" ht="12.5" x14ac:dyDescent="0.25"/>
    <row r="5876" ht="12.5" x14ac:dyDescent="0.25"/>
    <row r="5877" ht="12.5" x14ac:dyDescent="0.25"/>
    <row r="5878" ht="12.5" x14ac:dyDescent="0.25"/>
    <row r="5879" ht="12.5" x14ac:dyDescent="0.25"/>
    <row r="5880" ht="12.5" x14ac:dyDescent="0.25"/>
    <row r="5881" ht="12.5" x14ac:dyDescent="0.25"/>
    <row r="5882" ht="12.5" x14ac:dyDescent="0.25"/>
    <row r="5883" ht="12.5" x14ac:dyDescent="0.25"/>
    <row r="5884" ht="12.5" x14ac:dyDescent="0.25"/>
    <row r="5885" ht="12.5" x14ac:dyDescent="0.25"/>
    <row r="5886" ht="12.5" x14ac:dyDescent="0.25"/>
    <row r="5887" ht="12.5" x14ac:dyDescent="0.25"/>
    <row r="5888" ht="12.5" x14ac:dyDescent="0.25"/>
    <row r="5889" ht="12.5" x14ac:dyDescent="0.25"/>
    <row r="5890" ht="12.5" x14ac:dyDescent="0.25"/>
    <row r="5891" ht="12.5" x14ac:dyDescent="0.25"/>
    <row r="5892" ht="12.5" x14ac:dyDescent="0.25"/>
    <row r="5893" ht="12.5" x14ac:dyDescent="0.25"/>
    <row r="5894" ht="12.5" x14ac:dyDescent="0.25"/>
    <row r="5895" ht="12.5" x14ac:dyDescent="0.25"/>
    <row r="5896" ht="12.5" x14ac:dyDescent="0.25"/>
    <row r="5897" ht="12.5" x14ac:dyDescent="0.25"/>
    <row r="5898" ht="12.5" x14ac:dyDescent="0.25"/>
    <row r="5899" ht="12.5" x14ac:dyDescent="0.25"/>
    <row r="5900" ht="12.5" x14ac:dyDescent="0.25"/>
    <row r="5901" ht="12.5" x14ac:dyDescent="0.25"/>
    <row r="5902" ht="12.5" x14ac:dyDescent="0.25"/>
    <row r="5903" ht="12.5" x14ac:dyDescent="0.25"/>
    <row r="5904" ht="12.5" x14ac:dyDescent="0.25"/>
    <row r="5905" ht="12.5" x14ac:dyDescent="0.25"/>
    <row r="5906" ht="12.5" x14ac:dyDescent="0.25"/>
    <row r="5907" ht="12.5" x14ac:dyDescent="0.25"/>
    <row r="5908" ht="12.5" x14ac:dyDescent="0.25"/>
    <row r="5909" ht="12.5" x14ac:dyDescent="0.25"/>
    <row r="5910" ht="12.5" x14ac:dyDescent="0.25"/>
    <row r="5911" ht="12.5" x14ac:dyDescent="0.25"/>
    <row r="5912" ht="12.5" x14ac:dyDescent="0.25"/>
    <row r="5913" ht="12.5" x14ac:dyDescent="0.25"/>
    <row r="5914" ht="12.5" x14ac:dyDescent="0.25"/>
    <row r="5915" ht="12.5" x14ac:dyDescent="0.25"/>
    <row r="5916" ht="12.5" x14ac:dyDescent="0.25"/>
    <row r="5917" ht="12.5" x14ac:dyDescent="0.25"/>
    <row r="5918" ht="12.5" x14ac:dyDescent="0.25"/>
    <row r="5919" ht="12.5" x14ac:dyDescent="0.25"/>
    <row r="5920" ht="12.5" x14ac:dyDescent="0.25"/>
    <row r="5921" ht="12.5" x14ac:dyDescent="0.25"/>
    <row r="5922" ht="12.5" x14ac:dyDescent="0.25"/>
    <row r="5923" ht="12.5" x14ac:dyDescent="0.25"/>
    <row r="5924" ht="12.5" x14ac:dyDescent="0.25"/>
    <row r="5925" ht="12.5" x14ac:dyDescent="0.25"/>
    <row r="5926" ht="12.5" x14ac:dyDescent="0.25"/>
    <row r="5927" ht="12.5" x14ac:dyDescent="0.25"/>
    <row r="5928" ht="12.5" x14ac:dyDescent="0.25"/>
    <row r="5929" ht="12.5" x14ac:dyDescent="0.25"/>
    <row r="5930" ht="12.5" x14ac:dyDescent="0.25"/>
    <row r="5931" ht="12.5" x14ac:dyDescent="0.25"/>
    <row r="5932" ht="12.5" x14ac:dyDescent="0.25"/>
    <row r="5933" ht="12.5" x14ac:dyDescent="0.25"/>
    <row r="5934" ht="12.5" x14ac:dyDescent="0.25"/>
    <row r="5935" ht="12.5" x14ac:dyDescent="0.25"/>
    <row r="5936" ht="12.5" x14ac:dyDescent="0.25"/>
    <row r="5937" ht="12.5" x14ac:dyDescent="0.25"/>
    <row r="5938" ht="12.5" x14ac:dyDescent="0.25"/>
    <row r="5939" ht="12.5" x14ac:dyDescent="0.25"/>
    <row r="5940" ht="12.5" x14ac:dyDescent="0.25"/>
    <row r="5941" ht="12.5" x14ac:dyDescent="0.25"/>
    <row r="5942" ht="12.5" x14ac:dyDescent="0.25"/>
    <row r="5943" ht="12.5" x14ac:dyDescent="0.25"/>
    <row r="5944" ht="12.5" x14ac:dyDescent="0.25"/>
    <row r="5945" ht="12.5" x14ac:dyDescent="0.25"/>
    <row r="5946" ht="12.5" x14ac:dyDescent="0.25"/>
    <row r="5947" ht="12.5" x14ac:dyDescent="0.25"/>
    <row r="5948" ht="12.5" x14ac:dyDescent="0.25"/>
    <row r="5949" ht="12.5" x14ac:dyDescent="0.25"/>
    <row r="5950" ht="12.5" x14ac:dyDescent="0.25"/>
    <row r="5951" ht="12.5" x14ac:dyDescent="0.25"/>
    <row r="5952" ht="12.5" x14ac:dyDescent="0.25"/>
    <row r="5953" ht="12.5" x14ac:dyDescent="0.25"/>
    <row r="5954" ht="12.5" x14ac:dyDescent="0.25"/>
    <row r="5955" ht="12.5" x14ac:dyDescent="0.25"/>
    <row r="5956" ht="12.5" x14ac:dyDescent="0.25"/>
    <row r="5957" ht="12.5" x14ac:dyDescent="0.25"/>
    <row r="5958" ht="12.5" x14ac:dyDescent="0.25"/>
    <row r="5959" ht="12.5" x14ac:dyDescent="0.25"/>
    <row r="5960" ht="12.5" x14ac:dyDescent="0.25"/>
    <row r="5961" ht="12.5" x14ac:dyDescent="0.25"/>
    <row r="5962" ht="12.5" x14ac:dyDescent="0.25"/>
    <row r="5963" ht="12.5" x14ac:dyDescent="0.25"/>
    <row r="5964" ht="12.5" x14ac:dyDescent="0.25"/>
    <row r="5965" ht="12.5" x14ac:dyDescent="0.25"/>
    <row r="5966" ht="12.5" x14ac:dyDescent="0.25"/>
    <row r="5967" ht="12.5" x14ac:dyDescent="0.25"/>
    <row r="5968" ht="12.5" x14ac:dyDescent="0.25"/>
    <row r="5969" ht="12.5" x14ac:dyDescent="0.25"/>
    <row r="5970" ht="12.5" x14ac:dyDescent="0.25"/>
    <row r="5971" ht="12.5" x14ac:dyDescent="0.25"/>
    <row r="5972" ht="12.5" x14ac:dyDescent="0.25"/>
    <row r="5973" ht="12.5" x14ac:dyDescent="0.25"/>
    <row r="5974" ht="12.5" x14ac:dyDescent="0.25"/>
    <row r="5975" ht="12.5" x14ac:dyDescent="0.25"/>
    <row r="5976" ht="12.5" x14ac:dyDescent="0.25"/>
    <row r="5977" ht="12.5" x14ac:dyDescent="0.25"/>
    <row r="5978" ht="12.5" x14ac:dyDescent="0.25"/>
    <row r="5979" ht="12.5" x14ac:dyDescent="0.25"/>
    <row r="5980" ht="12.5" x14ac:dyDescent="0.25"/>
    <row r="5981" ht="12.5" x14ac:dyDescent="0.25"/>
    <row r="5982" ht="12.5" x14ac:dyDescent="0.25"/>
    <row r="5983" ht="12.5" x14ac:dyDescent="0.25"/>
    <row r="5984" ht="12.5" x14ac:dyDescent="0.25"/>
    <row r="5985" ht="12.5" x14ac:dyDescent="0.25"/>
    <row r="5986" ht="12.5" x14ac:dyDescent="0.25"/>
    <row r="5987" ht="12.5" x14ac:dyDescent="0.25"/>
    <row r="5988" ht="12.5" x14ac:dyDescent="0.25"/>
    <row r="5989" ht="12.5" x14ac:dyDescent="0.25"/>
    <row r="5990" ht="12.5" x14ac:dyDescent="0.25"/>
    <row r="5991" ht="12.5" x14ac:dyDescent="0.25"/>
    <row r="5992" ht="12.5" x14ac:dyDescent="0.25"/>
    <row r="5993" ht="12.5" x14ac:dyDescent="0.25"/>
    <row r="5994" ht="12.5" x14ac:dyDescent="0.25"/>
    <row r="5995" ht="12.5" x14ac:dyDescent="0.25"/>
    <row r="5996" ht="12.5" x14ac:dyDescent="0.25"/>
    <row r="5997" ht="12.5" x14ac:dyDescent="0.25"/>
    <row r="5998" ht="12.5" x14ac:dyDescent="0.25"/>
    <row r="5999" ht="12.5" x14ac:dyDescent="0.25"/>
    <row r="6000" ht="12.5" x14ac:dyDescent="0.25"/>
    <row r="6001" ht="12.5" x14ac:dyDescent="0.25"/>
    <row r="6002" ht="12.5" x14ac:dyDescent="0.25"/>
    <row r="6003" ht="12.5" x14ac:dyDescent="0.25"/>
    <row r="6004" ht="12.5" x14ac:dyDescent="0.25"/>
    <row r="6005" ht="12.5" x14ac:dyDescent="0.25"/>
    <row r="6006" ht="12.5" x14ac:dyDescent="0.25"/>
    <row r="6007" ht="12.5" x14ac:dyDescent="0.25"/>
    <row r="6008" ht="12.5" x14ac:dyDescent="0.25"/>
    <row r="6009" ht="12.5" x14ac:dyDescent="0.25"/>
    <row r="6010" ht="12.5" x14ac:dyDescent="0.25"/>
    <row r="6011" ht="12.5" x14ac:dyDescent="0.25"/>
    <row r="6012" ht="12.5" x14ac:dyDescent="0.25"/>
    <row r="6013" ht="12.5" x14ac:dyDescent="0.25"/>
    <row r="6014" ht="12.5" x14ac:dyDescent="0.25"/>
    <row r="6015" ht="12.5" x14ac:dyDescent="0.25"/>
    <row r="6016" ht="12.5" x14ac:dyDescent="0.25"/>
    <row r="6017" ht="12.5" x14ac:dyDescent="0.25"/>
    <row r="6018" ht="12.5" x14ac:dyDescent="0.25"/>
    <row r="6019" ht="12.5" x14ac:dyDescent="0.25"/>
    <row r="6020" ht="12.5" x14ac:dyDescent="0.25"/>
    <row r="6021" ht="12.5" x14ac:dyDescent="0.25"/>
    <row r="6022" ht="12.5" x14ac:dyDescent="0.25"/>
    <row r="6023" ht="12.5" x14ac:dyDescent="0.25"/>
    <row r="6024" ht="12.5" x14ac:dyDescent="0.25"/>
    <row r="6025" ht="12.5" x14ac:dyDescent="0.25"/>
    <row r="6026" ht="12.5" x14ac:dyDescent="0.25"/>
    <row r="6027" ht="12.5" x14ac:dyDescent="0.25"/>
    <row r="6028" ht="12.5" x14ac:dyDescent="0.25"/>
    <row r="6029" ht="12.5" x14ac:dyDescent="0.25"/>
    <row r="6030" ht="12.5" x14ac:dyDescent="0.25"/>
    <row r="6031" ht="12.5" x14ac:dyDescent="0.25"/>
    <row r="6032" ht="12.5" x14ac:dyDescent="0.25"/>
    <row r="6033" ht="12.5" x14ac:dyDescent="0.25"/>
    <row r="6034" ht="12.5" x14ac:dyDescent="0.25"/>
    <row r="6035" ht="12.5" x14ac:dyDescent="0.25"/>
    <row r="6036" ht="12.5" x14ac:dyDescent="0.25"/>
    <row r="6037" ht="12.5" x14ac:dyDescent="0.25"/>
    <row r="6038" ht="12.5" x14ac:dyDescent="0.25"/>
    <row r="6039" ht="12.5" x14ac:dyDescent="0.25"/>
    <row r="6040" ht="12.5" x14ac:dyDescent="0.25"/>
    <row r="6041" ht="12.5" x14ac:dyDescent="0.25"/>
    <row r="6042" ht="12.5" x14ac:dyDescent="0.25"/>
    <row r="6043" ht="12.5" x14ac:dyDescent="0.25"/>
    <row r="6044" ht="12.5" x14ac:dyDescent="0.25"/>
    <row r="6045" ht="12.5" x14ac:dyDescent="0.25"/>
    <row r="6046" ht="12.5" x14ac:dyDescent="0.25"/>
    <row r="6047" ht="12.5" x14ac:dyDescent="0.25"/>
    <row r="6048" ht="12.5" x14ac:dyDescent="0.25"/>
    <row r="6049" ht="12.5" x14ac:dyDescent="0.25"/>
    <row r="6050" ht="12.5" x14ac:dyDescent="0.25"/>
    <row r="6051" ht="12.5" x14ac:dyDescent="0.25"/>
    <row r="6052" ht="12.5" x14ac:dyDescent="0.25"/>
    <row r="6053" ht="12.5" x14ac:dyDescent="0.25"/>
    <row r="6054" ht="12.5" x14ac:dyDescent="0.25"/>
    <row r="6055" ht="12.5" x14ac:dyDescent="0.25"/>
    <row r="6056" ht="12.5" x14ac:dyDescent="0.25"/>
    <row r="6057" ht="12.5" x14ac:dyDescent="0.25"/>
    <row r="6058" ht="12.5" x14ac:dyDescent="0.25"/>
    <row r="6059" ht="12.5" x14ac:dyDescent="0.25"/>
    <row r="6060" ht="12.5" x14ac:dyDescent="0.25"/>
    <row r="6061" ht="12.5" x14ac:dyDescent="0.25"/>
    <row r="6062" ht="12.5" x14ac:dyDescent="0.25"/>
    <row r="6063" ht="12.5" x14ac:dyDescent="0.25"/>
    <row r="6064" ht="12.5" x14ac:dyDescent="0.25"/>
    <row r="6065" ht="12.5" x14ac:dyDescent="0.25"/>
    <row r="6066" ht="12.5" x14ac:dyDescent="0.25"/>
    <row r="6067" ht="12.5" x14ac:dyDescent="0.25"/>
    <row r="6068" ht="12.5" x14ac:dyDescent="0.25"/>
    <row r="6069" ht="12.5" x14ac:dyDescent="0.25"/>
    <row r="6070" ht="12.5" x14ac:dyDescent="0.25"/>
    <row r="6071" ht="12.5" x14ac:dyDescent="0.25"/>
    <row r="6072" ht="12.5" x14ac:dyDescent="0.25"/>
    <row r="6073" ht="12.5" x14ac:dyDescent="0.25"/>
    <row r="6074" ht="12.5" x14ac:dyDescent="0.25"/>
    <row r="6075" ht="12.5" x14ac:dyDescent="0.25"/>
    <row r="6076" ht="12.5" x14ac:dyDescent="0.25"/>
    <row r="6077" ht="12.5" x14ac:dyDescent="0.25"/>
    <row r="6078" ht="12.5" x14ac:dyDescent="0.25"/>
    <row r="6079" ht="12.5" x14ac:dyDescent="0.25"/>
    <row r="6080" ht="12.5" x14ac:dyDescent="0.25"/>
    <row r="6081" ht="12.5" x14ac:dyDescent="0.25"/>
    <row r="6082" ht="12.5" x14ac:dyDescent="0.25"/>
    <row r="6083" ht="12.5" x14ac:dyDescent="0.25"/>
    <row r="6084" ht="12.5" x14ac:dyDescent="0.25"/>
    <row r="6085" ht="12.5" x14ac:dyDescent="0.25"/>
    <row r="6086" ht="12.5" x14ac:dyDescent="0.25"/>
    <row r="6087" ht="12.5" x14ac:dyDescent="0.25"/>
    <row r="6088" ht="12.5" x14ac:dyDescent="0.25"/>
    <row r="6089" ht="12.5" x14ac:dyDescent="0.25"/>
    <row r="6090" ht="12.5" x14ac:dyDescent="0.25"/>
    <row r="6091" ht="12.5" x14ac:dyDescent="0.25"/>
    <row r="6092" ht="12.5" x14ac:dyDescent="0.25"/>
    <row r="6093" ht="12.5" x14ac:dyDescent="0.25"/>
    <row r="6094" ht="12.5" x14ac:dyDescent="0.25"/>
    <row r="6095" ht="12.5" x14ac:dyDescent="0.25"/>
    <row r="6096" ht="12.5" x14ac:dyDescent="0.25"/>
    <row r="6097" ht="12.5" x14ac:dyDescent="0.25"/>
    <row r="6098" ht="12.5" x14ac:dyDescent="0.25"/>
    <row r="6099" ht="12.5" x14ac:dyDescent="0.25"/>
    <row r="6100" ht="12.5" x14ac:dyDescent="0.25"/>
    <row r="6101" ht="12.5" x14ac:dyDescent="0.25"/>
    <row r="6102" ht="12.5" x14ac:dyDescent="0.25"/>
    <row r="6103" ht="12.5" x14ac:dyDescent="0.25"/>
    <row r="6104" ht="12.5" x14ac:dyDescent="0.25"/>
    <row r="6105" ht="12.5" x14ac:dyDescent="0.25"/>
    <row r="6106" ht="12.5" x14ac:dyDescent="0.25"/>
    <row r="6107" ht="12.5" x14ac:dyDescent="0.25"/>
    <row r="6108" ht="12.5" x14ac:dyDescent="0.25"/>
    <row r="6109" ht="12.5" x14ac:dyDescent="0.25"/>
    <row r="6110" ht="12.5" x14ac:dyDescent="0.25"/>
    <row r="6111" ht="12.5" x14ac:dyDescent="0.25"/>
    <row r="6112" ht="12.5" x14ac:dyDescent="0.25"/>
    <row r="6113" ht="12.5" x14ac:dyDescent="0.25"/>
    <row r="6114" ht="12.5" x14ac:dyDescent="0.25"/>
    <row r="6115" ht="12.5" x14ac:dyDescent="0.25"/>
    <row r="6116" ht="12.5" x14ac:dyDescent="0.25"/>
    <row r="6117" ht="12.5" x14ac:dyDescent="0.25"/>
    <row r="6118" ht="12.5" x14ac:dyDescent="0.25"/>
    <row r="6119" ht="12.5" x14ac:dyDescent="0.25"/>
    <row r="6120" ht="12.5" x14ac:dyDescent="0.25"/>
    <row r="6121" ht="12.5" x14ac:dyDescent="0.25"/>
    <row r="6122" ht="12.5" x14ac:dyDescent="0.25"/>
    <row r="6123" ht="12.5" x14ac:dyDescent="0.25"/>
    <row r="6124" ht="12.5" x14ac:dyDescent="0.25"/>
    <row r="6125" ht="12.5" x14ac:dyDescent="0.25"/>
    <row r="6126" ht="12.5" x14ac:dyDescent="0.25"/>
    <row r="6127" ht="12.5" x14ac:dyDescent="0.25"/>
    <row r="6128" ht="12.5" x14ac:dyDescent="0.25"/>
    <row r="6129" ht="12.5" x14ac:dyDescent="0.25"/>
    <row r="6130" ht="12.5" x14ac:dyDescent="0.25"/>
    <row r="6131" ht="12.5" x14ac:dyDescent="0.25"/>
    <row r="6132" ht="12.5" x14ac:dyDescent="0.25"/>
    <row r="6133" ht="12.5" x14ac:dyDescent="0.25"/>
    <row r="6134" ht="12.5" x14ac:dyDescent="0.25"/>
    <row r="6135" ht="12.5" x14ac:dyDescent="0.25"/>
    <row r="6136" ht="12.5" x14ac:dyDescent="0.25"/>
    <row r="6137" ht="12.5" x14ac:dyDescent="0.25"/>
    <row r="6138" ht="12.5" x14ac:dyDescent="0.25"/>
    <row r="6139" ht="12.5" x14ac:dyDescent="0.25"/>
    <row r="6140" ht="12.5" x14ac:dyDescent="0.25"/>
    <row r="6141" ht="12.5" x14ac:dyDescent="0.25"/>
    <row r="6142" ht="12.5" x14ac:dyDescent="0.25"/>
    <row r="6143" ht="12.5" x14ac:dyDescent="0.25"/>
    <row r="6144" ht="12.5" x14ac:dyDescent="0.25"/>
    <row r="6145" ht="12.5" x14ac:dyDescent="0.25"/>
    <row r="6146" ht="12.5" x14ac:dyDescent="0.25"/>
    <row r="6147" ht="12.5" x14ac:dyDescent="0.25"/>
    <row r="6148" ht="12.5" x14ac:dyDescent="0.25"/>
    <row r="6149" ht="12.5" x14ac:dyDescent="0.25"/>
    <row r="6150" ht="12.5" x14ac:dyDescent="0.25"/>
    <row r="6151" ht="12.5" x14ac:dyDescent="0.25"/>
    <row r="6152" ht="12.5" x14ac:dyDescent="0.25"/>
    <row r="6153" ht="12.5" x14ac:dyDescent="0.25"/>
    <row r="6154" ht="12.5" x14ac:dyDescent="0.25"/>
    <row r="6155" ht="12.5" x14ac:dyDescent="0.25"/>
    <row r="6156" ht="12.5" x14ac:dyDescent="0.25"/>
    <row r="6157" ht="12.5" x14ac:dyDescent="0.25"/>
    <row r="6158" ht="12.5" x14ac:dyDescent="0.25"/>
    <row r="6159" ht="12.5" x14ac:dyDescent="0.25"/>
    <row r="6160" ht="12.5" x14ac:dyDescent="0.25"/>
    <row r="6161" ht="12.5" x14ac:dyDescent="0.25"/>
    <row r="6162" ht="12.5" x14ac:dyDescent="0.25"/>
    <row r="6163" ht="12.5" x14ac:dyDescent="0.25"/>
    <row r="6164" ht="12.5" x14ac:dyDescent="0.25"/>
    <row r="6165" ht="12.5" x14ac:dyDescent="0.25"/>
    <row r="6166" ht="12.5" x14ac:dyDescent="0.25"/>
    <row r="6167" ht="12.5" x14ac:dyDescent="0.25"/>
    <row r="6168" ht="12.5" x14ac:dyDescent="0.25"/>
    <row r="6169" ht="12.5" x14ac:dyDescent="0.25"/>
    <row r="6170" ht="12.5" x14ac:dyDescent="0.25"/>
    <row r="6171" ht="12.5" x14ac:dyDescent="0.25"/>
    <row r="6172" ht="12.5" x14ac:dyDescent="0.25"/>
    <row r="6173" ht="12.5" x14ac:dyDescent="0.25"/>
    <row r="6174" ht="12.5" x14ac:dyDescent="0.25"/>
    <row r="6175" ht="12.5" x14ac:dyDescent="0.25"/>
    <row r="6176" ht="12.5" x14ac:dyDescent="0.25"/>
    <row r="6177" ht="12.5" x14ac:dyDescent="0.25"/>
    <row r="6178" ht="12.5" x14ac:dyDescent="0.25"/>
    <row r="6179" ht="12.5" x14ac:dyDescent="0.25"/>
    <row r="6180" ht="12.5" x14ac:dyDescent="0.25"/>
    <row r="6181" ht="12.5" x14ac:dyDescent="0.25"/>
    <row r="6182" ht="12.5" x14ac:dyDescent="0.25"/>
    <row r="6183" ht="12.5" x14ac:dyDescent="0.25"/>
    <row r="6184" ht="12.5" x14ac:dyDescent="0.25"/>
    <row r="6185" ht="12.5" x14ac:dyDescent="0.25"/>
    <row r="6186" ht="12.5" x14ac:dyDescent="0.25"/>
    <row r="6187" ht="12.5" x14ac:dyDescent="0.25"/>
    <row r="6188" ht="12.5" x14ac:dyDescent="0.25"/>
    <row r="6189" ht="12.5" x14ac:dyDescent="0.25"/>
    <row r="6190" ht="12.5" x14ac:dyDescent="0.25"/>
    <row r="6191" ht="12.5" x14ac:dyDescent="0.25"/>
    <row r="6192" ht="12.5" x14ac:dyDescent="0.25"/>
    <row r="6193" ht="12.5" x14ac:dyDescent="0.25"/>
    <row r="6194" ht="12.5" x14ac:dyDescent="0.25"/>
    <row r="6195" ht="12.5" x14ac:dyDescent="0.25"/>
    <row r="6196" ht="12.5" x14ac:dyDescent="0.25"/>
    <row r="6197" ht="12.5" x14ac:dyDescent="0.25"/>
    <row r="6198" ht="12.5" x14ac:dyDescent="0.25"/>
    <row r="6199" ht="12.5" x14ac:dyDescent="0.25"/>
    <row r="6200" ht="12.5" x14ac:dyDescent="0.25"/>
    <row r="6201" ht="12.5" x14ac:dyDescent="0.25"/>
    <row r="6202" ht="12.5" x14ac:dyDescent="0.25"/>
    <row r="6203" ht="12.5" x14ac:dyDescent="0.25"/>
    <row r="6204" ht="12.5" x14ac:dyDescent="0.25"/>
    <row r="6205" ht="12.5" x14ac:dyDescent="0.25"/>
    <row r="6206" ht="12.5" x14ac:dyDescent="0.25"/>
    <row r="6207" ht="12.5" x14ac:dyDescent="0.25"/>
    <row r="6208" ht="12.5" x14ac:dyDescent="0.25"/>
    <row r="6209" ht="12.5" x14ac:dyDescent="0.25"/>
    <row r="6210" ht="12.5" x14ac:dyDescent="0.25"/>
    <row r="6211" ht="12.5" x14ac:dyDescent="0.25"/>
    <row r="6212" ht="12.5" x14ac:dyDescent="0.25"/>
    <row r="6213" ht="12.5" x14ac:dyDescent="0.25"/>
    <row r="6214" ht="12.5" x14ac:dyDescent="0.25"/>
    <row r="6215" ht="12.5" x14ac:dyDescent="0.25"/>
    <row r="6216" ht="12.5" x14ac:dyDescent="0.25"/>
    <row r="6217" ht="12.5" x14ac:dyDescent="0.25"/>
    <row r="6218" ht="12.5" x14ac:dyDescent="0.25"/>
    <row r="6219" ht="12.5" x14ac:dyDescent="0.25"/>
    <row r="6220" ht="12.5" x14ac:dyDescent="0.25"/>
    <row r="6221" ht="12.5" x14ac:dyDescent="0.25"/>
    <row r="6222" ht="12.5" x14ac:dyDescent="0.25"/>
    <row r="6223" ht="12.5" x14ac:dyDescent="0.25"/>
    <row r="6224" ht="12.5" x14ac:dyDescent="0.25"/>
    <row r="6225" ht="12.5" x14ac:dyDescent="0.25"/>
    <row r="6226" ht="12.5" x14ac:dyDescent="0.25"/>
    <row r="6227" ht="12.5" x14ac:dyDescent="0.25"/>
    <row r="6228" ht="12.5" x14ac:dyDescent="0.25"/>
    <row r="6229" ht="12.5" x14ac:dyDescent="0.25"/>
    <row r="6230" ht="12.5" x14ac:dyDescent="0.25"/>
    <row r="6231" ht="12.5" x14ac:dyDescent="0.25"/>
    <row r="6232" ht="12.5" x14ac:dyDescent="0.25"/>
    <row r="6233" ht="12.5" x14ac:dyDescent="0.25"/>
    <row r="6234" ht="12.5" x14ac:dyDescent="0.25"/>
    <row r="6235" ht="12.5" x14ac:dyDescent="0.25"/>
    <row r="6236" ht="12.5" x14ac:dyDescent="0.25"/>
    <row r="6237" ht="12.5" x14ac:dyDescent="0.25"/>
    <row r="6238" ht="12.5" x14ac:dyDescent="0.25"/>
    <row r="6239" ht="12.5" x14ac:dyDescent="0.25"/>
    <row r="6240" ht="12.5" x14ac:dyDescent="0.25"/>
    <row r="6241" ht="12.5" x14ac:dyDescent="0.25"/>
    <row r="6242" ht="12.5" x14ac:dyDescent="0.25"/>
    <row r="6243" ht="12.5" x14ac:dyDescent="0.25"/>
    <row r="6244" ht="12.5" x14ac:dyDescent="0.25"/>
    <row r="6245" ht="12.5" x14ac:dyDescent="0.25"/>
    <row r="6246" ht="12.5" x14ac:dyDescent="0.25"/>
    <row r="6247" ht="12.5" x14ac:dyDescent="0.25"/>
    <row r="6248" ht="12.5" x14ac:dyDescent="0.25"/>
    <row r="6249" ht="12.5" x14ac:dyDescent="0.25"/>
    <row r="6250" ht="12.5" x14ac:dyDescent="0.25"/>
    <row r="6251" ht="12.5" x14ac:dyDescent="0.25"/>
    <row r="6252" ht="12.5" x14ac:dyDescent="0.25"/>
    <row r="6253" ht="12.5" x14ac:dyDescent="0.25"/>
    <row r="6254" ht="12.5" x14ac:dyDescent="0.25"/>
    <row r="6255" ht="12.5" x14ac:dyDescent="0.25"/>
    <row r="6256" ht="12.5" x14ac:dyDescent="0.25"/>
    <row r="6257" ht="12.5" x14ac:dyDescent="0.25"/>
    <row r="6258" ht="12.5" x14ac:dyDescent="0.25"/>
    <row r="6259" ht="12.5" x14ac:dyDescent="0.25"/>
    <row r="6260" ht="12.5" x14ac:dyDescent="0.25"/>
    <row r="6261" ht="12.5" x14ac:dyDescent="0.25"/>
    <row r="6262" ht="12.5" x14ac:dyDescent="0.25"/>
    <row r="6263" ht="12.5" x14ac:dyDescent="0.25"/>
    <row r="6264" ht="12.5" x14ac:dyDescent="0.25"/>
    <row r="6265" ht="12.5" x14ac:dyDescent="0.25"/>
    <row r="6266" ht="12.5" x14ac:dyDescent="0.25"/>
    <row r="6267" ht="12.5" x14ac:dyDescent="0.25"/>
    <row r="6268" ht="12.5" x14ac:dyDescent="0.25"/>
    <row r="6269" ht="12.5" x14ac:dyDescent="0.25"/>
    <row r="6270" ht="12.5" x14ac:dyDescent="0.25"/>
    <row r="6271" ht="12.5" x14ac:dyDescent="0.25"/>
    <row r="6272" ht="12.5" x14ac:dyDescent="0.25"/>
    <row r="6273" ht="12.5" x14ac:dyDescent="0.25"/>
    <row r="6274" ht="12.5" x14ac:dyDescent="0.25"/>
    <row r="6275" ht="12.5" x14ac:dyDescent="0.25"/>
    <row r="6276" ht="12.5" x14ac:dyDescent="0.25"/>
    <row r="6277" ht="12.5" x14ac:dyDescent="0.25"/>
    <row r="6278" ht="12.5" x14ac:dyDescent="0.25"/>
    <row r="6279" ht="12.5" x14ac:dyDescent="0.25"/>
    <row r="6280" ht="12.5" x14ac:dyDescent="0.25"/>
    <row r="6281" ht="12.5" x14ac:dyDescent="0.25"/>
    <row r="6282" ht="12.5" x14ac:dyDescent="0.25"/>
    <row r="6283" ht="12.5" x14ac:dyDescent="0.25"/>
    <row r="6284" ht="12.5" x14ac:dyDescent="0.25"/>
    <row r="6285" ht="12.5" x14ac:dyDescent="0.25"/>
    <row r="6286" ht="12.5" x14ac:dyDescent="0.25"/>
    <row r="6287" ht="12.5" x14ac:dyDescent="0.25"/>
    <row r="6288" ht="12.5" x14ac:dyDescent="0.25"/>
    <row r="6289" ht="12.5" x14ac:dyDescent="0.25"/>
    <row r="6290" ht="12.5" x14ac:dyDescent="0.25"/>
    <row r="6291" ht="12.5" x14ac:dyDescent="0.25"/>
    <row r="6292" ht="12.5" x14ac:dyDescent="0.25"/>
    <row r="6293" ht="12.5" x14ac:dyDescent="0.25"/>
    <row r="6294" ht="12.5" x14ac:dyDescent="0.25"/>
    <row r="6295" ht="12.5" x14ac:dyDescent="0.25"/>
    <row r="6296" ht="12.5" x14ac:dyDescent="0.25"/>
    <row r="6297" ht="12.5" x14ac:dyDescent="0.25"/>
    <row r="6298" ht="12.5" x14ac:dyDescent="0.25"/>
    <row r="6299" ht="12.5" x14ac:dyDescent="0.25"/>
    <row r="6300" ht="12.5" x14ac:dyDescent="0.25"/>
    <row r="6301" ht="12.5" x14ac:dyDescent="0.25"/>
    <row r="6302" ht="12.5" x14ac:dyDescent="0.25"/>
    <row r="6303" ht="12.5" x14ac:dyDescent="0.25"/>
    <row r="6304" ht="12.5" x14ac:dyDescent="0.25"/>
    <row r="6305" ht="12.5" x14ac:dyDescent="0.25"/>
    <row r="6306" ht="12.5" x14ac:dyDescent="0.25"/>
    <row r="6307" ht="12.5" x14ac:dyDescent="0.25"/>
    <row r="6308" ht="12.5" x14ac:dyDescent="0.25"/>
    <row r="6309" ht="12.5" x14ac:dyDescent="0.25"/>
    <row r="6310" ht="12.5" x14ac:dyDescent="0.25"/>
    <row r="6311" ht="12.5" x14ac:dyDescent="0.25"/>
    <row r="6312" ht="12.5" x14ac:dyDescent="0.25"/>
    <row r="6313" ht="12.5" x14ac:dyDescent="0.25"/>
    <row r="6314" ht="12.5" x14ac:dyDescent="0.25"/>
    <row r="6315" ht="12.5" x14ac:dyDescent="0.25"/>
    <row r="6316" ht="12.5" x14ac:dyDescent="0.25"/>
    <row r="6317" ht="12.5" x14ac:dyDescent="0.25"/>
    <row r="6318" ht="12.5" x14ac:dyDescent="0.25"/>
    <row r="6319" ht="12.5" x14ac:dyDescent="0.25"/>
    <row r="6320" ht="12.5" x14ac:dyDescent="0.25"/>
    <row r="6321" ht="12.5" x14ac:dyDescent="0.25"/>
    <row r="6322" ht="12.5" x14ac:dyDescent="0.25"/>
    <row r="6323" ht="12.5" x14ac:dyDescent="0.25"/>
    <row r="6324" ht="12.5" x14ac:dyDescent="0.25"/>
    <row r="6325" ht="12.5" x14ac:dyDescent="0.25"/>
    <row r="6326" ht="12.5" x14ac:dyDescent="0.25"/>
    <row r="6327" ht="12.5" x14ac:dyDescent="0.25"/>
    <row r="6328" ht="12.5" x14ac:dyDescent="0.25"/>
    <row r="6329" ht="12.5" x14ac:dyDescent="0.25"/>
    <row r="6330" ht="12.5" x14ac:dyDescent="0.25"/>
    <row r="6331" ht="12.5" x14ac:dyDescent="0.25"/>
    <row r="6332" ht="12.5" x14ac:dyDescent="0.25"/>
    <row r="6333" ht="12.5" x14ac:dyDescent="0.25"/>
    <row r="6334" ht="12.5" x14ac:dyDescent="0.25"/>
    <row r="6335" ht="12.5" x14ac:dyDescent="0.25"/>
    <row r="6336" ht="12.5" x14ac:dyDescent="0.25"/>
    <row r="6337" ht="12.5" x14ac:dyDescent="0.25"/>
    <row r="6338" ht="12.5" x14ac:dyDescent="0.25"/>
    <row r="6339" ht="12.5" x14ac:dyDescent="0.25"/>
    <row r="6340" ht="12.5" x14ac:dyDescent="0.25"/>
    <row r="6341" ht="12.5" x14ac:dyDescent="0.25"/>
    <row r="6342" ht="12.5" x14ac:dyDescent="0.25"/>
    <row r="6343" ht="12.5" x14ac:dyDescent="0.25"/>
    <row r="6344" ht="12.5" x14ac:dyDescent="0.25"/>
    <row r="6345" ht="12.5" x14ac:dyDescent="0.25"/>
    <row r="6346" ht="12.5" x14ac:dyDescent="0.25"/>
    <row r="6347" ht="12.5" x14ac:dyDescent="0.25"/>
    <row r="6348" ht="12.5" x14ac:dyDescent="0.25"/>
    <row r="6349" ht="12.5" x14ac:dyDescent="0.25"/>
    <row r="6350" ht="12.5" x14ac:dyDescent="0.25"/>
    <row r="6351" ht="12.5" x14ac:dyDescent="0.25"/>
    <row r="6352" ht="12.5" x14ac:dyDescent="0.25"/>
    <row r="6353" ht="12.5" x14ac:dyDescent="0.25"/>
    <row r="6354" ht="12.5" x14ac:dyDescent="0.25"/>
    <row r="6355" ht="12.5" x14ac:dyDescent="0.25"/>
    <row r="6356" ht="12.5" x14ac:dyDescent="0.25"/>
    <row r="6357" ht="12.5" x14ac:dyDescent="0.25"/>
    <row r="6358" ht="12.5" x14ac:dyDescent="0.25"/>
    <row r="6359" ht="12.5" x14ac:dyDescent="0.25"/>
    <row r="6360" ht="12.5" x14ac:dyDescent="0.25"/>
    <row r="6361" ht="12.5" x14ac:dyDescent="0.25"/>
    <row r="6362" ht="12.5" x14ac:dyDescent="0.25"/>
    <row r="6363" ht="12.5" x14ac:dyDescent="0.25"/>
    <row r="6364" ht="12.5" x14ac:dyDescent="0.25"/>
    <row r="6365" ht="12.5" x14ac:dyDescent="0.25"/>
    <row r="6366" ht="12.5" x14ac:dyDescent="0.25"/>
    <row r="6367" ht="12.5" x14ac:dyDescent="0.25"/>
    <row r="6368" ht="12.5" x14ac:dyDescent="0.25"/>
    <row r="6369" ht="12.5" x14ac:dyDescent="0.25"/>
    <row r="6370" ht="12.5" x14ac:dyDescent="0.25"/>
    <row r="6371" ht="12.5" x14ac:dyDescent="0.25"/>
    <row r="6372" ht="12.5" x14ac:dyDescent="0.25"/>
    <row r="6373" ht="12.5" x14ac:dyDescent="0.25"/>
    <row r="6374" ht="12.5" x14ac:dyDescent="0.25"/>
    <row r="6375" ht="12.5" x14ac:dyDescent="0.25"/>
    <row r="6376" ht="12.5" x14ac:dyDescent="0.25"/>
    <row r="6377" ht="12.5" x14ac:dyDescent="0.25"/>
    <row r="6378" ht="12.5" x14ac:dyDescent="0.25"/>
    <row r="6379" ht="12.5" x14ac:dyDescent="0.25"/>
    <row r="6380" ht="12.5" x14ac:dyDescent="0.25"/>
    <row r="6381" ht="12.5" x14ac:dyDescent="0.25"/>
    <row r="6382" ht="12.5" x14ac:dyDescent="0.25"/>
    <row r="6383" ht="12.5" x14ac:dyDescent="0.25"/>
    <row r="6384" ht="12.5" x14ac:dyDescent="0.25"/>
    <row r="6385" ht="12.5" x14ac:dyDescent="0.25"/>
    <row r="6386" ht="12.5" x14ac:dyDescent="0.25"/>
    <row r="6387" ht="12.5" x14ac:dyDescent="0.25"/>
    <row r="6388" ht="12.5" x14ac:dyDescent="0.25"/>
    <row r="6389" ht="12.5" x14ac:dyDescent="0.25"/>
    <row r="6390" ht="12.5" x14ac:dyDescent="0.25"/>
    <row r="6391" ht="12.5" x14ac:dyDescent="0.25"/>
    <row r="6392" ht="12.5" x14ac:dyDescent="0.25"/>
    <row r="6393" ht="12.5" x14ac:dyDescent="0.25"/>
    <row r="6394" ht="12.5" x14ac:dyDescent="0.25"/>
    <row r="6395" ht="12.5" x14ac:dyDescent="0.25"/>
    <row r="6396" ht="12.5" x14ac:dyDescent="0.25"/>
    <row r="6397" ht="12.5" x14ac:dyDescent="0.25"/>
    <row r="6398" ht="12.5" x14ac:dyDescent="0.25"/>
    <row r="6399" ht="12.5" x14ac:dyDescent="0.25"/>
    <row r="6400" ht="12.5" x14ac:dyDescent="0.25"/>
    <row r="6401" ht="12.5" x14ac:dyDescent="0.25"/>
    <row r="6402" ht="12.5" x14ac:dyDescent="0.25"/>
    <row r="6403" ht="12.5" x14ac:dyDescent="0.25"/>
    <row r="6404" ht="12.5" x14ac:dyDescent="0.25"/>
    <row r="6405" ht="12.5" x14ac:dyDescent="0.25"/>
    <row r="6406" ht="12.5" x14ac:dyDescent="0.25"/>
    <row r="6407" ht="12.5" x14ac:dyDescent="0.25"/>
    <row r="6408" ht="12.5" x14ac:dyDescent="0.25"/>
    <row r="6409" ht="12.5" x14ac:dyDescent="0.25"/>
    <row r="6410" ht="12.5" x14ac:dyDescent="0.25"/>
    <row r="6411" ht="12.5" x14ac:dyDescent="0.25"/>
    <row r="6412" ht="12.5" x14ac:dyDescent="0.25"/>
    <row r="6413" ht="12.5" x14ac:dyDescent="0.25"/>
    <row r="6414" ht="12.5" x14ac:dyDescent="0.25"/>
    <row r="6415" ht="12.5" x14ac:dyDescent="0.25"/>
    <row r="6416" ht="12.5" x14ac:dyDescent="0.25"/>
    <row r="6417" ht="12.5" x14ac:dyDescent="0.25"/>
    <row r="6418" ht="12.5" x14ac:dyDescent="0.25"/>
    <row r="6419" ht="12.5" x14ac:dyDescent="0.25"/>
    <row r="6420" ht="12.5" x14ac:dyDescent="0.25"/>
    <row r="6421" ht="12.5" x14ac:dyDescent="0.25"/>
    <row r="6422" ht="12.5" x14ac:dyDescent="0.25"/>
    <row r="6423" ht="12.5" x14ac:dyDescent="0.25"/>
    <row r="6424" ht="12.5" x14ac:dyDescent="0.25"/>
    <row r="6425" ht="12.5" x14ac:dyDescent="0.25"/>
    <row r="6426" ht="12.5" x14ac:dyDescent="0.25"/>
    <row r="6427" ht="12.5" x14ac:dyDescent="0.25"/>
    <row r="6428" ht="12.5" x14ac:dyDescent="0.25"/>
    <row r="6429" ht="12.5" x14ac:dyDescent="0.25"/>
    <row r="6430" ht="12.5" x14ac:dyDescent="0.25"/>
    <row r="6431" ht="12.5" x14ac:dyDescent="0.25"/>
    <row r="6432" ht="12.5" x14ac:dyDescent="0.25"/>
    <row r="6433" ht="12.5" x14ac:dyDescent="0.25"/>
    <row r="6434" ht="12.5" x14ac:dyDescent="0.25"/>
    <row r="6435" ht="12.5" x14ac:dyDescent="0.25"/>
    <row r="6436" ht="12.5" x14ac:dyDescent="0.25"/>
    <row r="6437" ht="12.5" x14ac:dyDescent="0.25"/>
    <row r="6438" ht="12.5" x14ac:dyDescent="0.25"/>
    <row r="6439" ht="12.5" x14ac:dyDescent="0.25"/>
    <row r="6440" ht="12.5" x14ac:dyDescent="0.25"/>
    <row r="6441" ht="12.5" x14ac:dyDescent="0.25"/>
    <row r="6442" ht="12.5" x14ac:dyDescent="0.25"/>
    <row r="6443" ht="12.5" x14ac:dyDescent="0.25"/>
    <row r="6444" ht="12.5" x14ac:dyDescent="0.25"/>
    <row r="6445" ht="12.5" x14ac:dyDescent="0.25"/>
    <row r="6446" ht="12.5" x14ac:dyDescent="0.25"/>
    <row r="6447" ht="12.5" x14ac:dyDescent="0.25"/>
    <row r="6448" ht="12.5" x14ac:dyDescent="0.25"/>
    <row r="6449" ht="12.5" x14ac:dyDescent="0.25"/>
    <row r="6450" ht="12.5" x14ac:dyDescent="0.25"/>
    <row r="6451" ht="12.5" x14ac:dyDescent="0.25"/>
    <row r="6452" ht="12.5" x14ac:dyDescent="0.25"/>
    <row r="6453" ht="12.5" x14ac:dyDescent="0.25"/>
    <row r="6454" ht="12.5" x14ac:dyDescent="0.25"/>
    <row r="6455" ht="12.5" x14ac:dyDescent="0.25"/>
    <row r="6456" ht="12.5" x14ac:dyDescent="0.25"/>
    <row r="6457" ht="12.5" x14ac:dyDescent="0.25"/>
    <row r="6458" ht="12.5" x14ac:dyDescent="0.25"/>
    <row r="6459" ht="12.5" x14ac:dyDescent="0.25"/>
    <row r="6460" ht="12.5" x14ac:dyDescent="0.25"/>
    <row r="6461" ht="12.5" x14ac:dyDescent="0.25"/>
    <row r="6462" ht="12.5" x14ac:dyDescent="0.25"/>
    <row r="6463" ht="12.5" x14ac:dyDescent="0.25"/>
    <row r="6464" ht="12.5" x14ac:dyDescent="0.25"/>
    <row r="6465" ht="12.5" x14ac:dyDescent="0.25"/>
    <row r="6466" ht="12.5" x14ac:dyDescent="0.25"/>
    <row r="6467" ht="12.5" x14ac:dyDescent="0.25"/>
    <row r="6468" ht="12.5" x14ac:dyDescent="0.25"/>
    <row r="6469" ht="12.5" x14ac:dyDescent="0.25"/>
    <row r="6470" ht="12.5" x14ac:dyDescent="0.25"/>
    <row r="6471" ht="12.5" x14ac:dyDescent="0.25"/>
    <row r="6472" ht="12.5" x14ac:dyDescent="0.25"/>
    <row r="6473" ht="12.5" x14ac:dyDescent="0.25"/>
    <row r="6474" ht="12.5" x14ac:dyDescent="0.25"/>
    <row r="6475" ht="12.5" x14ac:dyDescent="0.25"/>
    <row r="6476" ht="12.5" x14ac:dyDescent="0.25"/>
    <row r="6477" ht="12.5" x14ac:dyDescent="0.25"/>
    <row r="6478" ht="12.5" x14ac:dyDescent="0.25"/>
    <row r="6479" ht="12.5" x14ac:dyDescent="0.25"/>
    <row r="6480" ht="12.5" x14ac:dyDescent="0.25"/>
    <row r="6481" ht="12.5" x14ac:dyDescent="0.25"/>
    <row r="6482" ht="12.5" x14ac:dyDescent="0.25"/>
    <row r="6483" ht="12.5" x14ac:dyDescent="0.25"/>
    <row r="6484" ht="12.5" x14ac:dyDescent="0.25"/>
    <row r="6485" ht="12.5" x14ac:dyDescent="0.25"/>
    <row r="6486" ht="12.5" x14ac:dyDescent="0.25"/>
    <row r="6487" ht="12.5" x14ac:dyDescent="0.25"/>
    <row r="6488" ht="12.5" x14ac:dyDescent="0.25"/>
    <row r="6489" ht="12.5" x14ac:dyDescent="0.25"/>
    <row r="6490" ht="12.5" x14ac:dyDescent="0.25"/>
    <row r="6491" ht="12.5" x14ac:dyDescent="0.25"/>
    <row r="6492" ht="12.5" x14ac:dyDescent="0.25"/>
    <row r="6493" ht="12.5" x14ac:dyDescent="0.25"/>
    <row r="6494" ht="12.5" x14ac:dyDescent="0.25"/>
    <row r="6495" ht="12.5" x14ac:dyDescent="0.25"/>
    <row r="6496" ht="12.5" x14ac:dyDescent="0.25"/>
    <row r="6497" ht="12.5" x14ac:dyDescent="0.25"/>
    <row r="6498" ht="12.5" x14ac:dyDescent="0.25"/>
    <row r="6499" ht="12.5" x14ac:dyDescent="0.25"/>
    <row r="6500" ht="12.5" x14ac:dyDescent="0.25"/>
    <row r="6501" ht="12.5" x14ac:dyDescent="0.25"/>
    <row r="6502" ht="12.5" x14ac:dyDescent="0.25"/>
    <row r="6503" ht="12.5" x14ac:dyDescent="0.25"/>
    <row r="6504" ht="12.5" x14ac:dyDescent="0.25"/>
    <row r="6505" ht="12.5" x14ac:dyDescent="0.25"/>
    <row r="6506" ht="12.5" x14ac:dyDescent="0.25"/>
    <row r="6507" ht="12.5" x14ac:dyDescent="0.25"/>
    <row r="6508" ht="12.5" x14ac:dyDescent="0.25"/>
    <row r="6509" ht="12.5" x14ac:dyDescent="0.25"/>
    <row r="6510" ht="12.5" x14ac:dyDescent="0.25"/>
    <row r="6511" ht="12.5" x14ac:dyDescent="0.25"/>
    <row r="6512" ht="12.5" x14ac:dyDescent="0.25"/>
    <row r="6513" ht="12.5" x14ac:dyDescent="0.25"/>
    <row r="6514" ht="12.5" x14ac:dyDescent="0.25"/>
    <row r="6515" ht="12.5" x14ac:dyDescent="0.25"/>
    <row r="6516" ht="12.5" x14ac:dyDescent="0.25"/>
    <row r="6517" ht="12.5" x14ac:dyDescent="0.25"/>
    <row r="6518" ht="12.5" x14ac:dyDescent="0.25"/>
    <row r="6519" ht="12.5" x14ac:dyDescent="0.25"/>
    <row r="6520" ht="12.5" x14ac:dyDescent="0.25"/>
    <row r="6521" ht="12.5" x14ac:dyDescent="0.25"/>
    <row r="6522" ht="12.5" x14ac:dyDescent="0.25"/>
    <row r="6523" ht="12.5" x14ac:dyDescent="0.25"/>
    <row r="6524" ht="12.5" x14ac:dyDescent="0.25"/>
    <row r="6525" ht="12.5" x14ac:dyDescent="0.25"/>
    <row r="6526" ht="12.5" x14ac:dyDescent="0.25"/>
    <row r="6527" ht="12.5" x14ac:dyDescent="0.25"/>
    <row r="6528" ht="12.5" x14ac:dyDescent="0.25"/>
    <row r="6529" ht="12.5" x14ac:dyDescent="0.25"/>
    <row r="6530" ht="12.5" x14ac:dyDescent="0.25"/>
    <row r="6531" ht="12.5" x14ac:dyDescent="0.25"/>
    <row r="6532" ht="12.5" x14ac:dyDescent="0.25"/>
    <row r="6533" ht="12.5" x14ac:dyDescent="0.25"/>
    <row r="6534" ht="12.5" x14ac:dyDescent="0.25"/>
    <row r="6535" ht="12.5" x14ac:dyDescent="0.25"/>
    <row r="6536" ht="12.5" x14ac:dyDescent="0.25"/>
    <row r="6537" ht="12.5" x14ac:dyDescent="0.25"/>
    <row r="6538" ht="12.5" x14ac:dyDescent="0.25"/>
    <row r="6539" ht="12.5" x14ac:dyDescent="0.25"/>
    <row r="6540" ht="12.5" x14ac:dyDescent="0.25"/>
    <row r="6541" ht="12.5" x14ac:dyDescent="0.25"/>
    <row r="6542" ht="12.5" x14ac:dyDescent="0.25"/>
    <row r="6543" ht="12.5" x14ac:dyDescent="0.25"/>
    <row r="6544" ht="12.5" x14ac:dyDescent="0.25"/>
    <row r="6545" ht="12.5" x14ac:dyDescent="0.25"/>
    <row r="6546" ht="12.5" x14ac:dyDescent="0.25"/>
    <row r="6547" ht="12.5" x14ac:dyDescent="0.25"/>
    <row r="6548" ht="12.5" x14ac:dyDescent="0.25"/>
    <row r="6549" ht="12.5" x14ac:dyDescent="0.25"/>
    <row r="6550" ht="12.5" x14ac:dyDescent="0.25"/>
    <row r="6551" ht="12.5" x14ac:dyDescent="0.25"/>
    <row r="6552" ht="12.5" x14ac:dyDescent="0.25"/>
    <row r="6553" ht="12.5" x14ac:dyDescent="0.25"/>
    <row r="6554" ht="12.5" x14ac:dyDescent="0.25"/>
    <row r="6555" ht="12.5" x14ac:dyDescent="0.25"/>
    <row r="6556" ht="12.5" x14ac:dyDescent="0.25"/>
    <row r="6557" ht="12.5" x14ac:dyDescent="0.25"/>
    <row r="6558" ht="12.5" x14ac:dyDescent="0.25"/>
    <row r="6559" ht="12.5" x14ac:dyDescent="0.25"/>
    <row r="6560" ht="12.5" x14ac:dyDescent="0.25"/>
    <row r="6561" ht="12.5" x14ac:dyDescent="0.25"/>
    <row r="6562" ht="12.5" x14ac:dyDescent="0.25"/>
    <row r="6563" ht="12.5" x14ac:dyDescent="0.25"/>
    <row r="6564" ht="12.5" x14ac:dyDescent="0.25"/>
    <row r="6565" ht="12.5" x14ac:dyDescent="0.25"/>
    <row r="6566" ht="12.5" x14ac:dyDescent="0.25"/>
    <row r="6567" ht="12.5" x14ac:dyDescent="0.25"/>
    <row r="6568" ht="12.5" x14ac:dyDescent="0.25"/>
    <row r="6569" ht="12.5" x14ac:dyDescent="0.25"/>
    <row r="6570" ht="12.5" x14ac:dyDescent="0.25"/>
    <row r="6571" ht="12.5" x14ac:dyDescent="0.25"/>
    <row r="6572" ht="12.5" x14ac:dyDescent="0.25"/>
    <row r="6573" ht="12.5" x14ac:dyDescent="0.25"/>
    <row r="6574" ht="12.5" x14ac:dyDescent="0.25"/>
    <row r="6575" ht="12.5" x14ac:dyDescent="0.25"/>
    <row r="6576" ht="12.5" x14ac:dyDescent="0.25"/>
    <row r="6577" ht="12.5" x14ac:dyDescent="0.25"/>
    <row r="6578" ht="12.5" x14ac:dyDescent="0.25"/>
    <row r="6579" ht="12.5" x14ac:dyDescent="0.25"/>
    <row r="6580" ht="12.5" x14ac:dyDescent="0.25"/>
    <row r="6581" ht="12.5" x14ac:dyDescent="0.25"/>
    <row r="6582" ht="12.5" x14ac:dyDescent="0.25"/>
    <row r="6583" ht="12.5" x14ac:dyDescent="0.25"/>
    <row r="6584" ht="12.5" x14ac:dyDescent="0.25"/>
    <row r="6585" ht="12.5" x14ac:dyDescent="0.25"/>
    <row r="6586" ht="12.5" x14ac:dyDescent="0.25"/>
    <row r="6587" ht="12.5" x14ac:dyDescent="0.25"/>
    <row r="6588" ht="12.5" x14ac:dyDescent="0.25"/>
    <row r="6589" ht="12.5" x14ac:dyDescent="0.25"/>
    <row r="6590" ht="12.5" x14ac:dyDescent="0.25"/>
    <row r="6591" ht="12.5" x14ac:dyDescent="0.25"/>
    <row r="6592" ht="12.5" x14ac:dyDescent="0.25"/>
    <row r="6593" ht="12.5" x14ac:dyDescent="0.25"/>
    <row r="6594" ht="12.5" x14ac:dyDescent="0.25"/>
    <row r="6595" ht="12.5" x14ac:dyDescent="0.25"/>
    <row r="6596" ht="12.5" x14ac:dyDescent="0.25"/>
    <row r="6597" ht="12.5" x14ac:dyDescent="0.25"/>
    <row r="6598" ht="12.5" x14ac:dyDescent="0.25"/>
    <row r="6599" ht="12.5" x14ac:dyDescent="0.25"/>
    <row r="6600" ht="12.5" x14ac:dyDescent="0.25"/>
    <row r="6601" ht="12.5" x14ac:dyDescent="0.25"/>
    <row r="6602" ht="12.5" x14ac:dyDescent="0.25"/>
    <row r="6603" ht="12.5" x14ac:dyDescent="0.25"/>
    <row r="6604" ht="12.5" x14ac:dyDescent="0.25"/>
    <row r="6605" ht="12.5" x14ac:dyDescent="0.25"/>
    <row r="6606" ht="12.5" x14ac:dyDescent="0.25"/>
    <row r="6607" ht="12.5" x14ac:dyDescent="0.25"/>
    <row r="6608" ht="12.5" x14ac:dyDescent="0.25"/>
    <row r="6609" ht="12.5" x14ac:dyDescent="0.25"/>
    <row r="6610" ht="12.5" x14ac:dyDescent="0.25"/>
    <row r="6611" ht="12.5" x14ac:dyDescent="0.25"/>
    <row r="6612" ht="12.5" x14ac:dyDescent="0.25"/>
    <row r="6613" ht="12.5" x14ac:dyDescent="0.25"/>
    <row r="6614" ht="12.5" x14ac:dyDescent="0.25"/>
    <row r="6615" ht="12.5" x14ac:dyDescent="0.25"/>
    <row r="6616" ht="12.5" x14ac:dyDescent="0.25"/>
    <row r="6617" ht="12.5" x14ac:dyDescent="0.25"/>
    <row r="6618" ht="12.5" x14ac:dyDescent="0.25"/>
    <row r="6619" ht="12.5" x14ac:dyDescent="0.25"/>
    <row r="6620" ht="12.5" x14ac:dyDescent="0.25"/>
    <row r="6621" ht="12.5" x14ac:dyDescent="0.25"/>
    <row r="6622" ht="12.5" x14ac:dyDescent="0.25"/>
    <row r="6623" ht="12.5" x14ac:dyDescent="0.25"/>
    <row r="6624" ht="12.5" x14ac:dyDescent="0.25"/>
    <row r="6625" ht="12.5" x14ac:dyDescent="0.25"/>
    <row r="6626" ht="12.5" x14ac:dyDescent="0.25"/>
    <row r="6627" ht="12.5" x14ac:dyDescent="0.25"/>
    <row r="6628" ht="12.5" x14ac:dyDescent="0.25"/>
    <row r="6629" ht="12.5" x14ac:dyDescent="0.25"/>
    <row r="6630" ht="12.5" x14ac:dyDescent="0.25"/>
    <row r="6631" ht="12.5" x14ac:dyDescent="0.25"/>
    <row r="6632" ht="12.5" x14ac:dyDescent="0.25"/>
    <row r="6633" ht="12.5" x14ac:dyDescent="0.25"/>
    <row r="6634" ht="12.5" x14ac:dyDescent="0.25"/>
    <row r="6635" ht="12.5" x14ac:dyDescent="0.25"/>
    <row r="6636" ht="12.5" x14ac:dyDescent="0.25"/>
    <row r="6637" ht="12.5" x14ac:dyDescent="0.25"/>
    <row r="6638" ht="12.5" x14ac:dyDescent="0.25"/>
    <row r="6639" ht="12.5" x14ac:dyDescent="0.25"/>
    <row r="6640" ht="12.5" x14ac:dyDescent="0.25"/>
    <row r="6641" ht="12.5" x14ac:dyDescent="0.25"/>
    <row r="6642" ht="12.5" x14ac:dyDescent="0.25"/>
    <row r="6643" ht="12.5" x14ac:dyDescent="0.25"/>
    <row r="6644" ht="12.5" x14ac:dyDescent="0.25"/>
    <row r="6645" ht="12.5" x14ac:dyDescent="0.25"/>
    <row r="6646" ht="12.5" x14ac:dyDescent="0.25"/>
    <row r="6647" ht="12.5" x14ac:dyDescent="0.25"/>
    <row r="6648" ht="12.5" x14ac:dyDescent="0.25"/>
    <row r="6649" ht="12.5" x14ac:dyDescent="0.25"/>
    <row r="6650" ht="12.5" x14ac:dyDescent="0.25"/>
    <row r="6651" ht="12.5" x14ac:dyDescent="0.25"/>
    <row r="6652" ht="12.5" x14ac:dyDescent="0.25"/>
    <row r="6653" ht="12.5" x14ac:dyDescent="0.25"/>
    <row r="6654" ht="12.5" x14ac:dyDescent="0.25"/>
    <row r="6655" ht="12.5" x14ac:dyDescent="0.25"/>
    <row r="6656" ht="12.5" x14ac:dyDescent="0.25"/>
    <row r="6657" ht="12.5" x14ac:dyDescent="0.25"/>
    <row r="6658" ht="12.5" x14ac:dyDescent="0.25"/>
    <row r="6659" ht="12.5" x14ac:dyDescent="0.25"/>
    <row r="6660" ht="12.5" x14ac:dyDescent="0.25"/>
    <row r="6661" ht="12.5" x14ac:dyDescent="0.25"/>
    <row r="6662" ht="12.5" x14ac:dyDescent="0.25"/>
    <row r="6663" ht="12.5" x14ac:dyDescent="0.25"/>
    <row r="6664" ht="12.5" x14ac:dyDescent="0.25"/>
    <row r="6665" ht="12.5" x14ac:dyDescent="0.25"/>
    <row r="6666" ht="12.5" x14ac:dyDescent="0.25"/>
    <row r="6667" ht="12.5" x14ac:dyDescent="0.25"/>
    <row r="6668" ht="12.5" x14ac:dyDescent="0.25"/>
    <row r="6669" ht="12.5" x14ac:dyDescent="0.25"/>
    <row r="6670" ht="12.5" x14ac:dyDescent="0.25"/>
    <row r="6671" ht="12.5" x14ac:dyDescent="0.25"/>
    <row r="6672" ht="12.5" x14ac:dyDescent="0.25"/>
    <row r="6673" ht="12.5" x14ac:dyDescent="0.25"/>
    <row r="6674" ht="12.5" x14ac:dyDescent="0.25"/>
    <row r="6675" ht="12.5" x14ac:dyDescent="0.25"/>
    <row r="6676" ht="12.5" x14ac:dyDescent="0.25"/>
    <row r="6677" ht="12.5" x14ac:dyDescent="0.25"/>
    <row r="6678" ht="12.5" x14ac:dyDescent="0.25"/>
    <row r="6679" ht="12.5" x14ac:dyDescent="0.25"/>
    <row r="6680" ht="12.5" x14ac:dyDescent="0.25"/>
    <row r="6681" ht="12.5" x14ac:dyDescent="0.25"/>
    <row r="6682" ht="12.5" x14ac:dyDescent="0.25"/>
    <row r="6683" ht="12.5" x14ac:dyDescent="0.25"/>
    <row r="6684" ht="12.5" x14ac:dyDescent="0.25"/>
    <row r="6685" ht="12.5" x14ac:dyDescent="0.25"/>
    <row r="6686" ht="12.5" x14ac:dyDescent="0.25"/>
    <row r="6687" ht="12.5" x14ac:dyDescent="0.25"/>
    <row r="6688" ht="12.5" x14ac:dyDescent="0.25"/>
    <row r="6689" ht="12.5" x14ac:dyDescent="0.25"/>
    <row r="6690" ht="12.5" x14ac:dyDescent="0.25"/>
    <row r="6691" ht="12.5" x14ac:dyDescent="0.25"/>
    <row r="6692" ht="12.5" x14ac:dyDescent="0.25"/>
    <row r="6693" ht="12.5" x14ac:dyDescent="0.25"/>
    <row r="6694" ht="12.5" x14ac:dyDescent="0.25"/>
    <row r="6695" ht="12.5" x14ac:dyDescent="0.25"/>
    <row r="6696" ht="12.5" x14ac:dyDescent="0.25"/>
    <row r="6697" ht="12.5" x14ac:dyDescent="0.25"/>
    <row r="6698" ht="12.5" x14ac:dyDescent="0.25"/>
    <row r="6699" ht="12.5" x14ac:dyDescent="0.25"/>
    <row r="6700" ht="12.5" x14ac:dyDescent="0.25"/>
    <row r="6701" ht="12.5" x14ac:dyDescent="0.25"/>
    <row r="6702" ht="12.5" x14ac:dyDescent="0.25"/>
    <row r="6703" ht="12.5" x14ac:dyDescent="0.25"/>
    <row r="6704" ht="12.5" x14ac:dyDescent="0.25"/>
    <row r="6705" ht="12.5" x14ac:dyDescent="0.25"/>
    <row r="6706" ht="12.5" x14ac:dyDescent="0.25"/>
    <row r="6707" ht="12.5" x14ac:dyDescent="0.25"/>
    <row r="6708" ht="12.5" x14ac:dyDescent="0.25"/>
    <row r="6709" ht="12.5" x14ac:dyDescent="0.25"/>
    <row r="6710" ht="12.5" x14ac:dyDescent="0.25"/>
    <row r="6711" ht="12.5" x14ac:dyDescent="0.25"/>
    <row r="6712" ht="12.5" x14ac:dyDescent="0.25"/>
    <row r="6713" ht="12.5" x14ac:dyDescent="0.25"/>
    <row r="6714" ht="12.5" x14ac:dyDescent="0.25"/>
    <row r="6715" ht="12.5" x14ac:dyDescent="0.25"/>
    <row r="6716" ht="12.5" x14ac:dyDescent="0.25"/>
    <row r="6717" ht="12.5" x14ac:dyDescent="0.25"/>
    <row r="6718" ht="12.5" x14ac:dyDescent="0.25"/>
    <row r="6719" ht="12.5" x14ac:dyDescent="0.25"/>
    <row r="6720" ht="12.5" x14ac:dyDescent="0.25"/>
    <row r="6721" ht="12.5" x14ac:dyDescent="0.25"/>
    <row r="6722" ht="12.5" x14ac:dyDescent="0.25"/>
    <row r="6723" ht="12.5" x14ac:dyDescent="0.25"/>
    <row r="6724" ht="12.5" x14ac:dyDescent="0.25"/>
    <row r="6725" ht="12.5" x14ac:dyDescent="0.25"/>
    <row r="6726" ht="12.5" x14ac:dyDescent="0.25"/>
    <row r="6727" ht="12.5" x14ac:dyDescent="0.25"/>
    <row r="6728" ht="12.5" x14ac:dyDescent="0.25"/>
    <row r="6729" ht="12.5" x14ac:dyDescent="0.25"/>
    <row r="6730" ht="12.5" x14ac:dyDescent="0.25"/>
    <row r="6731" ht="12.5" x14ac:dyDescent="0.25"/>
    <row r="6732" ht="12.5" x14ac:dyDescent="0.25"/>
    <row r="6733" ht="12.5" x14ac:dyDescent="0.25"/>
    <row r="6734" ht="12.5" x14ac:dyDescent="0.25"/>
    <row r="6735" ht="12.5" x14ac:dyDescent="0.25"/>
    <row r="6736" ht="12.5" x14ac:dyDescent="0.25"/>
    <row r="6737" ht="12.5" x14ac:dyDescent="0.25"/>
    <row r="6738" ht="12.5" x14ac:dyDescent="0.25"/>
    <row r="6739" ht="12.5" x14ac:dyDescent="0.25"/>
    <row r="6740" ht="12.5" x14ac:dyDescent="0.25"/>
    <row r="6741" ht="12.5" x14ac:dyDescent="0.25"/>
    <row r="6742" ht="12.5" x14ac:dyDescent="0.25"/>
    <row r="6743" ht="12.5" x14ac:dyDescent="0.25"/>
    <row r="6744" ht="12.5" x14ac:dyDescent="0.25"/>
    <row r="6745" ht="12.5" x14ac:dyDescent="0.25"/>
    <row r="6746" ht="12.5" x14ac:dyDescent="0.25"/>
    <row r="6747" ht="12.5" x14ac:dyDescent="0.25"/>
    <row r="6748" ht="12.5" x14ac:dyDescent="0.25"/>
    <row r="6749" ht="12.5" x14ac:dyDescent="0.25"/>
    <row r="6750" ht="12.5" x14ac:dyDescent="0.25"/>
    <row r="6751" ht="12.5" x14ac:dyDescent="0.25"/>
    <row r="6752" ht="12.5" x14ac:dyDescent="0.25"/>
    <row r="6753" ht="12.5" x14ac:dyDescent="0.25"/>
    <row r="6754" ht="12.5" x14ac:dyDescent="0.25"/>
    <row r="6755" ht="12.5" x14ac:dyDescent="0.25"/>
    <row r="6756" ht="12.5" x14ac:dyDescent="0.25"/>
    <row r="6757" ht="12.5" x14ac:dyDescent="0.25"/>
    <row r="6758" ht="12.5" x14ac:dyDescent="0.25"/>
    <row r="6759" ht="12.5" x14ac:dyDescent="0.25"/>
    <row r="6760" ht="12.5" x14ac:dyDescent="0.25"/>
    <row r="6761" ht="12.5" x14ac:dyDescent="0.25"/>
    <row r="6762" ht="12.5" x14ac:dyDescent="0.25"/>
    <row r="6763" ht="12.5" x14ac:dyDescent="0.25"/>
    <row r="6764" ht="12.5" x14ac:dyDescent="0.25"/>
    <row r="6765" ht="12.5" x14ac:dyDescent="0.25"/>
    <row r="6766" ht="12.5" x14ac:dyDescent="0.25"/>
    <row r="6767" ht="12.5" x14ac:dyDescent="0.25"/>
    <row r="6768" ht="12.5" x14ac:dyDescent="0.25"/>
    <row r="6769" ht="12.5" x14ac:dyDescent="0.25"/>
    <row r="6770" ht="12.5" x14ac:dyDescent="0.25"/>
    <row r="6771" ht="12.5" x14ac:dyDescent="0.25"/>
    <row r="6772" ht="12.5" x14ac:dyDescent="0.25"/>
    <row r="6773" ht="12.5" x14ac:dyDescent="0.25"/>
    <row r="6774" ht="12.5" x14ac:dyDescent="0.25"/>
    <row r="6775" ht="12.5" x14ac:dyDescent="0.25"/>
    <row r="6776" ht="12.5" x14ac:dyDescent="0.25"/>
    <row r="6777" ht="12.5" x14ac:dyDescent="0.25"/>
    <row r="6778" ht="12.5" x14ac:dyDescent="0.25"/>
    <row r="6779" ht="12.5" x14ac:dyDescent="0.25"/>
    <row r="6780" ht="12.5" x14ac:dyDescent="0.25"/>
    <row r="6781" ht="12.5" x14ac:dyDescent="0.25"/>
    <row r="6782" ht="12.5" x14ac:dyDescent="0.25"/>
    <row r="6783" ht="12.5" x14ac:dyDescent="0.25"/>
    <row r="6784" ht="12.5" x14ac:dyDescent="0.25"/>
    <row r="6785" ht="12.5" x14ac:dyDescent="0.25"/>
    <row r="6786" ht="12.5" x14ac:dyDescent="0.25"/>
    <row r="6787" ht="12.5" x14ac:dyDescent="0.25"/>
    <row r="6788" ht="12.5" x14ac:dyDescent="0.25"/>
    <row r="6789" ht="12.5" x14ac:dyDescent="0.25"/>
    <row r="6790" ht="12.5" x14ac:dyDescent="0.25"/>
    <row r="6791" ht="12.5" x14ac:dyDescent="0.25"/>
    <row r="6792" ht="12.5" x14ac:dyDescent="0.25"/>
    <row r="6793" ht="12.5" x14ac:dyDescent="0.25"/>
    <row r="6794" ht="12.5" x14ac:dyDescent="0.25"/>
    <row r="6795" ht="12.5" x14ac:dyDescent="0.25"/>
    <row r="6796" ht="12.5" x14ac:dyDescent="0.25"/>
    <row r="6797" ht="12.5" x14ac:dyDescent="0.25"/>
    <row r="6798" ht="12.5" x14ac:dyDescent="0.25"/>
    <row r="6799" ht="12.5" x14ac:dyDescent="0.25"/>
    <row r="6800" ht="12.5" x14ac:dyDescent="0.25"/>
    <row r="6801" ht="12.5" x14ac:dyDescent="0.25"/>
    <row r="6802" ht="12.5" x14ac:dyDescent="0.25"/>
    <row r="6803" ht="12.5" x14ac:dyDescent="0.25"/>
    <row r="6804" ht="12.5" x14ac:dyDescent="0.25"/>
    <row r="6805" ht="12.5" x14ac:dyDescent="0.25"/>
    <row r="6806" ht="12.5" x14ac:dyDescent="0.25"/>
    <row r="6807" ht="12.5" x14ac:dyDescent="0.25"/>
    <row r="6808" ht="12.5" x14ac:dyDescent="0.25"/>
    <row r="6809" ht="12.5" x14ac:dyDescent="0.25"/>
    <row r="6810" ht="12.5" x14ac:dyDescent="0.25"/>
    <row r="6811" ht="12.5" x14ac:dyDescent="0.25"/>
    <row r="6812" ht="12.5" x14ac:dyDescent="0.25"/>
    <row r="6813" ht="12.5" x14ac:dyDescent="0.25"/>
    <row r="6814" ht="12.5" x14ac:dyDescent="0.25"/>
    <row r="6815" ht="12.5" x14ac:dyDescent="0.25"/>
    <row r="6816" ht="12.5" x14ac:dyDescent="0.25"/>
    <row r="6817" ht="12.5" x14ac:dyDescent="0.25"/>
    <row r="6818" ht="12.5" x14ac:dyDescent="0.25"/>
    <row r="6819" ht="12.5" x14ac:dyDescent="0.25"/>
    <row r="6820" ht="12.5" x14ac:dyDescent="0.25"/>
    <row r="6821" ht="12.5" x14ac:dyDescent="0.25"/>
    <row r="6822" ht="12.5" x14ac:dyDescent="0.25"/>
    <row r="6823" ht="12.5" x14ac:dyDescent="0.25"/>
    <row r="6824" ht="12.5" x14ac:dyDescent="0.25"/>
    <row r="6825" ht="12.5" x14ac:dyDescent="0.25"/>
    <row r="6826" ht="12.5" x14ac:dyDescent="0.25"/>
    <row r="6827" ht="12.5" x14ac:dyDescent="0.25"/>
    <row r="6828" ht="12.5" x14ac:dyDescent="0.25"/>
    <row r="6829" ht="12.5" x14ac:dyDescent="0.25"/>
    <row r="6830" ht="12.5" x14ac:dyDescent="0.25"/>
    <row r="6831" ht="12.5" x14ac:dyDescent="0.25"/>
    <row r="6832" ht="12.5" x14ac:dyDescent="0.25"/>
    <row r="6833" ht="12.5" x14ac:dyDescent="0.25"/>
    <row r="6834" ht="12.5" x14ac:dyDescent="0.25"/>
    <row r="6835" ht="12.5" x14ac:dyDescent="0.25"/>
    <row r="6836" ht="12.5" x14ac:dyDescent="0.25"/>
    <row r="6837" ht="12.5" x14ac:dyDescent="0.25"/>
    <row r="6838" ht="12.5" x14ac:dyDescent="0.25"/>
    <row r="6839" ht="12.5" x14ac:dyDescent="0.25"/>
    <row r="6840" ht="12.5" x14ac:dyDescent="0.25"/>
    <row r="6841" ht="12.5" x14ac:dyDescent="0.25"/>
    <row r="6842" ht="12.5" x14ac:dyDescent="0.25"/>
    <row r="6843" ht="12.5" x14ac:dyDescent="0.25"/>
    <row r="6844" ht="12.5" x14ac:dyDescent="0.25"/>
    <row r="6845" ht="12.5" x14ac:dyDescent="0.25"/>
    <row r="6846" ht="12.5" x14ac:dyDescent="0.25"/>
    <row r="6847" ht="12.5" x14ac:dyDescent="0.25"/>
    <row r="6848" ht="12.5" x14ac:dyDescent="0.25"/>
    <row r="6849" ht="12.5" x14ac:dyDescent="0.25"/>
    <row r="6850" ht="12.5" x14ac:dyDescent="0.25"/>
    <row r="6851" ht="12.5" x14ac:dyDescent="0.25"/>
    <row r="6852" ht="12.5" x14ac:dyDescent="0.25"/>
    <row r="6853" ht="12.5" x14ac:dyDescent="0.25"/>
    <row r="6854" ht="12.5" x14ac:dyDescent="0.25"/>
    <row r="6855" ht="12.5" x14ac:dyDescent="0.25"/>
    <row r="6856" ht="12.5" x14ac:dyDescent="0.25"/>
    <row r="6857" ht="12.5" x14ac:dyDescent="0.25"/>
    <row r="6858" ht="12.5" x14ac:dyDescent="0.25"/>
    <row r="6859" ht="12.5" x14ac:dyDescent="0.25"/>
    <row r="6860" ht="12.5" x14ac:dyDescent="0.25"/>
    <row r="6861" ht="12.5" x14ac:dyDescent="0.25"/>
    <row r="6862" ht="12.5" x14ac:dyDescent="0.25"/>
    <row r="6863" ht="12.5" x14ac:dyDescent="0.25"/>
    <row r="6864" ht="12.5" x14ac:dyDescent="0.25"/>
    <row r="6865" ht="12.5" x14ac:dyDescent="0.25"/>
    <row r="6866" ht="12.5" x14ac:dyDescent="0.25"/>
    <row r="6867" ht="12.5" x14ac:dyDescent="0.25"/>
    <row r="6868" ht="12.5" x14ac:dyDescent="0.25"/>
    <row r="6869" ht="12.5" x14ac:dyDescent="0.25"/>
    <row r="6870" ht="12.5" x14ac:dyDescent="0.25"/>
    <row r="6871" ht="12.5" x14ac:dyDescent="0.25"/>
    <row r="6872" ht="12.5" x14ac:dyDescent="0.25"/>
    <row r="6873" ht="12.5" x14ac:dyDescent="0.25"/>
    <row r="6874" ht="12.5" x14ac:dyDescent="0.25"/>
    <row r="6875" ht="12.5" x14ac:dyDescent="0.25"/>
    <row r="6876" ht="12.5" x14ac:dyDescent="0.25"/>
    <row r="6877" ht="12.5" x14ac:dyDescent="0.25"/>
    <row r="6878" ht="12.5" x14ac:dyDescent="0.25"/>
    <row r="6879" ht="12.5" x14ac:dyDescent="0.25"/>
    <row r="6880" ht="12.5" x14ac:dyDescent="0.25"/>
    <row r="6881" ht="12.5" x14ac:dyDescent="0.25"/>
    <row r="6882" ht="12.5" x14ac:dyDescent="0.25"/>
    <row r="6883" ht="12.5" x14ac:dyDescent="0.25"/>
    <row r="6884" ht="12.5" x14ac:dyDescent="0.25"/>
    <row r="6885" ht="12.5" x14ac:dyDescent="0.25"/>
    <row r="6886" ht="12.5" x14ac:dyDescent="0.25"/>
    <row r="6887" ht="12.5" x14ac:dyDescent="0.25"/>
    <row r="6888" ht="12.5" x14ac:dyDescent="0.25"/>
    <row r="6889" ht="12.5" x14ac:dyDescent="0.25"/>
    <row r="6890" ht="12.5" x14ac:dyDescent="0.25"/>
    <row r="6891" ht="12.5" x14ac:dyDescent="0.25"/>
    <row r="6892" ht="12.5" x14ac:dyDescent="0.25"/>
    <row r="6893" ht="12.5" x14ac:dyDescent="0.25"/>
    <row r="6894" ht="12.5" x14ac:dyDescent="0.25"/>
    <row r="6895" ht="12.5" x14ac:dyDescent="0.25"/>
    <row r="6896" ht="12.5" x14ac:dyDescent="0.25"/>
    <row r="6897" ht="12.5" x14ac:dyDescent="0.25"/>
    <row r="6898" ht="12.5" x14ac:dyDescent="0.25"/>
    <row r="6899" ht="12.5" x14ac:dyDescent="0.25"/>
    <row r="6900" ht="12.5" x14ac:dyDescent="0.25"/>
    <row r="6901" ht="12.5" x14ac:dyDescent="0.25"/>
    <row r="6902" ht="12.5" x14ac:dyDescent="0.25"/>
    <row r="6903" ht="12.5" x14ac:dyDescent="0.25"/>
    <row r="6904" ht="12.5" x14ac:dyDescent="0.25"/>
    <row r="6905" ht="12.5" x14ac:dyDescent="0.25"/>
    <row r="6906" ht="12.5" x14ac:dyDescent="0.25"/>
    <row r="6907" ht="12.5" x14ac:dyDescent="0.25"/>
    <row r="6908" ht="12.5" x14ac:dyDescent="0.25"/>
    <row r="6909" ht="12.5" x14ac:dyDescent="0.25"/>
    <row r="6910" ht="12.5" x14ac:dyDescent="0.25"/>
    <row r="6911" ht="12.5" x14ac:dyDescent="0.25"/>
    <row r="6912" ht="12.5" x14ac:dyDescent="0.25"/>
    <row r="6913" ht="12.5" x14ac:dyDescent="0.25"/>
    <row r="6914" ht="12.5" x14ac:dyDescent="0.25"/>
    <row r="6915" ht="12.5" x14ac:dyDescent="0.25"/>
    <row r="6916" ht="12.5" x14ac:dyDescent="0.25"/>
    <row r="6917" ht="12.5" x14ac:dyDescent="0.25"/>
    <row r="6918" ht="12.5" x14ac:dyDescent="0.25"/>
    <row r="6919" ht="12.5" x14ac:dyDescent="0.25"/>
    <row r="6920" ht="12.5" x14ac:dyDescent="0.25"/>
    <row r="6921" ht="12.5" x14ac:dyDescent="0.25"/>
    <row r="6922" ht="12.5" x14ac:dyDescent="0.25"/>
    <row r="6923" ht="12.5" x14ac:dyDescent="0.25"/>
    <row r="6924" ht="12.5" x14ac:dyDescent="0.25"/>
    <row r="6925" ht="12.5" x14ac:dyDescent="0.25"/>
    <row r="6926" ht="12.5" x14ac:dyDescent="0.25"/>
    <row r="6927" ht="12.5" x14ac:dyDescent="0.25"/>
    <row r="6928" ht="12.5" x14ac:dyDescent="0.25"/>
    <row r="6929" ht="12.5" x14ac:dyDescent="0.25"/>
    <row r="6930" ht="12.5" x14ac:dyDescent="0.25"/>
    <row r="6931" ht="12.5" x14ac:dyDescent="0.25"/>
    <row r="6932" ht="12.5" x14ac:dyDescent="0.25"/>
    <row r="6933" ht="12.5" x14ac:dyDescent="0.25"/>
    <row r="6934" ht="12.5" x14ac:dyDescent="0.25"/>
    <row r="6935" ht="12.5" x14ac:dyDescent="0.25"/>
    <row r="6936" ht="12.5" x14ac:dyDescent="0.25"/>
    <row r="6937" ht="12.5" x14ac:dyDescent="0.25"/>
    <row r="6938" ht="12.5" x14ac:dyDescent="0.25"/>
    <row r="6939" ht="12.5" x14ac:dyDescent="0.25"/>
    <row r="6940" ht="12.5" x14ac:dyDescent="0.25"/>
    <row r="6941" ht="12.5" x14ac:dyDescent="0.25"/>
    <row r="6942" ht="12.5" x14ac:dyDescent="0.25"/>
    <row r="6943" ht="12.5" x14ac:dyDescent="0.25"/>
    <row r="6944" ht="12.5" x14ac:dyDescent="0.25"/>
    <row r="6945" ht="12.5" x14ac:dyDescent="0.25"/>
    <row r="6946" ht="12.5" x14ac:dyDescent="0.25"/>
    <row r="6947" ht="12.5" x14ac:dyDescent="0.25"/>
    <row r="6948" ht="12.5" x14ac:dyDescent="0.25"/>
    <row r="6949" ht="12.5" x14ac:dyDescent="0.25"/>
    <row r="6950" ht="12.5" x14ac:dyDescent="0.25"/>
    <row r="6951" ht="12.5" x14ac:dyDescent="0.25"/>
    <row r="6952" ht="12.5" x14ac:dyDescent="0.25"/>
    <row r="6953" ht="12.5" x14ac:dyDescent="0.25"/>
    <row r="6954" ht="12.5" x14ac:dyDescent="0.25"/>
    <row r="6955" ht="12.5" x14ac:dyDescent="0.25"/>
    <row r="6956" ht="12.5" x14ac:dyDescent="0.25"/>
    <row r="6957" ht="12.5" x14ac:dyDescent="0.25"/>
    <row r="6958" ht="12.5" x14ac:dyDescent="0.25"/>
    <row r="6959" ht="12.5" x14ac:dyDescent="0.25"/>
    <row r="6960" ht="12.5" x14ac:dyDescent="0.25"/>
    <row r="6961" ht="12.5" x14ac:dyDescent="0.25"/>
    <row r="6962" ht="12.5" x14ac:dyDescent="0.25"/>
    <row r="6963" ht="12.5" x14ac:dyDescent="0.25"/>
    <row r="6964" ht="12.5" x14ac:dyDescent="0.25"/>
    <row r="6965" ht="12.5" x14ac:dyDescent="0.25"/>
    <row r="6966" ht="12.5" x14ac:dyDescent="0.25"/>
    <row r="6967" ht="12.5" x14ac:dyDescent="0.25"/>
    <row r="6968" ht="12.5" x14ac:dyDescent="0.25"/>
    <row r="6969" ht="12.5" x14ac:dyDescent="0.25"/>
    <row r="6970" ht="12.5" x14ac:dyDescent="0.25"/>
    <row r="6971" ht="12.5" x14ac:dyDescent="0.25"/>
    <row r="6972" ht="12.5" x14ac:dyDescent="0.25"/>
    <row r="6973" ht="12.5" x14ac:dyDescent="0.25"/>
    <row r="6974" ht="12.5" x14ac:dyDescent="0.25"/>
    <row r="6975" ht="12.5" x14ac:dyDescent="0.25"/>
    <row r="6976" ht="12.5" x14ac:dyDescent="0.25"/>
    <row r="6977" ht="12.5" x14ac:dyDescent="0.25"/>
    <row r="6978" ht="12.5" x14ac:dyDescent="0.25"/>
    <row r="6979" ht="12.5" x14ac:dyDescent="0.25"/>
    <row r="6980" ht="12.5" x14ac:dyDescent="0.25"/>
    <row r="6981" ht="12.5" x14ac:dyDescent="0.25"/>
    <row r="6982" ht="12.5" x14ac:dyDescent="0.25"/>
    <row r="6983" ht="12.5" x14ac:dyDescent="0.25"/>
    <row r="6984" ht="12.5" x14ac:dyDescent="0.25"/>
    <row r="6985" ht="12.5" x14ac:dyDescent="0.25"/>
    <row r="6986" ht="12.5" x14ac:dyDescent="0.25"/>
    <row r="6987" ht="12.5" x14ac:dyDescent="0.25"/>
    <row r="6988" ht="12.5" x14ac:dyDescent="0.25"/>
    <row r="6989" ht="12.5" x14ac:dyDescent="0.25"/>
    <row r="6990" ht="12.5" x14ac:dyDescent="0.25"/>
    <row r="6991" ht="12.5" x14ac:dyDescent="0.25"/>
    <row r="6992" ht="12.5" x14ac:dyDescent="0.25"/>
    <row r="6993" ht="12.5" x14ac:dyDescent="0.25"/>
    <row r="6994" ht="12.5" x14ac:dyDescent="0.25"/>
    <row r="6995" ht="12.5" x14ac:dyDescent="0.25"/>
    <row r="6996" ht="12.5" x14ac:dyDescent="0.25"/>
    <row r="6997" ht="12.5" x14ac:dyDescent="0.25"/>
    <row r="6998" ht="12.5" x14ac:dyDescent="0.25"/>
    <row r="6999" ht="12.5" x14ac:dyDescent="0.25"/>
    <row r="7000" ht="12.5" x14ac:dyDescent="0.25"/>
    <row r="7001" ht="12.5" x14ac:dyDescent="0.25"/>
    <row r="7002" ht="12.5" x14ac:dyDescent="0.25"/>
    <row r="7003" ht="12.5" x14ac:dyDescent="0.25"/>
    <row r="7004" ht="12.5" x14ac:dyDescent="0.25"/>
    <row r="7005" ht="12.5" x14ac:dyDescent="0.25"/>
    <row r="7006" ht="12.5" x14ac:dyDescent="0.25"/>
    <row r="7007" ht="12.5" x14ac:dyDescent="0.25"/>
    <row r="7008" ht="12.5" x14ac:dyDescent="0.25"/>
    <row r="7009" ht="12.5" x14ac:dyDescent="0.25"/>
    <row r="7010" ht="12.5" x14ac:dyDescent="0.25"/>
    <row r="7011" ht="12.5" x14ac:dyDescent="0.25"/>
    <row r="7012" ht="12.5" x14ac:dyDescent="0.25"/>
    <row r="7013" ht="12.5" x14ac:dyDescent="0.25"/>
    <row r="7014" ht="12.5" x14ac:dyDescent="0.25"/>
    <row r="7015" ht="12.5" x14ac:dyDescent="0.25"/>
    <row r="7016" ht="12.5" x14ac:dyDescent="0.25"/>
    <row r="7017" ht="12.5" x14ac:dyDescent="0.25"/>
    <row r="7018" ht="12.5" x14ac:dyDescent="0.25"/>
    <row r="7019" ht="12.5" x14ac:dyDescent="0.25"/>
    <row r="7020" ht="12.5" x14ac:dyDescent="0.25"/>
    <row r="7021" ht="12.5" x14ac:dyDescent="0.25"/>
    <row r="7022" ht="12.5" x14ac:dyDescent="0.25"/>
    <row r="7023" ht="12.5" x14ac:dyDescent="0.25"/>
    <row r="7024" ht="12.5" x14ac:dyDescent="0.25"/>
    <row r="7025" ht="12.5" x14ac:dyDescent="0.25"/>
    <row r="7026" ht="12.5" x14ac:dyDescent="0.25"/>
    <row r="7027" ht="12.5" x14ac:dyDescent="0.25"/>
    <row r="7028" ht="12.5" x14ac:dyDescent="0.25"/>
    <row r="7029" ht="12.5" x14ac:dyDescent="0.25"/>
    <row r="7030" ht="12.5" x14ac:dyDescent="0.25"/>
    <row r="7031" ht="12.5" x14ac:dyDescent="0.25"/>
    <row r="7032" ht="12.5" x14ac:dyDescent="0.25"/>
    <row r="7033" ht="12.5" x14ac:dyDescent="0.25"/>
    <row r="7034" ht="12.5" x14ac:dyDescent="0.25"/>
    <row r="7035" ht="12.5" x14ac:dyDescent="0.25"/>
    <row r="7036" ht="12.5" x14ac:dyDescent="0.25"/>
    <row r="7037" ht="12.5" x14ac:dyDescent="0.25"/>
    <row r="7038" ht="12.5" x14ac:dyDescent="0.25"/>
    <row r="7039" ht="12.5" x14ac:dyDescent="0.25"/>
    <row r="7040" ht="12.5" x14ac:dyDescent="0.25"/>
    <row r="7041" ht="12.5" x14ac:dyDescent="0.25"/>
    <row r="7042" ht="12.5" x14ac:dyDescent="0.25"/>
    <row r="7043" ht="12.5" x14ac:dyDescent="0.25"/>
    <row r="7044" ht="12.5" x14ac:dyDescent="0.25"/>
    <row r="7045" ht="12.5" x14ac:dyDescent="0.25"/>
    <row r="7046" ht="12.5" x14ac:dyDescent="0.25"/>
    <row r="7047" ht="12.5" x14ac:dyDescent="0.25"/>
    <row r="7048" ht="12.5" x14ac:dyDescent="0.25"/>
    <row r="7049" ht="12.5" x14ac:dyDescent="0.25"/>
    <row r="7050" ht="12.5" x14ac:dyDescent="0.25"/>
    <row r="7051" ht="12.5" x14ac:dyDescent="0.25"/>
    <row r="7052" ht="12.5" x14ac:dyDescent="0.25"/>
    <row r="7053" ht="12.5" x14ac:dyDescent="0.25"/>
    <row r="7054" ht="12.5" x14ac:dyDescent="0.25"/>
    <row r="7055" ht="12.5" x14ac:dyDescent="0.25"/>
    <row r="7056" ht="12.5" x14ac:dyDescent="0.25"/>
    <row r="7057" ht="12.5" x14ac:dyDescent="0.25"/>
    <row r="7058" ht="12.5" x14ac:dyDescent="0.25"/>
    <row r="7059" ht="12.5" x14ac:dyDescent="0.25"/>
    <row r="7060" ht="12.5" x14ac:dyDescent="0.25"/>
    <row r="7061" ht="12.5" x14ac:dyDescent="0.25"/>
    <row r="7062" ht="12.5" x14ac:dyDescent="0.25"/>
    <row r="7063" ht="12.5" x14ac:dyDescent="0.25"/>
    <row r="7064" ht="12.5" x14ac:dyDescent="0.25"/>
    <row r="7065" ht="12.5" x14ac:dyDescent="0.25"/>
    <row r="7066" ht="12.5" x14ac:dyDescent="0.25"/>
    <row r="7067" ht="12.5" x14ac:dyDescent="0.25"/>
    <row r="7068" ht="12.5" x14ac:dyDescent="0.25"/>
    <row r="7069" ht="12.5" x14ac:dyDescent="0.25"/>
    <row r="7070" ht="12.5" x14ac:dyDescent="0.25"/>
    <row r="7071" ht="12.5" x14ac:dyDescent="0.25"/>
    <row r="7072" ht="12.5" x14ac:dyDescent="0.25"/>
    <row r="7073" ht="12.5" x14ac:dyDescent="0.25"/>
    <row r="7074" ht="12.5" x14ac:dyDescent="0.25"/>
    <row r="7075" ht="12.5" x14ac:dyDescent="0.25"/>
    <row r="7076" ht="12.5" x14ac:dyDescent="0.25"/>
    <row r="7077" ht="12.5" x14ac:dyDescent="0.25"/>
    <row r="7078" ht="12.5" x14ac:dyDescent="0.25"/>
    <row r="7079" ht="12.5" x14ac:dyDescent="0.25"/>
    <row r="7080" ht="12.5" x14ac:dyDescent="0.25"/>
    <row r="7081" ht="12.5" x14ac:dyDescent="0.25"/>
    <row r="7082" ht="12.5" x14ac:dyDescent="0.25"/>
    <row r="7083" ht="12.5" x14ac:dyDescent="0.25"/>
    <row r="7084" ht="12.5" x14ac:dyDescent="0.25"/>
    <row r="7085" ht="12.5" x14ac:dyDescent="0.25"/>
    <row r="7086" ht="12.5" x14ac:dyDescent="0.25"/>
    <row r="7087" ht="12.5" x14ac:dyDescent="0.25"/>
    <row r="7088" ht="12.5" x14ac:dyDescent="0.25"/>
    <row r="7089" ht="12.5" x14ac:dyDescent="0.25"/>
    <row r="7090" ht="12.5" x14ac:dyDescent="0.25"/>
    <row r="7091" ht="12.5" x14ac:dyDescent="0.25"/>
    <row r="7092" ht="12.5" x14ac:dyDescent="0.25"/>
    <row r="7093" ht="12.5" x14ac:dyDescent="0.25"/>
    <row r="7094" ht="12.5" x14ac:dyDescent="0.25"/>
    <row r="7095" ht="12.5" x14ac:dyDescent="0.25"/>
    <row r="7096" ht="12.5" x14ac:dyDescent="0.25"/>
    <row r="7097" ht="12.5" x14ac:dyDescent="0.25"/>
    <row r="7098" ht="12.5" x14ac:dyDescent="0.25"/>
    <row r="7099" ht="12.5" x14ac:dyDescent="0.25"/>
    <row r="7100" ht="12.5" x14ac:dyDescent="0.25"/>
    <row r="7101" ht="12.5" x14ac:dyDescent="0.25"/>
    <row r="7102" ht="12.5" x14ac:dyDescent="0.25"/>
    <row r="7103" ht="12.5" x14ac:dyDescent="0.25"/>
    <row r="7104" ht="12.5" x14ac:dyDescent="0.25"/>
    <row r="7105" ht="12.5" x14ac:dyDescent="0.25"/>
    <row r="7106" ht="12.5" x14ac:dyDescent="0.25"/>
    <row r="7107" ht="12.5" x14ac:dyDescent="0.25"/>
    <row r="7108" ht="12.5" x14ac:dyDescent="0.25"/>
    <row r="7109" ht="12.5" x14ac:dyDescent="0.25"/>
    <row r="7110" ht="12.5" x14ac:dyDescent="0.25"/>
    <row r="7111" ht="12.5" x14ac:dyDescent="0.25"/>
    <row r="7112" ht="12.5" x14ac:dyDescent="0.25"/>
    <row r="7113" ht="12.5" x14ac:dyDescent="0.25"/>
    <row r="7114" ht="12.5" x14ac:dyDescent="0.25"/>
    <row r="7115" ht="12.5" x14ac:dyDescent="0.25"/>
    <row r="7116" ht="12.5" x14ac:dyDescent="0.25"/>
    <row r="7117" ht="12.5" x14ac:dyDescent="0.25"/>
    <row r="7118" ht="12.5" x14ac:dyDescent="0.25"/>
    <row r="7119" ht="12.5" x14ac:dyDescent="0.25"/>
    <row r="7120" ht="12.5" x14ac:dyDescent="0.25"/>
    <row r="7121" ht="12.5" x14ac:dyDescent="0.25"/>
    <row r="7122" ht="12.5" x14ac:dyDescent="0.25"/>
    <row r="7123" ht="12.5" x14ac:dyDescent="0.25"/>
    <row r="7124" ht="12.5" x14ac:dyDescent="0.25"/>
    <row r="7125" ht="12.5" x14ac:dyDescent="0.25"/>
    <row r="7126" ht="12.5" x14ac:dyDescent="0.25"/>
    <row r="7127" ht="12.5" x14ac:dyDescent="0.25"/>
    <row r="7128" ht="12.5" x14ac:dyDescent="0.25"/>
    <row r="7129" ht="12.5" x14ac:dyDescent="0.25"/>
    <row r="7130" ht="12.5" x14ac:dyDescent="0.25"/>
    <row r="7131" ht="12.5" x14ac:dyDescent="0.25"/>
    <row r="7132" ht="12.5" x14ac:dyDescent="0.25"/>
    <row r="7133" ht="12.5" x14ac:dyDescent="0.25"/>
    <row r="7134" ht="12.5" x14ac:dyDescent="0.25"/>
    <row r="7135" ht="12.5" x14ac:dyDescent="0.25"/>
    <row r="7136" ht="12.5" x14ac:dyDescent="0.25"/>
    <row r="7137" ht="12.5" x14ac:dyDescent="0.25"/>
    <row r="7138" ht="12.5" x14ac:dyDescent="0.25"/>
    <row r="7139" ht="12.5" x14ac:dyDescent="0.25"/>
    <row r="7140" ht="12.5" x14ac:dyDescent="0.25"/>
    <row r="7141" ht="12.5" x14ac:dyDescent="0.25"/>
    <row r="7142" ht="12.5" x14ac:dyDescent="0.25"/>
    <row r="7143" ht="12.5" x14ac:dyDescent="0.25"/>
    <row r="7144" ht="12.5" x14ac:dyDescent="0.25"/>
    <row r="7145" ht="12.5" x14ac:dyDescent="0.25"/>
    <row r="7146" ht="12.5" x14ac:dyDescent="0.25"/>
    <row r="7147" ht="12.5" x14ac:dyDescent="0.25"/>
    <row r="7148" ht="12.5" x14ac:dyDescent="0.25"/>
    <row r="7149" ht="12.5" x14ac:dyDescent="0.25"/>
    <row r="7150" ht="12.5" x14ac:dyDescent="0.25"/>
    <row r="7151" ht="12.5" x14ac:dyDescent="0.25"/>
    <row r="7152" ht="12.5" x14ac:dyDescent="0.25"/>
    <row r="7153" ht="12.5" x14ac:dyDescent="0.25"/>
    <row r="7154" ht="12.5" x14ac:dyDescent="0.25"/>
    <row r="7155" ht="12.5" x14ac:dyDescent="0.25"/>
    <row r="7156" ht="12.5" x14ac:dyDescent="0.25"/>
    <row r="7157" ht="12.5" x14ac:dyDescent="0.25"/>
    <row r="7158" ht="12.5" x14ac:dyDescent="0.25"/>
    <row r="7159" ht="12.5" x14ac:dyDescent="0.25"/>
    <row r="7160" ht="12.5" x14ac:dyDescent="0.25"/>
    <row r="7161" ht="12.5" x14ac:dyDescent="0.25"/>
    <row r="7162" ht="12.5" x14ac:dyDescent="0.25"/>
    <row r="7163" ht="12.5" x14ac:dyDescent="0.25"/>
    <row r="7164" ht="12.5" x14ac:dyDescent="0.25"/>
    <row r="7165" ht="12.5" x14ac:dyDescent="0.25"/>
    <row r="7166" ht="12.5" x14ac:dyDescent="0.25"/>
    <row r="7167" ht="12.5" x14ac:dyDescent="0.25"/>
    <row r="7168" ht="12.5" x14ac:dyDescent="0.25"/>
    <row r="7169" ht="12.5" x14ac:dyDescent="0.25"/>
    <row r="7170" ht="12.5" x14ac:dyDescent="0.25"/>
    <row r="7171" ht="12.5" x14ac:dyDescent="0.25"/>
    <row r="7172" ht="12.5" x14ac:dyDescent="0.25"/>
    <row r="7173" ht="12.5" x14ac:dyDescent="0.25"/>
    <row r="7174" ht="12.5" x14ac:dyDescent="0.25"/>
    <row r="7175" ht="12.5" x14ac:dyDescent="0.25"/>
    <row r="7176" ht="12.5" x14ac:dyDescent="0.25"/>
    <row r="7177" ht="12.5" x14ac:dyDescent="0.25"/>
    <row r="7178" ht="12.5" x14ac:dyDescent="0.25"/>
    <row r="7179" ht="12.5" x14ac:dyDescent="0.25"/>
    <row r="7180" ht="12.5" x14ac:dyDescent="0.25"/>
    <row r="7181" ht="12.5" x14ac:dyDescent="0.25"/>
    <row r="7182" ht="12.5" x14ac:dyDescent="0.25"/>
    <row r="7183" ht="12.5" x14ac:dyDescent="0.25"/>
    <row r="7184" ht="12.5" x14ac:dyDescent="0.25"/>
    <row r="7185" ht="12.5" x14ac:dyDescent="0.25"/>
    <row r="7186" ht="12.5" x14ac:dyDescent="0.25"/>
    <row r="7187" ht="12.5" x14ac:dyDescent="0.25"/>
    <row r="7188" ht="12.5" x14ac:dyDescent="0.25"/>
    <row r="7189" ht="12.5" x14ac:dyDescent="0.25"/>
    <row r="7190" ht="12.5" x14ac:dyDescent="0.25"/>
    <row r="7191" ht="12.5" x14ac:dyDescent="0.25"/>
    <row r="7192" ht="12.5" x14ac:dyDescent="0.25"/>
    <row r="7193" ht="12.5" x14ac:dyDescent="0.25"/>
    <row r="7194" ht="12.5" x14ac:dyDescent="0.25"/>
    <row r="7195" ht="12.5" x14ac:dyDescent="0.25"/>
    <row r="7196" ht="12.5" x14ac:dyDescent="0.25"/>
    <row r="7197" ht="12.5" x14ac:dyDescent="0.25"/>
    <row r="7198" ht="12.5" x14ac:dyDescent="0.25"/>
    <row r="7199" ht="12.5" x14ac:dyDescent="0.25"/>
    <row r="7200" ht="12.5" x14ac:dyDescent="0.25"/>
    <row r="7201" ht="12.5" x14ac:dyDescent="0.25"/>
    <row r="7202" ht="12.5" x14ac:dyDescent="0.25"/>
    <row r="7203" ht="12.5" x14ac:dyDescent="0.25"/>
    <row r="7204" ht="12.5" x14ac:dyDescent="0.25"/>
    <row r="7205" ht="12.5" x14ac:dyDescent="0.25"/>
    <row r="7206" ht="12.5" x14ac:dyDescent="0.25"/>
    <row r="7207" ht="12.5" x14ac:dyDescent="0.25"/>
    <row r="7208" ht="12.5" x14ac:dyDescent="0.25"/>
    <row r="7209" ht="12.5" x14ac:dyDescent="0.25"/>
    <row r="7210" ht="12.5" x14ac:dyDescent="0.25"/>
    <row r="7211" ht="12.5" x14ac:dyDescent="0.25"/>
    <row r="7212" ht="12.5" x14ac:dyDescent="0.25"/>
    <row r="7213" ht="12.5" x14ac:dyDescent="0.25"/>
    <row r="7214" ht="12.5" x14ac:dyDescent="0.25"/>
    <row r="7215" ht="12.5" x14ac:dyDescent="0.25"/>
    <row r="7216" ht="12.5" x14ac:dyDescent="0.25"/>
    <row r="7217" ht="12.5" x14ac:dyDescent="0.25"/>
    <row r="7218" ht="12.5" x14ac:dyDescent="0.25"/>
    <row r="7219" ht="12.5" x14ac:dyDescent="0.25"/>
    <row r="7220" ht="12.5" x14ac:dyDescent="0.25"/>
    <row r="7221" ht="12.5" x14ac:dyDescent="0.25"/>
    <row r="7222" ht="12.5" x14ac:dyDescent="0.25"/>
    <row r="7223" ht="12.5" x14ac:dyDescent="0.25"/>
    <row r="7224" ht="12.5" x14ac:dyDescent="0.25"/>
    <row r="7225" ht="12.5" x14ac:dyDescent="0.25"/>
    <row r="7226" ht="12.5" x14ac:dyDescent="0.25"/>
    <row r="7227" ht="12.5" x14ac:dyDescent="0.25"/>
    <row r="7228" ht="12.5" x14ac:dyDescent="0.25"/>
    <row r="7229" ht="12.5" x14ac:dyDescent="0.25"/>
    <row r="7230" ht="12.5" x14ac:dyDescent="0.25"/>
    <row r="7231" ht="12.5" x14ac:dyDescent="0.25"/>
    <row r="7232" ht="12.5" x14ac:dyDescent="0.25"/>
    <row r="7233" ht="12.5" x14ac:dyDescent="0.25"/>
    <row r="7234" ht="12.5" x14ac:dyDescent="0.25"/>
    <row r="7235" ht="12.5" x14ac:dyDescent="0.25"/>
    <row r="7236" ht="12.5" x14ac:dyDescent="0.25"/>
    <row r="7237" ht="12.5" x14ac:dyDescent="0.25"/>
    <row r="7238" ht="12.5" x14ac:dyDescent="0.25"/>
    <row r="7239" ht="12.5" x14ac:dyDescent="0.25"/>
    <row r="7240" ht="12.5" x14ac:dyDescent="0.25"/>
    <row r="7241" ht="12.5" x14ac:dyDescent="0.25"/>
    <row r="7242" ht="12.5" x14ac:dyDescent="0.25"/>
    <row r="7243" ht="12.5" x14ac:dyDescent="0.25"/>
    <row r="7244" ht="12.5" x14ac:dyDescent="0.25"/>
    <row r="7245" ht="12.5" x14ac:dyDescent="0.25"/>
    <row r="7246" ht="12.5" x14ac:dyDescent="0.25"/>
    <row r="7247" ht="12.5" x14ac:dyDescent="0.25"/>
    <row r="7248" ht="12.5" x14ac:dyDescent="0.25"/>
    <row r="7249" ht="12.5" x14ac:dyDescent="0.25"/>
    <row r="7250" ht="12.5" x14ac:dyDescent="0.25"/>
    <row r="7251" ht="12.5" x14ac:dyDescent="0.25"/>
    <row r="7252" ht="12.5" x14ac:dyDescent="0.25"/>
    <row r="7253" ht="12.5" x14ac:dyDescent="0.25"/>
    <row r="7254" ht="12.5" x14ac:dyDescent="0.25"/>
    <row r="7255" ht="12.5" x14ac:dyDescent="0.25"/>
    <row r="7256" ht="12.5" x14ac:dyDescent="0.25"/>
    <row r="7257" ht="12.5" x14ac:dyDescent="0.25"/>
    <row r="7258" ht="12.5" x14ac:dyDescent="0.25"/>
    <row r="7259" ht="12.5" x14ac:dyDescent="0.25"/>
    <row r="7260" ht="12.5" x14ac:dyDescent="0.25"/>
    <row r="7261" ht="12.5" x14ac:dyDescent="0.25"/>
    <row r="7262" ht="12.5" x14ac:dyDescent="0.25"/>
    <row r="7263" ht="12.5" x14ac:dyDescent="0.25"/>
    <row r="7264" ht="12.5" x14ac:dyDescent="0.25"/>
    <row r="7265" ht="12.5" x14ac:dyDescent="0.25"/>
    <row r="7266" ht="12.5" x14ac:dyDescent="0.25"/>
    <row r="7267" ht="12.5" x14ac:dyDescent="0.25"/>
    <row r="7268" ht="12.5" x14ac:dyDescent="0.25"/>
    <row r="7269" ht="12.5" x14ac:dyDescent="0.25"/>
    <row r="7270" ht="12.5" x14ac:dyDescent="0.25"/>
    <row r="7271" ht="12.5" x14ac:dyDescent="0.25"/>
    <row r="7272" ht="12.5" x14ac:dyDescent="0.25"/>
    <row r="7273" ht="12.5" x14ac:dyDescent="0.25"/>
    <row r="7274" ht="12.5" x14ac:dyDescent="0.25"/>
    <row r="7275" ht="12.5" x14ac:dyDescent="0.25"/>
    <row r="7276" ht="12.5" x14ac:dyDescent="0.25"/>
    <row r="7277" ht="12.5" x14ac:dyDescent="0.25"/>
    <row r="7278" ht="12.5" x14ac:dyDescent="0.25"/>
    <row r="7279" ht="12.5" x14ac:dyDescent="0.25"/>
    <row r="7280" ht="12.5" x14ac:dyDescent="0.25"/>
    <row r="7281" ht="12.5" x14ac:dyDescent="0.25"/>
    <row r="7282" ht="12.5" x14ac:dyDescent="0.25"/>
    <row r="7283" ht="12.5" x14ac:dyDescent="0.25"/>
    <row r="7284" ht="12.5" x14ac:dyDescent="0.25"/>
    <row r="7285" ht="12.5" x14ac:dyDescent="0.25"/>
    <row r="7286" ht="12.5" x14ac:dyDescent="0.25"/>
    <row r="7287" ht="12.5" x14ac:dyDescent="0.25"/>
    <row r="7288" ht="12.5" x14ac:dyDescent="0.25"/>
    <row r="7289" ht="12.5" x14ac:dyDescent="0.25"/>
    <row r="7290" ht="12.5" x14ac:dyDescent="0.25"/>
    <row r="7291" ht="12.5" x14ac:dyDescent="0.25"/>
    <row r="7292" ht="12.5" x14ac:dyDescent="0.25"/>
    <row r="7293" ht="12.5" x14ac:dyDescent="0.25"/>
    <row r="7294" ht="12.5" x14ac:dyDescent="0.25"/>
    <row r="7295" ht="12.5" x14ac:dyDescent="0.25"/>
    <row r="7296" ht="12.5" x14ac:dyDescent="0.25"/>
    <row r="7297" ht="12.5" x14ac:dyDescent="0.25"/>
    <row r="7298" ht="12.5" x14ac:dyDescent="0.25"/>
    <row r="7299" ht="12.5" x14ac:dyDescent="0.25"/>
    <row r="7300" ht="12.5" x14ac:dyDescent="0.25"/>
    <row r="7301" ht="12.5" x14ac:dyDescent="0.25"/>
    <row r="7302" ht="12.5" x14ac:dyDescent="0.25"/>
    <row r="7303" ht="12.5" x14ac:dyDescent="0.25"/>
    <row r="7304" ht="12.5" x14ac:dyDescent="0.25"/>
    <row r="7305" ht="12.5" x14ac:dyDescent="0.25"/>
    <row r="7306" ht="12.5" x14ac:dyDescent="0.25"/>
    <row r="7307" ht="12.5" x14ac:dyDescent="0.25"/>
    <row r="7308" ht="12.5" x14ac:dyDescent="0.25"/>
    <row r="7309" ht="12.5" x14ac:dyDescent="0.25"/>
    <row r="7310" ht="12.5" x14ac:dyDescent="0.25"/>
    <row r="7311" ht="12.5" x14ac:dyDescent="0.25"/>
    <row r="7312" ht="12.5" x14ac:dyDescent="0.25"/>
    <row r="7313" ht="12.5" x14ac:dyDescent="0.25"/>
    <row r="7314" ht="12.5" x14ac:dyDescent="0.25"/>
    <row r="7315" ht="12.5" x14ac:dyDescent="0.25"/>
    <row r="7316" ht="12.5" x14ac:dyDescent="0.25"/>
    <row r="7317" ht="12.5" x14ac:dyDescent="0.25"/>
    <row r="7318" ht="12.5" x14ac:dyDescent="0.25"/>
    <row r="7319" ht="12.5" x14ac:dyDescent="0.25"/>
    <row r="7320" ht="12.5" x14ac:dyDescent="0.25"/>
    <row r="7321" ht="12.5" x14ac:dyDescent="0.25"/>
    <row r="7322" ht="12.5" x14ac:dyDescent="0.25"/>
    <row r="7323" ht="12.5" x14ac:dyDescent="0.25"/>
    <row r="7324" ht="12.5" x14ac:dyDescent="0.25"/>
    <row r="7325" ht="12.5" x14ac:dyDescent="0.25"/>
    <row r="7326" ht="12.5" x14ac:dyDescent="0.25"/>
    <row r="7327" ht="12.5" x14ac:dyDescent="0.25"/>
    <row r="7328" ht="12.5" x14ac:dyDescent="0.25"/>
    <row r="7329" ht="12.5" x14ac:dyDescent="0.25"/>
    <row r="7330" ht="12.5" x14ac:dyDescent="0.25"/>
    <row r="7331" ht="12.5" x14ac:dyDescent="0.25"/>
    <row r="7332" ht="12.5" x14ac:dyDescent="0.25"/>
    <row r="7333" ht="12.5" x14ac:dyDescent="0.25"/>
    <row r="7334" ht="12.5" x14ac:dyDescent="0.25"/>
    <row r="7335" ht="12.5" x14ac:dyDescent="0.25"/>
    <row r="7336" ht="12.5" x14ac:dyDescent="0.25"/>
    <row r="7337" ht="12.5" x14ac:dyDescent="0.25"/>
    <row r="7338" ht="12.5" x14ac:dyDescent="0.25"/>
    <row r="7339" ht="12.5" x14ac:dyDescent="0.25"/>
    <row r="7340" ht="12.5" x14ac:dyDescent="0.25"/>
    <row r="7341" ht="12.5" x14ac:dyDescent="0.25"/>
    <row r="7342" ht="12.5" x14ac:dyDescent="0.25"/>
    <row r="7343" ht="12.5" x14ac:dyDescent="0.25"/>
    <row r="7344" ht="12.5" x14ac:dyDescent="0.25"/>
    <row r="7345" ht="12.5" x14ac:dyDescent="0.25"/>
    <row r="7346" ht="12.5" x14ac:dyDescent="0.25"/>
    <row r="7347" ht="12.5" x14ac:dyDescent="0.25"/>
    <row r="7348" ht="12.5" x14ac:dyDescent="0.25"/>
    <row r="7349" ht="12.5" x14ac:dyDescent="0.25"/>
    <row r="7350" ht="12.5" x14ac:dyDescent="0.25"/>
    <row r="7351" ht="12.5" x14ac:dyDescent="0.25"/>
    <row r="7352" ht="12.5" x14ac:dyDescent="0.25"/>
    <row r="7353" ht="12.5" x14ac:dyDescent="0.25"/>
    <row r="7354" ht="12.5" x14ac:dyDescent="0.25"/>
    <row r="7355" ht="12.5" x14ac:dyDescent="0.25"/>
    <row r="7356" ht="12.5" x14ac:dyDescent="0.25"/>
    <row r="7357" ht="12.5" x14ac:dyDescent="0.25"/>
    <row r="7358" ht="12.5" x14ac:dyDescent="0.25"/>
    <row r="7359" ht="12.5" x14ac:dyDescent="0.25"/>
    <row r="7360" ht="12.5" x14ac:dyDescent="0.25"/>
    <row r="7361" ht="12.5" x14ac:dyDescent="0.25"/>
    <row r="7362" ht="12.5" x14ac:dyDescent="0.25"/>
    <row r="7363" ht="12.5" x14ac:dyDescent="0.25"/>
    <row r="7364" ht="12.5" x14ac:dyDescent="0.25"/>
    <row r="7365" ht="12.5" x14ac:dyDescent="0.25"/>
    <row r="7366" ht="12.5" x14ac:dyDescent="0.25"/>
    <row r="7367" ht="12.5" x14ac:dyDescent="0.25"/>
    <row r="7368" ht="12.5" x14ac:dyDescent="0.25"/>
    <row r="7369" ht="12.5" x14ac:dyDescent="0.25"/>
    <row r="7370" ht="12.5" x14ac:dyDescent="0.25"/>
    <row r="7371" ht="12.5" x14ac:dyDescent="0.25"/>
    <row r="7372" ht="12.5" x14ac:dyDescent="0.25"/>
    <row r="7373" ht="12.5" x14ac:dyDescent="0.25"/>
    <row r="7374" ht="12.5" x14ac:dyDescent="0.25"/>
    <row r="7375" ht="12.5" x14ac:dyDescent="0.25"/>
    <row r="7376" ht="12.5" x14ac:dyDescent="0.25"/>
    <row r="7377" ht="12.5" x14ac:dyDescent="0.25"/>
    <row r="7378" ht="12.5" x14ac:dyDescent="0.25"/>
    <row r="7379" ht="12.5" x14ac:dyDescent="0.25"/>
    <row r="7380" ht="12.5" x14ac:dyDescent="0.25"/>
    <row r="7381" ht="12.5" x14ac:dyDescent="0.25"/>
    <row r="7382" ht="12.5" x14ac:dyDescent="0.25"/>
    <row r="7383" ht="12.5" x14ac:dyDescent="0.25"/>
    <row r="7384" ht="12.5" x14ac:dyDescent="0.25"/>
    <row r="7385" ht="12.5" x14ac:dyDescent="0.25"/>
    <row r="7386" ht="12.5" x14ac:dyDescent="0.25"/>
    <row r="7387" ht="12.5" x14ac:dyDescent="0.25"/>
    <row r="7388" ht="12.5" x14ac:dyDescent="0.25"/>
    <row r="7389" ht="12.5" x14ac:dyDescent="0.25"/>
    <row r="7390" ht="12.5" x14ac:dyDescent="0.25"/>
    <row r="7391" ht="12.5" x14ac:dyDescent="0.25"/>
    <row r="7392" ht="12.5" x14ac:dyDescent="0.25"/>
    <row r="7393" ht="12.5" x14ac:dyDescent="0.25"/>
    <row r="7394" ht="12.5" x14ac:dyDescent="0.25"/>
    <row r="7395" ht="12.5" x14ac:dyDescent="0.25"/>
    <row r="7396" ht="12.5" x14ac:dyDescent="0.25"/>
    <row r="7397" ht="12.5" x14ac:dyDescent="0.25"/>
    <row r="7398" ht="12.5" x14ac:dyDescent="0.25"/>
    <row r="7399" ht="12.5" x14ac:dyDescent="0.25"/>
    <row r="7400" ht="12.5" x14ac:dyDescent="0.25"/>
    <row r="7401" ht="12.5" x14ac:dyDescent="0.25"/>
    <row r="7402" ht="12.5" x14ac:dyDescent="0.25"/>
    <row r="7403" ht="12.5" x14ac:dyDescent="0.25"/>
    <row r="7404" ht="12.5" x14ac:dyDescent="0.25"/>
    <row r="7405" ht="12.5" x14ac:dyDescent="0.25"/>
    <row r="7406" ht="12.5" x14ac:dyDescent="0.25"/>
    <row r="7407" ht="12.5" x14ac:dyDescent="0.25"/>
    <row r="7408" ht="12.5" x14ac:dyDescent="0.25"/>
    <row r="7409" ht="12.5" x14ac:dyDescent="0.25"/>
    <row r="7410" ht="12.5" x14ac:dyDescent="0.25"/>
    <row r="7411" ht="12.5" x14ac:dyDescent="0.25"/>
    <row r="7412" ht="12.5" x14ac:dyDescent="0.25"/>
    <row r="7413" ht="12.5" x14ac:dyDescent="0.25"/>
    <row r="7414" ht="12.5" x14ac:dyDescent="0.25"/>
    <row r="7415" ht="12.5" x14ac:dyDescent="0.25"/>
    <row r="7416" ht="12.5" x14ac:dyDescent="0.25"/>
    <row r="7417" ht="12.5" x14ac:dyDescent="0.25"/>
    <row r="7418" ht="12.5" x14ac:dyDescent="0.25"/>
    <row r="7419" ht="12.5" x14ac:dyDescent="0.25"/>
    <row r="7420" ht="12.5" x14ac:dyDescent="0.25"/>
    <row r="7421" ht="12.5" x14ac:dyDescent="0.25"/>
    <row r="7422" ht="12.5" x14ac:dyDescent="0.25"/>
    <row r="7423" ht="12.5" x14ac:dyDescent="0.25"/>
    <row r="7424" ht="12.5" x14ac:dyDescent="0.25"/>
    <row r="7425" ht="12.5" x14ac:dyDescent="0.25"/>
    <row r="7426" ht="12.5" x14ac:dyDescent="0.25"/>
    <row r="7427" ht="12.5" x14ac:dyDescent="0.25"/>
    <row r="7428" ht="12.5" x14ac:dyDescent="0.25"/>
    <row r="7429" ht="12.5" x14ac:dyDescent="0.25"/>
    <row r="7430" ht="12.5" x14ac:dyDescent="0.25"/>
    <row r="7431" ht="12.5" x14ac:dyDescent="0.25"/>
    <row r="7432" ht="12.5" x14ac:dyDescent="0.25"/>
    <row r="7433" ht="12.5" x14ac:dyDescent="0.25"/>
    <row r="7434" ht="12.5" x14ac:dyDescent="0.25"/>
    <row r="7435" ht="12.5" x14ac:dyDescent="0.25"/>
    <row r="7436" ht="12.5" x14ac:dyDescent="0.25"/>
    <row r="7437" ht="12.5" x14ac:dyDescent="0.25"/>
    <row r="7438" ht="12.5" x14ac:dyDescent="0.25"/>
    <row r="7439" ht="12.5" x14ac:dyDescent="0.25"/>
    <row r="7440" ht="12.5" x14ac:dyDescent="0.25"/>
    <row r="7441" ht="12.5" x14ac:dyDescent="0.25"/>
    <row r="7442" ht="12.5" x14ac:dyDescent="0.25"/>
    <row r="7443" ht="12.5" x14ac:dyDescent="0.25"/>
    <row r="7444" ht="12.5" x14ac:dyDescent="0.25"/>
    <row r="7445" ht="12.5" x14ac:dyDescent="0.25"/>
    <row r="7446" ht="12.5" x14ac:dyDescent="0.25"/>
    <row r="7447" ht="12.5" x14ac:dyDescent="0.25"/>
    <row r="7448" ht="12.5" x14ac:dyDescent="0.25"/>
    <row r="7449" ht="12.5" x14ac:dyDescent="0.25"/>
    <row r="7450" ht="12.5" x14ac:dyDescent="0.25"/>
    <row r="7451" ht="12.5" x14ac:dyDescent="0.25"/>
    <row r="7452" ht="12.5" x14ac:dyDescent="0.25"/>
    <row r="7453" ht="12.5" x14ac:dyDescent="0.25"/>
    <row r="7454" ht="12.5" x14ac:dyDescent="0.25"/>
    <row r="7455" ht="12.5" x14ac:dyDescent="0.25"/>
    <row r="7456" ht="12.5" x14ac:dyDescent="0.25"/>
    <row r="7457" ht="12.5" x14ac:dyDescent="0.25"/>
    <row r="7458" ht="12.5" x14ac:dyDescent="0.25"/>
    <row r="7459" ht="12.5" x14ac:dyDescent="0.25"/>
    <row r="7460" ht="12.5" x14ac:dyDescent="0.25"/>
    <row r="7461" ht="12.5" x14ac:dyDescent="0.25"/>
    <row r="7462" ht="12.5" x14ac:dyDescent="0.25"/>
    <row r="7463" ht="12.5" x14ac:dyDescent="0.25"/>
    <row r="7464" ht="12.5" x14ac:dyDescent="0.25"/>
    <row r="7465" ht="12.5" x14ac:dyDescent="0.25"/>
    <row r="7466" ht="12.5" x14ac:dyDescent="0.25"/>
    <row r="7467" ht="12.5" x14ac:dyDescent="0.25"/>
    <row r="7468" ht="12.5" x14ac:dyDescent="0.25"/>
    <row r="7469" ht="12.5" x14ac:dyDescent="0.25"/>
    <row r="7470" ht="12.5" x14ac:dyDescent="0.25"/>
    <row r="7471" ht="12.5" x14ac:dyDescent="0.25"/>
    <row r="7472" ht="12.5" x14ac:dyDescent="0.25"/>
    <row r="7473" ht="12.5" x14ac:dyDescent="0.25"/>
    <row r="7474" ht="12.5" x14ac:dyDescent="0.25"/>
    <row r="7475" ht="12.5" x14ac:dyDescent="0.25"/>
    <row r="7476" ht="12.5" x14ac:dyDescent="0.25"/>
    <row r="7477" ht="12.5" x14ac:dyDescent="0.25"/>
    <row r="7478" ht="12.5" x14ac:dyDescent="0.25"/>
    <row r="7479" ht="12.5" x14ac:dyDescent="0.25"/>
    <row r="7480" ht="12.5" x14ac:dyDescent="0.25"/>
    <row r="7481" ht="12.5" x14ac:dyDescent="0.25"/>
    <row r="7482" ht="12.5" x14ac:dyDescent="0.25"/>
    <row r="7483" ht="12.5" x14ac:dyDescent="0.25"/>
    <row r="7484" ht="12.5" x14ac:dyDescent="0.25"/>
    <row r="7485" ht="12.5" x14ac:dyDescent="0.25"/>
    <row r="7486" ht="12.5" x14ac:dyDescent="0.25"/>
    <row r="7487" ht="12.5" x14ac:dyDescent="0.25"/>
    <row r="7488" ht="12.5" x14ac:dyDescent="0.25"/>
    <row r="7489" ht="12.5" x14ac:dyDescent="0.25"/>
    <row r="7490" ht="12.5" x14ac:dyDescent="0.25"/>
    <row r="7491" ht="12.5" x14ac:dyDescent="0.25"/>
    <row r="7492" ht="12.5" x14ac:dyDescent="0.25"/>
    <row r="7493" ht="12.5" x14ac:dyDescent="0.25"/>
    <row r="7494" ht="12.5" x14ac:dyDescent="0.25"/>
    <row r="7495" ht="12.5" x14ac:dyDescent="0.25"/>
    <row r="7496" ht="12.5" x14ac:dyDescent="0.25"/>
    <row r="7497" ht="12.5" x14ac:dyDescent="0.25"/>
    <row r="7498" ht="12.5" x14ac:dyDescent="0.25"/>
    <row r="7499" ht="12.5" x14ac:dyDescent="0.25"/>
    <row r="7500" ht="12.5" x14ac:dyDescent="0.25"/>
    <row r="7501" ht="12.5" x14ac:dyDescent="0.25"/>
    <row r="7502" ht="12.5" x14ac:dyDescent="0.25"/>
    <row r="7503" ht="12.5" x14ac:dyDescent="0.25"/>
    <row r="7504" ht="12.5" x14ac:dyDescent="0.25"/>
    <row r="7505" ht="12.5" x14ac:dyDescent="0.25"/>
    <row r="7506" ht="12.5" x14ac:dyDescent="0.25"/>
    <row r="7507" ht="12.5" x14ac:dyDescent="0.25"/>
    <row r="7508" ht="12.5" x14ac:dyDescent="0.25"/>
    <row r="7509" ht="12.5" x14ac:dyDescent="0.25"/>
    <row r="7510" ht="12.5" x14ac:dyDescent="0.25"/>
    <row r="7511" ht="12.5" x14ac:dyDescent="0.25"/>
    <row r="7512" ht="12.5" x14ac:dyDescent="0.25"/>
    <row r="7513" ht="12.5" x14ac:dyDescent="0.25"/>
    <row r="7514" ht="12.5" x14ac:dyDescent="0.25"/>
    <row r="7515" ht="12.5" x14ac:dyDescent="0.25"/>
    <row r="7516" ht="12.5" x14ac:dyDescent="0.25"/>
    <row r="7517" ht="12.5" x14ac:dyDescent="0.25"/>
    <row r="7518" ht="12.5" x14ac:dyDescent="0.25"/>
    <row r="7519" ht="12.5" x14ac:dyDescent="0.25"/>
    <row r="7520" ht="12.5" x14ac:dyDescent="0.25"/>
    <row r="7521" ht="12.5" x14ac:dyDescent="0.25"/>
    <row r="7522" ht="12.5" x14ac:dyDescent="0.25"/>
    <row r="7523" ht="12.5" x14ac:dyDescent="0.25"/>
    <row r="7524" ht="12.5" x14ac:dyDescent="0.25"/>
    <row r="7525" ht="12.5" x14ac:dyDescent="0.25"/>
    <row r="7526" ht="12.5" x14ac:dyDescent="0.25"/>
    <row r="7527" ht="12.5" x14ac:dyDescent="0.25"/>
    <row r="7528" ht="12.5" x14ac:dyDescent="0.25"/>
    <row r="7529" ht="12.5" x14ac:dyDescent="0.25"/>
    <row r="7530" ht="12.5" x14ac:dyDescent="0.25"/>
    <row r="7531" ht="12.5" x14ac:dyDescent="0.25"/>
    <row r="7532" ht="12.5" x14ac:dyDescent="0.25"/>
    <row r="7533" ht="12.5" x14ac:dyDescent="0.25"/>
    <row r="7534" ht="12.5" x14ac:dyDescent="0.25"/>
    <row r="7535" ht="12.5" x14ac:dyDescent="0.25"/>
    <row r="7536" ht="12.5" x14ac:dyDescent="0.25"/>
    <row r="7537" ht="12.5" x14ac:dyDescent="0.25"/>
    <row r="7538" ht="12.5" x14ac:dyDescent="0.25"/>
    <row r="7539" ht="12.5" x14ac:dyDescent="0.25"/>
    <row r="7540" ht="12.5" x14ac:dyDescent="0.25"/>
    <row r="7541" ht="12.5" x14ac:dyDescent="0.25"/>
    <row r="7542" ht="12.5" x14ac:dyDescent="0.25"/>
    <row r="7543" ht="12.5" x14ac:dyDescent="0.25"/>
    <row r="7544" ht="12.5" x14ac:dyDescent="0.25"/>
    <row r="7545" ht="12.5" x14ac:dyDescent="0.25"/>
    <row r="7546" ht="12.5" x14ac:dyDescent="0.25"/>
    <row r="7547" ht="12.5" x14ac:dyDescent="0.25"/>
    <row r="7548" ht="12.5" x14ac:dyDescent="0.25"/>
    <row r="7549" ht="12.5" x14ac:dyDescent="0.25"/>
    <row r="7550" ht="12.5" x14ac:dyDescent="0.25"/>
    <row r="7551" ht="12.5" x14ac:dyDescent="0.25"/>
    <row r="7552" ht="12.5" x14ac:dyDescent="0.25"/>
    <row r="7553" ht="12.5" x14ac:dyDescent="0.25"/>
    <row r="7554" ht="12.5" x14ac:dyDescent="0.25"/>
    <row r="7555" ht="12.5" x14ac:dyDescent="0.25"/>
    <row r="7556" ht="12.5" x14ac:dyDescent="0.25"/>
    <row r="7557" ht="12.5" x14ac:dyDescent="0.25"/>
    <row r="7558" ht="12.5" x14ac:dyDescent="0.25"/>
    <row r="7559" ht="12.5" x14ac:dyDescent="0.25"/>
    <row r="7560" ht="12.5" x14ac:dyDescent="0.25"/>
    <row r="7561" ht="12.5" x14ac:dyDescent="0.25"/>
    <row r="7562" ht="12.5" x14ac:dyDescent="0.25"/>
    <row r="7563" ht="12.5" x14ac:dyDescent="0.25"/>
    <row r="7564" ht="12.5" x14ac:dyDescent="0.25"/>
    <row r="7565" ht="12.5" x14ac:dyDescent="0.25"/>
    <row r="7566" ht="12.5" x14ac:dyDescent="0.25"/>
    <row r="7567" ht="12.5" x14ac:dyDescent="0.25"/>
    <row r="7568" ht="12.5" x14ac:dyDescent="0.25"/>
    <row r="7569" ht="12.5" x14ac:dyDescent="0.25"/>
    <row r="7570" ht="12.5" x14ac:dyDescent="0.25"/>
    <row r="7571" ht="12.5" x14ac:dyDescent="0.25"/>
    <row r="7572" ht="12.5" x14ac:dyDescent="0.25"/>
    <row r="7573" ht="12.5" x14ac:dyDescent="0.25"/>
    <row r="7574" ht="12.5" x14ac:dyDescent="0.25"/>
    <row r="7575" ht="12.5" x14ac:dyDescent="0.25"/>
    <row r="7576" ht="12.5" x14ac:dyDescent="0.25"/>
    <row r="7577" ht="12.5" x14ac:dyDescent="0.25"/>
    <row r="7578" ht="12.5" x14ac:dyDescent="0.25"/>
    <row r="7579" ht="12.5" x14ac:dyDescent="0.25"/>
    <row r="7580" ht="12.5" x14ac:dyDescent="0.25"/>
    <row r="7581" ht="12.5" x14ac:dyDescent="0.25"/>
    <row r="7582" ht="12.5" x14ac:dyDescent="0.25"/>
    <row r="7583" ht="12.5" x14ac:dyDescent="0.25"/>
    <row r="7584" ht="12.5" x14ac:dyDescent="0.25"/>
    <row r="7585" ht="12.5" x14ac:dyDescent="0.25"/>
    <row r="7586" ht="12.5" x14ac:dyDescent="0.25"/>
    <row r="7587" ht="12.5" x14ac:dyDescent="0.25"/>
    <row r="7588" ht="12.5" x14ac:dyDescent="0.25"/>
    <row r="7589" ht="12.5" x14ac:dyDescent="0.25"/>
    <row r="7590" ht="12.5" x14ac:dyDescent="0.25"/>
    <row r="7591" ht="12.5" x14ac:dyDescent="0.25"/>
    <row r="7592" ht="12.5" x14ac:dyDescent="0.25"/>
    <row r="7593" ht="12.5" x14ac:dyDescent="0.25"/>
    <row r="7594" ht="12.5" x14ac:dyDescent="0.25"/>
    <row r="7595" ht="12.5" x14ac:dyDescent="0.25"/>
    <row r="7596" ht="12.5" x14ac:dyDescent="0.25"/>
    <row r="7597" ht="12.5" x14ac:dyDescent="0.25"/>
    <row r="7598" ht="12.5" x14ac:dyDescent="0.25"/>
    <row r="7599" ht="12.5" x14ac:dyDescent="0.25"/>
    <row r="7600" ht="12.5" x14ac:dyDescent="0.25"/>
    <row r="7601" ht="12.5" x14ac:dyDescent="0.25"/>
    <row r="7602" ht="12.5" x14ac:dyDescent="0.25"/>
    <row r="7603" ht="12.5" x14ac:dyDescent="0.25"/>
    <row r="7604" ht="12.5" x14ac:dyDescent="0.25"/>
    <row r="7605" ht="12.5" x14ac:dyDescent="0.25"/>
    <row r="7606" ht="12.5" x14ac:dyDescent="0.25"/>
    <row r="7607" ht="12.5" x14ac:dyDescent="0.25"/>
    <row r="7608" ht="12.5" x14ac:dyDescent="0.25"/>
    <row r="7609" ht="12.5" x14ac:dyDescent="0.25"/>
    <row r="7610" ht="12.5" x14ac:dyDescent="0.25"/>
    <row r="7611" ht="12.5" x14ac:dyDescent="0.25"/>
    <row r="7612" ht="12.5" x14ac:dyDescent="0.25"/>
    <row r="7613" ht="12.5" x14ac:dyDescent="0.25"/>
    <row r="7614" ht="12.5" x14ac:dyDescent="0.25"/>
    <row r="7615" ht="12.5" x14ac:dyDescent="0.25"/>
    <row r="7616" ht="12.5" x14ac:dyDescent="0.25"/>
    <row r="7617" ht="12.5" x14ac:dyDescent="0.25"/>
    <row r="7618" ht="12.5" x14ac:dyDescent="0.25"/>
    <row r="7619" ht="12.5" x14ac:dyDescent="0.25"/>
    <row r="7620" ht="12.5" x14ac:dyDescent="0.25"/>
    <row r="7621" ht="12.5" x14ac:dyDescent="0.25"/>
    <row r="7622" ht="12.5" x14ac:dyDescent="0.25"/>
    <row r="7623" ht="12.5" x14ac:dyDescent="0.25"/>
    <row r="7624" ht="12.5" x14ac:dyDescent="0.25"/>
    <row r="7625" ht="12.5" x14ac:dyDescent="0.25"/>
    <row r="7626" ht="12.5" x14ac:dyDescent="0.25"/>
    <row r="7627" ht="12.5" x14ac:dyDescent="0.25"/>
    <row r="7628" ht="12.5" x14ac:dyDescent="0.25"/>
    <row r="7629" ht="12.5" x14ac:dyDescent="0.25"/>
    <row r="7630" ht="12.5" x14ac:dyDescent="0.25"/>
    <row r="7631" ht="12.5" x14ac:dyDescent="0.25"/>
    <row r="7632" ht="12.5" x14ac:dyDescent="0.25"/>
    <row r="7633" ht="12.5" x14ac:dyDescent="0.25"/>
    <row r="7634" ht="12.5" x14ac:dyDescent="0.25"/>
    <row r="7635" ht="12.5" x14ac:dyDescent="0.25"/>
    <row r="7636" ht="12.5" x14ac:dyDescent="0.25"/>
    <row r="7637" ht="12.5" x14ac:dyDescent="0.25"/>
    <row r="7638" ht="12.5" x14ac:dyDescent="0.25"/>
    <row r="7639" ht="12.5" x14ac:dyDescent="0.25"/>
    <row r="7640" ht="12.5" x14ac:dyDescent="0.25"/>
    <row r="7641" ht="12.5" x14ac:dyDescent="0.25"/>
    <row r="7642" ht="12.5" x14ac:dyDescent="0.25"/>
    <row r="7643" ht="12.5" x14ac:dyDescent="0.25"/>
    <row r="7644" ht="12.5" x14ac:dyDescent="0.25"/>
    <row r="7645" ht="12.5" x14ac:dyDescent="0.25"/>
    <row r="7646" ht="12.5" x14ac:dyDescent="0.25"/>
    <row r="7647" ht="12.5" x14ac:dyDescent="0.25"/>
    <row r="7648" ht="12.5" x14ac:dyDescent="0.25"/>
    <row r="7649" ht="12.5" x14ac:dyDescent="0.25"/>
    <row r="7650" ht="12.5" x14ac:dyDescent="0.25"/>
    <row r="7651" ht="12.5" x14ac:dyDescent="0.25"/>
    <row r="7652" ht="12.5" x14ac:dyDescent="0.25"/>
    <row r="7653" ht="12.5" x14ac:dyDescent="0.25"/>
    <row r="7654" ht="12.5" x14ac:dyDescent="0.25"/>
    <row r="7655" ht="12.5" x14ac:dyDescent="0.25"/>
    <row r="7656" ht="12.5" x14ac:dyDescent="0.25"/>
    <row r="7657" ht="12.5" x14ac:dyDescent="0.25"/>
    <row r="7658" ht="12.5" x14ac:dyDescent="0.25"/>
    <row r="7659" ht="12.5" x14ac:dyDescent="0.25"/>
    <row r="7660" ht="12.5" x14ac:dyDescent="0.25"/>
    <row r="7661" ht="12.5" x14ac:dyDescent="0.25"/>
    <row r="7662" ht="12.5" x14ac:dyDescent="0.25"/>
    <row r="7663" ht="12.5" x14ac:dyDescent="0.25"/>
    <row r="7664" ht="12.5" x14ac:dyDescent="0.25"/>
    <row r="7665" ht="12.5" x14ac:dyDescent="0.25"/>
    <row r="7666" ht="12.5" x14ac:dyDescent="0.25"/>
    <row r="7667" ht="12.5" x14ac:dyDescent="0.25"/>
    <row r="7668" ht="12.5" x14ac:dyDescent="0.25"/>
    <row r="7669" ht="12.5" x14ac:dyDescent="0.25"/>
    <row r="7670" ht="12.5" x14ac:dyDescent="0.25"/>
    <row r="7671" ht="12.5" x14ac:dyDescent="0.25"/>
    <row r="7672" ht="12.5" x14ac:dyDescent="0.25"/>
    <row r="7673" ht="12.5" x14ac:dyDescent="0.25"/>
    <row r="7674" ht="12.5" x14ac:dyDescent="0.25"/>
    <row r="7675" ht="12.5" x14ac:dyDescent="0.25"/>
    <row r="7676" ht="12.5" x14ac:dyDescent="0.25"/>
    <row r="7677" ht="12.5" x14ac:dyDescent="0.25"/>
    <row r="7678" ht="12.5" x14ac:dyDescent="0.25"/>
    <row r="7679" ht="12.5" x14ac:dyDescent="0.25"/>
    <row r="7680" ht="12.5" x14ac:dyDescent="0.25"/>
    <row r="7681" ht="12.5" x14ac:dyDescent="0.25"/>
    <row r="7682" ht="12.5" x14ac:dyDescent="0.25"/>
    <row r="7683" ht="12.5" x14ac:dyDescent="0.25"/>
    <row r="7684" ht="12.5" x14ac:dyDescent="0.25"/>
    <row r="7685" ht="12.5" x14ac:dyDescent="0.25"/>
    <row r="7686" ht="12.5" x14ac:dyDescent="0.25"/>
    <row r="7687" ht="12.5" x14ac:dyDescent="0.25"/>
    <row r="7688" ht="12.5" x14ac:dyDescent="0.25"/>
    <row r="7689" ht="12.5" x14ac:dyDescent="0.25"/>
    <row r="7690" ht="12.5" x14ac:dyDescent="0.25"/>
    <row r="7691" ht="12.5" x14ac:dyDescent="0.25"/>
    <row r="7692" ht="12.5" x14ac:dyDescent="0.25"/>
    <row r="7693" ht="12.5" x14ac:dyDescent="0.25"/>
    <row r="7694" ht="12.5" x14ac:dyDescent="0.25"/>
    <row r="7695" ht="12.5" x14ac:dyDescent="0.25"/>
    <row r="7696" ht="12.5" x14ac:dyDescent="0.25"/>
    <row r="7697" ht="12.5" x14ac:dyDescent="0.25"/>
    <row r="7698" ht="12.5" x14ac:dyDescent="0.25"/>
    <row r="7699" ht="12.5" x14ac:dyDescent="0.25"/>
    <row r="7700" ht="12.5" x14ac:dyDescent="0.25"/>
    <row r="7701" ht="12.5" x14ac:dyDescent="0.25"/>
    <row r="7702" ht="12.5" x14ac:dyDescent="0.25"/>
    <row r="7703" ht="12.5" x14ac:dyDescent="0.25"/>
    <row r="7704" ht="12.5" x14ac:dyDescent="0.25"/>
    <row r="7705" ht="12.5" x14ac:dyDescent="0.25"/>
    <row r="7706" ht="12.5" x14ac:dyDescent="0.25"/>
    <row r="7707" ht="12.5" x14ac:dyDescent="0.25"/>
    <row r="7708" ht="12.5" x14ac:dyDescent="0.25"/>
    <row r="7709" ht="12.5" x14ac:dyDescent="0.25"/>
    <row r="7710" ht="12.5" x14ac:dyDescent="0.25"/>
    <row r="7711" ht="12.5" x14ac:dyDescent="0.25"/>
    <row r="7712" ht="12.5" x14ac:dyDescent="0.25"/>
    <row r="7713" ht="12.5" x14ac:dyDescent="0.25"/>
    <row r="7714" ht="12.5" x14ac:dyDescent="0.25"/>
    <row r="7715" ht="12.5" x14ac:dyDescent="0.25"/>
    <row r="7716" ht="12.5" x14ac:dyDescent="0.25"/>
    <row r="7717" ht="12.5" x14ac:dyDescent="0.25"/>
    <row r="7718" ht="12.5" x14ac:dyDescent="0.25"/>
    <row r="7719" ht="12.5" x14ac:dyDescent="0.25"/>
    <row r="7720" ht="12.5" x14ac:dyDescent="0.25"/>
    <row r="7721" ht="12.5" x14ac:dyDescent="0.25"/>
    <row r="7722" ht="12.5" x14ac:dyDescent="0.25"/>
    <row r="7723" ht="12.5" x14ac:dyDescent="0.25"/>
    <row r="7724" ht="12.5" x14ac:dyDescent="0.25"/>
    <row r="7725" ht="12.5" x14ac:dyDescent="0.25"/>
    <row r="7726" ht="12.5" x14ac:dyDescent="0.25"/>
    <row r="7727" ht="12.5" x14ac:dyDescent="0.25"/>
    <row r="7728" ht="12.5" x14ac:dyDescent="0.25"/>
    <row r="7729" ht="12.5" x14ac:dyDescent="0.25"/>
    <row r="7730" ht="12.5" x14ac:dyDescent="0.25"/>
    <row r="7731" ht="12.5" x14ac:dyDescent="0.25"/>
    <row r="7732" ht="12.5" x14ac:dyDescent="0.25"/>
    <row r="7733" ht="12.5" x14ac:dyDescent="0.25"/>
    <row r="7734" ht="12.5" x14ac:dyDescent="0.25"/>
    <row r="7735" ht="12.5" x14ac:dyDescent="0.25"/>
    <row r="7736" ht="12.5" x14ac:dyDescent="0.25"/>
    <row r="7737" ht="12.5" x14ac:dyDescent="0.25"/>
    <row r="7738" ht="12.5" x14ac:dyDescent="0.25"/>
    <row r="7739" ht="12.5" x14ac:dyDescent="0.25"/>
    <row r="7740" ht="12.5" x14ac:dyDescent="0.25"/>
    <row r="7741" ht="12.5" x14ac:dyDescent="0.25"/>
    <row r="7742" ht="12.5" x14ac:dyDescent="0.25"/>
    <row r="7743" ht="12.5" x14ac:dyDescent="0.25"/>
    <row r="7744" ht="12.5" x14ac:dyDescent="0.25"/>
    <row r="7745" ht="12.5" x14ac:dyDescent="0.25"/>
    <row r="7746" ht="12.5" x14ac:dyDescent="0.25"/>
    <row r="7747" ht="12.5" x14ac:dyDescent="0.25"/>
    <row r="7748" ht="12.5" x14ac:dyDescent="0.25"/>
    <row r="7749" ht="12.5" x14ac:dyDescent="0.25"/>
    <row r="7750" ht="12.5" x14ac:dyDescent="0.25"/>
    <row r="7751" ht="12.5" x14ac:dyDescent="0.25"/>
    <row r="7752" ht="12.5" x14ac:dyDescent="0.25"/>
    <row r="7753" ht="12.5" x14ac:dyDescent="0.25"/>
    <row r="7754" ht="12.5" x14ac:dyDescent="0.25"/>
    <row r="7755" ht="12.5" x14ac:dyDescent="0.25"/>
    <row r="7756" ht="12.5" x14ac:dyDescent="0.25"/>
    <row r="7757" ht="12.5" x14ac:dyDescent="0.25"/>
    <row r="7758" ht="12.5" x14ac:dyDescent="0.25"/>
    <row r="7759" ht="12.5" x14ac:dyDescent="0.25"/>
    <row r="7760" ht="12.5" x14ac:dyDescent="0.25"/>
    <row r="7761" ht="12.5" x14ac:dyDescent="0.25"/>
    <row r="7762" ht="12.5" x14ac:dyDescent="0.25"/>
    <row r="7763" ht="12.5" x14ac:dyDescent="0.25"/>
    <row r="7764" ht="12.5" x14ac:dyDescent="0.25"/>
    <row r="7765" ht="12.5" x14ac:dyDescent="0.25"/>
    <row r="7766" ht="12.5" x14ac:dyDescent="0.25"/>
    <row r="7767" ht="12.5" x14ac:dyDescent="0.25"/>
    <row r="7768" ht="12.5" x14ac:dyDescent="0.25"/>
    <row r="7769" ht="12.5" x14ac:dyDescent="0.25"/>
    <row r="7770" ht="12.5" x14ac:dyDescent="0.25"/>
    <row r="7771" ht="12.5" x14ac:dyDescent="0.25"/>
    <row r="7772" ht="12.5" x14ac:dyDescent="0.25"/>
    <row r="7773" ht="12.5" x14ac:dyDescent="0.25"/>
    <row r="7774" ht="12.5" x14ac:dyDescent="0.25"/>
    <row r="7775" ht="12.5" x14ac:dyDescent="0.25"/>
    <row r="7776" ht="12.5" x14ac:dyDescent="0.25"/>
    <row r="7777" ht="12.5" x14ac:dyDescent="0.25"/>
    <row r="7778" ht="12.5" x14ac:dyDescent="0.25"/>
    <row r="7779" ht="12.5" x14ac:dyDescent="0.25"/>
    <row r="7780" ht="12.5" x14ac:dyDescent="0.25"/>
    <row r="7781" ht="12.5" x14ac:dyDescent="0.25"/>
    <row r="7782" ht="12.5" x14ac:dyDescent="0.25"/>
    <row r="7783" ht="12.5" x14ac:dyDescent="0.25"/>
    <row r="7784" ht="12.5" x14ac:dyDescent="0.25"/>
    <row r="7785" ht="12.5" x14ac:dyDescent="0.25"/>
    <row r="7786" ht="12.5" x14ac:dyDescent="0.25"/>
    <row r="7787" ht="12.5" x14ac:dyDescent="0.25"/>
    <row r="7788" ht="12.5" x14ac:dyDescent="0.25"/>
    <row r="7789" ht="12.5" x14ac:dyDescent="0.25"/>
    <row r="7790" ht="12.5" x14ac:dyDescent="0.25"/>
    <row r="7791" ht="12.5" x14ac:dyDescent="0.25"/>
    <row r="7792" ht="12.5" x14ac:dyDescent="0.25"/>
    <row r="7793" ht="12.5" x14ac:dyDescent="0.25"/>
    <row r="7794" ht="12.5" x14ac:dyDescent="0.25"/>
    <row r="7795" ht="12.5" x14ac:dyDescent="0.25"/>
    <row r="7796" ht="12.5" x14ac:dyDescent="0.25"/>
    <row r="7797" ht="12.5" x14ac:dyDescent="0.25"/>
    <row r="7798" ht="12.5" x14ac:dyDescent="0.25"/>
    <row r="7799" ht="12.5" x14ac:dyDescent="0.25"/>
    <row r="7800" ht="12.5" x14ac:dyDescent="0.25"/>
    <row r="7801" ht="12.5" x14ac:dyDescent="0.25"/>
    <row r="7802" ht="12.5" x14ac:dyDescent="0.25"/>
    <row r="7803" ht="12.5" x14ac:dyDescent="0.25"/>
    <row r="7804" ht="12.5" x14ac:dyDescent="0.25"/>
    <row r="7805" ht="12.5" x14ac:dyDescent="0.25"/>
    <row r="7806" ht="12.5" x14ac:dyDescent="0.25"/>
    <row r="7807" ht="12.5" x14ac:dyDescent="0.25"/>
    <row r="7808" ht="12.5" x14ac:dyDescent="0.25"/>
    <row r="7809" ht="12.5" x14ac:dyDescent="0.25"/>
    <row r="7810" ht="12.5" x14ac:dyDescent="0.25"/>
    <row r="7811" ht="12.5" x14ac:dyDescent="0.25"/>
    <row r="7812" ht="12.5" x14ac:dyDescent="0.25"/>
    <row r="7813" ht="12.5" x14ac:dyDescent="0.25"/>
    <row r="7814" ht="12.5" x14ac:dyDescent="0.25"/>
    <row r="7815" ht="12.5" x14ac:dyDescent="0.25"/>
    <row r="7816" ht="12.5" x14ac:dyDescent="0.25"/>
    <row r="7817" ht="12.5" x14ac:dyDescent="0.25"/>
    <row r="7818" ht="12.5" x14ac:dyDescent="0.25"/>
    <row r="7819" ht="12.5" x14ac:dyDescent="0.25"/>
    <row r="7820" ht="12.5" x14ac:dyDescent="0.25"/>
    <row r="7821" ht="12.5" x14ac:dyDescent="0.25"/>
    <row r="7822" ht="12.5" x14ac:dyDescent="0.25"/>
    <row r="7823" ht="12.5" x14ac:dyDescent="0.25"/>
    <row r="7824" ht="12.5" x14ac:dyDescent="0.25"/>
    <row r="7825" ht="12.5" x14ac:dyDescent="0.25"/>
    <row r="7826" ht="12.5" x14ac:dyDescent="0.25"/>
    <row r="7827" ht="12.5" x14ac:dyDescent="0.25"/>
    <row r="7828" ht="12.5" x14ac:dyDescent="0.25"/>
    <row r="7829" ht="12.5" x14ac:dyDescent="0.25"/>
    <row r="7830" ht="12.5" x14ac:dyDescent="0.25"/>
    <row r="7831" ht="12.5" x14ac:dyDescent="0.25"/>
    <row r="7832" ht="12.5" x14ac:dyDescent="0.25"/>
    <row r="7833" ht="12.5" x14ac:dyDescent="0.25"/>
    <row r="7834" ht="12.5" x14ac:dyDescent="0.25"/>
    <row r="7835" ht="12.5" x14ac:dyDescent="0.25"/>
    <row r="7836" ht="12.5" x14ac:dyDescent="0.25"/>
    <row r="7837" ht="12.5" x14ac:dyDescent="0.25"/>
    <row r="7838" ht="12.5" x14ac:dyDescent="0.25"/>
    <row r="7839" ht="12.5" x14ac:dyDescent="0.25"/>
    <row r="7840" ht="12.5" x14ac:dyDescent="0.25"/>
    <row r="7841" ht="12.5" x14ac:dyDescent="0.25"/>
    <row r="7842" ht="12.5" x14ac:dyDescent="0.25"/>
    <row r="7843" ht="12.5" x14ac:dyDescent="0.25"/>
    <row r="7844" ht="12.5" x14ac:dyDescent="0.25"/>
    <row r="7845" ht="12.5" x14ac:dyDescent="0.25"/>
    <row r="7846" ht="12.5" x14ac:dyDescent="0.25"/>
    <row r="7847" ht="12.5" x14ac:dyDescent="0.25"/>
    <row r="7848" ht="12.5" x14ac:dyDescent="0.25"/>
    <row r="7849" ht="12.5" x14ac:dyDescent="0.25"/>
    <row r="7850" ht="12.5" x14ac:dyDescent="0.25"/>
    <row r="7851" ht="12.5" x14ac:dyDescent="0.25"/>
    <row r="7852" ht="12.5" x14ac:dyDescent="0.25"/>
    <row r="7853" ht="12.5" x14ac:dyDescent="0.25"/>
    <row r="7854" ht="12.5" x14ac:dyDescent="0.25"/>
    <row r="7855" ht="12.5" x14ac:dyDescent="0.25"/>
    <row r="7856" ht="12.5" x14ac:dyDescent="0.25"/>
    <row r="7857" ht="12.5" x14ac:dyDescent="0.25"/>
    <row r="7858" ht="12.5" x14ac:dyDescent="0.25"/>
    <row r="7859" ht="12.5" x14ac:dyDescent="0.25"/>
    <row r="7860" ht="12.5" x14ac:dyDescent="0.25"/>
    <row r="7861" ht="12.5" x14ac:dyDescent="0.25"/>
    <row r="7862" ht="12.5" x14ac:dyDescent="0.25"/>
    <row r="7863" ht="12.5" x14ac:dyDescent="0.25"/>
    <row r="7864" ht="12.5" x14ac:dyDescent="0.25"/>
    <row r="7865" ht="12.5" x14ac:dyDescent="0.25"/>
    <row r="7866" ht="12.5" x14ac:dyDescent="0.25"/>
    <row r="7867" ht="12.5" x14ac:dyDescent="0.25"/>
    <row r="7868" ht="12.5" x14ac:dyDescent="0.25"/>
    <row r="7869" ht="12.5" x14ac:dyDescent="0.25"/>
    <row r="7870" ht="12.5" x14ac:dyDescent="0.25"/>
    <row r="7871" ht="12.5" x14ac:dyDescent="0.25"/>
    <row r="7872" ht="12.5" x14ac:dyDescent="0.25"/>
    <row r="7873" ht="12.5" x14ac:dyDescent="0.25"/>
    <row r="7874" ht="12.5" x14ac:dyDescent="0.25"/>
    <row r="7875" ht="12.5" x14ac:dyDescent="0.25"/>
    <row r="7876" ht="12.5" x14ac:dyDescent="0.25"/>
    <row r="7877" ht="12.5" x14ac:dyDescent="0.25"/>
    <row r="7878" ht="12.5" x14ac:dyDescent="0.25"/>
    <row r="7879" ht="12.5" x14ac:dyDescent="0.25"/>
    <row r="7880" ht="12.5" x14ac:dyDescent="0.25"/>
    <row r="7881" ht="12.5" x14ac:dyDescent="0.25"/>
    <row r="7882" ht="12.5" x14ac:dyDescent="0.25"/>
    <row r="7883" ht="12.5" x14ac:dyDescent="0.25"/>
    <row r="7884" ht="12.5" x14ac:dyDescent="0.25"/>
    <row r="7885" ht="12.5" x14ac:dyDescent="0.25"/>
    <row r="7886" ht="12.5" x14ac:dyDescent="0.25"/>
    <row r="7887" ht="12.5" x14ac:dyDescent="0.25"/>
    <row r="7888" ht="12.5" x14ac:dyDescent="0.25"/>
    <row r="7889" ht="12.5" x14ac:dyDescent="0.25"/>
    <row r="7890" ht="12.5" x14ac:dyDescent="0.25"/>
    <row r="7891" ht="12.5" x14ac:dyDescent="0.25"/>
    <row r="7892" ht="12.5" x14ac:dyDescent="0.25"/>
    <row r="7893" ht="12.5" x14ac:dyDescent="0.25"/>
    <row r="7894" ht="12.5" x14ac:dyDescent="0.25"/>
    <row r="7895" ht="12.5" x14ac:dyDescent="0.25"/>
    <row r="7896" ht="12.5" x14ac:dyDescent="0.25"/>
    <row r="7897" ht="12.5" x14ac:dyDescent="0.25"/>
    <row r="7898" ht="12.5" x14ac:dyDescent="0.25"/>
    <row r="7899" ht="12.5" x14ac:dyDescent="0.25"/>
    <row r="7900" ht="12.5" x14ac:dyDescent="0.25"/>
    <row r="7901" ht="12.5" x14ac:dyDescent="0.25"/>
    <row r="7902" ht="12.5" x14ac:dyDescent="0.25"/>
    <row r="7903" ht="12.5" x14ac:dyDescent="0.25"/>
    <row r="7904" ht="12.5" x14ac:dyDescent="0.25"/>
    <row r="7905" ht="12.5" x14ac:dyDescent="0.25"/>
    <row r="7906" ht="12.5" x14ac:dyDescent="0.25"/>
    <row r="7907" ht="12.5" x14ac:dyDescent="0.25"/>
    <row r="7908" ht="12.5" x14ac:dyDescent="0.25"/>
    <row r="7909" ht="12.5" x14ac:dyDescent="0.25"/>
    <row r="7910" ht="12.5" x14ac:dyDescent="0.25"/>
    <row r="7911" ht="12.5" x14ac:dyDescent="0.25"/>
    <row r="7912" ht="12.5" x14ac:dyDescent="0.25"/>
    <row r="7913" ht="12.5" x14ac:dyDescent="0.25"/>
    <row r="7914" ht="12.5" x14ac:dyDescent="0.25"/>
    <row r="7915" ht="12.5" x14ac:dyDescent="0.25"/>
    <row r="7916" ht="12.5" x14ac:dyDescent="0.25"/>
    <row r="7917" ht="12.5" x14ac:dyDescent="0.25"/>
    <row r="7918" ht="12.5" x14ac:dyDescent="0.25"/>
    <row r="7919" ht="12.5" x14ac:dyDescent="0.25"/>
    <row r="7920" ht="12.5" x14ac:dyDescent="0.25"/>
    <row r="7921" ht="12.5" x14ac:dyDescent="0.25"/>
    <row r="7922" ht="12.5" x14ac:dyDescent="0.25"/>
    <row r="7923" ht="12.5" x14ac:dyDescent="0.25"/>
    <row r="7924" ht="12.5" x14ac:dyDescent="0.25"/>
    <row r="7925" ht="12.5" x14ac:dyDescent="0.25"/>
    <row r="7926" ht="12.5" x14ac:dyDescent="0.25"/>
    <row r="7927" ht="12.5" x14ac:dyDescent="0.25"/>
    <row r="7928" ht="12.5" x14ac:dyDescent="0.25"/>
    <row r="7929" ht="12.5" x14ac:dyDescent="0.25"/>
    <row r="7930" ht="12.5" x14ac:dyDescent="0.25"/>
    <row r="7931" ht="12.5" x14ac:dyDescent="0.25"/>
    <row r="7932" ht="12.5" x14ac:dyDescent="0.25"/>
    <row r="7933" ht="12.5" x14ac:dyDescent="0.25"/>
    <row r="7934" ht="12.5" x14ac:dyDescent="0.25"/>
    <row r="7935" ht="12.5" x14ac:dyDescent="0.25"/>
    <row r="7936" ht="12.5" x14ac:dyDescent="0.25"/>
    <row r="7937" ht="12.5" x14ac:dyDescent="0.25"/>
    <row r="7938" ht="12.5" x14ac:dyDescent="0.25"/>
    <row r="7939" ht="12.5" x14ac:dyDescent="0.25"/>
    <row r="7940" ht="12.5" x14ac:dyDescent="0.25"/>
    <row r="7941" ht="12.5" x14ac:dyDescent="0.25"/>
    <row r="7942" ht="12.5" x14ac:dyDescent="0.25"/>
    <row r="7943" ht="12.5" x14ac:dyDescent="0.25"/>
    <row r="7944" ht="12.5" x14ac:dyDescent="0.25"/>
    <row r="7945" ht="12.5" x14ac:dyDescent="0.25"/>
    <row r="7946" ht="12.5" x14ac:dyDescent="0.25"/>
    <row r="7947" ht="12.5" x14ac:dyDescent="0.25"/>
    <row r="7948" ht="12.5" x14ac:dyDescent="0.25"/>
    <row r="7949" ht="12.5" x14ac:dyDescent="0.25"/>
    <row r="7950" ht="12.5" x14ac:dyDescent="0.25"/>
    <row r="7951" ht="12.5" x14ac:dyDescent="0.25"/>
    <row r="7952" ht="12.5" x14ac:dyDescent="0.25"/>
    <row r="7953" ht="12.5" x14ac:dyDescent="0.25"/>
    <row r="7954" ht="12.5" x14ac:dyDescent="0.25"/>
    <row r="7955" ht="12.5" x14ac:dyDescent="0.25"/>
    <row r="7956" ht="12.5" x14ac:dyDescent="0.25"/>
    <row r="7957" ht="12.5" x14ac:dyDescent="0.25"/>
    <row r="7958" ht="12.5" x14ac:dyDescent="0.25"/>
    <row r="7959" ht="12.5" x14ac:dyDescent="0.25"/>
    <row r="7960" ht="12.5" x14ac:dyDescent="0.25"/>
    <row r="7961" ht="12.5" x14ac:dyDescent="0.25"/>
    <row r="7962" ht="12.5" x14ac:dyDescent="0.25"/>
    <row r="7963" ht="12.5" x14ac:dyDescent="0.25"/>
    <row r="7964" ht="12.5" x14ac:dyDescent="0.25"/>
    <row r="7965" ht="12.5" x14ac:dyDescent="0.25"/>
    <row r="7966" ht="12.5" x14ac:dyDescent="0.25"/>
    <row r="7967" ht="12.5" x14ac:dyDescent="0.25"/>
    <row r="7968" ht="12.5" x14ac:dyDescent="0.25"/>
    <row r="7969" ht="12.5" x14ac:dyDescent="0.25"/>
    <row r="7970" ht="12.5" x14ac:dyDescent="0.25"/>
    <row r="7971" ht="12.5" x14ac:dyDescent="0.25"/>
    <row r="7972" ht="12.5" x14ac:dyDescent="0.25"/>
    <row r="7973" ht="12.5" x14ac:dyDescent="0.25"/>
    <row r="7974" ht="12.5" x14ac:dyDescent="0.25"/>
    <row r="7975" ht="12.5" x14ac:dyDescent="0.25"/>
    <row r="7976" ht="12.5" x14ac:dyDescent="0.25"/>
    <row r="7977" ht="12.5" x14ac:dyDescent="0.25"/>
    <row r="7978" ht="12.5" x14ac:dyDescent="0.25"/>
    <row r="7979" ht="12.5" x14ac:dyDescent="0.25"/>
    <row r="7980" ht="12.5" x14ac:dyDescent="0.25"/>
    <row r="7981" ht="12.5" x14ac:dyDescent="0.25"/>
    <row r="7982" ht="12.5" x14ac:dyDescent="0.25"/>
    <row r="7983" ht="12.5" x14ac:dyDescent="0.25"/>
    <row r="7984" ht="12.5" x14ac:dyDescent="0.25"/>
    <row r="7985" ht="12.5" x14ac:dyDescent="0.25"/>
    <row r="7986" ht="12.5" x14ac:dyDescent="0.25"/>
    <row r="7987" ht="12.5" x14ac:dyDescent="0.25"/>
    <row r="7988" ht="12.5" x14ac:dyDescent="0.25"/>
    <row r="7989" ht="12.5" x14ac:dyDescent="0.25"/>
    <row r="7990" ht="12.5" x14ac:dyDescent="0.25"/>
    <row r="7991" ht="12.5" x14ac:dyDescent="0.25"/>
    <row r="7992" ht="12.5" x14ac:dyDescent="0.25"/>
    <row r="7993" ht="12.5" x14ac:dyDescent="0.25"/>
    <row r="7994" ht="12.5" x14ac:dyDescent="0.25"/>
    <row r="7995" ht="12.5" x14ac:dyDescent="0.25"/>
    <row r="7996" ht="12.5" x14ac:dyDescent="0.25"/>
    <row r="7997" ht="12.5" x14ac:dyDescent="0.25"/>
    <row r="7998" ht="12.5" x14ac:dyDescent="0.25"/>
    <row r="7999" ht="12.5" x14ac:dyDescent="0.25"/>
    <row r="8000" ht="12.5" x14ac:dyDescent="0.25"/>
    <row r="8001" ht="12.5" x14ac:dyDescent="0.25"/>
    <row r="8002" ht="12.5" x14ac:dyDescent="0.25"/>
    <row r="8003" ht="12.5" x14ac:dyDescent="0.25"/>
    <row r="8004" ht="12.5" x14ac:dyDescent="0.25"/>
    <row r="8005" ht="12.5" x14ac:dyDescent="0.25"/>
    <row r="8006" ht="12.5" x14ac:dyDescent="0.25"/>
    <row r="8007" ht="12.5" x14ac:dyDescent="0.25"/>
    <row r="8008" ht="12.5" x14ac:dyDescent="0.25"/>
    <row r="8009" ht="12.5" x14ac:dyDescent="0.25"/>
    <row r="8010" ht="12.5" x14ac:dyDescent="0.25"/>
    <row r="8011" ht="12.5" x14ac:dyDescent="0.25"/>
    <row r="8012" ht="12.5" x14ac:dyDescent="0.25"/>
    <row r="8013" ht="12.5" x14ac:dyDescent="0.25"/>
    <row r="8014" ht="12.5" x14ac:dyDescent="0.25"/>
    <row r="8015" ht="12.5" x14ac:dyDescent="0.25"/>
    <row r="8016" ht="12.5" x14ac:dyDescent="0.25"/>
    <row r="8017" ht="12.5" x14ac:dyDescent="0.25"/>
    <row r="8018" ht="12.5" x14ac:dyDescent="0.25"/>
    <row r="8019" ht="12.5" x14ac:dyDescent="0.25"/>
    <row r="8020" ht="12.5" x14ac:dyDescent="0.25"/>
    <row r="8021" ht="12.5" x14ac:dyDescent="0.25"/>
    <row r="8022" ht="12.5" x14ac:dyDescent="0.25"/>
    <row r="8023" ht="12.5" x14ac:dyDescent="0.25"/>
    <row r="8024" ht="12.5" x14ac:dyDescent="0.25"/>
    <row r="8025" ht="12.5" x14ac:dyDescent="0.25"/>
    <row r="8026" ht="12.5" x14ac:dyDescent="0.25"/>
    <row r="8027" ht="12.5" x14ac:dyDescent="0.25"/>
    <row r="8028" ht="12.5" x14ac:dyDescent="0.25"/>
    <row r="8029" ht="12.5" x14ac:dyDescent="0.25"/>
    <row r="8030" ht="12.5" x14ac:dyDescent="0.25"/>
    <row r="8031" ht="12.5" x14ac:dyDescent="0.25"/>
    <row r="8032" ht="12.5" x14ac:dyDescent="0.25"/>
    <row r="8033" ht="12.5" x14ac:dyDescent="0.25"/>
    <row r="8034" ht="12.5" x14ac:dyDescent="0.25"/>
    <row r="8035" ht="12.5" x14ac:dyDescent="0.25"/>
    <row r="8036" ht="12.5" x14ac:dyDescent="0.25"/>
    <row r="8037" ht="12.5" x14ac:dyDescent="0.25"/>
    <row r="8038" ht="12.5" x14ac:dyDescent="0.25"/>
    <row r="8039" ht="12.5" x14ac:dyDescent="0.25"/>
    <row r="8040" ht="12.5" x14ac:dyDescent="0.25"/>
    <row r="8041" ht="12.5" x14ac:dyDescent="0.25"/>
    <row r="8042" ht="12.5" x14ac:dyDescent="0.25"/>
    <row r="8043" ht="12.5" x14ac:dyDescent="0.25"/>
    <row r="8044" ht="12.5" x14ac:dyDescent="0.25"/>
    <row r="8045" ht="12.5" x14ac:dyDescent="0.25"/>
    <row r="8046" ht="12.5" x14ac:dyDescent="0.25"/>
    <row r="8047" ht="12.5" x14ac:dyDescent="0.25"/>
    <row r="8048" ht="12.5" x14ac:dyDescent="0.25"/>
    <row r="8049" ht="12.5" x14ac:dyDescent="0.25"/>
    <row r="8050" ht="12.5" x14ac:dyDescent="0.25"/>
    <row r="8051" ht="12.5" x14ac:dyDescent="0.25"/>
    <row r="8052" ht="12.5" x14ac:dyDescent="0.25"/>
    <row r="8053" ht="12.5" x14ac:dyDescent="0.25"/>
    <row r="8054" ht="12.5" x14ac:dyDescent="0.25"/>
    <row r="8055" ht="12.5" x14ac:dyDescent="0.25"/>
    <row r="8056" ht="12.5" x14ac:dyDescent="0.25"/>
    <row r="8057" ht="12.5" x14ac:dyDescent="0.25"/>
    <row r="8058" ht="12.5" x14ac:dyDescent="0.25"/>
    <row r="8059" ht="12.5" x14ac:dyDescent="0.25"/>
    <row r="8060" ht="12.5" x14ac:dyDescent="0.25"/>
    <row r="8061" ht="12.5" x14ac:dyDescent="0.25"/>
    <row r="8062" ht="12.5" x14ac:dyDescent="0.25"/>
    <row r="8063" ht="12.5" x14ac:dyDescent="0.25"/>
    <row r="8064" ht="12.5" x14ac:dyDescent="0.25"/>
    <row r="8065" ht="12.5" x14ac:dyDescent="0.25"/>
    <row r="8066" ht="12.5" x14ac:dyDescent="0.25"/>
    <row r="8067" ht="12.5" x14ac:dyDescent="0.25"/>
    <row r="8068" ht="12.5" x14ac:dyDescent="0.25"/>
    <row r="8069" ht="12.5" x14ac:dyDescent="0.25"/>
    <row r="8070" ht="12.5" x14ac:dyDescent="0.25"/>
    <row r="8071" ht="12.5" x14ac:dyDescent="0.25"/>
    <row r="8072" ht="12.5" x14ac:dyDescent="0.25"/>
    <row r="8073" ht="12.5" x14ac:dyDescent="0.25"/>
    <row r="8074" ht="12.5" x14ac:dyDescent="0.25"/>
    <row r="8075" ht="12.5" x14ac:dyDescent="0.25"/>
    <row r="8076" ht="12.5" x14ac:dyDescent="0.25"/>
    <row r="8077" ht="12.5" x14ac:dyDescent="0.25"/>
    <row r="8078" ht="12.5" x14ac:dyDescent="0.25"/>
    <row r="8079" ht="12.5" x14ac:dyDescent="0.25"/>
    <row r="8080" ht="12.5" x14ac:dyDescent="0.25"/>
    <row r="8081" ht="12.5" x14ac:dyDescent="0.25"/>
    <row r="8082" ht="12.5" x14ac:dyDescent="0.25"/>
    <row r="8083" ht="12.5" x14ac:dyDescent="0.25"/>
    <row r="8084" ht="12.5" x14ac:dyDescent="0.25"/>
    <row r="8085" ht="12.5" x14ac:dyDescent="0.25"/>
    <row r="8086" ht="12.5" x14ac:dyDescent="0.25"/>
    <row r="8087" ht="12.5" x14ac:dyDescent="0.25"/>
    <row r="8088" ht="12.5" x14ac:dyDescent="0.25"/>
    <row r="8089" ht="12.5" x14ac:dyDescent="0.25"/>
    <row r="8090" ht="12.5" x14ac:dyDescent="0.25"/>
    <row r="8091" ht="12.5" x14ac:dyDescent="0.25"/>
    <row r="8092" ht="12.5" x14ac:dyDescent="0.25"/>
    <row r="8093" ht="12.5" x14ac:dyDescent="0.25"/>
    <row r="8094" ht="12.5" x14ac:dyDescent="0.25"/>
    <row r="8095" ht="12.5" x14ac:dyDescent="0.25"/>
    <row r="8096" ht="12.5" x14ac:dyDescent="0.25"/>
    <row r="8097" ht="12.5" x14ac:dyDescent="0.25"/>
    <row r="8098" ht="12.5" x14ac:dyDescent="0.25"/>
    <row r="8099" ht="12.5" x14ac:dyDescent="0.25"/>
    <row r="8100" ht="12.5" x14ac:dyDescent="0.25"/>
    <row r="8101" ht="12.5" x14ac:dyDescent="0.25"/>
    <row r="8102" ht="12.5" x14ac:dyDescent="0.25"/>
    <row r="8103" ht="12.5" x14ac:dyDescent="0.25"/>
    <row r="8104" ht="12.5" x14ac:dyDescent="0.25"/>
    <row r="8105" ht="12.5" x14ac:dyDescent="0.25"/>
    <row r="8106" ht="12.5" x14ac:dyDescent="0.25"/>
    <row r="8107" ht="12.5" x14ac:dyDescent="0.25"/>
    <row r="8108" ht="12.5" x14ac:dyDescent="0.25"/>
    <row r="8109" ht="12.5" x14ac:dyDescent="0.25"/>
    <row r="8110" ht="12.5" x14ac:dyDescent="0.25"/>
    <row r="8111" ht="12.5" x14ac:dyDescent="0.25"/>
    <row r="8112" ht="12.5" x14ac:dyDescent="0.25"/>
    <row r="8113" ht="12.5" x14ac:dyDescent="0.25"/>
    <row r="8114" ht="12.5" x14ac:dyDescent="0.25"/>
    <row r="8115" ht="12.5" x14ac:dyDescent="0.25"/>
    <row r="8116" ht="12.5" x14ac:dyDescent="0.25"/>
    <row r="8117" ht="12.5" x14ac:dyDescent="0.25"/>
    <row r="8118" ht="12.5" x14ac:dyDescent="0.25"/>
    <row r="8119" ht="12.5" x14ac:dyDescent="0.25"/>
    <row r="8120" ht="12.5" x14ac:dyDescent="0.25"/>
    <row r="8121" ht="12.5" x14ac:dyDescent="0.25"/>
    <row r="8122" ht="12.5" x14ac:dyDescent="0.25"/>
    <row r="8123" ht="12.5" x14ac:dyDescent="0.25"/>
    <row r="8124" ht="12.5" x14ac:dyDescent="0.25"/>
    <row r="8125" ht="12.5" x14ac:dyDescent="0.25"/>
    <row r="8126" ht="12.5" x14ac:dyDescent="0.25"/>
    <row r="8127" ht="12.5" x14ac:dyDescent="0.25"/>
    <row r="8128" ht="12.5" x14ac:dyDescent="0.25"/>
    <row r="8129" ht="12.5" x14ac:dyDescent="0.25"/>
    <row r="8130" ht="12.5" x14ac:dyDescent="0.25"/>
    <row r="8131" ht="12.5" x14ac:dyDescent="0.25"/>
    <row r="8132" ht="12.5" x14ac:dyDescent="0.25"/>
    <row r="8133" ht="12.5" x14ac:dyDescent="0.25"/>
    <row r="8134" ht="12.5" x14ac:dyDescent="0.25"/>
    <row r="8135" ht="12.5" x14ac:dyDescent="0.25"/>
    <row r="8136" ht="12.5" x14ac:dyDescent="0.25"/>
    <row r="8137" ht="12.5" x14ac:dyDescent="0.25"/>
    <row r="8138" ht="12.5" x14ac:dyDescent="0.25"/>
    <row r="8139" ht="12.5" x14ac:dyDescent="0.25"/>
    <row r="8140" ht="12.5" x14ac:dyDescent="0.25"/>
    <row r="8141" ht="12.5" x14ac:dyDescent="0.25"/>
    <row r="8142" ht="12.5" x14ac:dyDescent="0.25"/>
    <row r="8143" ht="12.5" x14ac:dyDescent="0.25"/>
    <row r="8144" ht="12.5" x14ac:dyDescent="0.25"/>
    <row r="8145" ht="12.5" x14ac:dyDescent="0.25"/>
    <row r="8146" ht="12.5" x14ac:dyDescent="0.25"/>
    <row r="8147" ht="12.5" x14ac:dyDescent="0.25"/>
    <row r="8148" ht="12.5" x14ac:dyDescent="0.25"/>
    <row r="8149" ht="12.5" x14ac:dyDescent="0.25"/>
    <row r="8150" ht="12.5" x14ac:dyDescent="0.25"/>
    <row r="8151" ht="12.5" x14ac:dyDescent="0.25"/>
    <row r="8152" ht="12.5" x14ac:dyDescent="0.25"/>
    <row r="8153" ht="12.5" x14ac:dyDescent="0.25"/>
    <row r="8154" ht="12.5" x14ac:dyDescent="0.25"/>
    <row r="8155" ht="12.5" x14ac:dyDescent="0.25"/>
    <row r="8156" ht="12.5" x14ac:dyDescent="0.25"/>
    <row r="8157" ht="12.5" x14ac:dyDescent="0.25"/>
    <row r="8158" ht="12.5" x14ac:dyDescent="0.25"/>
    <row r="8159" ht="12.5" x14ac:dyDescent="0.25"/>
    <row r="8160" ht="12.5" x14ac:dyDescent="0.25"/>
    <row r="8161" ht="12.5" x14ac:dyDescent="0.25"/>
    <row r="8162" ht="12.5" x14ac:dyDescent="0.25"/>
    <row r="8163" ht="12.5" x14ac:dyDescent="0.25"/>
    <row r="8164" ht="12.5" x14ac:dyDescent="0.25"/>
    <row r="8165" ht="12.5" x14ac:dyDescent="0.25"/>
    <row r="8166" ht="12.5" x14ac:dyDescent="0.25"/>
    <row r="8167" ht="12.5" x14ac:dyDescent="0.25"/>
    <row r="8168" ht="12.5" x14ac:dyDescent="0.25"/>
    <row r="8169" ht="12.5" x14ac:dyDescent="0.25"/>
    <row r="8170" ht="12.5" x14ac:dyDescent="0.25"/>
    <row r="8171" ht="12.5" x14ac:dyDescent="0.25"/>
    <row r="8172" ht="12.5" x14ac:dyDescent="0.25"/>
    <row r="8173" ht="12.5" x14ac:dyDescent="0.25"/>
    <row r="8174" ht="12.5" x14ac:dyDescent="0.25"/>
    <row r="8175" ht="12.5" x14ac:dyDescent="0.25"/>
    <row r="8176" ht="12.5" x14ac:dyDescent="0.25"/>
    <row r="8177" ht="12.5" x14ac:dyDescent="0.25"/>
    <row r="8178" ht="12.5" x14ac:dyDescent="0.25"/>
    <row r="8179" ht="12.5" x14ac:dyDescent="0.25"/>
    <row r="8180" ht="12.5" x14ac:dyDescent="0.25"/>
    <row r="8181" ht="12.5" x14ac:dyDescent="0.25"/>
    <row r="8182" ht="12.5" x14ac:dyDescent="0.25"/>
    <row r="8183" ht="12.5" x14ac:dyDescent="0.25"/>
    <row r="8184" ht="12.5" x14ac:dyDescent="0.25"/>
    <row r="8185" ht="12.5" x14ac:dyDescent="0.25"/>
    <row r="8186" ht="12.5" x14ac:dyDescent="0.25"/>
    <row r="8187" ht="12.5" x14ac:dyDescent="0.25"/>
    <row r="8188" ht="12.5" x14ac:dyDescent="0.25"/>
    <row r="8189" ht="12.5" x14ac:dyDescent="0.25"/>
    <row r="8190" ht="12.5" x14ac:dyDescent="0.25"/>
    <row r="8191" ht="12.5" x14ac:dyDescent="0.25"/>
    <row r="8192" ht="12.5" x14ac:dyDescent="0.25"/>
    <row r="8193" ht="12.5" x14ac:dyDescent="0.25"/>
    <row r="8194" ht="12.5" x14ac:dyDescent="0.25"/>
    <row r="8195" ht="12.5" x14ac:dyDescent="0.25"/>
    <row r="8196" ht="12.5" x14ac:dyDescent="0.25"/>
    <row r="8197" ht="12.5" x14ac:dyDescent="0.25"/>
    <row r="8198" ht="12.5" x14ac:dyDescent="0.25"/>
    <row r="8199" ht="12.5" x14ac:dyDescent="0.25"/>
    <row r="8200" ht="12.5" x14ac:dyDescent="0.25"/>
    <row r="8201" ht="12.5" x14ac:dyDescent="0.25"/>
    <row r="8202" ht="12.5" x14ac:dyDescent="0.25"/>
    <row r="8203" ht="12.5" x14ac:dyDescent="0.25"/>
    <row r="8204" ht="12.5" x14ac:dyDescent="0.25"/>
    <row r="8205" ht="12.5" x14ac:dyDescent="0.25"/>
    <row r="8206" ht="12.5" x14ac:dyDescent="0.25"/>
    <row r="8207" ht="12.5" x14ac:dyDescent="0.25"/>
    <row r="8208" ht="12.5" x14ac:dyDescent="0.25"/>
    <row r="8209" ht="12.5" x14ac:dyDescent="0.25"/>
    <row r="8210" ht="12.5" x14ac:dyDescent="0.25"/>
    <row r="8211" ht="12.5" x14ac:dyDescent="0.25"/>
    <row r="8212" ht="12.5" x14ac:dyDescent="0.25"/>
    <row r="8213" ht="12.5" x14ac:dyDescent="0.25"/>
    <row r="8214" ht="12.5" x14ac:dyDescent="0.25"/>
    <row r="8215" ht="12.5" x14ac:dyDescent="0.25"/>
    <row r="8216" ht="12.5" x14ac:dyDescent="0.25"/>
    <row r="8217" ht="12.5" x14ac:dyDescent="0.25"/>
    <row r="8218" ht="12.5" x14ac:dyDescent="0.25"/>
    <row r="8219" ht="12.5" x14ac:dyDescent="0.25"/>
    <row r="8220" ht="12.5" x14ac:dyDescent="0.25"/>
    <row r="8221" ht="12.5" x14ac:dyDescent="0.25"/>
    <row r="8222" ht="12.5" x14ac:dyDescent="0.25"/>
    <row r="8223" ht="12.5" x14ac:dyDescent="0.25"/>
    <row r="8224" ht="12.5" x14ac:dyDescent="0.25"/>
    <row r="8225" ht="12.5" x14ac:dyDescent="0.25"/>
    <row r="8226" ht="12.5" x14ac:dyDescent="0.25"/>
    <row r="8227" ht="12.5" x14ac:dyDescent="0.25"/>
    <row r="8228" ht="12.5" x14ac:dyDescent="0.25"/>
    <row r="8229" ht="12.5" x14ac:dyDescent="0.25"/>
    <row r="8230" ht="12.5" x14ac:dyDescent="0.25"/>
    <row r="8231" ht="12.5" x14ac:dyDescent="0.25"/>
    <row r="8232" ht="12.5" x14ac:dyDescent="0.25"/>
    <row r="8233" ht="12.5" x14ac:dyDescent="0.25"/>
    <row r="8234" ht="12.5" x14ac:dyDescent="0.25"/>
    <row r="8235" ht="12.5" x14ac:dyDescent="0.25"/>
    <row r="8236" ht="12.5" x14ac:dyDescent="0.25"/>
    <row r="8237" ht="12.5" x14ac:dyDescent="0.25"/>
    <row r="8238" ht="12.5" x14ac:dyDescent="0.25"/>
    <row r="8239" ht="12.5" x14ac:dyDescent="0.25"/>
    <row r="8240" ht="12.5" x14ac:dyDescent="0.25"/>
    <row r="8241" ht="12.5" x14ac:dyDescent="0.25"/>
    <row r="8242" ht="12.5" x14ac:dyDescent="0.25"/>
    <row r="8243" ht="12.5" x14ac:dyDescent="0.25"/>
    <row r="8244" ht="12.5" x14ac:dyDescent="0.25"/>
    <row r="8245" ht="12.5" x14ac:dyDescent="0.25"/>
    <row r="8246" ht="12.5" x14ac:dyDescent="0.25"/>
    <row r="8247" ht="12.5" x14ac:dyDescent="0.25"/>
    <row r="8248" ht="12.5" x14ac:dyDescent="0.25"/>
    <row r="8249" ht="12.5" x14ac:dyDescent="0.25"/>
    <row r="8250" ht="12.5" x14ac:dyDescent="0.25"/>
    <row r="8251" ht="12.5" x14ac:dyDescent="0.25"/>
    <row r="8252" ht="12.5" x14ac:dyDescent="0.25"/>
    <row r="8253" ht="12.5" x14ac:dyDescent="0.25"/>
    <row r="8254" ht="12.5" x14ac:dyDescent="0.25"/>
    <row r="8255" ht="12.5" x14ac:dyDescent="0.25"/>
    <row r="8256" ht="12.5" x14ac:dyDescent="0.25"/>
    <row r="8257" ht="12.5" x14ac:dyDescent="0.25"/>
    <row r="8258" ht="12.5" x14ac:dyDescent="0.25"/>
    <row r="8259" ht="12.5" x14ac:dyDescent="0.25"/>
    <row r="8260" ht="12.5" x14ac:dyDescent="0.25"/>
    <row r="8261" ht="12.5" x14ac:dyDescent="0.25"/>
    <row r="8262" ht="12.5" x14ac:dyDescent="0.25"/>
    <row r="8263" ht="12.5" x14ac:dyDescent="0.25"/>
    <row r="8264" ht="12.5" x14ac:dyDescent="0.25"/>
    <row r="8265" ht="12.5" x14ac:dyDescent="0.25"/>
    <row r="8266" ht="12.5" x14ac:dyDescent="0.25"/>
    <row r="8267" ht="12.5" x14ac:dyDescent="0.25"/>
    <row r="8268" ht="12.5" x14ac:dyDescent="0.25"/>
    <row r="8269" ht="12.5" x14ac:dyDescent="0.25"/>
    <row r="8270" ht="12.5" x14ac:dyDescent="0.25"/>
    <row r="8271" ht="12.5" x14ac:dyDescent="0.25"/>
    <row r="8272" ht="12.5" x14ac:dyDescent="0.25"/>
    <row r="8273" ht="12.5" x14ac:dyDescent="0.25"/>
    <row r="8274" ht="12.5" x14ac:dyDescent="0.25"/>
    <row r="8275" ht="12.5" x14ac:dyDescent="0.25"/>
    <row r="8276" ht="12.5" x14ac:dyDescent="0.25"/>
    <row r="8277" ht="12.5" x14ac:dyDescent="0.25"/>
    <row r="8278" ht="12.5" x14ac:dyDescent="0.25"/>
    <row r="8279" ht="12.5" x14ac:dyDescent="0.25"/>
    <row r="8280" ht="12.5" x14ac:dyDescent="0.25"/>
    <row r="8281" ht="12.5" x14ac:dyDescent="0.25"/>
    <row r="8282" ht="12.5" x14ac:dyDescent="0.25"/>
    <row r="8283" ht="12.5" x14ac:dyDescent="0.25"/>
    <row r="8284" ht="12.5" x14ac:dyDescent="0.25"/>
    <row r="8285" ht="12.5" x14ac:dyDescent="0.25"/>
    <row r="8286" ht="12.5" x14ac:dyDescent="0.25"/>
    <row r="8287" ht="12.5" x14ac:dyDescent="0.25"/>
    <row r="8288" ht="12.5" x14ac:dyDescent="0.25"/>
    <row r="8289" ht="12.5" x14ac:dyDescent="0.25"/>
    <row r="8290" ht="12.5" x14ac:dyDescent="0.25"/>
    <row r="8291" ht="12.5" x14ac:dyDescent="0.25"/>
    <row r="8292" ht="12.5" x14ac:dyDescent="0.25"/>
    <row r="8293" ht="12.5" x14ac:dyDescent="0.25"/>
    <row r="8294" ht="12.5" x14ac:dyDescent="0.25"/>
    <row r="8295" ht="12.5" x14ac:dyDescent="0.25"/>
    <row r="8296" ht="12.5" x14ac:dyDescent="0.25"/>
    <row r="8297" ht="12.5" x14ac:dyDescent="0.25"/>
    <row r="8298" ht="12.5" x14ac:dyDescent="0.25"/>
    <row r="8299" ht="12.5" x14ac:dyDescent="0.25"/>
    <row r="8300" ht="12.5" x14ac:dyDescent="0.25"/>
    <row r="8301" ht="12.5" x14ac:dyDescent="0.25"/>
    <row r="8302" ht="12.5" x14ac:dyDescent="0.25"/>
    <row r="8303" ht="12.5" x14ac:dyDescent="0.25"/>
    <row r="8304" ht="12.5" x14ac:dyDescent="0.25"/>
    <row r="8305" ht="12.5" x14ac:dyDescent="0.25"/>
    <row r="8306" ht="12.5" x14ac:dyDescent="0.25"/>
    <row r="8307" ht="12.5" x14ac:dyDescent="0.25"/>
    <row r="8308" ht="12.5" x14ac:dyDescent="0.25"/>
    <row r="8309" ht="12.5" x14ac:dyDescent="0.25"/>
    <row r="8310" ht="12.5" x14ac:dyDescent="0.25"/>
    <row r="8311" ht="12.5" x14ac:dyDescent="0.25"/>
    <row r="8312" ht="12.5" x14ac:dyDescent="0.25"/>
    <row r="8313" ht="12.5" x14ac:dyDescent="0.25"/>
    <row r="8314" ht="12.5" x14ac:dyDescent="0.25"/>
    <row r="8315" ht="12.5" x14ac:dyDescent="0.25"/>
    <row r="8316" ht="12.5" x14ac:dyDescent="0.25"/>
    <row r="8317" ht="12.5" x14ac:dyDescent="0.25"/>
    <row r="8318" ht="12.5" x14ac:dyDescent="0.25"/>
    <row r="8319" ht="12.5" x14ac:dyDescent="0.25"/>
    <row r="8320" ht="12.5" x14ac:dyDescent="0.25"/>
    <row r="8321" ht="12.5" x14ac:dyDescent="0.25"/>
    <row r="8322" ht="12.5" x14ac:dyDescent="0.25"/>
    <row r="8323" ht="12.5" x14ac:dyDescent="0.25"/>
    <row r="8324" ht="12.5" x14ac:dyDescent="0.25"/>
    <row r="8325" ht="12.5" x14ac:dyDescent="0.25"/>
    <row r="8326" ht="12.5" x14ac:dyDescent="0.25"/>
    <row r="8327" ht="12.5" x14ac:dyDescent="0.25"/>
    <row r="8328" ht="12.5" x14ac:dyDescent="0.25"/>
    <row r="8329" ht="12.5" x14ac:dyDescent="0.25"/>
    <row r="8330" ht="12.5" x14ac:dyDescent="0.25"/>
    <row r="8331" ht="12.5" x14ac:dyDescent="0.25"/>
    <row r="8332" ht="12.5" x14ac:dyDescent="0.25"/>
    <row r="8333" ht="12.5" x14ac:dyDescent="0.25"/>
    <row r="8334" ht="12.5" x14ac:dyDescent="0.25"/>
    <row r="8335" ht="12.5" x14ac:dyDescent="0.25"/>
    <row r="8336" ht="12.5" x14ac:dyDescent="0.25"/>
    <row r="8337" ht="12.5" x14ac:dyDescent="0.25"/>
    <row r="8338" ht="12.5" x14ac:dyDescent="0.25"/>
    <row r="8339" ht="12.5" x14ac:dyDescent="0.25"/>
    <row r="8340" ht="12.5" x14ac:dyDescent="0.25"/>
    <row r="8341" ht="12.5" x14ac:dyDescent="0.25"/>
    <row r="8342" ht="12.5" x14ac:dyDescent="0.25"/>
    <row r="8343" ht="12.5" x14ac:dyDescent="0.25"/>
    <row r="8344" ht="12.5" x14ac:dyDescent="0.25"/>
    <row r="8345" ht="12.5" x14ac:dyDescent="0.25"/>
    <row r="8346" ht="12.5" x14ac:dyDescent="0.25"/>
    <row r="8347" ht="12.5" x14ac:dyDescent="0.25"/>
    <row r="8348" ht="12.5" x14ac:dyDescent="0.25"/>
    <row r="8349" ht="12.5" x14ac:dyDescent="0.25"/>
    <row r="8350" ht="12.5" x14ac:dyDescent="0.25"/>
    <row r="8351" ht="12.5" x14ac:dyDescent="0.25"/>
    <row r="8352" ht="12.5" x14ac:dyDescent="0.25"/>
    <row r="8353" ht="12.5" x14ac:dyDescent="0.25"/>
    <row r="8354" ht="12.5" x14ac:dyDescent="0.25"/>
    <row r="8355" ht="12.5" x14ac:dyDescent="0.25"/>
    <row r="8356" ht="12.5" x14ac:dyDescent="0.25"/>
    <row r="8357" ht="12.5" x14ac:dyDescent="0.25"/>
    <row r="8358" ht="12.5" x14ac:dyDescent="0.25"/>
    <row r="8359" ht="12.5" x14ac:dyDescent="0.25"/>
    <row r="8360" ht="12.5" x14ac:dyDescent="0.25"/>
    <row r="8361" ht="12.5" x14ac:dyDescent="0.25"/>
    <row r="8362" ht="12.5" x14ac:dyDescent="0.25"/>
    <row r="8363" ht="12.5" x14ac:dyDescent="0.25"/>
    <row r="8364" ht="12.5" x14ac:dyDescent="0.25"/>
    <row r="8365" ht="12.5" x14ac:dyDescent="0.25"/>
    <row r="8366" ht="12.5" x14ac:dyDescent="0.25"/>
    <row r="8367" ht="12.5" x14ac:dyDescent="0.25"/>
    <row r="8368" ht="12.5" x14ac:dyDescent="0.25"/>
    <row r="8369" ht="12.5" x14ac:dyDescent="0.25"/>
    <row r="8370" ht="12.5" x14ac:dyDescent="0.25"/>
    <row r="8371" ht="12.5" x14ac:dyDescent="0.25"/>
    <row r="8372" ht="12.5" x14ac:dyDescent="0.25"/>
    <row r="8373" ht="12.5" x14ac:dyDescent="0.25"/>
    <row r="8374" ht="12.5" x14ac:dyDescent="0.25"/>
    <row r="8375" ht="12.5" x14ac:dyDescent="0.25"/>
    <row r="8376" ht="12.5" x14ac:dyDescent="0.25"/>
    <row r="8377" ht="12.5" x14ac:dyDescent="0.25"/>
    <row r="8378" ht="12.5" x14ac:dyDescent="0.25"/>
    <row r="8379" ht="12.5" x14ac:dyDescent="0.25"/>
    <row r="8380" ht="12.5" x14ac:dyDescent="0.25"/>
    <row r="8381" ht="12.5" x14ac:dyDescent="0.25"/>
    <row r="8382" ht="12.5" x14ac:dyDescent="0.25"/>
    <row r="8383" ht="12.5" x14ac:dyDescent="0.25"/>
    <row r="8384" ht="12.5" x14ac:dyDescent="0.25"/>
    <row r="8385" ht="12.5" x14ac:dyDescent="0.25"/>
    <row r="8386" ht="12.5" x14ac:dyDescent="0.25"/>
    <row r="8387" ht="12.5" x14ac:dyDescent="0.25"/>
    <row r="8388" ht="12.5" x14ac:dyDescent="0.25"/>
    <row r="8389" ht="12.5" x14ac:dyDescent="0.25"/>
    <row r="8390" ht="12.5" x14ac:dyDescent="0.25"/>
    <row r="8391" ht="12.5" x14ac:dyDescent="0.25"/>
    <row r="8392" ht="12.5" x14ac:dyDescent="0.25"/>
    <row r="8393" ht="12.5" x14ac:dyDescent="0.25"/>
    <row r="8394" ht="12.5" x14ac:dyDescent="0.25"/>
    <row r="8395" ht="12.5" x14ac:dyDescent="0.25"/>
    <row r="8396" ht="12.5" x14ac:dyDescent="0.25"/>
    <row r="8397" ht="12.5" x14ac:dyDescent="0.25"/>
    <row r="8398" ht="12.5" x14ac:dyDescent="0.25"/>
    <row r="8399" ht="12.5" x14ac:dyDescent="0.25"/>
    <row r="8400" ht="12.5" x14ac:dyDescent="0.25"/>
    <row r="8401" ht="12.5" x14ac:dyDescent="0.25"/>
    <row r="8402" ht="12.5" x14ac:dyDescent="0.25"/>
    <row r="8403" ht="12.5" x14ac:dyDescent="0.25"/>
    <row r="8404" ht="12.5" x14ac:dyDescent="0.25"/>
    <row r="8405" ht="12.5" x14ac:dyDescent="0.25"/>
    <row r="8406" ht="12.5" x14ac:dyDescent="0.25"/>
    <row r="8407" ht="12.5" x14ac:dyDescent="0.25"/>
    <row r="8408" ht="12.5" x14ac:dyDescent="0.25"/>
    <row r="8409" ht="12.5" x14ac:dyDescent="0.25"/>
    <row r="8410" ht="12.5" x14ac:dyDescent="0.25"/>
    <row r="8411" ht="12.5" x14ac:dyDescent="0.25"/>
    <row r="8412" ht="12.5" x14ac:dyDescent="0.25"/>
    <row r="8413" ht="12.5" x14ac:dyDescent="0.25"/>
    <row r="8414" ht="12.5" x14ac:dyDescent="0.25"/>
    <row r="8415" ht="12.5" x14ac:dyDescent="0.25"/>
    <row r="8416" ht="12.5" x14ac:dyDescent="0.25"/>
    <row r="8417" ht="12.5" x14ac:dyDescent="0.25"/>
    <row r="8418" ht="12.5" x14ac:dyDescent="0.25"/>
    <row r="8419" ht="12.5" x14ac:dyDescent="0.25"/>
    <row r="8420" ht="12.5" x14ac:dyDescent="0.25"/>
    <row r="8421" ht="12.5" x14ac:dyDescent="0.25"/>
    <row r="8422" ht="12.5" x14ac:dyDescent="0.25"/>
    <row r="8423" ht="12.5" x14ac:dyDescent="0.25"/>
    <row r="8424" ht="12.5" x14ac:dyDescent="0.25"/>
    <row r="8425" ht="12.5" x14ac:dyDescent="0.25"/>
    <row r="8426" ht="12.5" x14ac:dyDescent="0.25"/>
    <row r="8427" ht="12.5" x14ac:dyDescent="0.25"/>
    <row r="8428" ht="12.5" x14ac:dyDescent="0.25"/>
    <row r="8429" ht="12.5" x14ac:dyDescent="0.25"/>
    <row r="8430" ht="12.5" x14ac:dyDescent="0.25"/>
    <row r="8431" ht="12.5" x14ac:dyDescent="0.25"/>
    <row r="8432" ht="12.5" x14ac:dyDescent="0.25"/>
    <row r="8433" ht="12.5" x14ac:dyDescent="0.25"/>
    <row r="8434" ht="12.5" x14ac:dyDescent="0.25"/>
    <row r="8435" ht="12.5" x14ac:dyDescent="0.25"/>
    <row r="8436" ht="12.5" x14ac:dyDescent="0.25"/>
    <row r="8437" ht="12.5" x14ac:dyDescent="0.25"/>
    <row r="8438" ht="12.5" x14ac:dyDescent="0.25"/>
    <row r="8439" ht="12.5" x14ac:dyDescent="0.25"/>
    <row r="8440" ht="12.5" x14ac:dyDescent="0.25"/>
    <row r="8441" ht="12.5" x14ac:dyDescent="0.25"/>
    <row r="8442" ht="12.5" x14ac:dyDescent="0.25"/>
    <row r="8443" ht="12.5" x14ac:dyDescent="0.25"/>
    <row r="8444" ht="12.5" x14ac:dyDescent="0.25"/>
    <row r="8445" ht="12.5" x14ac:dyDescent="0.25"/>
    <row r="8446" ht="12.5" x14ac:dyDescent="0.25"/>
    <row r="8447" ht="12.5" x14ac:dyDescent="0.25"/>
    <row r="8448" ht="12.5" x14ac:dyDescent="0.25"/>
    <row r="8449" ht="12.5" x14ac:dyDescent="0.25"/>
    <row r="8450" ht="12.5" x14ac:dyDescent="0.25"/>
    <row r="8451" ht="12.5" x14ac:dyDescent="0.25"/>
    <row r="8452" ht="12.5" x14ac:dyDescent="0.25"/>
    <row r="8453" ht="12.5" x14ac:dyDescent="0.25"/>
    <row r="8454" ht="12.5" x14ac:dyDescent="0.25"/>
    <row r="8455" ht="12.5" x14ac:dyDescent="0.25"/>
    <row r="8456" ht="12.5" x14ac:dyDescent="0.25"/>
    <row r="8457" ht="12.5" x14ac:dyDescent="0.25"/>
    <row r="8458" ht="12.5" x14ac:dyDescent="0.25"/>
    <row r="8459" ht="12.5" x14ac:dyDescent="0.25"/>
    <row r="8460" ht="12.5" x14ac:dyDescent="0.25"/>
    <row r="8461" ht="12.5" x14ac:dyDescent="0.25"/>
    <row r="8462" ht="12.5" x14ac:dyDescent="0.25"/>
    <row r="8463" ht="12.5" x14ac:dyDescent="0.25"/>
    <row r="8464" ht="12.5" x14ac:dyDescent="0.25"/>
    <row r="8465" ht="12.5" x14ac:dyDescent="0.25"/>
    <row r="8466" ht="12.5" x14ac:dyDescent="0.25"/>
    <row r="8467" ht="12.5" x14ac:dyDescent="0.25"/>
    <row r="8468" ht="12.5" x14ac:dyDescent="0.25"/>
    <row r="8469" ht="12.5" x14ac:dyDescent="0.25"/>
    <row r="8470" ht="12.5" x14ac:dyDescent="0.25"/>
    <row r="8471" ht="12.5" x14ac:dyDescent="0.25"/>
    <row r="8472" ht="12.5" x14ac:dyDescent="0.25"/>
    <row r="8473" ht="12.5" x14ac:dyDescent="0.25"/>
    <row r="8474" ht="12.5" x14ac:dyDescent="0.25"/>
    <row r="8475" ht="12.5" x14ac:dyDescent="0.25"/>
    <row r="8476" ht="12.5" x14ac:dyDescent="0.25"/>
    <row r="8477" ht="12.5" x14ac:dyDescent="0.25"/>
    <row r="8478" ht="12.5" x14ac:dyDescent="0.25"/>
    <row r="8479" ht="12.5" x14ac:dyDescent="0.25"/>
    <row r="8480" ht="12.5" x14ac:dyDescent="0.25"/>
    <row r="8481" ht="12.5" x14ac:dyDescent="0.25"/>
    <row r="8482" ht="12.5" x14ac:dyDescent="0.25"/>
    <row r="8483" ht="12.5" x14ac:dyDescent="0.25"/>
    <row r="8484" ht="12.5" x14ac:dyDescent="0.25"/>
    <row r="8485" ht="12.5" x14ac:dyDescent="0.25"/>
    <row r="8486" ht="12.5" x14ac:dyDescent="0.25"/>
    <row r="8487" ht="12.5" x14ac:dyDescent="0.25"/>
    <row r="8488" ht="12.5" x14ac:dyDescent="0.25"/>
    <row r="8489" ht="12.5" x14ac:dyDescent="0.25"/>
    <row r="8490" ht="12.5" x14ac:dyDescent="0.25"/>
    <row r="8491" ht="12.5" x14ac:dyDescent="0.25"/>
    <row r="8492" ht="12.5" x14ac:dyDescent="0.25"/>
    <row r="8493" ht="12.5" x14ac:dyDescent="0.25"/>
    <row r="8494" ht="12.5" x14ac:dyDescent="0.25"/>
    <row r="8495" ht="12.5" x14ac:dyDescent="0.25"/>
    <row r="8496" ht="12.5" x14ac:dyDescent="0.25"/>
    <row r="8497" ht="12.5" x14ac:dyDescent="0.25"/>
    <row r="8498" ht="12.5" x14ac:dyDescent="0.25"/>
    <row r="8499" ht="12.5" x14ac:dyDescent="0.25"/>
    <row r="8500" ht="12.5" x14ac:dyDescent="0.25"/>
    <row r="8501" ht="12.5" x14ac:dyDescent="0.25"/>
    <row r="8502" ht="12.5" x14ac:dyDescent="0.25"/>
    <row r="8503" ht="12.5" x14ac:dyDescent="0.25"/>
    <row r="8504" ht="12.5" x14ac:dyDescent="0.25"/>
    <row r="8505" ht="12.5" x14ac:dyDescent="0.25"/>
    <row r="8506" ht="12.5" x14ac:dyDescent="0.25"/>
    <row r="8507" ht="12.5" x14ac:dyDescent="0.25"/>
    <row r="8508" ht="12.5" x14ac:dyDescent="0.25"/>
    <row r="8509" ht="12.5" x14ac:dyDescent="0.25"/>
    <row r="8510" ht="12.5" x14ac:dyDescent="0.25"/>
    <row r="8511" ht="12.5" x14ac:dyDescent="0.25"/>
    <row r="8512" ht="12.5" x14ac:dyDescent="0.25"/>
    <row r="8513" ht="12.5" x14ac:dyDescent="0.25"/>
    <row r="8514" ht="12.5" x14ac:dyDescent="0.25"/>
    <row r="8515" ht="12.5" x14ac:dyDescent="0.25"/>
    <row r="8516" ht="12.5" x14ac:dyDescent="0.25"/>
    <row r="8517" ht="12.5" x14ac:dyDescent="0.25"/>
    <row r="8518" ht="12.5" x14ac:dyDescent="0.25"/>
    <row r="8519" ht="12.5" x14ac:dyDescent="0.25"/>
    <row r="8520" ht="12.5" x14ac:dyDescent="0.25"/>
    <row r="8521" ht="12.5" x14ac:dyDescent="0.25"/>
    <row r="8522" ht="12.5" x14ac:dyDescent="0.25"/>
    <row r="8523" ht="12.5" x14ac:dyDescent="0.25"/>
    <row r="8524" ht="12.5" x14ac:dyDescent="0.25"/>
    <row r="8525" ht="12.5" x14ac:dyDescent="0.25"/>
    <row r="8526" ht="12.5" x14ac:dyDescent="0.25"/>
    <row r="8527" ht="12.5" x14ac:dyDescent="0.25"/>
    <row r="8528" ht="12.5" x14ac:dyDescent="0.25"/>
    <row r="8529" ht="12.5" x14ac:dyDescent="0.25"/>
    <row r="8530" ht="12.5" x14ac:dyDescent="0.25"/>
    <row r="8531" ht="12.5" x14ac:dyDescent="0.25"/>
    <row r="8532" ht="12.5" x14ac:dyDescent="0.25"/>
    <row r="8533" ht="12.5" x14ac:dyDescent="0.25"/>
    <row r="8534" ht="12.5" x14ac:dyDescent="0.25"/>
    <row r="8535" ht="12.5" x14ac:dyDescent="0.25"/>
    <row r="8536" ht="12.5" x14ac:dyDescent="0.25"/>
    <row r="8537" ht="12.5" x14ac:dyDescent="0.25"/>
    <row r="8538" ht="12.5" x14ac:dyDescent="0.25"/>
    <row r="8539" ht="12.5" x14ac:dyDescent="0.25"/>
    <row r="8540" ht="12.5" x14ac:dyDescent="0.25"/>
    <row r="8541" ht="12.5" x14ac:dyDescent="0.25"/>
    <row r="8542" ht="12.5" x14ac:dyDescent="0.25"/>
    <row r="8543" ht="12.5" x14ac:dyDescent="0.25"/>
    <row r="8544" ht="12.5" x14ac:dyDescent="0.25"/>
    <row r="8545" ht="12.5" x14ac:dyDescent="0.25"/>
    <row r="8546" ht="12.5" x14ac:dyDescent="0.25"/>
    <row r="8547" ht="12.5" x14ac:dyDescent="0.25"/>
    <row r="8548" ht="12.5" x14ac:dyDescent="0.25"/>
    <row r="8549" ht="12.5" x14ac:dyDescent="0.25"/>
    <row r="8550" ht="12.5" x14ac:dyDescent="0.25"/>
    <row r="8551" ht="12.5" x14ac:dyDescent="0.25"/>
    <row r="8552" ht="12.5" x14ac:dyDescent="0.25"/>
    <row r="8553" ht="12.5" x14ac:dyDescent="0.25"/>
    <row r="8554" ht="12.5" x14ac:dyDescent="0.25"/>
    <row r="8555" ht="12.5" x14ac:dyDescent="0.25"/>
    <row r="8556" ht="12.5" x14ac:dyDescent="0.25"/>
    <row r="8557" ht="12.5" x14ac:dyDescent="0.25"/>
    <row r="8558" ht="12.5" x14ac:dyDescent="0.25"/>
    <row r="8559" ht="12.5" x14ac:dyDescent="0.25"/>
    <row r="8560" ht="12.5" x14ac:dyDescent="0.25"/>
    <row r="8561" ht="12.5" x14ac:dyDescent="0.25"/>
    <row r="8562" ht="12.5" x14ac:dyDescent="0.25"/>
    <row r="8563" ht="12.5" x14ac:dyDescent="0.25"/>
    <row r="8564" ht="12.5" x14ac:dyDescent="0.25"/>
    <row r="8565" ht="12.5" x14ac:dyDescent="0.25"/>
    <row r="8566" ht="12.5" x14ac:dyDescent="0.25"/>
    <row r="8567" ht="12.5" x14ac:dyDescent="0.25"/>
    <row r="8568" ht="12.5" x14ac:dyDescent="0.25"/>
    <row r="8569" ht="12.5" x14ac:dyDescent="0.25"/>
    <row r="8570" ht="12.5" x14ac:dyDescent="0.25"/>
    <row r="8571" ht="12.5" x14ac:dyDescent="0.25"/>
    <row r="8572" ht="12.5" x14ac:dyDescent="0.25"/>
    <row r="8573" ht="12.5" x14ac:dyDescent="0.25"/>
    <row r="8574" ht="12.5" x14ac:dyDescent="0.25"/>
    <row r="8575" ht="12.5" x14ac:dyDescent="0.25"/>
    <row r="8576" ht="12.5" x14ac:dyDescent="0.25"/>
    <row r="8577" ht="12.5" x14ac:dyDescent="0.25"/>
    <row r="8578" ht="12.5" x14ac:dyDescent="0.25"/>
    <row r="8579" ht="12.5" x14ac:dyDescent="0.25"/>
    <row r="8580" ht="12.5" x14ac:dyDescent="0.25"/>
    <row r="8581" ht="12.5" x14ac:dyDescent="0.25"/>
    <row r="8582" ht="12.5" x14ac:dyDescent="0.25"/>
    <row r="8583" ht="12.5" x14ac:dyDescent="0.25"/>
    <row r="8584" ht="12.5" x14ac:dyDescent="0.25"/>
    <row r="8585" ht="12.5" x14ac:dyDescent="0.25"/>
    <row r="8586" ht="12.5" x14ac:dyDescent="0.25"/>
    <row r="8587" ht="12.5" x14ac:dyDescent="0.25"/>
    <row r="8588" ht="12.5" x14ac:dyDescent="0.25"/>
    <row r="8589" ht="12.5" x14ac:dyDescent="0.25"/>
    <row r="8590" ht="12.5" x14ac:dyDescent="0.25"/>
    <row r="8591" ht="12.5" x14ac:dyDescent="0.25"/>
    <row r="8592" ht="12.5" x14ac:dyDescent="0.25"/>
    <row r="8593" ht="12.5" x14ac:dyDescent="0.25"/>
    <row r="8594" ht="12.5" x14ac:dyDescent="0.25"/>
    <row r="8595" ht="12.5" x14ac:dyDescent="0.25"/>
    <row r="8596" ht="12.5" x14ac:dyDescent="0.25"/>
    <row r="8597" ht="12.5" x14ac:dyDescent="0.25"/>
    <row r="8598" ht="12.5" x14ac:dyDescent="0.25"/>
    <row r="8599" ht="12.5" x14ac:dyDescent="0.25"/>
    <row r="8600" ht="12.5" x14ac:dyDescent="0.25"/>
    <row r="8601" ht="12.5" x14ac:dyDescent="0.25"/>
    <row r="8602" ht="12.5" x14ac:dyDescent="0.25"/>
    <row r="8603" ht="12.5" x14ac:dyDescent="0.25"/>
    <row r="8604" ht="12.5" x14ac:dyDescent="0.25"/>
    <row r="8605" ht="12.5" x14ac:dyDescent="0.25"/>
    <row r="8606" ht="12.5" x14ac:dyDescent="0.25"/>
    <row r="8607" ht="12.5" x14ac:dyDescent="0.25"/>
    <row r="8608" ht="12.5" x14ac:dyDescent="0.25"/>
    <row r="8609" ht="12.5" x14ac:dyDescent="0.25"/>
    <row r="8610" ht="12.5" x14ac:dyDescent="0.25"/>
    <row r="8611" ht="12.5" x14ac:dyDescent="0.25"/>
    <row r="8612" ht="12.5" x14ac:dyDescent="0.25"/>
    <row r="8613" ht="12.5" x14ac:dyDescent="0.25"/>
    <row r="8614" ht="12.5" x14ac:dyDescent="0.25"/>
    <row r="8615" ht="12.5" x14ac:dyDescent="0.25"/>
    <row r="8616" ht="12.5" x14ac:dyDescent="0.25"/>
    <row r="8617" ht="12.5" x14ac:dyDescent="0.25"/>
    <row r="8618" ht="12.5" x14ac:dyDescent="0.25"/>
    <row r="8619" ht="12.5" x14ac:dyDescent="0.25"/>
    <row r="8620" ht="12.5" x14ac:dyDescent="0.25"/>
    <row r="8621" ht="12.5" x14ac:dyDescent="0.25"/>
    <row r="8622" ht="12.5" x14ac:dyDescent="0.25"/>
    <row r="8623" ht="12.5" x14ac:dyDescent="0.25"/>
    <row r="8624" ht="12.5" x14ac:dyDescent="0.25"/>
    <row r="8625" ht="12.5" x14ac:dyDescent="0.25"/>
    <row r="8626" ht="12.5" x14ac:dyDescent="0.25"/>
    <row r="8627" ht="12.5" x14ac:dyDescent="0.25"/>
    <row r="8628" ht="12.5" x14ac:dyDescent="0.25"/>
    <row r="8629" ht="12.5" x14ac:dyDescent="0.25"/>
    <row r="8630" ht="12.5" x14ac:dyDescent="0.25"/>
    <row r="8631" ht="12.5" x14ac:dyDescent="0.25"/>
    <row r="8632" ht="12.5" x14ac:dyDescent="0.25"/>
    <row r="8633" ht="12.5" x14ac:dyDescent="0.25"/>
    <row r="8634" ht="12.5" x14ac:dyDescent="0.25"/>
    <row r="8635" ht="12.5" x14ac:dyDescent="0.25"/>
    <row r="8636" ht="12.5" x14ac:dyDescent="0.25"/>
    <row r="8637" ht="12.5" x14ac:dyDescent="0.25"/>
    <row r="8638" ht="12.5" x14ac:dyDescent="0.25"/>
    <row r="8639" ht="12.5" x14ac:dyDescent="0.25"/>
    <row r="8640" ht="12.5" x14ac:dyDescent="0.25"/>
    <row r="8641" ht="12.5" x14ac:dyDescent="0.25"/>
    <row r="8642" ht="12.5" x14ac:dyDescent="0.25"/>
    <row r="8643" ht="12.5" x14ac:dyDescent="0.25"/>
    <row r="8644" ht="12.5" x14ac:dyDescent="0.25"/>
    <row r="8645" ht="12.5" x14ac:dyDescent="0.25"/>
    <row r="8646" ht="12.5" x14ac:dyDescent="0.25"/>
    <row r="8647" ht="12.5" x14ac:dyDescent="0.25"/>
    <row r="8648" ht="12.5" x14ac:dyDescent="0.25"/>
    <row r="8649" ht="12.5" x14ac:dyDescent="0.25"/>
    <row r="8650" ht="12.5" x14ac:dyDescent="0.25"/>
    <row r="8651" ht="12.5" x14ac:dyDescent="0.25"/>
    <row r="8652" ht="12.5" x14ac:dyDescent="0.25"/>
    <row r="8653" ht="12.5" x14ac:dyDescent="0.25"/>
    <row r="8654" ht="12.5" x14ac:dyDescent="0.25"/>
    <row r="8655" ht="12.5" x14ac:dyDescent="0.25"/>
    <row r="8656" ht="12.5" x14ac:dyDescent="0.25"/>
    <row r="8657" ht="12.5" x14ac:dyDescent="0.25"/>
    <row r="8658" ht="12.5" x14ac:dyDescent="0.25"/>
    <row r="8659" ht="12.5" x14ac:dyDescent="0.25"/>
    <row r="8660" ht="12.5" x14ac:dyDescent="0.25"/>
    <row r="8661" ht="12.5" x14ac:dyDescent="0.25"/>
    <row r="8662" ht="12.5" x14ac:dyDescent="0.25"/>
    <row r="8663" ht="12.5" x14ac:dyDescent="0.25"/>
    <row r="8664" ht="12.5" x14ac:dyDescent="0.25"/>
    <row r="8665" ht="12.5" x14ac:dyDescent="0.25"/>
    <row r="8666" ht="12.5" x14ac:dyDescent="0.25"/>
    <row r="8667" ht="12.5" x14ac:dyDescent="0.25"/>
    <row r="8668" ht="12.5" x14ac:dyDescent="0.25"/>
    <row r="8669" ht="12.5" x14ac:dyDescent="0.25"/>
    <row r="8670" ht="12.5" x14ac:dyDescent="0.25"/>
    <row r="8671" ht="12.5" x14ac:dyDescent="0.25"/>
    <row r="8672" ht="12.5" x14ac:dyDescent="0.25"/>
    <row r="8673" ht="12.5" x14ac:dyDescent="0.25"/>
    <row r="8674" ht="12.5" x14ac:dyDescent="0.25"/>
    <row r="8675" ht="12.5" x14ac:dyDescent="0.25"/>
    <row r="8676" ht="12.5" x14ac:dyDescent="0.25"/>
    <row r="8677" ht="12.5" x14ac:dyDescent="0.25"/>
    <row r="8678" ht="12.5" x14ac:dyDescent="0.25"/>
    <row r="8679" ht="12.5" x14ac:dyDescent="0.25"/>
    <row r="8680" ht="12.5" x14ac:dyDescent="0.25"/>
    <row r="8681" ht="12.5" x14ac:dyDescent="0.25"/>
    <row r="8682" ht="12.5" x14ac:dyDescent="0.25"/>
    <row r="8683" ht="12.5" x14ac:dyDescent="0.25"/>
    <row r="8684" ht="12.5" x14ac:dyDescent="0.25"/>
    <row r="8685" ht="12.5" x14ac:dyDescent="0.25"/>
    <row r="8686" ht="12.5" x14ac:dyDescent="0.25"/>
    <row r="8687" ht="12.5" x14ac:dyDescent="0.25"/>
    <row r="8688" ht="12.5" x14ac:dyDescent="0.25"/>
    <row r="8689" ht="12.5" x14ac:dyDescent="0.25"/>
    <row r="8690" ht="12.5" x14ac:dyDescent="0.25"/>
    <row r="8691" ht="12.5" x14ac:dyDescent="0.25"/>
    <row r="8692" ht="12.5" x14ac:dyDescent="0.25"/>
    <row r="8693" ht="12.5" x14ac:dyDescent="0.25"/>
    <row r="8694" ht="12.5" x14ac:dyDescent="0.25"/>
    <row r="8695" ht="12.5" x14ac:dyDescent="0.25"/>
    <row r="8696" ht="12.5" x14ac:dyDescent="0.25"/>
    <row r="8697" ht="12.5" x14ac:dyDescent="0.25"/>
    <row r="8698" ht="12.5" x14ac:dyDescent="0.25"/>
    <row r="8699" ht="12.5" x14ac:dyDescent="0.25"/>
    <row r="8700" ht="12.5" x14ac:dyDescent="0.25"/>
    <row r="8701" ht="12.5" x14ac:dyDescent="0.25"/>
    <row r="8702" ht="12.5" x14ac:dyDescent="0.25"/>
    <row r="8703" ht="12.5" x14ac:dyDescent="0.25"/>
    <row r="8704" ht="12.5" x14ac:dyDescent="0.25"/>
    <row r="8705" ht="12.5" x14ac:dyDescent="0.25"/>
    <row r="8706" ht="12.5" x14ac:dyDescent="0.25"/>
    <row r="8707" ht="12.5" x14ac:dyDescent="0.25"/>
    <row r="8708" ht="12.5" x14ac:dyDescent="0.25"/>
    <row r="8709" ht="12.5" x14ac:dyDescent="0.25"/>
    <row r="8710" ht="12.5" x14ac:dyDescent="0.25"/>
    <row r="8711" ht="12.5" x14ac:dyDescent="0.25"/>
    <row r="8712" ht="12.5" x14ac:dyDescent="0.25"/>
    <row r="8713" ht="12.5" x14ac:dyDescent="0.25"/>
    <row r="8714" ht="12.5" x14ac:dyDescent="0.25"/>
    <row r="8715" ht="12.5" x14ac:dyDescent="0.25"/>
    <row r="8716" ht="12.5" x14ac:dyDescent="0.25"/>
    <row r="8717" ht="12.5" x14ac:dyDescent="0.25"/>
    <row r="8718" ht="12.5" x14ac:dyDescent="0.25"/>
    <row r="8719" ht="12.5" x14ac:dyDescent="0.25"/>
    <row r="8720" ht="12.5" x14ac:dyDescent="0.25"/>
    <row r="8721" ht="12.5" x14ac:dyDescent="0.25"/>
    <row r="8722" ht="12.5" x14ac:dyDescent="0.25"/>
    <row r="8723" ht="12.5" x14ac:dyDescent="0.25"/>
    <row r="8724" ht="12.5" x14ac:dyDescent="0.25"/>
    <row r="8725" ht="12.5" x14ac:dyDescent="0.25"/>
    <row r="8726" ht="12.5" x14ac:dyDescent="0.25"/>
    <row r="8727" ht="12.5" x14ac:dyDescent="0.25"/>
    <row r="8728" ht="12.5" x14ac:dyDescent="0.25"/>
    <row r="8729" ht="12.5" x14ac:dyDescent="0.25"/>
    <row r="8730" ht="12.5" x14ac:dyDescent="0.25"/>
    <row r="8731" ht="12.5" x14ac:dyDescent="0.25"/>
    <row r="8732" ht="12.5" x14ac:dyDescent="0.25"/>
    <row r="8733" ht="12.5" x14ac:dyDescent="0.25"/>
    <row r="8734" ht="12.5" x14ac:dyDescent="0.25"/>
    <row r="8735" ht="12.5" x14ac:dyDescent="0.25"/>
    <row r="8736" ht="12.5" x14ac:dyDescent="0.25"/>
    <row r="8737" ht="12.5" x14ac:dyDescent="0.25"/>
    <row r="8738" ht="12.5" x14ac:dyDescent="0.25"/>
    <row r="8739" ht="12.5" x14ac:dyDescent="0.25"/>
    <row r="8740" ht="12.5" x14ac:dyDescent="0.25"/>
    <row r="8741" ht="12.5" x14ac:dyDescent="0.25"/>
    <row r="8742" ht="12.5" x14ac:dyDescent="0.25"/>
    <row r="8743" ht="12.5" x14ac:dyDescent="0.25"/>
    <row r="8744" ht="12.5" x14ac:dyDescent="0.25"/>
    <row r="8745" ht="12.5" x14ac:dyDescent="0.25"/>
    <row r="8746" ht="12.5" x14ac:dyDescent="0.25"/>
    <row r="8747" ht="12.5" x14ac:dyDescent="0.25"/>
    <row r="8748" ht="12.5" x14ac:dyDescent="0.25"/>
    <row r="8749" ht="12.5" x14ac:dyDescent="0.25"/>
    <row r="8750" ht="12.5" x14ac:dyDescent="0.25"/>
    <row r="8751" ht="12.5" x14ac:dyDescent="0.25"/>
    <row r="8752" ht="12.5" x14ac:dyDescent="0.25"/>
    <row r="8753" ht="12.5" x14ac:dyDescent="0.25"/>
    <row r="8754" ht="12.5" x14ac:dyDescent="0.25"/>
    <row r="8755" ht="12.5" x14ac:dyDescent="0.25"/>
    <row r="8756" ht="12.5" x14ac:dyDescent="0.25"/>
    <row r="8757" ht="12.5" x14ac:dyDescent="0.25"/>
    <row r="8758" ht="12.5" x14ac:dyDescent="0.25"/>
    <row r="8759" ht="12.5" x14ac:dyDescent="0.25"/>
    <row r="8760" ht="12.5" x14ac:dyDescent="0.25"/>
    <row r="8761" ht="12.5" x14ac:dyDescent="0.25"/>
    <row r="8762" ht="12.5" x14ac:dyDescent="0.25"/>
    <row r="8763" ht="12.5" x14ac:dyDescent="0.25"/>
    <row r="8764" ht="12.5" x14ac:dyDescent="0.25"/>
    <row r="8765" ht="12.5" x14ac:dyDescent="0.25"/>
    <row r="8766" ht="12.5" x14ac:dyDescent="0.25"/>
    <row r="8767" ht="12.5" x14ac:dyDescent="0.25"/>
    <row r="8768" ht="12.5" x14ac:dyDescent="0.25"/>
    <row r="8769" ht="12.5" x14ac:dyDescent="0.25"/>
    <row r="8770" ht="12.5" x14ac:dyDescent="0.25"/>
    <row r="8771" ht="12.5" x14ac:dyDescent="0.25"/>
    <row r="8772" ht="12.5" x14ac:dyDescent="0.25"/>
    <row r="8773" ht="12.5" x14ac:dyDescent="0.25"/>
    <row r="8774" ht="12.5" x14ac:dyDescent="0.25"/>
    <row r="8775" ht="12.5" x14ac:dyDescent="0.25"/>
    <row r="8776" ht="12.5" x14ac:dyDescent="0.25"/>
    <row r="8777" ht="12.5" x14ac:dyDescent="0.25"/>
    <row r="8778" ht="12.5" x14ac:dyDescent="0.25"/>
    <row r="8779" ht="12.5" x14ac:dyDescent="0.25"/>
    <row r="8780" ht="12.5" x14ac:dyDescent="0.25"/>
    <row r="8781" ht="12.5" x14ac:dyDescent="0.25"/>
    <row r="8782" ht="12.5" x14ac:dyDescent="0.25"/>
    <row r="8783" ht="12.5" x14ac:dyDescent="0.25"/>
    <row r="8784" ht="12.5" x14ac:dyDescent="0.25"/>
    <row r="8785" ht="12.5" x14ac:dyDescent="0.25"/>
    <row r="8786" ht="12.5" x14ac:dyDescent="0.25"/>
    <row r="8787" ht="12.5" x14ac:dyDescent="0.25"/>
    <row r="8788" ht="12.5" x14ac:dyDescent="0.25"/>
    <row r="8789" ht="12.5" x14ac:dyDescent="0.25"/>
    <row r="8790" ht="12.5" x14ac:dyDescent="0.25"/>
    <row r="8791" ht="12.5" x14ac:dyDescent="0.25"/>
    <row r="8792" ht="12.5" x14ac:dyDescent="0.25"/>
    <row r="8793" ht="12.5" x14ac:dyDescent="0.25"/>
    <row r="8794" ht="12.5" x14ac:dyDescent="0.25"/>
    <row r="8795" ht="12.5" x14ac:dyDescent="0.25"/>
    <row r="8796" ht="12.5" x14ac:dyDescent="0.25"/>
    <row r="8797" ht="12.5" x14ac:dyDescent="0.25"/>
    <row r="8798" ht="12.5" x14ac:dyDescent="0.25"/>
    <row r="8799" ht="12.5" x14ac:dyDescent="0.25"/>
    <row r="8800" ht="12.5" x14ac:dyDescent="0.25"/>
    <row r="8801" ht="12.5" x14ac:dyDescent="0.25"/>
    <row r="8802" ht="12.5" x14ac:dyDescent="0.25"/>
    <row r="8803" ht="12.5" x14ac:dyDescent="0.25"/>
    <row r="8804" ht="12.5" x14ac:dyDescent="0.25"/>
    <row r="8805" ht="12.5" x14ac:dyDescent="0.25"/>
    <row r="8806" ht="12.5" x14ac:dyDescent="0.25"/>
    <row r="8807" ht="12.5" x14ac:dyDescent="0.25"/>
    <row r="8808" ht="12.5" x14ac:dyDescent="0.25"/>
    <row r="8809" ht="12.5" x14ac:dyDescent="0.25"/>
    <row r="8810" ht="12.5" x14ac:dyDescent="0.25"/>
    <row r="8811" ht="12.5" x14ac:dyDescent="0.25"/>
    <row r="8812" ht="12.5" x14ac:dyDescent="0.25"/>
    <row r="8813" ht="12.5" x14ac:dyDescent="0.25"/>
    <row r="8814" ht="12.5" x14ac:dyDescent="0.25"/>
    <row r="8815" ht="12.5" x14ac:dyDescent="0.25"/>
    <row r="8816" ht="12.5" x14ac:dyDescent="0.25"/>
    <row r="8817" ht="12.5" x14ac:dyDescent="0.25"/>
    <row r="8818" ht="12.5" x14ac:dyDescent="0.25"/>
    <row r="8819" ht="12.5" x14ac:dyDescent="0.25"/>
    <row r="8820" ht="12.5" x14ac:dyDescent="0.25"/>
    <row r="8821" ht="12.5" x14ac:dyDescent="0.25"/>
    <row r="8822" ht="12.5" x14ac:dyDescent="0.25"/>
    <row r="8823" ht="12.5" x14ac:dyDescent="0.25"/>
    <row r="8824" ht="12.5" x14ac:dyDescent="0.25"/>
    <row r="8825" ht="12.5" x14ac:dyDescent="0.25"/>
    <row r="8826" ht="12.5" x14ac:dyDescent="0.25"/>
    <row r="8827" ht="12.5" x14ac:dyDescent="0.25"/>
    <row r="8828" ht="12.5" x14ac:dyDescent="0.25"/>
    <row r="8829" ht="12.5" x14ac:dyDescent="0.25"/>
    <row r="8830" ht="12.5" x14ac:dyDescent="0.25"/>
    <row r="8831" ht="12.5" x14ac:dyDescent="0.25"/>
    <row r="8832" ht="12.5" x14ac:dyDescent="0.25"/>
    <row r="8833" ht="12.5" x14ac:dyDescent="0.25"/>
    <row r="8834" ht="12.5" x14ac:dyDescent="0.25"/>
    <row r="8835" ht="12.5" x14ac:dyDescent="0.25"/>
    <row r="8836" ht="12.5" x14ac:dyDescent="0.25"/>
    <row r="8837" ht="12.5" x14ac:dyDescent="0.25"/>
    <row r="8838" ht="12.5" x14ac:dyDescent="0.25"/>
    <row r="8839" ht="12.5" x14ac:dyDescent="0.25"/>
    <row r="8840" ht="12.5" x14ac:dyDescent="0.25"/>
    <row r="8841" ht="12.5" x14ac:dyDescent="0.25"/>
    <row r="8842" ht="12.5" x14ac:dyDescent="0.25"/>
    <row r="8843" ht="12.5" x14ac:dyDescent="0.25"/>
    <row r="8844" ht="12.5" x14ac:dyDescent="0.25"/>
    <row r="8845" ht="12.5" x14ac:dyDescent="0.25"/>
    <row r="8846" ht="12.5" x14ac:dyDescent="0.25"/>
    <row r="8847" ht="12.5" x14ac:dyDescent="0.25"/>
    <row r="8848" ht="12.5" x14ac:dyDescent="0.25"/>
    <row r="8849" ht="12.5" x14ac:dyDescent="0.25"/>
    <row r="8850" ht="12.5" x14ac:dyDescent="0.25"/>
    <row r="8851" ht="12.5" x14ac:dyDescent="0.25"/>
    <row r="8852" ht="12.5" x14ac:dyDescent="0.25"/>
    <row r="8853" ht="12.5" x14ac:dyDescent="0.25"/>
    <row r="8854" ht="12.5" x14ac:dyDescent="0.25"/>
    <row r="8855" ht="12.5" x14ac:dyDescent="0.25"/>
    <row r="8856" ht="12.5" x14ac:dyDescent="0.25"/>
    <row r="8857" ht="12.5" x14ac:dyDescent="0.25"/>
    <row r="8858" ht="12.5" x14ac:dyDescent="0.25"/>
    <row r="8859" ht="12.5" x14ac:dyDescent="0.25"/>
    <row r="8860" ht="12.5" x14ac:dyDescent="0.25"/>
    <row r="8861" ht="12.5" x14ac:dyDescent="0.25"/>
    <row r="8862" ht="12.5" x14ac:dyDescent="0.25"/>
    <row r="8863" ht="12.5" x14ac:dyDescent="0.25"/>
    <row r="8864" ht="12.5" x14ac:dyDescent="0.25"/>
    <row r="8865" ht="12.5" x14ac:dyDescent="0.25"/>
    <row r="8866" ht="12.5" x14ac:dyDescent="0.25"/>
    <row r="8867" ht="12.5" x14ac:dyDescent="0.25"/>
    <row r="8868" ht="12.5" x14ac:dyDescent="0.25"/>
    <row r="8869" ht="12.5" x14ac:dyDescent="0.25"/>
    <row r="8870" ht="12.5" x14ac:dyDescent="0.25"/>
    <row r="8871" ht="12.5" x14ac:dyDescent="0.25"/>
    <row r="8872" ht="12.5" x14ac:dyDescent="0.25"/>
    <row r="8873" ht="12.5" x14ac:dyDescent="0.25"/>
    <row r="8874" ht="12.5" x14ac:dyDescent="0.25"/>
    <row r="8875" ht="12.5" x14ac:dyDescent="0.25"/>
    <row r="8876" ht="12.5" x14ac:dyDescent="0.25"/>
    <row r="8877" ht="12.5" x14ac:dyDescent="0.25"/>
    <row r="8878" ht="12.5" x14ac:dyDescent="0.25"/>
    <row r="8879" ht="12.5" x14ac:dyDescent="0.25"/>
    <row r="8880" ht="12.5" x14ac:dyDescent="0.25"/>
    <row r="8881" ht="12.5" x14ac:dyDescent="0.25"/>
    <row r="8882" ht="12.5" x14ac:dyDescent="0.25"/>
    <row r="8883" ht="12.5" x14ac:dyDescent="0.25"/>
    <row r="8884" ht="12.5" x14ac:dyDescent="0.25"/>
    <row r="8885" ht="12.5" x14ac:dyDescent="0.25"/>
    <row r="8886" ht="12.5" x14ac:dyDescent="0.25"/>
    <row r="8887" ht="12.5" x14ac:dyDescent="0.25"/>
    <row r="8888" ht="12.5" x14ac:dyDescent="0.25"/>
    <row r="8889" ht="12.5" x14ac:dyDescent="0.25"/>
    <row r="8890" ht="12.5" x14ac:dyDescent="0.25"/>
    <row r="8891" ht="12.5" x14ac:dyDescent="0.25"/>
    <row r="8892" ht="12.5" x14ac:dyDescent="0.25"/>
    <row r="8893" ht="12.5" x14ac:dyDescent="0.25"/>
    <row r="8894" ht="12.5" x14ac:dyDescent="0.25"/>
    <row r="8895" ht="12.5" x14ac:dyDescent="0.25"/>
    <row r="8896" ht="12.5" x14ac:dyDescent="0.25"/>
    <row r="8897" ht="12.5" x14ac:dyDescent="0.25"/>
    <row r="8898" ht="12.5" x14ac:dyDescent="0.25"/>
    <row r="8899" ht="12.5" x14ac:dyDescent="0.25"/>
    <row r="8900" ht="12.5" x14ac:dyDescent="0.25"/>
    <row r="8901" ht="12.5" x14ac:dyDescent="0.25"/>
    <row r="8902" ht="12.5" x14ac:dyDescent="0.25"/>
    <row r="8903" ht="12.5" x14ac:dyDescent="0.25"/>
    <row r="8904" ht="12.5" x14ac:dyDescent="0.25"/>
    <row r="8905" ht="12.5" x14ac:dyDescent="0.25"/>
    <row r="8906" ht="12.5" x14ac:dyDescent="0.25"/>
    <row r="8907" ht="12.5" x14ac:dyDescent="0.25"/>
    <row r="8908" ht="12.5" x14ac:dyDescent="0.25"/>
    <row r="8909" ht="12.5" x14ac:dyDescent="0.25"/>
    <row r="8910" ht="12.5" x14ac:dyDescent="0.25"/>
    <row r="8911" ht="12.5" x14ac:dyDescent="0.25"/>
    <row r="8912" ht="12.5" x14ac:dyDescent="0.25"/>
    <row r="8913" ht="12.5" x14ac:dyDescent="0.25"/>
    <row r="8914" ht="12.5" x14ac:dyDescent="0.25"/>
    <row r="8915" ht="12.5" x14ac:dyDescent="0.25"/>
    <row r="8916" ht="12.5" x14ac:dyDescent="0.25"/>
    <row r="8917" ht="12.5" x14ac:dyDescent="0.25"/>
    <row r="8918" ht="12.5" x14ac:dyDescent="0.25"/>
    <row r="8919" ht="12.5" x14ac:dyDescent="0.25"/>
    <row r="8920" ht="12.5" x14ac:dyDescent="0.25"/>
    <row r="8921" ht="12.5" x14ac:dyDescent="0.25"/>
    <row r="8922" ht="12.5" x14ac:dyDescent="0.25"/>
    <row r="8923" ht="12.5" x14ac:dyDescent="0.25"/>
    <row r="8924" ht="12.5" x14ac:dyDescent="0.25"/>
    <row r="8925" ht="12.5" x14ac:dyDescent="0.25"/>
    <row r="8926" ht="12.5" x14ac:dyDescent="0.25"/>
    <row r="8927" ht="12.5" x14ac:dyDescent="0.25"/>
    <row r="8928" ht="12.5" x14ac:dyDescent="0.25"/>
    <row r="8929" ht="12.5" x14ac:dyDescent="0.25"/>
    <row r="8930" ht="12.5" x14ac:dyDescent="0.25"/>
    <row r="8931" ht="12.5" x14ac:dyDescent="0.25"/>
    <row r="8932" ht="12.5" x14ac:dyDescent="0.25"/>
    <row r="8933" ht="12.5" x14ac:dyDescent="0.25"/>
    <row r="8934" ht="12.5" x14ac:dyDescent="0.25"/>
    <row r="8935" ht="12.5" x14ac:dyDescent="0.25"/>
    <row r="8936" ht="12.5" x14ac:dyDescent="0.25"/>
    <row r="8937" ht="12.5" x14ac:dyDescent="0.25"/>
    <row r="8938" ht="12.5" x14ac:dyDescent="0.25"/>
    <row r="8939" ht="12.5" x14ac:dyDescent="0.25"/>
    <row r="8940" ht="12.5" x14ac:dyDescent="0.25"/>
    <row r="8941" ht="12.5" x14ac:dyDescent="0.25"/>
    <row r="8942" ht="12.5" x14ac:dyDescent="0.25"/>
    <row r="8943" ht="12.5" x14ac:dyDescent="0.25"/>
    <row r="8944" ht="12.5" x14ac:dyDescent="0.25"/>
    <row r="8945" ht="12.5" x14ac:dyDescent="0.25"/>
    <row r="8946" ht="12.5" x14ac:dyDescent="0.25"/>
    <row r="8947" ht="12.5" x14ac:dyDescent="0.25"/>
    <row r="8948" ht="12.5" x14ac:dyDescent="0.25"/>
    <row r="8949" ht="12.5" x14ac:dyDescent="0.25"/>
    <row r="8950" ht="12.5" x14ac:dyDescent="0.25"/>
    <row r="8951" ht="12.5" x14ac:dyDescent="0.25"/>
    <row r="8952" ht="12.5" x14ac:dyDescent="0.25"/>
    <row r="8953" ht="12.5" x14ac:dyDescent="0.25"/>
    <row r="8954" ht="12.5" x14ac:dyDescent="0.25"/>
    <row r="8955" ht="12.5" x14ac:dyDescent="0.25"/>
    <row r="8956" ht="12.5" x14ac:dyDescent="0.25"/>
    <row r="8957" ht="12.5" x14ac:dyDescent="0.25"/>
    <row r="8958" ht="12.5" x14ac:dyDescent="0.25"/>
    <row r="8959" ht="12.5" x14ac:dyDescent="0.25"/>
    <row r="8960" ht="12.5" x14ac:dyDescent="0.25"/>
    <row r="8961" ht="12.5" x14ac:dyDescent="0.25"/>
    <row r="8962" ht="12.5" x14ac:dyDescent="0.25"/>
    <row r="8963" ht="12.5" x14ac:dyDescent="0.25"/>
    <row r="8964" ht="12.5" x14ac:dyDescent="0.25"/>
    <row r="8965" ht="12.5" x14ac:dyDescent="0.25"/>
    <row r="8966" ht="12.5" x14ac:dyDescent="0.25"/>
    <row r="8967" ht="12.5" x14ac:dyDescent="0.25"/>
    <row r="8968" ht="12.5" x14ac:dyDescent="0.25"/>
    <row r="8969" ht="12.5" x14ac:dyDescent="0.25"/>
    <row r="8970" ht="12.5" x14ac:dyDescent="0.25"/>
    <row r="8971" ht="12.5" x14ac:dyDescent="0.25"/>
    <row r="8972" ht="12.5" x14ac:dyDescent="0.25"/>
    <row r="8973" ht="12.5" x14ac:dyDescent="0.25"/>
    <row r="8974" ht="12.5" x14ac:dyDescent="0.25"/>
    <row r="8975" ht="12.5" x14ac:dyDescent="0.25"/>
    <row r="8976" ht="12.5" x14ac:dyDescent="0.25"/>
    <row r="8977" ht="12.5" x14ac:dyDescent="0.25"/>
    <row r="8978" ht="12.5" x14ac:dyDescent="0.25"/>
    <row r="8979" ht="12.5" x14ac:dyDescent="0.25"/>
    <row r="8980" ht="12.5" x14ac:dyDescent="0.25"/>
    <row r="8981" ht="12.5" x14ac:dyDescent="0.25"/>
    <row r="8982" ht="12.5" x14ac:dyDescent="0.25"/>
    <row r="8983" ht="12.5" x14ac:dyDescent="0.25"/>
    <row r="8984" ht="12.5" x14ac:dyDescent="0.25"/>
    <row r="8985" ht="12.5" x14ac:dyDescent="0.25"/>
    <row r="8986" ht="12.5" x14ac:dyDescent="0.25"/>
    <row r="8987" ht="12.5" x14ac:dyDescent="0.25"/>
    <row r="8988" ht="12.5" x14ac:dyDescent="0.25"/>
    <row r="8989" ht="12.5" x14ac:dyDescent="0.25"/>
    <row r="8990" ht="12.5" x14ac:dyDescent="0.25"/>
    <row r="8991" ht="12.5" x14ac:dyDescent="0.25"/>
    <row r="8992" ht="12.5" x14ac:dyDescent="0.25"/>
    <row r="8993" ht="12.5" x14ac:dyDescent="0.25"/>
    <row r="8994" ht="12.5" x14ac:dyDescent="0.25"/>
    <row r="8995" ht="12.5" x14ac:dyDescent="0.25"/>
    <row r="8996" ht="12.5" x14ac:dyDescent="0.25"/>
    <row r="8997" ht="12.5" x14ac:dyDescent="0.25"/>
    <row r="8998" ht="12.5" x14ac:dyDescent="0.25"/>
    <row r="8999" ht="12.5" x14ac:dyDescent="0.25"/>
    <row r="9000" ht="12.5" x14ac:dyDescent="0.25"/>
    <row r="9001" ht="12.5" x14ac:dyDescent="0.25"/>
    <row r="9002" ht="12.5" x14ac:dyDescent="0.25"/>
    <row r="9003" ht="12.5" x14ac:dyDescent="0.25"/>
    <row r="9004" ht="12.5" x14ac:dyDescent="0.25"/>
    <row r="9005" ht="12.5" x14ac:dyDescent="0.25"/>
    <row r="9006" ht="12.5" x14ac:dyDescent="0.25"/>
    <row r="9007" ht="12.5" x14ac:dyDescent="0.25"/>
    <row r="9008" ht="12.5" x14ac:dyDescent="0.25"/>
    <row r="9009" ht="12.5" x14ac:dyDescent="0.25"/>
    <row r="9010" ht="12.5" x14ac:dyDescent="0.25"/>
    <row r="9011" ht="12.5" x14ac:dyDescent="0.25"/>
    <row r="9012" ht="12.5" x14ac:dyDescent="0.25"/>
    <row r="9013" ht="12.5" x14ac:dyDescent="0.25"/>
    <row r="9014" ht="12.5" x14ac:dyDescent="0.25"/>
    <row r="9015" ht="12.5" x14ac:dyDescent="0.25"/>
    <row r="9016" ht="12.5" x14ac:dyDescent="0.25"/>
    <row r="9017" ht="12.5" x14ac:dyDescent="0.25"/>
    <row r="9018" ht="12.5" x14ac:dyDescent="0.25"/>
    <row r="9019" ht="12.5" x14ac:dyDescent="0.25"/>
    <row r="9020" ht="12.5" x14ac:dyDescent="0.25"/>
    <row r="9021" ht="12.5" x14ac:dyDescent="0.25"/>
    <row r="9022" ht="12.5" x14ac:dyDescent="0.25"/>
    <row r="9023" ht="12.5" x14ac:dyDescent="0.25"/>
    <row r="9024" ht="12.5" x14ac:dyDescent="0.25"/>
    <row r="9025" ht="12.5" x14ac:dyDescent="0.25"/>
    <row r="9026" ht="12.5" x14ac:dyDescent="0.25"/>
    <row r="9027" ht="12.5" x14ac:dyDescent="0.25"/>
    <row r="9028" ht="12.5" x14ac:dyDescent="0.25"/>
    <row r="9029" ht="12.5" x14ac:dyDescent="0.25"/>
    <row r="9030" ht="12.5" x14ac:dyDescent="0.25"/>
    <row r="9031" ht="12.5" x14ac:dyDescent="0.25"/>
    <row r="9032" ht="12.5" x14ac:dyDescent="0.25"/>
    <row r="9033" ht="12.5" x14ac:dyDescent="0.25"/>
    <row r="9034" ht="12.5" x14ac:dyDescent="0.25"/>
    <row r="9035" ht="12.5" x14ac:dyDescent="0.25"/>
    <row r="9036" ht="12.5" x14ac:dyDescent="0.25"/>
    <row r="9037" ht="12.5" x14ac:dyDescent="0.25"/>
    <row r="9038" ht="12.5" x14ac:dyDescent="0.25"/>
    <row r="9039" ht="12.5" x14ac:dyDescent="0.25"/>
    <row r="9040" ht="12.5" x14ac:dyDescent="0.25"/>
    <row r="9041" ht="12.5" x14ac:dyDescent="0.25"/>
    <row r="9042" ht="12.5" x14ac:dyDescent="0.25"/>
    <row r="9043" ht="12.5" x14ac:dyDescent="0.25"/>
    <row r="9044" ht="12.5" x14ac:dyDescent="0.25"/>
    <row r="9045" ht="12.5" x14ac:dyDescent="0.25"/>
    <row r="9046" ht="12.5" x14ac:dyDescent="0.25"/>
    <row r="9047" ht="12.5" x14ac:dyDescent="0.25"/>
    <row r="9048" ht="12.5" x14ac:dyDescent="0.25"/>
    <row r="9049" ht="12.5" x14ac:dyDescent="0.25"/>
    <row r="9050" ht="12.5" x14ac:dyDescent="0.25"/>
    <row r="9051" ht="12.5" x14ac:dyDescent="0.25"/>
    <row r="9052" ht="12.5" x14ac:dyDescent="0.25"/>
    <row r="9053" ht="12.5" x14ac:dyDescent="0.25"/>
    <row r="9054" ht="12.5" x14ac:dyDescent="0.25"/>
    <row r="9055" ht="12.5" x14ac:dyDescent="0.25"/>
    <row r="9056" ht="12.5" x14ac:dyDescent="0.25"/>
    <row r="9057" ht="12.5" x14ac:dyDescent="0.25"/>
    <row r="9058" ht="12.5" x14ac:dyDescent="0.25"/>
    <row r="9059" ht="12.5" x14ac:dyDescent="0.25"/>
    <row r="9060" ht="12.5" x14ac:dyDescent="0.25"/>
    <row r="9061" ht="12.5" x14ac:dyDescent="0.25"/>
    <row r="9062" ht="12.5" x14ac:dyDescent="0.25"/>
    <row r="9063" ht="12.5" x14ac:dyDescent="0.25"/>
    <row r="9064" ht="12.5" x14ac:dyDescent="0.25"/>
    <row r="9065" ht="12.5" x14ac:dyDescent="0.25"/>
    <row r="9066" ht="12.5" x14ac:dyDescent="0.25"/>
    <row r="9067" ht="12.5" x14ac:dyDescent="0.25"/>
    <row r="9068" ht="12.5" x14ac:dyDescent="0.25"/>
    <row r="9069" ht="12.5" x14ac:dyDescent="0.25"/>
    <row r="9070" ht="12.5" x14ac:dyDescent="0.25"/>
    <row r="9071" ht="12.5" x14ac:dyDescent="0.25"/>
    <row r="9072" ht="12.5" x14ac:dyDescent="0.25"/>
    <row r="9073" ht="12.5" x14ac:dyDescent="0.25"/>
    <row r="9074" ht="12.5" x14ac:dyDescent="0.25"/>
    <row r="9075" ht="12.5" x14ac:dyDescent="0.25"/>
    <row r="9076" ht="12.5" x14ac:dyDescent="0.25"/>
    <row r="9077" ht="12.5" x14ac:dyDescent="0.25"/>
    <row r="9078" ht="12.5" x14ac:dyDescent="0.25"/>
    <row r="9079" ht="12.5" x14ac:dyDescent="0.25"/>
    <row r="9080" ht="12.5" x14ac:dyDescent="0.25"/>
    <row r="9081" ht="12.5" x14ac:dyDescent="0.25"/>
    <row r="9082" ht="12.5" x14ac:dyDescent="0.25"/>
    <row r="9083" ht="12.5" x14ac:dyDescent="0.25"/>
    <row r="9084" ht="12.5" x14ac:dyDescent="0.25"/>
    <row r="9085" ht="12.5" x14ac:dyDescent="0.25"/>
    <row r="9086" ht="12.5" x14ac:dyDescent="0.25"/>
    <row r="9087" ht="12.5" x14ac:dyDescent="0.25"/>
    <row r="9088" ht="12.5" x14ac:dyDescent="0.25"/>
    <row r="9089" ht="12.5" x14ac:dyDescent="0.25"/>
    <row r="9090" ht="12.5" x14ac:dyDescent="0.25"/>
    <row r="9091" ht="12.5" x14ac:dyDescent="0.25"/>
    <row r="9092" ht="12.5" x14ac:dyDescent="0.25"/>
    <row r="9093" ht="12.5" x14ac:dyDescent="0.25"/>
    <row r="9094" ht="12.5" x14ac:dyDescent="0.25"/>
    <row r="9095" ht="12.5" x14ac:dyDescent="0.25"/>
    <row r="9096" ht="12.5" x14ac:dyDescent="0.25"/>
    <row r="9097" ht="12.5" x14ac:dyDescent="0.25"/>
    <row r="9098" ht="12.5" x14ac:dyDescent="0.25"/>
    <row r="9099" ht="12.5" x14ac:dyDescent="0.25"/>
    <row r="9100" ht="12.5" x14ac:dyDescent="0.25"/>
    <row r="9101" ht="12.5" x14ac:dyDescent="0.25"/>
    <row r="9102" ht="12.5" x14ac:dyDescent="0.25"/>
    <row r="9103" ht="12.5" x14ac:dyDescent="0.25"/>
    <row r="9104" ht="12.5" x14ac:dyDescent="0.25"/>
    <row r="9105" ht="12.5" x14ac:dyDescent="0.25"/>
    <row r="9106" ht="12.5" x14ac:dyDescent="0.25"/>
    <row r="9107" ht="12.5" x14ac:dyDescent="0.25"/>
    <row r="9108" ht="12.5" x14ac:dyDescent="0.25"/>
    <row r="9109" ht="12.5" x14ac:dyDescent="0.25"/>
    <row r="9110" ht="12.5" x14ac:dyDescent="0.25"/>
    <row r="9111" ht="12.5" x14ac:dyDescent="0.25"/>
    <row r="9112" ht="12.5" x14ac:dyDescent="0.25"/>
    <row r="9113" ht="12.5" x14ac:dyDescent="0.25"/>
    <row r="9114" ht="12.5" x14ac:dyDescent="0.25"/>
    <row r="9115" ht="12.5" x14ac:dyDescent="0.25"/>
    <row r="9116" ht="12.5" x14ac:dyDescent="0.25"/>
    <row r="9117" ht="12.5" x14ac:dyDescent="0.25"/>
    <row r="9118" ht="12.5" x14ac:dyDescent="0.25"/>
    <row r="9119" ht="12.5" x14ac:dyDescent="0.25"/>
    <row r="9120" ht="12.5" x14ac:dyDescent="0.25"/>
    <row r="9121" ht="12.5" x14ac:dyDescent="0.25"/>
    <row r="9122" ht="12.5" x14ac:dyDescent="0.25"/>
    <row r="9123" ht="12.5" x14ac:dyDescent="0.25"/>
    <row r="9124" ht="12.5" x14ac:dyDescent="0.25"/>
    <row r="9125" ht="12.5" x14ac:dyDescent="0.25"/>
    <row r="9126" ht="12.5" x14ac:dyDescent="0.25"/>
    <row r="9127" ht="12.5" x14ac:dyDescent="0.25"/>
    <row r="9128" ht="12.5" x14ac:dyDescent="0.25"/>
    <row r="9129" ht="12.5" x14ac:dyDescent="0.25"/>
    <row r="9130" ht="12.5" x14ac:dyDescent="0.25"/>
    <row r="9131" ht="12.5" x14ac:dyDescent="0.25"/>
    <row r="9132" ht="12.5" x14ac:dyDescent="0.25"/>
    <row r="9133" ht="12.5" x14ac:dyDescent="0.25"/>
    <row r="9134" ht="12.5" x14ac:dyDescent="0.25"/>
    <row r="9135" ht="12.5" x14ac:dyDescent="0.25"/>
    <row r="9136" ht="12.5" x14ac:dyDescent="0.25"/>
    <row r="9137" ht="12.5" x14ac:dyDescent="0.25"/>
    <row r="9138" ht="12.5" x14ac:dyDescent="0.25"/>
    <row r="9139" ht="12.5" x14ac:dyDescent="0.25"/>
    <row r="9140" ht="12.5" x14ac:dyDescent="0.25"/>
    <row r="9141" ht="12.5" x14ac:dyDescent="0.25"/>
    <row r="9142" ht="12.5" x14ac:dyDescent="0.25"/>
    <row r="9143" ht="12.5" x14ac:dyDescent="0.25"/>
    <row r="9144" ht="12.5" x14ac:dyDescent="0.25"/>
    <row r="9145" ht="12.5" x14ac:dyDescent="0.25"/>
    <row r="9146" ht="12.5" x14ac:dyDescent="0.25"/>
    <row r="9147" ht="12.5" x14ac:dyDescent="0.25"/>
    <row r="9148" ht="12.5" x14ac:dyDescent="0.25"/>
    <row r="9149" ht="12.5" x14ac:dyDescent="0.25"/>
    <row r="9150" ht="12.5" x14ac:dyDescent="0.25"/>
    <row r="9151" ht="12.5" x14ac:dyDescent="0.25"/>
    <row r="9152" ht="12.5" x14ac:dyDescent="0.25"/>
    <row r="9153" ht="12.5" x14ac:dyDescent="0.25"/>
    <row r="9154" ht="12.5" x14ac:dyDescent="0.25"/>
    <row r="9155" ht="12.5" x14ac:dyDescent="0.25"/>
    <row r="9156" ht="12.5" x14ac:dyDescent="0.25"/>
    <row r="9157" ht="12.5" x14ac:dyDescent="0.25"/>
    <row r="9158" ht="12.5" x14ac:dyDescent="0.25"/>
    <row r="9159" ht="12.5" x14ac:dyDescent="0.25"/>
    <row r="9160" ht="12.5" x14ac:dyDescent="0.25"/>
    <row r="9161" ht="12.5" x14ac:dyDescent="0.25"/>
    <row r="9162" ht="12.5" x14ac:dyDescent="0.25"/>
    <row r="9163" ht="12.5" x14ac:dyDescent="0.25"/>
    <row r="9164" ht="12.5" x14ac:dyDescent="0.25"/>
    <row r="9165" ht="12.5" x14ac:dyDescent="0.25"/>
    <row r="9166" ht="12.5" x14ac:dyDescent="0.25"/>
    <row r="9167" ht="12.5" x14ac:dyDescent="0.25"/>
    <row r="9168" ht="12.5" x14ac:dyDescent="0.25"/>
    <row r="9169" ht="12.5" x14ac:dyDescent="0.25"/>
    <row r="9170" ht="12.5" x14ac:dyDescent="0.25"/>
    <row r="9171" ht="12.5" x14ac:dyDescent="0.25"/>
    <row r="9172" ht="12.5" x14ac:dyDescent="0.25"/>
    <row r="9173" ht="12.5" x14ac:dyDescent="0.25"/>
    <row r="9174" ht="12.5" x14ac:dyDescent="0.25"/>
    <row r="9175" ht="12.5" x14ac:dyDescent="0.25"/>
    <row r="9176" ht="12.5" x14ac:dyDescent="0.25"/>
    <row r="9177" ht="12.5" x14ac:dyDescent="0.25"/>
    <row r="9178" ht="12.5" x14ac:dyDescent="0.25"/>
    <row r="9179" ht="12.5" x14ac:dyDescent="0.25"/>
    <row r="9180" ht="12.5" x14ac:dyDescent="0.25"/>
    <row r="9181" ht="12.5" x14ac:dyDescent="0.25"/>
    <row r="9182" ht="12.5" x14ac:dyDescent="0.25"/>
    <row r="9183" ht="12.5" x14ac:dyDescent="0.25"/>
    <row r="9184" ht="12.5" x14ac:dyDescent="0.25"/>
    <row r="9185" ht="12.5" x14ac:dyDescent="0.25"/>
    <row r="9186" ht="12.5" x14ac:dyDescent="0.25"/>
    <row r="9187" ht="12.5" x14ac:dyDescent="0.25"/>
    <row r="9188" ht="12.5" x14ac:dyDescent="0.25"/>
    <row r="9189" ht="12.5" x14ac:dyDescent="0.25"/>
    <row r="9190" ht="12.5" x14ac:dyDescent="0.25"/>
    <row r="9191" ht="12.5" x14ac:dyDescent="0.25"/>
    <row r="9192" ht="12.5" x14ac:dyDescent="0.25"/>
    <row r="9193" ht="12.5" x14ac:dyDescent="0.25"/>
    <row r="9194" ht="12.5" x14ac:dyDescent="0.25"/>
    <row r="9195" ht="12.5" x14ac:dyDescent="0.25"/>
    <row r="9196" ht="12.5" x14ac:dyDescent="0.25"/>
    <row r="9197" ht="12.5" x14ac:dyDescent="0.25"/>
    <row r="9198" ht="12.5" x14ac:dyDescent="0.25"/>
    <row r="9199" ht="12.5" x14ac:dyDescent="0.25"/>
    <row r="9200" ht="12.5" x14ac:dyDescent="0.25"/>
    <row r="9201" ht="12.5" x14ac:dyDescent="0.25"/>
    <row r="9202" ht="12.5" x14ac:dyDescent="0.25"/>
    <row r="9203" ht="12.5" x14ac:dyDescent="0.25"/>
    <row r="9204" ht="12.5" x14ac:dyDescent="0.25"/>
    <row r="9205" ht="12.5" x14ac:dyDescent="0.25"/>
    <row r="9206" ht="12.5" x14ac:dyDescent="0.25"/>
    <row r="9207" ht="12.5" x14ac:dyDescent="0.25"/>
    <row r="9208" ht="12.5" x14ac:dyDescent="0.25"/>
    <row r="9209" ht="12.5" x14ac:dyDescent="0.25"/>
    <row r="9210" ht="12.5" x14ac:dyDescent="0.25"/>
    <row r="9211" ht="12.5" x14ac:dyDescent="0.25"/>
    <row r="9212" ht="12.5" x14ac:dyDescent="0.25"/>
    <row r="9213" ht="12.5" x14ac:dyDescent="0.25"/>
    <row r="9214" ht="12.5" x14ac:dyDescent="0.25"/>
    <row r="9215" ht="12.5" x14ac:dyDescent="0.25"/>
    <row r="9216" ht="12.5" x14ac:dyDescent="0.25"/>
    <row r="9217" ht="12.5" x14ac:dyDescent="0.25"/>
    <row r="9218" ht="12.5" x14ac:dyDescent="0.25"/>
    <row r="9219" ht="12.5" x14ac:dyDescent="0.25"/>
    <row r="9220" ht="12.5" x14ac:dyDescent="0.25"/>
    <row r="9221" ht="12.5" x14ac:dyDescent="0.25"/>
    <row r="9222" ht="12.5" x14ac:dyDescent="0.25"/>
    <row r="9223" ht="12.5" x14ac:dyDescent="0.25"/>
    <row r="9224" ht="12.5" x14ac:dyDescent="0.25"/>
    <row r="9225" ht="12.5" x14ac:dyDescent="0.25"/>
    <row r="9226" ht="12.5" x14ac:dyDescent="0.25"/>
    <row r="9227" ht="12.5" x14ac:dyDescent="0.25"/>
    <row r="9228" ht="12.5" x14ac:dyDescent="0.25"/>
    <row r="9229" ht="12.5" x14ac:dyDescent="0.25"/>
    <row r="9230" ht="12.5" x14ac:dyDescent="0.25"/>
    <row r="9231" ht="12.5" x14ac:dyDescent="0.25"/>
    <row r="9232" ht="12.5" x14ac:dyDescent="0.25"/>
    <row r="9233" ht="12.5" x14ac:dyDescent="0.25"/>
    <row r="9234" ht="12.5" x14ac:dyDescent="0.25"/>
    <row r="9235" ht="12.5" x14ac:dyDescent="0.25"/>
    <row r="9236" ht="12.5" x14ac:dyDescent="0.25"/>
    <row r="9237" ht="12.5" x14ac:dyDescent="0.25"/>
    <row r="9238" ht="12.5" x14ac:dyDescent="0.25"/>
    <row r="9239" ht="12.5" x14ac:dyDescent="0.25"/>
    <row r="9240" ht="12.5" x14ac:dyDescent="0.25"/>
    <row r="9241" ht="12.5" x14ac:dyDescent="0.25"/>
    <row r="9242" ht="12.5" x14ac:dyDescent="0.25"/>
    <row r="9243" ht="12.5" x14ac:dyDescent="0.25"/>
    <row r="9244" ht="12.5" x14ac:dyDescent="0.25"/>
    <row r="9245" ht="12.5" x14ac:dyDescent="0.25"/>
    <row r="9246" ht="12.5" x14ac:dyDescent="0.25"/>
    <row r="9247" ht="12.5" x14ac:dyDescent="0.25"/>
    <row r="9248" ht="12.5" x14ac:dyDescent="0.25"/>
    <row r="9249" ht="12.5" x14ac:dyDescent="0.25"/>
    <row r="9250" ht="12.5" x14ac:dyDescent="0.25"/>
    <row r="9251" ht="12.5" x14ac:dyDescent="0.25"/>
    <row r="9252" ht="12.5" x14ac:dyDescent="0.25"/>
    <row r="9253" ht="12.5" x14ac:dyDescent="0.25"/>
    <row r="9254" ht="12.5" x14ac:dyDescent="0.25"/>
    <row r="9255" ht="12.5" x14ac:dyDescent="0.25"/>
    <row r="9256" ht="12.5" x14ac:dyDescent="0.25"/>
    <row r="9257" ht="12.5" x14ac:dyDescent="0.25"/>
    <row r="9258" ht="12.5" x14ac:dyDescent="0.25"/>
    <row r="9259" ht="12.5" x14ac:dyDescent="0.25"/>
    <row r="9260" ht="12.5" x14ac:dyDescent="0.25"/>
    <row r="9261" ht="12.5" x14ac:dyDescent="0.25"/>
    <row r="9262" ht="12.5" x14ac:dyDescent="0.25"/>
    <row r="9263" ht="12.5" x14ac:dyDescent="0.25"/>
    <row r="9264" ht="12.5" x14ac:dyDescent="0.25"/>
    <row r="9265" ht="12.5" x14ac:dyDescent="0.25"/>
    <row r="9266" ht="12.5" x14ac:dyDescent="0.25"/>
    <row r="9267" ht="12.5" x14ac:dyDescent="0.25"/>
    <row r="9268" ht="12.5" x14ac:dyDescent="0.25"/>
    <row r="9269" ht="12.5" x14ac:dyDescent="0.25"/>
    <row r="9270" ht="12.5" x14ac:dyDescent="0.25"/>
    <row r="9271" ht="12.5" x14ac:dyDescent="0.25"/>
    <row r="9272" ht="12.5" x14ac:dyDescent="0.25"/>
    <row r="9273" ht="12.5" x14ac:dyDescent="0.25"/>
    <row r="9274" ht="12.5" x14ac:dyDescent="0.25"/>
    <row r="9275" ht="12.5" x14ac:dyDescent="0.25"/>
    <row r="9276" ht="12.5" x14ac:dyDescent="0.25"/>
    <row r="9277" ht="12.5" x14ac:dyDescent="0.25"/>
    <row r="9278" ht="12.5" x14ac:dyDescent="0.25"/>
    <row r="9279" ht="12.5" x14ac:dyDescent="0.25"/>
    <row r="9280" ht="12.5" x14ac:dyDescent="0.25"/>
    <row r="9281" ht="12.5" x14ac:dyDescent="0.25"/>
    <row r="9282" ht="12.5" x14ac:dyDescent="0.25"/>
    <row r="9283" ht="12.5" x14ac:dyDescent="0.25"/>
    <row r="9284" ht="12.5" x14ac:dyDescent="0.25"/>
    <row r="9285" ht="12.5" x14ac:dyDescent="0.25"/>
    <row r="9286" ht="12.5" x14ac:dyDescent="0.25"/>
    <row r="9287" ht="12.5" x14ac:dyDescent="0.25"/>
    <row r="9288" ht="12.5" x14ac:dyDescent="0.25"/>
    <row r="9289" ht="12.5" x14ac:dyDescent="0.25"/>
    <row r="9290" ht="12.5" x14ac:dyDescent="0.25"/>
    <row r="9291" ht="12.5" x14ac:dyDescent="0.25"/>
    <row r="9292" ht="12.5" x14ac:dyDescent="0.25"/>
    <row r="9293" ht="12.5" x14ac:dyDescent="0.25"/>
    <row r="9294" ht="12.5" x14ac:dyDescent="0.25"/>
    <row r="9295" ht="12.5" x14ac:dyDescent="0.25"/>
    <row r="9296" ht="12.5" x14ac:dyDescent="0.25"/>
    <row r="9297" ht="12.5" x14ac:dyDescent="0.25"/>
    <row r="9298" ht="12.5" x14ac:dyDescent="0.25"/>
    <row r="9299" ht="12.5" x14ac:dyDescent="0.25"/>
    <row r="9300" ht="12.5" x14ac:dyDescent="0.25"/>
    <row r="9301" ht="12.5" x14ac:dyDescent="0.25"/>
    <row r="9302" ht="12.5" x14ac:dyDescent="0.25"/>
    <row r="9303" ht="12.5" x14ac:dyDescent="0.25"/>
    <row r="9304" ht="12.5" x14ac:dyDescent="0.25"/>
    <row r="9305" ht="12.5" x14ac:dyDescent="0.25"/>
    <row r="9306" ht="12.5" x14ac:dyDescent="0.25"/>
    <row r="9307" ht="12.5" x14ac:dyDescent="0.25"/>
    <row r="9308" ht="12.5" x14ac:dyDescent="0.25"/>
    <row r="9309" ht="12.5" x14ac:dyDescent="0.25"/>
    <row r="9310" ht="12.5" x14ac:dyDescent="0.25"/>
    <row r="9311" ht="12.5" x14ac:dyDescent="0.25"/>
    <row r="9312" ht="12.5" x14ac:dyDescent="0.25"/>
    <row r="9313" ht="12.5" x14ac:dyDescent="0.25"/>
    <row r="9314" ht="12.5" x14ac:dyDescent="0.25"/>
    <row r="9315" ht="12.5" x14ac:dyDescent="0.25"/>
    <row r="9316" ht="12.5" x14ac:dyDescent="0.25"/>
    <row r="9317" ht="12.5" x14ac:dyDescent="0.25"/>
    <row r="9318" ht="12.5" x14ac:dyDescent="0.25"/>
    <row r="9319" ht="12.5" x14ac:dyDescent="0.25"/>
    <row r="9320" ht="12.5" x14ac:dyDescent="0.25"/>
    <row r="9321" ht="12.5" x14ac:dyDescent="0.25"/>
    <row r="9322" ht="12.5" x14ac:dyDescent="0.25"/>
    <row r="9323" ht="12.5" x14ac:dyDescent="0.25"/>
    <row r="9324" ht="12.5" x14ac:dyDescent="0.25"/>
    <row r="9325" ht="12.5" x14ac:dyDescent="0.25"/>
    <row r="9326" ht="12.5" x14ac:dyDescent="0.25"/>
    <row r="9327" ht="12.5" x14ac:dyDescent="0.25"/>
    <row r="9328" ht="12.5" x14ac:dyDescent="0.25"/>
    <row r="9329" ht="12.5" x14ac:dyDescent="0.25"/>
    <row r="9330" ht="12.5" x14ac:dyDescent="0.25"/>
    <row r="9331" ht="12.5" x14ac:dyDescent="0.25"/>
    <row r="9332" ht="12.5" x14ac:dyDescent="0.25"/>
    <row r="9333" ht="12.5" x14ac:dyDescent="0.25"/>
    <row r="9334" ht="12.5" x14ac:dyDescent="0.25"/>
    <row r="9335" ht="12.5" x14ac:dyDescent="0.25"/>
    <row r="9336" ht="12.5" x14ac:dyDescent="0.25"/>
    <row r="9337" ht="12.5" x14ac:dyDescent="0.25"/>
    <row r="9338" ht="12.5" x14ac:dyDescent="0.25"/>
    <row r="9339" ht="12.5" x14ac:dyDescent="0.25"/>
    <row r="9340" ht="12.5" x14ac:dyDescent="0.25"/>
    <row r="9341" ht="12.5" x14ac:dyDescent="0.25"/>
    <row r="9342" ht="12.5" x14ac:dyDescent="0.25"/>
    <row r="9343" ht="12.5" x14ac:dyDescent="0.25"/>
    <row r="9344" ht="12.5" x14ac:dyDescent="0.25"/>
    <row r="9345" ht="12.5" x14ac:dyDescent="0.25"/>
    <row r="9346" ht="12.5" x14ac:dyDescent="0.25"/>
    <row r="9347" ht="12.5" x14ac:dyDescent="0.25"/>
    <row r="9348" ht="12.5" x14ac:dyDescent="0.25"/>
    <row r="9349" ht="12.5" x14ac:dyDescent="0.25"/>
    <row r="9350" ht="12.5" x14ac:dyDescent="0.25"/>
    <row r="9351" ht="12.5" x14ac:dyDescent="0.25"/>
    <row r="9352" ht="12.5" x14ac:dyDescent="0.25"/>
    <row r="9353" ht="12.5" x14ac:dyDescent="0.25"/>
    <row r="9354" ht="12.5" x14ac:dyDescent="0.25"/>
    <row r="9355" ht="12.5" x14ac:dyDescent="0.25"/>
    <row r="9356" ht="12.5" x14ac:dyDescent="0.25"/>
    <row r="9357" ht="12.5" x14ac:dyDescent="0.25"/>
    <row r="9358" ht="12.5" x14ac:dyDescent="0.25"/>
    <row r="9359" ht="12.5" x14ac:dyDescent="0.25"/>
    <row r="9360" ht="12.5" x14ac:dyDescent="0.25"/>
    <row r="9361" ht="12.5" x14ac:dyDescent="0.25"/>
    <row r="9362" ht="12.5" x14ac:dyDescent="0.25"/>
    <row r="9363" ht="12.5" x14ac:dyDescent="0.25"/>
    <row r="9364" ht="12.5" x14ac:dyDescent="0.25"/>
    <row r="9365" ht="12.5" x14ac:dyDescent="0.25"/>
    <row r="9366" ht="12.5" x14ac:dyDescent="0.25"/>
    <row r="9367" ht="12.5" x14ac:dyDescent="0.25"/>
    <row r="9368" ht="12.5" x14ac:dyDescent="0.25"/>
    <row r="9369" ht="12.5" x14ac:dyDescent="0.25"/>
    <row r="9370" ht="12.5" x14ac:dyDescent="0.25"/>
    <row r="9371" ht="12.5" x14ac:dyDescent="0.25"/>
    <row r="9372" ht="12.5" x14ac:dyDescent="0.25"/>
    <row r="9373" ht="12.5" x14ac:dyDescent="0.25"/>
    <row r="9374" ht="12.5" x14ac:dyDescent="0.25"/>
    <row r="9375" ht="12.5" x14ac:dyDescent="0.25"/>
    <row r="9376" ht="12.5" x14ac:dyDescent="0.25"/>
    <row r="9377" ht="12.5" x14ac:dyDescent="0.25"/>
    <row r="9378" ht="12.5" x14ac:dyDescent="0.25"/>
    <row r="9379" ht="12.5" x14ac:dyDescent="0.25"/>
    <row r="9380" ht="12.5" x14ac:dyDescent="0.25"/>
    <row r="9381" ht="12.5" x14ac:dyDescent="0.25"/>
    <row r="9382" ht="12.5" x14ac:dyDescent="0.25"/>
    <row r="9383" ht="12.5" x14ac:dyDescent="0.25"/>
    <row r="9384" ht="12.5" x14ac:dyDescent="0.25"/>
    <row r="9385" ht="12.5" x14ac:dyDescent="0.25"/>
    <row r="9386" ht="12.5" x14ac:dyDescent="0.25"/>
    <row r="9387" ht="12.5" x14ac:dyDescent="0.25"/>
    <row r="9388" ht="12.5" x14ac:dyDescent="0.25"/>
    <row r="9389" ht="12.5" x14ac:dyDescent="0.25"/>
    <row r="9390" ht="12.5" x14ac:dyDescent="0.25"/>
    <row r="9391" ht="12.5" x14ac:dyDescent="0.25"/>
    <row r="9392" ht="12.5" x14ac:dyDescent="0.25"/>
    <row r="9393" ht="12.5" x14ac:dyDescent="0.25"/>
    <row r="9394" ht="12.5" x14ac:dyDescent="0.25"/>
    <row r="9395" ht="12.5" x14ac:dyDescent="0.25"/>
    <row r="9396" ht="12.5" x14ac:dyDescent="0.25"/>
    <row r="9397" ht="12.5" x14ac:dyDescent="0.25"/>
    <row r="9398" ht="12.5" x14ac:dyDescent="0.25"/>
    <row r="9399" ht="12.5" x14ac:dyDescent="0.25"/>
    <row r="9400" ht="12.5" x14ac:dyDescent="0.25"/>
    <row r="9401" ht="12.5" x14ac:dyDescent="0.25"/>
    <row r="9402" ht="12.5" x14ac:dyDescent="0.25"/>
    <row r="9403" ht="12.5" x14ac:dyDescent="0.25"/>
    <row r="9404" ht="12.5" x14ac:dyDescent="0.25"/>
    <row r="9405" ht="12.5" x14ac:dyDescent="0.25"/>
    <row r="9406" ht="12.5" x14ac:dyDescent="0.25"/>
    <row r="9407" ht="12.5" x14ac:dyDescent="0.25"/>
    <row r="9408" ht="12.5" x14ac:dyDescent="0.25"/>
    <row r="9409" ht="12.5" x14ac:dyDescent="0.25"/>
    <row r="9410" ht="12.5" x14ac:dyDescent="0.25"/>
    <row r="9411" ht="12.5" x14ac:dyDescent="0.25"/>
    <row r="9412" ht="12.5" x14ac:dyDescent="0.25"/>
    <row r="9413" ht="12.5" x14ac:dyDescent="0.25"/>
    <row r="9414" ht="12.5" x14ac:dyDescent="0.25"/>
    <row r="9415" ht="12.5" x14ac:dyDescent="0.25"/>
    <row r="9416" ht="12.5" x14ac:dyDescent="0.25"/>
    <row r="9417" ht="12.5" x14ac:dyDescent="0.25"/>
    <row r="9418" ht="12.5" x14ac:dyDescent="0.25"/>
    <row r="9419" ht="12.5" x14ac:dyDescent="0.25"/>
    <row r="9420" ht="12.5" x14ac:dyDescent="0.25"/>
    <row r="9421" ht="12.5" x14ac:dyDescent="0.25"/>
    <row r="9422" ht="12.5" x14ac:dyDescent="0.25"/>
    <row r="9423" ht="12.5" x14ac:dyDescent="0.25"/>
    <row r="9424" ht="12.5" x14ac:dyDescent="0.25"/>
    <row r="9425" ht="12.5" x14ac:dyDescent="0.25"/>
    <row r="9426" ht="12.5" x14ac:dyDescent="0.25"/>
    <row r="9427" ht="12.5" x14ac:dyDescent="0.25"/>
    <row r="9428" ht="12.5" x14ac:dyDescent="0.25"/>
    <row r="9429" ht="12.5" x14ac:dyDescent="0.25"/>
    <row r="9430" ht="12.5" x14ac:dyDescent="0.25"/>
    <row r="9431" ht="12.5" x14ac:dyDescent="0.25"/>
    <row r="9432" ht="12.5" x14ac:dyDescent="0.25"/>
    <row r="9433" ht="12.5" x14ac:dyDescent="0.25"/>
    <row r="9434" ht="12.5" x14ac:dyDescent="0.25"/>
    <row r="9435" ht="12.5" x14ac:dyDescent="0.25"/>
    <row r="9436" ht="12.5" x14ac:dyDescent="0.25"/>
    <row r="9437" ht="12.5" x14ac:dyDescent="0.25"/>
    <row r="9438" ht="12.5" x14ac:dyDescent="0.25"/>
    <row r="9439" ht="12.5" x14ac:dyDescent="0.25"/>
    <row r="9440" ht="12.5" x14ac:dyDescent="0.25"/>
    <row r="9441" ht="12.5" x14ac:dyDescent="0.25"/>
    <row r="9442" ht="12.5" x14ac:dyDescent="0.25"/>
    <row r="9443" ht="12.5" x14ac:dyDescent="0.25"/>
    <row r="9444" ht="12.5" x14ac:dyDescent="0.25"/>
    <row r="9445" ht="12.5" x14ac:dyDescent="0.25"/>
    <row r="9446" ht="12.5" x14ac:dyDescent="0.25"/>
    <row r="9447" ht="12.5" x14ac:dyDescent="0.25"/>
    <row r="9448" ht="12.5" x14ac:dyDescent="0.25"/>
    <row r="9449" ht="12.5" x14ac:dyDescent="0.25"/>
    <row r="9450" ht="12.5" x14ac:dyDescent="0.25"/>
    <row r="9451" ht="12.5" x14ac:dyDescent="0.25"/>
    <row r="9452" ht="12.5" x14ac:dyDescent="0.25"/>
    <row r="9453" ht="12.5" x14ac:dyDescent="0.25"/>
    <row r="9454" ht="12.5" x14ac:dyDescent="0.25"/>
    <row r="9455" ht="12.5" x14ac:dyDescent="0.25"/>
    <row r="9456" ht="12.5" x14ac:dyDescent="0.25"/>
    <row r="9457" ht="12.5" x14ac:dyDescent="0.25"/>
    <row r="9458" ht="12.5" x14ac:dyDescent="0.25"/>
    <row r="9459" ht="12.5" x14ac:dyDescent="0.25"/>
    <row r="9460" ht="12.5" x14ac:dyDescent="0.25"/>
    <row r="9461" ht="12.5" x14ac:dyDescent="0.25"/>
    <row r="9462" ht="12.5" x14ac:dyDescent="0.25"/>
    <row r="9463" ht="12.5" x14ac:dyDescent="0.25"/>
    <row r="9464" ht="12.5" x14ac:dyDescent="0.25"/>
    <row r="9465" ht="12.5" x14ac:dyDescent="0.25"/>
    <row r="9466" ht="12.5" x14ac:dyDescent="0.25"/>
    <row r="9467" ht="12.5" x14ac:dyDescent="0.25"/>
    <row r="9468" ht="12.5" x14ac:dyDescent="0.25"/>
    <row r="9469" ht="12.5" x14ac:dyDescent="0.25"/>
    <row r="9470" ht="12.5" x14ac:dyDescent="0.25"/>
    <row r="9471" ht="12.5" x14ac:dyDescent="0.25"/>
    <row r="9472" ht="12.5" x14ac:dyDescent="0.25"/>
    <row r="9473" ht="12.5" x14ac:dyDescent="0.25"/>
    <row r="9474" ht="12.5" x14ac:dyDescent="0.25"/>
    <row r="9475" ht="12.5" x14ac:dyDescent="0.25"/>
    <row r="9476" ht="12.5" x14ac:dyDescent="0.25"/>
    <row r="9477" ht="12.5" x14ac:dyDescent="0.25"/>
    <row r="9478" ht="12.5" x14ac:dyDescent="0.25"/>
    <row r="9479" ht="12.5" x14ac:dyDescent="0.25"/>
    <row r="9480" ht="12.5" x14ac:dyDescent="0.25"/>
    <row r="9481" ht="12.5" x14ac:dyDescent="0.25"/>
    <row r="9482" ht="12.5" x14ac:dyDescent="0.25"/>
    <row r="9483" ht="12.5" x14ac:dyDescent="0.25"/>
    <row r="9484" ht="12.5" x14ac:dyDescent="0.25"/>
    <row r="9485" ht="12.5" x14ac:dyDescent="0.25"/>
    <row r="9486" ht="12.5" x14ac:dyDescent="0.25"/>
    <row r="9487" ht="12.5" x14ac:dyDescent="0.25"/>
    <row r="9488" ht="12.5" x14ac:dyDescent="0.25"/>
    <row r="9489" ht="12.5" x14ac:dyDescent="0.25"/>
    <row r="9490" ht="12.5" x14ac:dyDescent="0.25"/>
    <row r="9491" ht="12.5" x14ac:dyDescent="0.25"/>
    <row r="9492" ht="12.5" x14ac:dyDescent="0.25"/>
    <row r="9493" ht="12.5" x14ac:dyDescent="0.25"/>
    <row r="9494" ht="12.5" x14ac:dyDescent="0.25"/>
    <row r="9495" ht="12.5" x14ac:dyDescent="0.25"/>
    <row r="9496" ht="12.5" x14ac:dyDescent="0.25"/>
    <row r="9497" ht="12.5" x14ac:dyDescent="0.25"/>
    <row r="9498" ht="12.5" x14ac:dyDescent="0.25"/>
    <row r="9499" ht="12.5" x14ac:dyDescent="0.25"/>
    <row r="9500" ht="12.5" x14ac:dyDescent="0.25"/>
    <row r="9501" ht="12.5" x14ac:dyDescent="0.25"/>
    <row r="9502" ht="12.5" x14ac:dyDescent="0.25"/>
    <row r="9503" ht="12.5" x14ac:dyDescent="0.25"/>
    <row r="9504" ht="12.5" x14ac:dyDescent="0.25"/>
    <row r="9505" ht="12.5" x14ac:dyDescent="0.25"/>
    <row r="9506" ht="12.5" x14ac:dyDescent="0.25"/>
    <row r="9507" ht="12.5" x14ac:dyDescent="0.25"/>
    <row r="9508" ht="12.5" x14ac:dyDescent="0.25"/>
    <row r="9509" ht="12.5" x14ac:dyDescent="0.25"/>
    <row r="9510" ht="12.5" x14ac:dyDescent="0.25"/>
    <row r="9511" ht="12.5" x14ac:dyDescent="0.25"/>
    <row r="9512" ht="12.5" x14ac:dyDescent="0.25"/>
    <row r="9513" ht="12.5" x14ac:dyDescent="0.25"/>
    <row r="9514" ht="12.5" x14ac:dyDescent="0.25"/>
    <row r="9515" ht="12.5" x14ac:dyDescent="0.25"/>
    <row r="9516" ht="12.5" x14ac:dyDescent="0.25"/>
    <row r="9517" ht="12.5" x14ac:dyDescent="0.25"/>
    <row r="9518" ht="12.5" x14ac:dyDescent="0.25"/>
    <row r="9519" ht="12.5" x14ac:dyDescent="0.25"/>
    <row r="9520" ht="12.5" x14ac:dyDescent="0.25"/>
    <row r="9521" ht="12.5" x14ac:dyDescent="0.25"/>
    <row r="9522" ht="12.5" x14ac:dyDescent="0.25"/>
    <row r="9523" ht="12.5" x14ac:dyDescent="0.25"/>
    <row r="9524" ht="12.5" x14ac:dyDescent="0.25"/>
    <row r="9525" ht="12.5" x14ac:dyDescent="0.25"/>
    <row r="9526" ht="12.5" x14ac:dyDescent="0.25"/>
    <row r="9527" ht="12.5" x14ac:dyDescent="0.25"/>
    <row r="9528" ht="12.5" x14ac:dyDescent="0.25"/>
    <row r="9529" ht="12.5" x14ac:dyDescent="0.25"/>
    <row r="9530" ht="12.5" x14ac:dyDescent="0.25"/>
    <row r="9531" ht="12.5" x14ac:dyDescent="0.25"/>
    <row r="9532" ht="12.5" x14ac:dyDescent="0.25"/>
    <row r="9533" ht="12.5" x14ac:dyDescent="0.25"/>
    <row r="9534" ht="12.5" x14ac:dyDescent="0.25"/>
    <row r="9535" ht="12.5" x14ac:dyDescent="0.25"/>
    <row r="9536" ht="12.5" x14ac:dyDescent="0.25"/>
    <row r="9537" ht="12.5" x14ac:dyDescent="0.25"/>
    <row r="9538" ht="12.5" x14ac:dyDescent="0.25"/>
    <row r="9539" ht="12.5" x14ac:dyDescent="0.25"/>
    <row r="9540" ht="12.5" x14ac:dyDescent="0.25"/>
    <row r="9541" ht="12.5" x14ac:dyDescent="0.25"/>
    <row r="9542" ht="12.5" x14ac:dyDescent="0.25"/>
    <row r="9543" ht="12.5" x14ac:dyDescent="0.25"/>
    <row r="9544" ht="12.5" x14ac:dyDescent="0.25"/>
    <row r="9545" ht="12.5" x14ac:dyDescent="0.25"/>
    <row r="9546" ht="12.5" x14ac:dyDescent="0.25"/>
    <row r="9547" ht="12.5" x14ac:dyDescent="0.25"/>
    <row r="9548" ht="12.5" x14ac:dyDescent="0.25"/>
    <row r="9549" ht="12.5" x14ac:dyDescent="0.25"/>
    <row r="9550" ht="12.5" x14ac:dyDescent="0.25"/>
    <row r="9551" ht="12.5" x14ac:dyDescent="0.25"/>
    <row r="9552" ht="12.5" x14ac:dyDescent="0.25"/>
    <row r="9553" ht="12.5" x14ac:dyDescent="0.25"/>
    <row r="9554" ht="12.5" x14ac:dyDescent="0.25"/>
    <row r="9555" ht="12.5" x14ac:dyDescent="0.25"/>
    <row r="9556" ht="12.5" x14ac:dyDescent="0.25"/>
    <row r="9557" ht="12.5" x14ac:dyDescent="0.25"/>
    <row r="9558" ht="12.5" x14ac:dyDescent="0.25"/>
    <row r="9559" ht="12.5" x14ac:dyDescent="0.25"/>
    <row r="9560" ht="12.5" x14ac:dyDescent="0.25"/>
    <row r="9561" ht="12.5" x14ac:dyDescent="0.25"/>
    <row r="9562" ht="12.5" x14ac:dyDescent="0.25"/>
    <row r="9563" ht="12.5" x14ac:dyDescent="0.25"/>
    <row r="9564" ht="12.5" x14ac:dyDescent="0.25"/>
    <row r="9565" ht="12.5" x14ac:dyDescent="0.25"/>
    <row r="9566" ht="12.5" x14ac:dyDescent="0.25"/>
    <row r="9567" ht="12.5" x14ac:dyDescent="0.25"/>
    <row r="9568" ht="12.5" x14ac:dyDescent="0.25"/>
    <row r="9569" ht="12.5" x14ac:dyDescent="0.25"/>
    <row r="9570" ht="12.5" x14ac:dyDescent="0.25"/>
    <row r="9571" ht="12.5" x14ac:dyDescent="0.25"/>
    <row r="9572" ht="12.5" x14ac:dyDescent="0.25"/>
    <row r="9573" ht="12.5" x14ac:dyDescent="0.25"/>
    <row r="9574" ht="12.5" x14ac:dyDescent="0.25"/>
    <row r="9575" ht="12.5" x14ac:dyDescent="0.25"/>
    <row r="9576" ht="12.5" x14ac:dyDescent="0.25"/>
    <row r="9577" ht="12.5" x14ac:dyDescent="0.25"/>
    <row r="9578" ht="12.5" x14ac:dyDescent="0.25"/>
    <row r="9579" ht="12.5" x14ac:dyDescent="0.25"/>
    <row r="9580" ht="12.5" x14ac:dyDescent="0.25"/>
    <row r="9581" ht="12.5" x14ac:dyDescent="0.25"/>
    <row r="9582" ht="12.5" x14ac:dyDescent="0.25"/>
    <row r="9583" ht="12.5" x14ac:dyDescent="0.25"/>
    <row r="9584" ht="12.5" x14ac:dyDescent="0.25"/>
    <row r="9585" ht="12.5" x14ac:dyDescent="0.25"/>
    <row r="9586" ht="12.5" x14ac:dyDescent="0.25"/>
    <row r="9587" ht="12.5" x14ac:dyDescent="0.25"/>
    <row r="9588" ht="12.5" x14ac:dyDescent="0.25"/>
    <row r="9589" ht="12.5" x14ac:dyDescent="0.25"/>
    <row r="9590" ht="12.5" x14ac:dyDescent="0.25"/>
    <row r="9591" ht="12.5" x14ac:dyDescent="0.25"/>
    <row r="9592" ht="12.5" x14ac:dyDescent="0.25"/>
    <row r="9593" ht="12.5" x14ac:dyDescent="0.25"/>
    <row r="9594" ht="12.5" x14ac:dyDescent="0.25"/>
    <row r="9595" ht="12.5" x14ac:dyDescent="0.25"/>
    <row r="9596" ht="12.5" x14ac:dyDescent="0.25"/>
    <row r="9597" ht="12.5" x14ac:dyDescent="0.25"/>
    <row r="9598" ht="12.5" x14ac:dyDescent="0.25"/>
    <row r="9599" ht="12.5" x14ac:dyDescent="0.25"/>
    <row r="9600" ht="12.5" x14ac:dyDescent="0.25"/>
    <row r="9601" ht="12.5" x14ac:dyDescent="0.25"/>
    <row r="9602" ht="12.5" x14ac:dyDescent="0.25"/>
    <row r="9603" ht="12.5" x14ac:dyDescent="0.25"/>
    <row r="9604" ht="12.5" x14ac:dyDescent="0.25"/>
    <row r="9605" ht="12.5" x14ac:dyDescent="0.25"/>
    <row r="9606" ht="12.5" x14ac:dyDescent="0.25"/>
    <row r="9607" ht="12.5" x14ac:dyDescent="0.25"/>
    <row r="9608" ht="12.5" x14ac:dyDescent="0.25"/>
    <row r="9609" ht="12.5" x14ac:dyDescent="0.25"/>
    <row r="9610" ht="12.5" x14ac:dyDescent="0.25"/>
    <row r="9611" ht="12.5" x14ac:dyDescent="0.25"/>
    <row r="9612" ht="12.5" x14ac:dyDescent="0.25"/>
    <row r="9613" ht="12.5" x14ac:dyDescent="0.25"/>
    <row r="9614" ht="12.5" x14ac:dyDescent="0.25"/>
    <row r="9615" ht="12.5" x14ac:dyDescent="0.25"/>
    <row r="9616" ht="12.5" x14ac:dyDescent="0.25"/>
    <row r="9617" ht="12.5" x14ac:dyDescent="0.25"/>
    <row r="9618" ht="12.5" x14ac:dyDescent="0.25"/>
    <row r="9619" ht="12.5" x14ac:dyDescent="0.25"/>
    <row r="9620" ht="12.5" x14ac:dyDescent="0.25"/>
    <row r="9621" ht="12.5" x14ac:dyDescent="0.25"/>
    <row r="9622" ht="12.5" x14ac:dyDescent="0.25"/>
    <row r="9623" ht="12.5" x14ac:dyDescent="0.25"/>
    <row r="9624" ht="12.5" x14ac:dyDescent="0.25"/>
    <row r="9625" ht="12.5" x14ac:dyDescent="0.25"/>
    <row r="9626" ht="12.5" x14ac:dyDescent="0.25"/>
    <row r="9627" ht="12.5" x14ac:dyDescent="0.25"/>
    <row r="9628" ht="12.5" x14ac:dyDescent="0.25"/>
    <row r="9629" ht="12.5" x14ac:dyDescent="0.25"/>
    <row r="9630" ht="12.5" x14ac:dyDescent="0.25"/>
    <row r="9631" ht="12.5" x14ac:dyDescent="0.25"/>
    <row r="9632" ht="12.5" x14ac:dyDescent="0.25"/>
    <row r="9633" ht="12.5" x14ac:dyDescent="0.25"/>
    <row r="9634" ht="12.5" x14ac:dyDescent="0.25"/>
    <row r="9635" ht="12.5" x14ac:dyDescent="0.25"/>
    <row r="9636" ht="12.5" x14ac:dyDescent="0.25"/>
    <row r="9637" ht="12.5" x14ac:dyDescent="0.25"/>
    <row r="9638" ht="12.5" x14ac:dyDescent="0.25"/>
    <row r="9639" ht="12.5" x14ac:dyDescent="0.25"/>
    <row r="9640" ht="12.5" x14ac:dyDescent="0.25"/>
    <row r="9641" ht="12.5" x14ac:dyDescent="0.25"/>
    <row r="9642" ht="12.5" x14ac:dyDescent="0.25"/>
    <row r="9643" ht="12.5" x14ac:dyDescent="0.25"/>
    <row r="9644" ht="12.5" x14ac:dyDescent="0.25"/>
    <row r="9645" ht="12.5" x14ac:dyDescent="0.25"/>
    <row r="9646" ht="12.5" x14ac:dyDescent="0.25"/>
    <row r="9647" ht="12.5" x14ac:dyDescent="0.25"/>
    <row r="9648" ht="12.5" x14ac:dyDescent="0.25"/>
    <row r="9649" ht="12.5" x14ac:dyDescent="0.25"/>
    <row r="9650" ht="12.5" x14ac:dyDescent="0.25"/>
    <row r="9651" ht="12.5" x14ac:dyDescent="0.25"/>
    <row r="9652" ht="12.5" x14ac:dyDescent="0.25"/>
    <row r="9653" ht="12.5" x14ac:dyDescent="0.25"/>
    <row r="9654" ht="12.5" x14ac:dyDescent="0.25"/>
    <row r="9655" ht="12.5" x14ac:dyDescent="0.25"/>
    <row r="9656" ht="12.5" x14ac:dyDescent="0.25"/>
    <row r="9657" ht="12.5" x14ac:dyDescent="0.25"/>
    <row r="9658" ht="12.5" x14ac:dyDescent="0.25"/>
    <row r="9659" ht="12.5" x14ac:dyDescent="0.25"/>
    <row r="9660" ht="12.5" x14ac:dyDescent="0.25"/>
    <row r="9661" ht="12.5" x14ac:dyDescent="0.25"/>
    <row r="9662" ht="12.5" x14ac:dyDescent="0.25"/>
    <row r="9663" ht="12.5" x14ac:dyDescent="0.25"/>
    <row r="9664" ht="12.5" x14ac:dyDescent="0.25"/>
    <row r="9665" ht="12.5" x14ac:dyDescent="0.25"/>
    <row r="9666" ht="12.5" x14ac:dyDescent="0.25"/>
    <row r="9667" ht="12.5" x14ac:dyDescent="0.25"/>
    <row r="9668" ht="12.5" x14ac:dyDescent="0.25"/>
    <row r="9669" ht="12.5" x14ac:dyDescent="0.25"/>
    <row r="9670" ht="12.5" x14ac:dyDescent="0.25"/>
    <row r="9671" ht="12.5" x14ac:dyDescent="0.25"/>
    <row r="9672" ht="12.5" x14ac:dyDescent="0.25"/>
    <row r="9673" ht="12.5" x14ac:dyDescent="0.25"/>
    <row r="9674" ht="12.5" x14ac:dyDescent="0.25"/>
    <row r="9675" ht="12.5" x14ac:dyDescent="0.25"/>
    <row r="9676" ht="12.5" x14ac:dyDescent="0.25"/>
    <row r="9677" ht="12.5" x14ac:dyDescent="0.25"/>
    <row r="9678" ht="12.5" x14ac:dyDescent="0.25"/>
    <row r="9679" ht="12.5" x14ac:dyDescent="0.25"/>
    <row r="9680" ht="12.5" x14ac:dyDescent="0.25"/>
    <row r="9681" ht="12.5" x14ac:dyDescent="0.25"/>
    <row r="9682" ht="12.5" x14ac:dyDescent="0.25"/>
    <row r="9683" ht="12.5" x14ac:dyDescent="0.25"/>
    <row r="9684" ht="12.5" x14ac:dyDescent="0.25"/>
    <row r="9685" ht="12.5" x14ac:dyDescent="0.25"/>
    <row r="9686" ht="12.5" x14ac:dyDescent="0.25"/>
    <row r="9687" ht="12.5" x14ac:dyDescent="0.25"/>
    <row r="9688" ht="12.5" x14ac:dyDescent="0.25"/>
    <row r="9689" ht="12.5" x14ac:dyDescent="0.25"/>
    <row r="9690" ht="12.5" x14ac:dyDescent="0.25"/>
    <row r="9691" ht="12.5" x14ac:dyDescent="0.25"/>
    <row r="9692" ht="12.5" x14ac:dyDescent="0.25"/>
    <row r="9693" ht="12.5" x14ac:dyDescent="0.25"/>
    <row r="9694" ht="12.5" x14ac:dyDescent="0.25"/>
    <row r="9695" ht="12.5" x14ac:dyDescent="0.25"/>
    <row r="9696" ht="12.5" x14ac:dyDescent="0.25"/>
    <row r="9697" ht="12.5" x14ac:dyDescent="0.25"/>
    <row r="9698" ht="12.5" x14ac:dyDescent="0.25"/>
    <row r="9699" ht="12.5" x14ac:dyDescent="0.25"/>
    <row r="9700" ht="12.5" x14ac:dyDescent="0.25"/>
    <row r="9701" ht="12.5" x14ac:dyDescent="0.25"/>
    <row r="9702" ht="12.5" x14ac:dyDescent="0.25"/>
    <row r="9703" ht="12.5" x14ac:dyDescent="0.25"/>
    <row r="9704" ht="12.5" x14ac:dyDescent="0.25"/>
    <row r="9705" ht="12.5" x14ac:dyDescent="0.25"/>
    <row r="9706" ht="12.5" x14ac:dyDescent="0.25"/>
    <row r="9707" ht="12.5" x14ac:dyDescent="0.25"/>
    <row r="9708" ht="12.5" x14ac:dyDescent="0.25"/>
    <row r="9709" ht="12.5" x14ac:dyDescent="0.25"/>
    <row r="9710" ht="12.5" x14ac:dyDescent="0.25"/>
    <row r="9711" ht="12.5" x14ac:dyDescent="0.25"/>
    <row r="9712" ht="12.5" x14ac:dyDescent="0.25"/>
    <row r="9713" ht="12.5" x14ac:dyDescent="0.25"/>
    <row r="9714" ht="12.5" x14ac:dyDescent="0.25"/>
    <row r="9715" ht="12.5" x14ac:dyDescent="0.25"/>
    <row r="9716" ht="12.5" x14ac:dyDescent="0.25"/>
    <row r="9717" ht="12.5" x14ac:dyDescent="0.25"/>
    <row r="9718" ht="12.5" x14ac:dyDescent="0.25"/>
    <row r="9719" ht="12.5" x14ac:dyDescent="0.25"/>
    <row r="9720" ht="12.5" x14ac:dyDescent="0.25"/>
    <row r="9721" ht="12.5" x14ac:dyDescent="0.25"/>
    <row r="9722" ht="12.5" x14ac:dyDescent="0.25"/>
    <row r="9723" ht="12.5" x14ac:dyDescent="0.25"/>
    <row r="9724" ht="12.5" x14ac:dyDescent="0.25"/>
    <row r="9725" ht="12.5" x14ac:dyDescent="0.25"/>
    <row r="9726" ht="12.5" x14ac:dyDescent="0.25"/>
    <row r="9727" ht="12.5" x14ac:dyDescent="0.25"/>
    <row r="9728" ht="12.5" x14ac:dyDescent="0.25"/>
    <row r="9729" ht="12.5" x14ac:dyDescent="0.25"/>
    <row r="9730" ht="12.5" x14ac:dyDescent="0.25"/>
    <row r="9731" ht="12.5" x14ac:dyDescent="0.25"/>
    <row r="9732" ht="12.5" x14ac:dyDescent="0.25"/>
    <row r="9733" ht="12.5" x14ac:dyDescent="0.25"/>
    <row r="9734" ht="12.5" x14ac:dyDescent="0.25"/>
    <row r="9735" ht="12.5" x14ac:dyDescent="0.25"/>
    <row r="9736" ht="12.5" x14ac:dyDescent="0.25"/>
    <row r="9737" ht="12.5" x14ac:dyDescent="0.25"/>
    <row r="9738" ht="12.5" x14ac:dyDescent="0.25"/>
    <row r="9739" ht="12.5" x14ac:dyDescent="0.25"/>
    <row r="9740" ht="12.5" x14ac:dyDescent="0.25"/>
    <row r="9741" ht="12.5" x14ac:dyDescent="0.25"/>
    <row r="9742" ht="12.5" x14ac:dyDescent="0.25"/>
    <row r="9743" ht="12.5" x14ac:dyDescent="0.25"/>
    <row r="9744" ht="12.5" x14ac:dyDescent="0.25"/>
    <row r="9745" ht="12.5" x14ac:dyDescent="0.25"/>
    <row r="9746" ht="12.5" x14ac:dyDescent="0.25"/>
    <row r="9747" ht="12.5" x14ac:dyDescent="0.25"/>
    <row r="9748" ht="12.5" x14ac:dyDescent="0.25"/>
    <row r="9749" ht="12.5" x14ac:dyDescent="0.25"/>
    <row r="9750" ht="12.5" x14ac:dyDescent="0.25"/>
    <row r="9751" ht="12.5" x14ac:dyDescent="0.25"/>
    <row r="9752" ht="12.5" x14ac:dyDescent="0.25"/>
    <row r="9753" ht="12.5" x14ac:dyDescent="0.25"/>
    <row r="9754" ht="12.5" x14ac:dyDescent="0.25"/>
    <row r="9755" ht="12.5" x14ac:dyDescent="0.25"/>
    <row r="9756" ht="12.5" x14ac:dyDescent="0.25"/>
    <row r="9757" ht="12.5" x14ac:dyDescent="0.25"/>
    <row r="9758" ht="12.5" x14ac:dyDescent="0.25"/>
    <row r="9759" ht="12.5" x14ac:dyDescent="0.25"/>
    <row r="9760" ht="12.5" x14ac:dyDescent="0.25"/>
    <row r="9761" ht="12.5" x14ac:dyDescent="0.25"/>
    <row r="9762" ht="12.5" x14ac:dyDescent="0.25"/>
    <row r="9763" ht="12.5" x14ac:dyDescent="0.25"/>
    <row r="9764" ht="12.5" x14ac:dyDescent="0.25"/>
    <row r="9765" ht="12.5" x14ac:dyDescent="0.25"/>
    <row r="9766" ht="12.5" x14ac:dyDescent="0.25"/>
    <row r="9767" ht="12.5" x14ac:dyDescent="0.25"/>
    <row r="9768" ht="12.5" x14ac:dyDescent="0.25"/>
    <row r="9769" ht="12.5" x14ac:dyDescent="0.25"/>
    <row r="9770" ht="12.5" x14ac:dyDescent="0.25"/>
    <row r="9771" ht="12.5" x14ac:dyDescent="0.25"/>
    <row r="9772" ht="12.5" x14ac:dyDescent="0.25"/>
    <row r="9773" ht="12.5" x14ac:dyDescent="0.25"/>
    <row r="9774" ht="12.5" x14ac:dyDescent="0.25"/>
    <row r="9775" ht="12.5" x14ac:dyDescent="0.25"/>
    <row r="9776" ht="12.5" x14ac:dyDescent="0.25"/>
    <row r="9777" ht="12.5" x14ac:dyDescent="0.25"/>
    <row r="9778" ht="12.5" x14ac:dyDescent="0.25"/>
    <row r="9779" ht="12.5" x14ac:dyDescent="0.25"/>
    <row r="9780" ht="12.5" x14ac:dyDescent="0.25"/>
    <row r="9781" ht="12.5" x14ac:dyDescent="0.25"/>
    <row r="9782" ht="12.5" x14ac:dyDescent="0.25"/>
    <row r="9783" ht="12.5" x14ac:dyDescent="0.25"/>
    <row r="9784" ht="12.5" x14ac:dyDescent="0.25"/>
    <row r="9785" ht="12.5" x14ac:dyDescent="0.25"/>
    <row r="9786" ht="12.5" x14ac:dyDescent="0.25"/>
    <row r="9787" ht="12.5" x14ac:dyDescent="0.25"/>
    <row r="9788" ht="12.5" x14ac:dyDescent="0.25"/>
    <row r="9789" ht="12.5" x14ac:dyDescent="0.25"/>
    <row r="9790" ht="12.5" x14ac:dyDescent="0.25"/>
    <row r="9791" ht="12.5" x14ac:dyDescent="0.25"/>
    <row r="9792" ht="12.5" x14ac:dyDescent="0.25"/>
    <row r="9793" ht="12.5" x14ac:dyDescent="0.25"/>
    <row r="9794" ht="12.5" x14ac:dyDescent="0.25"/>
    <row r="9795" ht="12.5" x14ac:dyDescent="0.25"/>
    <row r="9796" ht="12.5" x14ac:dyDescent="0.25"/>
    <row r="9797" ht="12.5" x14ac:dyDescent="0.25"/>
    <row r="9798" ht="12.5" x14ac:dyDescent="0.25"/>
    <row r="9799" ht="12.5" x14ac:dyDescent="0.25"/>
    <row r="9800" ht="12.5" x14ac:dyDescent="0.25"/>
    <row r="9801" ht="12.5" x14ac:dyDescent="0.25"/>
    <row r="9802" ht="12.5" x14ac:dyDescent="0.25"/>
    <row r="9803" ht="12.5" x14ac:dyDescent="0.25"/>
    <row r="9804" ht="12.5" x14ac:dyDescent="0.25"/>
    <row r="9805" ht="12.5" x14ac:dyDescent="0.25"/>
    <row r="9806" ht="12.5" x14ac:dyDescent="0.25"/>
    <row r="9807" ht="12.5" x14ac:dyDescent="0.25"/>
    <row r="9808" ht="12.5" x14ac:dyDescent="0.25"/>
    <row r="9809" ht="12.5" x14ac:dyDescent="0.25"/>
    <row r="9810" ht="12.5" x14ac:dyDescent="0.25"/>
    <row r="9811" ht="12.5" x14ac:dyDescent="0.25"/>
    <row r="9812" ht="12.5" x14ac:dyDescent="0.25"/>
    <row r="9813" ht="12.5" x14ac:dyDescent="0.25"/>
    <row r="9814" ht="12.5" x14ac:dyDescent="0.25"/>
    <row r="9815" ht="12.5" x14ac:dyDescent="0.25"/>
    <row r="9816" ht="12.5" x14ac:dyDescent="0.25"/>
    <row r="9817" ht="12.5" x14ac:dyDescent="0.25"/>
    <row r="9818" ht="12.5" x14ac:dyDescent="0.25"/>
    <row r="9819" ht="12.5" x14ac:dyDescent="0.25"/>
    <row r="9820" ht="12.5" x14ac:dyDescent="0.25"/>
    <row r="9821" ht="12.5" x14ac:dyDescent="0.25"/>
    <row r="9822" ht="12.5" x14ac:dyDescent="0.25"/>
    <row r="9823" ht="12.5" x14ac:dyDescent="0.25"/>
    <row r="9824" ht="12.5" x14ac:dyDescent="0.25"/>
    <row r="9825" ht="12.5" x14ac:dyDescent="0.25"/>
    <row r="9826" ht="12.5" x14ac:dyDescent="0.25"/>
    <row r="9827" ht="12.5" x14ac:dyDescent="0.25"/>
    <row r="9828" ht="12.5" x14ac:dyDescent="0.25"/>
    <row r="9829" ht="12.5" x14ac:dyDescent="0.25"/>
    <row r="9830" ht="12.5" x14ac:dyDescent="0.25"/>
    <row r="9831" ht="12.5" x14ac:dyDescent="0.25"/>
    <row r="9832" ht="12.5" x14ac:dyDescent="0.25"/>
    <row r="9833" ht="12.5" x14ac:dyDescent="0.25"/>
    <row r="9834" ht="12.5" x14ac:dyDescent="0.25"/>
    <row r="9835" ht="12.5" x14ac:dyDescent="0.25"/>
    <row r="9836" ht="12.5" x14ac:dyDescent="0.25"/>
    <row r="9837" ht="12.5" x14ac:dyDescent="0.25"/>
    <row r="9838" ht="12.5" x14ac:dyDescent="0.25"/>
    <row r="9839" ht="12.5" x14ac:dyDescent="0.25"/>
    <row r="9840" ht="12.5" x14ac:dyDescent="0.25"/>
    <row r="9841" ht="12.5" x14ac:dyDescent="0.25"/>
    <row r="9842" ht="12.5" x14ac:dyDescent="0.25"/>
    <row r="9843" ht="12.5" x14ac:dyDescent="0.25"/>
    <row r="9844" ht="12.5" x14ac:dyDescent="0.25"/>
    <row r="9845" ht="12.5" x14ac:dyDescent="0.25"/>
    <row r="9846" ht="12.5" x14ac:dyDescent="0.25"/>
    <row r="9847" ht="12.5" x14ac:dyDescent="0.25"/>
    <row r="9848" ht="12.5" x14ac:dyDescent="0.25"/>
    <row r="9849" ht="12.5" x14ac:dyDescent="0.25"/>
    <row r="9850" ht="12.5" x14ac:dyDescent="0.25"/>
    <row r="9851" ht="12.5" x14ac:dyDescent="0.25"/>
    <row r="9852" ht="12.5" x14ac:dyDescent="0.25"/>
    <row r="9853" ht="12.5" x14ac:dyDescent="0.25"/>
    <row r="9854" ht="12.5" x14ac:dyDescent="0.25"/>
    <row r="9855" ht="12.5" x14ac:dyDescent="0.25"/>
    <row r="9856" ht="12.5" x14ac:dyDescent="0.25"/>
    <row r="9857" ht="12.5" x14ac:dyDescent="0.25"/>
    <row r="9858" ht="12.5" x14ac:dyDescent="0.25"/>
    <row r="9859" ht="12.5" x14ac:dyDescent="0.25"/>
    <row r="9860" ht="12.5" x14ac:dyDescent="0.25"/>
    <row r="9861" ht="12.5" x14ac:dyDescent="0.25"/>
    <row r="9862" ht="12.5" x14ac:dyDescent="0.25"/>
    <row r="9863" ht="12.5" x14ac:dyDescent="0.25"/>
    <row r="9864" ht="12.5" x14ac:dyDescent="0.25"/>
    <row r="9865" ht="12.5" x14ac:dyDescent="0.25"/>
    <row r="9866" ht="12.5" x14ac:dyDescent="0.25"/>
    <row r="9867" ht="12.5" x14ac:dyDescent="0.25"/>
    <row r="9868" ht="12.5" x14ac:dyDescent="0.25"/>
    <row r="9869" ht="12.5" x14ac:dyDescent="0.25"/>
    <row r="9870" ht="12.5" x14ac:dyDescent="0.25"/>
    <row r="9871" ht="12.5" x14ac:dyDescent="0.25"/>
    <row r="9872" ht="12.5" x14ac:dyDescent="0.25"/>
    <row r="9873" ht="12.5" x14ac:dyDescent="0.25"/>
    <row r="9874" ht="12.5" x14ac:dyDescent="0.25"/>
    <row r="9875" ht="12.5" x14ac:dyDescent="0.25"/>
    <row r="9876" ht="12.5" x14ac:dyDescent="0.25"/>
    <row r="9877" ht="12.5" x14ac:dyDescent="0.25"/>
    <row r="9878" ht="12.5" x14ac:dyDescent="0.25"/>
    <row r="9879" ht="12.5" x14ac:dyDescent="0.25"/>
    <row r="9880" ht="12.5" x14ac:dyDescent="0.25"/>
    <row r="9881" ht="12.5" x14ac:dyDescent="0.25"/>
    <row r="9882" ht="12.5" x14ac:dyDescent="0.25"/>
    <row r="9883" ht="12.5" x14ac:dyDescent="0.25"/>
    <row r="9884" ht="12.5" x14ac:dyDescent="0.25"/>
    <row r="9885" ht="12.5" x14ac:dyDescent="0.25"/>
    <row r="9886" ht="12.5" x14ac:dyDescent="0.25"/>
    <row r="9887" ht="12.5" x14ac:dyDescent="0.25"/>
    <row r="9888" ht="12.5" x14ac:dyDescent="0.25"/>
    <row r="9889" ht="12.5" x14ac:dyDescent="0.25"/>
    <row r="9890" ht="12.5" x14ac:dyDescent="0.25"/>
    <row r="9891" ht="12.5" x14ac:dyDescent="0.25"/>
    <row r="9892" ht="12.5" x14ac:dyDescent="0.25"/>
    <row r="9893" ht="12.5" x14ac:dyDescent="0.25"/>
    <row r="9894" ht="12.5" x14ac:dyDescent="0.25"/>
    <row r="9895" ht="12.5" x14ac:dyDescent="0.25"/>
    <row r="9896" ht="12.5" x14ac:dyDescent="0.25"/>
    <row r="9897" ht="12.5" x14ac:dyDescent="0.25"/>
    <row r="9898" ht="12.5" x14ac:dyDescent="0.25"/>
    <row r="9899" ht="12.5" x14ac:dyDescent="0.25"/>
    <row r="9900" ht="12.5" x14ac:dyDescent="0.25"/>
    <row r="9901" ht="12.5" x14ac:dyDescent="0.25"/>
    <row r="9902" ht="12.5" x14ac:dyDescent="0.25"/>
    <row r="9903" ht="12.5" x14ac:dyDescent="0.25"/>
    <row r="9904" ht="12.5" x14ac:dyDescent="0.25"/>
    <row r="9905" ht="12.5" x14ac:dyDescent="0.25"/>
    <row r="9906" ht="12.5" x14ac:dyDescent="0.25"/>
    <row r="9907" ht="12.5" x14ac:dyDescent="0.25"/>
    <row r="9908" ht="12.5" x14ac:dyDescent="0.25"/>
    <row r="9909" ht="12.5" x14ac:dyDescent="0.25"/>
    <row r="9910" ht="12.5" x14ac:dyDescent="0.25"/>
    <row r="9911" ht="12.5" x14ac:dyDescent="0.25"/>
    <row r="9912" ht="12.5" x14ac:dyDescent="0.25"/>
    <row r="9913" ht="12.5" x14ac:dyDescent="0.25"/>
    <row r="9914" ht="12.5" x14ac:dyDescent="0.25"/>
    <row r="9915" ht="12.5" x14ac:dyDescent="0.25"/>
    <row r="9916" ht="12.5" x14ac:dyDescent="0.25"/>
    <row r="9917" ht="12.5" x14ac:dyDescent="0.25"/>
    <row r="9918" ht="12.5" x14ac:dyDescent="0.25"/>
    <row r="9919" ht="12.5" x14ac:dyDescent="0.25"/>
    <row r="9920" ht="12.5" x14ac:dyDescent="0.25"/>
    <row r="9921" ht="12.5" x14ac:dyDescent="0.25"/>
    <row r="9922" ht="12.5" x14ac:dyDescent="0.25"/>
    <row r="9923" ht="12.5" x14ac:dyDescent="0.25"/>
    <row r="9924" ht="12.5" x14ac:dyDescent="0.25"/>
    <row r="9925" ht="12.5" x14ac:dyDescent="0.25"/>
    <row r="9926" ht="12.5" x14ac:dyDescent="0.25"/>
    <row r="9927" ht="12.5" x14ac:dyDescent="0.25"/>
    <row r="9928" ht="12.5" x14ac:dyDescent="0.25"/>
    <row r="9929" ht="12.5" x14ac:dyDescent="0.25"/>
    <row r="9930" ht="12.5" x14ac:dyDescent="0.25"/>
    <row r="9931" ht="12.5" x14ac:dyDescent="0.25"/>
    <row r="9932" ht="12.5" x14ac:dyDescent="0.25"/>
    <row r="9933" ht="12.5" x14ac:dyDescent="0.25"/>
    <row r="9934" ht="12.5" x14ac:dyDescent="0.25"/>
    <row r="9935" ht="12.5" x14ac:dyDescent="0.25"/>
    <row r="9936" ht="12.5" x14ac:dyDescent="0.25"/>
    <row r="9937" ht="12.5" x14ac:dyDescent="0.25"/>
    <row r="9938" ht="12.5" x14ac:dyDescent="0.25"/>
    <row r="9939" ht="12.5" x14ac:dyDescent="0.25"/>
    <row r="9940" ht="12.5" x14ac:dyDescent="0.25"/>
    <row r="9941" ht="12.5" x14ac:dyDescent="0.25"/>
    <row r="9942" ht="12.5" x14ac:dyDescent="0.25"/>
    <row r="9943" ht="12.5" x14ac:dyDescent="0.25"/>
    <row r="9944" ht="12.5" x14ac:dyDescent="0.25"/>
    <row r="9945" ht="12.5" x14ac:dyDescent="0.25"/>
    <row r="9946" ht="12.5" x14ac:dyDescent="0.25"/>
    <row r="9947" ht="12.5" x14ac:dyDescent="0.25"/>
    <row r="9948" ht="12.5" x14ac:dyDescent="0.25"/>
    <row r="9949" ht="12.5" x14ac:dyDescent="0.25"/>
    <row r="9950" ht="12.5" x14ac:dyDescent="0.25"/>
    <row r="9951" ht="12.5" x14ac:dyDescent="0.25"/>
    <row r="9952" ht="12.5" x14ac:dyDescent="0.25"/>
    <row r="9953" ht="12.5" x14ac:dyDescent="0.25"/>
    <row r="9954" ht="12.5" x14ac:dyDescent="0.25"/>
    <row r="9955" ht="12.5" x14ac:dyDescent="0.25"/>
    <row r="9956" ht="12.5" x14ac:dyDescent="0.25"/>
    <row r="9957" ht="12.5" x14ac:dyDescent="0.25"/>
    <row r="9958" ht="12.5" x14ac:dyDescent="0.25"/>
    <row r="9959" ht="12.5" x14ac:dyDescent="0.25"/>
    <row r="9960" ht="12.5" x14ac:dyDescent="0.25"/>
    <row r="9961" ht="12.5" x14ac:dyDescent="0.25"/>
    <row r="9962" ht="12.5" x14ac:dyDescent="0.25"/>
    <row r="9963" ht="12.5" x14ac:dyDescent="0.25"/>
    <row r="9964" ht="12.5" x14ac:dyDescent="0.25"/>
    <row r="9965" ht="12.5" x14ac:dyDescent="0.25"/>
    <row r="9966" ht="12.5" x14ac:dyDescent="0.25"/>
    <row r="9967" ht="12.5" x14ac:dyDescent="0.25"/>
    <row r="9968" ht="12.5" x14ac:dyDescent="0.25"/>
    <row r="9969" ht="12.5" x14ac:dyDescent="0.25"/>
    <row r="9970" ht="12.5" x14ac:dyDescent="0.25"/>
    <row r="9971" ht="12.5" x14ac:dyDescent="0.25"/>
    <row r="9972" ht="12.5" x14ac:dyDescent="0.25"/>
    <row r="9973" ht="12.5" x14ac:dyDescent="0.25"/>
    <row r="9974" ht="12.5" x14ac:dyDescent="0.25"/>
    <row r="9975" ht="12.5" x14ac:dyDescent="0.25"/>
    <row r="9976" ht="12.5" x14ac:dyDescent="0.25"/>
    <row r="9977" ht="12.5" x14ac:dyDescent="0.25"/>
    <row r="9978" ht="12.5" x14ac:dyDescent="0.25"/>
    <row r="9979" ht="12.5" x14ac:dyDescent="0.25"/>
    <row r="9980" ht="12.5" x14ac:dyDescent="0.25"/>
    <row r="9981" ht="12.5" x14ac:dyDescent="0.25"/>
    <row r="9982" ht="12.5" x14ac:dyDescent="0.25"/>
    <row r="9983" ht="12.5" x14ac:dyDescent="0.25"/>
    <row r="9984" ht="12.5" x14ac:dyDescent="0.25"/>
    <row r="9985" ht="12.5" x14ac:dyDescent="0.25"/>
    <row r="9986" ht="12.5" x14ac:dyDescent="0.25"/>
    <row r="9987" ht="12.5" x14ac:dyDescent="0.25"/>
    <row r="9988" ht="12.5" x14ac:dyDescent="0.25"/>
    <row r="9989" ht="12.5" x14ac:dyDescent="0.25"/>
    <row r="9990" ht="12.5" x14ac:dyDescent="0.25"/>
    <row r="9991" ht="12.5" x14ac:dyDescent="0.25"/>
    <row r="9992" ht="12.5" x14ac:dyDescent="0.25"/>
    <row r="9993" ht="12.5" x14ac:dyDescent="0.25"/>
    <row r="9994" ht="12.5" x14ac:dyDescent="0.25"/>
    <row r="9995" ht="12.5" x14ac:dyDescent="0.25"/>
    <row r="9996" ht="12.5" x14ac:dyDescent="0.25"/>
    <row r="9997" ht="12.5" x14ac:dyDescent="0.25"/>
    <row r="9998" ht="12.5" x14ac:dyDescent="0.25"/>
    <row r="9999" ht="12.5" x14ac:dyDescent="0.25"/>
    <row r="10000" ht="12.5" x14ac:dyDescent="0.25"/>
    <row r="10001" ht="12.5" x14ac:dyDescent="0.25"/>
    <row r="10002" ht="12.5" x14ac:dyDescent="0.25"/>
    <row r="10003" ht="12.5" x14ac:dyDescent="0.25"/>
    <row r="10004" ht="12.5" x14ac:dyDescent="0.25"/>
    <row r="10005" ht="12.5" x14ac:dyDescent="0.25"/>
    <row r="10006" ht="12.5" x14ac:dyDescent="0.25"/>
    <row r="10007" ht="12.5" x14ac:dyDescent="0.25"/>
    <row r="10008" ht="12.5" x14ac:dyDescent="0.25"/>
    <row r="10009" ht="12.5" x14ac:dyDescent="0.25"/>
    <row r="10010" ht="12.5" x14ac:dyDescent="0.25"/>
    <row r="10011" ht="12.5" x14ac:dyDescent="0.25"/>
    <row r="10012" ht="12.5" x14ac:dyDescent="0.25"/>
    <row r="10013" ht="12.5" x14ac:dyDescent="0.25"/>
    <row r="10014" ht="12.5" x14ac:dyDescent="0.25"/>
    <row r="10015" ht="12.5" x14ac:dyDescent="0.25"/>
    <row r="10016" ht="12.5" x14ac:dyDescent="0.25"/>
    <row r="10017" ht="12.5" x14ac:dyDescent="0.25"/>
    <row r="10018" ht="12.5" x14ac:dyDescent="0.25"/>
    <row r="10019" ht="12.5" x14ac:dyDescent="0.25"/>
    <row r="10020" ht="12.5" x14ac:dyDescent="0.25"/>
    <row r="10021" ht="12.5" x14ac:dyDescent="0.25"/>
    <row r="10022" ht="12.5" x14ac:dyDescent="0.25"/>
    <row r="10023" ht="12.5" x14ac:dyDescent="0.25"/>
    <row r="10024" ht="12.5" x14ac:dyDescent="0.25"/>
    <row r="10025" ht="12.5" x14ac:dyDescent="0.25"/>
    <row r="10026" ht="12.5" x14ac:dyDescent="0.25"/>
    <row r="10027" ht="12.5" x14ac:dyDescent="0.25"/>
    <row r="10028" ht="12.5" x14ac:dyDescent="0.25"/>
    <row r="10029" ht="12.5" x14ac:dyDescent="0.25"/>
    <row r="10030" ht="12.5" x14ac:dyDescent="0.25"/>
    <row r="10031" ht="12.5" x14ac:dyDescent="0.25"/>
    <row r="10032" ht="12.5" x14ac:dyDescent="0.25"/>
    <row r="10033" ht="12.5" x14ac:dyDescent="0.25"/>
    <row r="10034" ht="12.5" x14ac:dyDescent="0.25"/>
    <row r="10035" ht="12.5" x14ac:dyDescent="0.25"/>
    <row r="10036" ht="12.5" x14ac:dyDescent="0.25"/>
    <row r="10037" ht="12.5" x14ac:dyDescent="0.25"/>
    <row r="10038" ht="12.5" x14ac:dyDescent="0.25"/>
    <row r="10039" ht="12.5" x14ac:dyDescent="0.25"/>
    <row r="10040" ht="12.5" x14ac:dyDescent="0.25"/>
    <row r="10041" ht="12.5" x14ac:dyDescent="0.25"/>
    <row r="10042" ht="12.5" x14ac:dyDescent="0.25"/>
    <row r="10043" ht="12.5" x14ac:dyDescent="0.25"/>
    <row r="10044" ht="12.5" x14ac:dyDescent="0.25"/>
    <row r="10045" ht="12.5" x14ac:dyDescent="0.25"/>
    <row r="10046" ht="12.5" x14ac:dyDescent="0.25"/>
    <row r="10047" ht="12.5" x14ac:dyDescent="0.25"/>
    <row r="10048" ht="12.5" x14ac:dyDescent="0.25"/>
    <row r="10049" ht="12.5" x14ac:dyDescent="0.25"/>
    <row r="10050" ht="12.5" x14ac:dyDescent="0.25"/>
    <row r="10051" ht="12.5" x14ac:dyDescent="0.25"/>
    <row r="10052" ht="12.5" x14ac:dyDescent="0.25"/>
    <row r="10053" ht="12.5" x14ac:dyDescent="0.25"/>
    <row r="10054" ht="12.5" x14ac:dyDescent="0.25"/>
    <row r="10055" ht="12.5" x14ac:dyDescent="0.25"/>
    <row r="10056" ht="12.5" x14ac:dyDescent="0.25"/>
    <row r="10057" ht="12.5" x14ac:dyDescent="0.25"/>
    <row r="10058" ht="12.5" x14ac:dyDescent="0.25"/>
    <row r="10059" ht="12.5" x14ac:dyDescent="0.25"/>
    <row r="10060" ht="12.5" x14ac:dyDescent="0.25"/>
    <row r="10061" ht="12.5" x14ac:dyDescent="0.25"/>
    <row r="10062" ht="12.5" x14ac:dyDescent="0.25"/>
    <row r="10063" ht="12.5" x14ac:dyDescent="0.25"/>
    <row r="10064" ht="12.5" x14ac:dyDescent="0.25"/>
    <row r="10065" ht="12.5" x14ac:dyDescent="0.25"/>
    <row r="10066" ht="12.5" x14ac:dyDescent="0.25"/>
    <row r="10067" ht="12.5" x14ac:dyDescent="0.25"/>
    <row r="10068" ht="12.5" x14ac:dyDescent="0.25"/>
    <row r="10069" ht="12.5" x14ac:dyDescent="0.25"/>
    <row r="10070" ht="12.5" x14ac:dyDescent="0.25"/>
    <row r="10071" ht="12.5" x14ac:dyDescent="0.25"/>
    <row r="10072" ht="12.5" x14ac:dyDescent="0.25"/>
    <row r="10073" ht="12.5" x14ac:dyDescent="0.25"/>
    <row r="10074" ht="12.5" x14ac:dyDescent="0.25"/>
    <row r="10075" ht="12.5" x14ac:dyDescent="0.25"/>
    <row r="10076" ht="12.5" x14ac:dyDescent="0.25"/>
    <row r="10077" ht="12.5" x14ac:dyDescent="0.25"/>
    <row r="10078" ht="12.5" x14ac:dyDescent="0.25"/>
    <row r="10079" ht="12.5" x14ac:dyDescent="0.25"/>
    <row r="10080" ht="12.5" x14ac:dyDescent="0.25"/>
    <row r="10081" ht="12.5" x14ac:dyDescent="0.25"/>
    <row r="10082" ht="12.5" x14ac:dyDescent="0.25"/>
    <row r="10083" ht="12.5" x14ac:dyDescent="0.25"/>
    <row r="10084" ht="12.5" x14ac:dyDescent="0.25"/>
    <row r="10085" ht="12.5" x14ac:dyDescent="0.25"/>
    <row r="10086" ht="12.5" x14ac:dyDescent="0.25"/>
    <row r="10087" ht="12.5" x14ac:dyDescent="0.25"/>
    <row r="10088" ht="12.5" x14ac:dyDescent="0.25"/>
    <row r="10089" ht="12.5" x14ac:dyDescent="0.25"/>
    <row r="10090" ht="12.5" x14ac:dyDescent="0.25"/>
    <row r="10091" ht="12.5" x14ac:dyDescent="0.25"/>
    <row r="10092" ht="12.5" x14ac:dyDescent="0.25"/>
    <row r="10093" ht="12.5" x14ac:dyDescent="0.25"/>
    <row r="10094" ht="12.5" x14ac:dyDescent="0.25"/>
    <row r="10095" ht="12.5" x14ac:dyDescent="0.25"/>
    <row r="10096" ht="12.5" x14ac:dyDescent="0.25"/>
    <row r="10097" ht="12.5" x14ac:dyDescent="0.25"/>
    <row r="10098" ht="12.5" x14ac:dyDescent="0.25"/>
    <row r="10099" ht="12.5" x14ac:dyDescent="0.25"/>
    <row r="10100" ht="12.5" x14ac:dyDescent="0.25"/>
    <row r="10101" ht="12.5" x14ac:dyDescent="0.25"/>
    <row r="10102" ht="12.5" x14ac:dyDescent="0.25"/>
    <row r="10103" ht="12.5" x14ac:dyDescent="0.25"/>
    <row r="10104" ht="12.5" x14ac:dyDescent="0.25"/>
    <row r="10105" ht="12.5" x14ac:dyDescent="0.25"/>
    <row r="10106" ht="12.5" x14ac:dyDescent="0.25"/>
    <row r="10107" ht="12.5" x14ac:dyDescent="0.25"/>
    <row r="10108" ht="12.5" x14ac:dyDescent="0.25"/>
    <row r="10109" ht="12.5" x14ac:dyDescent="0.25"/>
    <row r="10110" ht="12.5" x14ac:dyDescent="0.25"/>
    <row r="10111" ht="12.5" x14ac:dyDescent="0.25"/>
    <row r="10112" ht="12.5" x14ac:dyDescent="0.25"/>
    <row r="10113" ht="12.5" x14ac:dyDescent="0.25"/>
    <row r="10114" ht="12.5" x14ac:dyDescent="0.25"/>
    <row r="10115" ht="12.5" x14ac:dyDescent="0.25"/>
    <row r="10116" ht="12.5" x14ac:dyDescent="0.25"/>
    <row r="10117" ht="12.5" x14ac:dyDescent="0.25"/>
    <row r="10118" ht="12.5" x14ac:dyDescent="0.25"/>
    <row r="10119" ht="12.5" x14ac:dyDescent="0.25"/>
    <row r="10120" ht="12.5" x14ac:dyDescent="0.25"/>
    <row r="10121" ht="12.5" x14ac:dyDescent="0.25"/>
    <row r="10122" ht="12.5" x14ac:dyDescent="0.25"/>
    <row r="10123" ht="12.5" x14ac:dyDescent="0.25"/>
    <row r="10124" ht="12.5" x14ac:dyDescent="0.25"/>
    <row r="10125" ht="12.5" x14ac:dyDescent="0.25"/>
    <row r="10126" ht="12.5" x14ac:dyDescent="0.25"/>
    <row r="10127" ht="12.5" x14ac:dyDescent="0.25"/>
    <row r="10128" ht="12.5" x14ac:dyDescent="0.25"/>
    <row r="10129" ht="12.5" x14ac:dyDescent="0.25"/>
    <row r="10130" ht="12.5" x14ac:dyDescent="0.25"/>
    <row r="10131" ht="12.5" x14ac:dyDescent="0.25"/>
    <row r="10132" ht="12.5" x14ac:dyDescent="0.25"/>
    <row r="10133" ht="12.5" x14ac:dyDescent="0.25"/>
    <row r="10134" ht="12.5" x14ac:dyDescent="0.25"/>
    <row r="10135" ht="12.5" x14ac:dyDescent="0.25"/>
    <row r="10136" ht="12.5" x14ac:dyDescent="0.25"/>
    <row r="10137" ht="12.5" x14ac:dyDescent="0.25"/>
    <row r="10138" ht="12.5" x14ac:dyDescent="0.25"/>
    <row r="10139" ht="12.5" x14ac:dyDescent="0.25"/>
    <row r="10140" ht="12.5" x14ac:dyDescent="0.25"/>
    <row r="10141" ht="12.5" x14ac:dyDescent="0.25"/>
    <row r="10142" ht="12.5" x14ac:dyDescent="0.25"/>
    <row r="10143" ht="12.5" x14ac:dyDescent="0.25"/>
    <row r="10144" ht="12.5" x14ac:dyDescent="0.25"/>
    <row r="10145" ht="12.5" x14ac:dyDescent="0.25"/>
    <row r="10146" ht="12.5" x14ac:dyDescent="0.25"/>
    <row r="10147" ht="12.5" x14ac:dyDescent="0.25"/>
    <row r="10148" ht="12.5" x14ac:dyDescent="0.25"/>
    <row r="10149" ht="12.5" x14ac:dyDescent="0.25"/>
    <row r="10150" ht="12.5" x14ac:dyDescent="0.25"/>
    <row r="10151" ht="12.5" x14ac:dyDescent="0.25"/>
    <row r="10152" ht="12.5" x14ac:dyDescent="0.25"/>
    <row r="10153" ht="12.5" x14ac:dyDescent="0.25"/>
    <row r="10154" ht="12.5" x14ac:dyDescent="0.25"/>
    <row r="10155" ht="12.5" x14ac:dyDescent="0.25"/>
    <row r="10156" ht="12.5" x14ac:dyDescent="0.25"/>
    <row r="10157" ht="12.5" x14ac:dyDescent="0.25"/>
    <row r="10158" ht="12.5" x14ac:dyDescent="0.25"/>
    <row r="10159" ht="12.5" x14ac:dyDescent="0.25"/>
    <row r="10160" ht="12.5" x14ac:dyDescent="0.25"/>
    <row r="10161" ht="12.5" x14ac:dyDescent="0.25"/>
    <row r="10162" ht="12.5" x14ac:dyDescent="0.25"/>
    <row r="10163" ht="12.5" x14ac:dyDescent="0.25"/>
    <row r="10164" ht="12.5" x14ac:dyDescent="0.25"/>
    <row r="10165" ht="12.5" x14ac:dyDescent="0.25"/>
    <row r="10166" ht="12.5" x14ac:dyDescent="0.25"/>
    <row r="10167" ht="12.5" x14ac:dyDescent="0.25"/>
    <row r="10168" ht="12.5" x14ac:dyDescent="0.25"/>
    <row r="10169" ht="12.5" x14ac:dyDescent="0.25"/>
    <row r="10170" ht="12.5" x14ac:dyDescent="0.25"/>
    <row r="10171" ht="12.5" x14ac:dyDescent="0.25"/>
    <row r="10172" ht="12.5" x14ac:dyDescent="0.25"/>
    <row r="10173" ht="12.5" x14ac:dyDescent="0.25"/>
    <row r="10174" ht="12.5" x14ac:dyDescent="0.25"/>
    <row r="10175" ht="12.5" x14ac:dyDescent="0.25"/>
    <row r="10176" ht="12.5" x14ac:dyDescent="0.25"/>
    <row r="10177" ht="12.5" x14ac:dyDescent="0.25"/>
    <row r="10178" ht="12.5" x14ac:dyDescent="0.25"/>
    <row r="10179" ht="12.5" x14ac:dyDescent="0.25"/>
    <row r="10180" ht="12.5" x14ac:dyDescent="0.25"/>
    <row r="10181" ht="12.5" x14ac:dyDescent="0.25"/>
    <row r="10182" ht="12.5" x14ac:dyDescent="0.25"/>
    <row r="10183" ht="12.5" x14ac:dyDescent="0.25"/>
    <row r="10184" ht="12.5" x14ac:dyDescent="0.25"/>
    <row r="10185" ht="12.5" x14ac:dyDescent="0.25"/>
    <row r="10186" ht="12.5" x14ac:dyDescent="0.25"/>
    <row r="10187" ht="12.5" x14ac:dyDescent="0.25"/>
    <row r="10188" ht="12.5" x14ac:dyDescent="0.25"/>
    <row r="10189" ht="12.5" x14ac:dyDescent="0.25"/>
    <row r="10190" ht="12.5" x14ac:dyDescent="0.25"/>
    <row r="10191" ht="12.5" x14ac:dyDescent="0.25"/>
    <row r="10192" ht="12.5" x14ac:dyDescent="0.25"/>
    <row r="10193" ht="12.5" x14ac:dyDescent="0.25"/>
    <row r="10194" ht="12.5" x14ac:dyDescent="0.25"/>
    <row r="10195" ht="12.5" x14ac:dyDescent="0.25"/>
    <row r="10196" ht="12.5" x14ac:dyDescent="0.25"/>
    <row r="10197" ht="12.5" x14ac:dyDescent="0.25"/>
    <row r="10198" ht="12.5" x14ac:dyDescent="0.25"/>
    <row r="10199" ht="12.5" x14ac:dyDescent="0.25"/>
    <row r="10200" ht="12.5" x14ac:dyDescent="0.25"/>
    <row r="10201" ht="12.5" x14ac:dyDescent="0.25"/>
    <row r="10202" ht="12.5" x14ac:dyDescent="0.25"/>
    <row r="10203" ht="12.5" x14ac:dyDescent="0.25"/>
    <row r="10204" ht="12.5" x14ac:dyDescent="0.25"/>
    <row r="10205" ht="12.5" x14ac:dyDescent="0.25"/>
    <row r="10206" ht="12.5" x14ac:dyDescent="0.25"/>
    <row r="10207" ht="12.5" x14ac:dyDescent="0.25"/>
    <row r="10208" ht="12.5" x14ac:dyDescent="0.25"/>
    <row r="10209" ht="12.5" x14ac:dyDescent="0.25"/>
    <row r="10210" ht="12.5" x14ac:dyDescent="0.25"/>
    <row r="10211" ht="12.5" x14ac:dyDescent="0.25"/>
    <row r="10212" ht="12.5" x14ac:dyDescent="0.25"/>
    <row r="10213" ht="12.5" x14ac:dyDescent="0.25"/>
    <row r="10214" ht="12.5" x14ac:dyDescent="0.25"/>
    <row r="10215" ht="12.5" x14ac:dyDescent="0.25"/>
    <row r="10216" ht="12.5" x14ac:dyDescent="0.25"/>
    <row r="10217" ht="12.5" x14ac:dyDescent="0.25"/>
    <row r="10218" ht="12.5" x14ac:dyDescent="0.25"/>
    <row r="10219" ht="12.5" x14ac:dyDescent="0.25"/>
    <row r="10220" ht="12.5" x14ac:dyDescent="0.25"/>
    <row r="10221" ht="12.5" x14ac:dyDescent="0.25"/>
    <row r="10222" ht="12.5" x14ac:dyDescent="0.25"/>
    <row r="10223" ht="12.5" x14ac:dyDescent="0.25"/>
    <row r="10224" ht="12.5" x14ac:dyDescent="0.25"/>
    <row r="10225" ht="12.5" x14ac:dyDescent="0.25"/>
    <row r="10226" ht="12.5" x14ac:dyDescent="0.25"/>
    <row r="10227" ht="12.5" x14ac:dyDescent="0.25"/>
    <row r="10228" ht="12.5" x14ac:dyDescent="0.25"/>
    <row r="10229" ht="12.5" x14ac:dyDescent="0.25"/>
    <row r="10230" ht="12.5" x14ac:dyDescent="0.25"/>
    <row r="10231" ht="12.5" x14ac:dyDescent="0.25"/>
    <row r="10232" ht="12.5" x14ac:dyDescent="0.25"/>
    <row r="10233" ht="12.5" x14ac:dyDescent="0.25"/>
    <row r="10234" ht="12.5" x14ac:dyDescent="0.25"/>
    <row r="10235" ht="12.5" x14ac:dyDescent="0.25"/>
    <row r="10236" ht="12.5" x14ac:dyDescent="0.25"/>
    <row r="10237" ht="12.5" x14ac:dyDescent="0.25"/>
    <row r="10238" ht="12.5" x14ac:dyDescent="0.25"/>
    <row r="10239" ht="12.5" x14ac:dyDescent="0.25"/>
    <row r="10240" ht="12.5" x14ac:dyDescent="0.25"/>
    <row r="10241" ht="12.5" x14ac:dyDescent="0.25"/>
    <row r="10242" ht="12.5" x14ac:dyDescent="0.25"/>
    <row r="10243" ht="12.5" x14ac:dyDescent="0.25"/>
    <row r="10244" ht="12.5" x14ac:dyDescent="0.25"/>
    <row r="10245" ht="12.5" x14ac:dyDescent="0.25"/>
    <row r="10246" ht="12.5" x14ac:dyDescent="0.25"/>
    <row r="10247" ht="12.5" x14ac:dyDescent="0.25"/>
    <row r="10248" ht="12.5" x14ac:dyDescent="0.25"/>
    <row r="10249" ht="12.5" x14ac:dyDescent="0.25"/>
    <row r="10250" ht="12.5" x14ac:dyDescent="0.25"/>
    <row r="10251" ht="12.5" x14ac:dyDescent="0.25"/>
    <row r="10252" ht="12.5" x14ac:dyDescent="0.25"/>
    <row r="10253" ht="12.5" x14ac:dyDescent="0.25"/>
    <row r="10254" ht="12.5" x14ac:dyDescent="0.25"/>
    <row r="10255" ht="12.5" x14ac:dyDescent="0.25"/>
    <row r="10256" ht="12.5" x14ac:dyDescent="0.25"/>
    <row r="10257" ht="12.5" x14ac:dyDescent="0.25"/>
    <row r="10258" ht="12.5" x14ac:dyDescent="0.25"/>
    <row r="10259" ht="12.5" x14ac:dyDescent="0.25"/>
    <row r="10260" ht="12.5" x14ac:dyDescent="0.25"/>
    <row r="10261" ht="12.5" x14ac:dyDescent="0.25"/>
    <row r="10262" ht="12.5" x14ac:dyDescent="0.25"/>
    <row r="10263" ht="12.5" x14ac:dyDescent="0.25"/>
    <row r="10264" ht="12.5" x14ac:dyDescent="0.25"/>
    <row r="10265" ht="12.5" x14ac:dyDescent="0.25"/>
    <row r="10266" ht="12.5" x14ac:dyDescent="0.25"/>
    <row r="10267" ht="12.5" x14ac:dyDescent="0.25"/>
    <row r="10268" ht="12.5" x14ac:dyDescent="0.25"/>
    <row r="10269" ht="12.5" x14ac:dyDescent="0.25"/>
    <row r="10270" ht="12.5" x14ac:dyDescent="0.25"/>
    <row r="10271" ht="12.5" x14ac:dyDescent="0.25"/>
    <row r="10272" ht="12.5" x14ac:dyDescent="0.25"/>
    <row r="10273" ht="12.5" x14ac:dyDescent="0.25"/>
    <row r="10274" ht="12.5" x14ac:dyDescent="0.25"/>
    <row r="10275" ht="12.5" x14ac:dyDescent="0.25"/>
    <row r="10276" ht="12.5" x14ac:dyDescent="0.25"/>
    <row r="10277" ht="12.5" x14ac:dyDescent="0.25"/>
    <row r="10278" ht="12.5" x14ac:dyDescent="0.25"/>
    <row r="10279" ht="12.5" x14ac:dyDescent="0.25"/>
    <row r="10280" ht="12.5" x14ac:dyDescent="0.25"/>
    <row r="10281" ht="12.5" x14ac:dyDescent="0.25"/>
    <row r="10282" ht="12.5" x14ac:dyDescent="0.25"/>
    <row r="10283" ht="12.5" x14ac:dyDescent="0.25"/>
    <row r="10284" ht="12.5" x14ac:dyDescent="0.25"/>
    <row r="10285" ht="12.5" x14ac:dyDescent="0.25"/>
    <row r="10286" ht="12.5" x14ac:dyDescent="0.25"/>
    <row r="10287" ht="12.5" x14ac:dyDescent="0.25"/>
    <row r="10288" ht="12.5" x14ac:dyDescent="0.25"/>
    <row r="10289" ht="12.5" x14ac:dyDescent="0.25"/>
    <row r="10290" ht="12.5" x14ac:dyDescent="0.25"/>
    <row r="10291" ht="12.5" x14ac:dyDescent="0.25"/>
    <row r="10292" ht="12.5" x14ac:dyDescent="0.25"/>
    <row r="10293" ht="12.5" x14ac:dyDescent="0.25"/>
    <row r="10294" ht="12.5" x14ac:dyDescent="0.25"/>
    <row r="10295" ht="12.5" x14ac:dyDescent="0.25"/>
    <row r="10296" ht="12.5" x14ac:dyDescent="0.25"/>
    <row r="10297" ht="12.5" x14ac:dyDescent="0.25"/>
    <row r="10298" ht="12.5" x14ac:dyDescent="0.25"/>
    <row r="10299" ht="12.5" x14ac:dyDescent="0.25"/>
    <row r="10300" ht="12.5" x14ac:dyDescent="0.25"/>
    <row r="10301" ht="12.5" x14ac:dyDescent="0.25"/>
    <row r="10302" ht="12.5" x14ac:dyDescent="0.25"/>
    <row r="10303" ht="12.5" x14ac:dyDescent="0.25"/>
    <row r="10304" ht="12.5" x14ac:dyDescent="0.25"/>
    <row r="10305" ht="12.5" x14ac:dyDescent="0.25"/>
    <row r="10306" ht="12.5" x14ac:dyDescent="0.25"/>
    <row r="10307" ht="12.5" x14ac:dyDescent="0.25"/>
    <row r="10308" ht="12.5" x14ac:dyDescent="0.25"/>
    <row r="10309" ht="12.5" x14ac:dyDescent="0.25"/>
    <row r="10310" ht="12.5" x14ac:dyDescent="0.25"/>
    <row r="10311" ht="12.5" x14ac:dyDescent="0.25"/>
    <row r="10312" ht="12.5" x14ac:dyDescent="0.25"/>
    <row r="10313" ht="12.5" x14ac:dyDescent="0.25"/>
    <row r="10314" ht="12.5" x14ac:dyDescent="0.25"/>
    <row r="10315" ht="12.5" x14ac:dyDescent="0.25"/>
    <row r="10316" ht="12.5" x14ac:dyDescent="0.25"/>
    <row r="10317" ht="12.5" x14ac:dyDescent="0.25"/>
    <row r="10318" ht="12.5" x14ac:dyDescent="0.25"/>
    <row r="10319" ht="12.5" x14ac:dyDescent="0.25"/>
    <row r="10320" ht="12.5" x14ac:dyDescent="0.25"/>
    <row r="10321" ht="12.5" x14ac:dyDescent="0.25"/>
    <row r="10322" ht="12.5" x14ac:dyDescent="0.25"/>
    <row r="10323" ht="12.5" x14ac:dyDescent="0.25"/>
    <row r="10324" ht="12.5" x14ac:dyDescent="0.25"/>
    <row r="10325" ht="12.5" x14ac:dyDescent="0.25"/>
    <row r="10326" ht="12.5" x14ac:dyDescent="0.25"/>
    <row r="10327" ht="12.5" x14ac:dyDescent="0.25"/>
    <row r="10328" ht="12.5" x14ac:dyDescent="0.25"/>
    <row r="10329" ht="12.5" x14ac:dyDescent="0.25"/>
    <row r="10330" ht="12.5" x14ac:dyDescent="0.25"/>
    <row r="10331" ht="12.5" x14ac:dyDescent="0.25"/>
    <row r="10332" ht="12.5" x14ac:dyDescent="0.25"/>
    <row r="10333" ht="12.5" x14ac:dyDescent="0.25"/>
    <row r="10334" ht="12.5" x14ac:dyDescent="0.25"/>
    <row r="10335" ht="12.5" x14ac:dyDescent="0.25"/>
    <row r="10336" ht="12.5" x14ac:dyDescent="0.25"/>
    <row r="10337" ht="12.5" x14ac:dyDescent="0.25"/>
    <row r="10338" ht="12.5" x14ac:dyDescent="0.25"/>
    <row r="10339" ht="12.5" x14ac:dyDescent="0.25"/>
    <row r="10340" ht="12.5" x14ac:dyDescent="0.25"/>
    <row r="10341" ht="12.5" x14ac:dyDescent="0.25"/>
    <row r="10342" ht="12.5" x14ac:dyDescent="0.25"/>
    <row r="10343" ht="12.5" x14ac:dyDescent="0.25"/>
    <row r="10344" ht="12.5" x14ac:dyDescent="0.25"/>
    <row r="10345" ht="12.5" x14ac:dyDescent="0.25"/>
    <row r="10346" ht="12.5" x14ac:dyDescent="0.25"/>
    <row r="10347" ht="12.5" x14ac:dyDescent="0.25"/>
    <row r="10348" ht="12.5" x14ac:dyDescent="0.25"/>
    <row r="10349" ht="12.5" x14ac:dyDescent="0.25"/>
    <row r="10350" ht="12.5" x14ac:dyDescent="0.25"/>
    <row r="10351" ht="12.5" x14ac:dyDescent="0.25"/>
    <row r="10352" ht="12.5" x14ac:dyDescent="0.25"/>
    <row r="10353" ht="12.5" x14ac:dyDescent="0.25"/>
    <row r="10354" ht="12.5" x14ac:dyDescent="0.25"/>
    <row r="10355" ht="12.5" x14ac:dyDescent="0.25"/>
    <row r="10356" ht="12.5" x14ac:dyDescent="0.25"/>
    <row r="10357" ht="12.5" x14ac:dyDescent="0.25"/>
    <row r="10358" ht="12.5" x14ac:dyDescent="0.25"/>
    <row r="10359" ht="12.5" x14ac:dyDescent="0.25"/>
    <row r="10360" ht="12.5" x14ac:dyDescent="0.25"/>
    <row r="10361" ht="12.5" x14ac:dyDescent="0.25"/>
    <row r="10362" ht="12.5" x14ac:dyDescent="0.25"/>
    <row r="10363" ht="12.5" x14ac:dyDescent="0.25"/>
    <row r="10364" ht="12.5" x14ac:dyDescent="0.25"/>
    <row r="10365" ht="12.5" x14ac:dyDescent="0.25"/>
    <row r="10366" ht="12.5" x14ac:dyDescent="0.25"/>
    <row r="10367" ht="12.5" x14ac:dyDescent="0.25"/>
    <row r="10368" ht="12.5" x14ac:dyDescent="0.25"/>
    <row r="10369" ht="12.5" x14ac:dyDescent="0.25"/>
    <row r="10370" ht="12.5" x14ac:dyDescent="0.25"/>
    <row r="10371" ht="12.5" x14ac:dyDescent="0.25"/>
    <row r="10372" ht="12.5" x14ac:dyDescent="0.25"/>
    <row r="10373" ht="12.5" x14ac:dyDescent="0.25"/>
    <row r="10374" ht="12.5" x14ac:dyDescent="0.25"/>
    <row r="10375" ht="12.5" x14ac:dyDescent="0.25"/>
    <row r="10376" ht="12.5" x14ac:dyDescent="0.25"/>
    <row r="10377" ht="12.5" x14ac:dyDescent="0.25"/>
    <row r="10378" ht="12.5" x14ac:dyDescent="0.25"/>
    <row r="10379" ht="12.5" x14ac:dyDescent="0.25"/>
    <row r="10380" ht="12.5" x14ac:dyDescent="0.25"/>
    <row r="10381" ht="12.5" x14ac:dyDescent="0.25"/>
    <row r="10382" ht="12.5" x14ac:dyDescent="0.25"/>
    <row r="10383" ht="12.5" x14ac:dyDescent="0.25"/>
    <row r="10384" ht="12.5" x14ac:dyDescent="0.25"/>
    <row r="10385" ht="12.5" x14ac:dyDescent="0.25"/>
    <row r="10386" ht="12.5" x14ac:dyDescent="0.25"/>
    <row r="10387" ht="12.5" x14ac:dyDescent="0.25"/>
    <row r="10388" ht="12.5" x14ac:dyDescent="0.25"/>
    <row r="10389" ht="12.5" x14ac:dyDescent="0.25"/>
    <row r="10390" ht="12.5" x14ac:dyDescent="0.25"/>
    <row r="10391" ht="12.5" x14ac:dyDescent="0.25"/>
    <row r="10392" ht="12.5" x14ac:dyDescent="0.25"/>
    <row r="10393" ht="12.5" x14ac:dyDescent="0.25"/>
    <row r="10394" ht="12.5" x14ac:dyDescent="0.25"/>
    <row r="10395" ht="12.5" x14ac:dyDescent="0.25"/>
    <row r="10396" ht="12.5" x14ac:dyDescent="0.25"/>
    <row r="10397" ht="12.5" x14ac:dyDescent="0.25"/>
    <row r="10398" ht="12.5" x14ac:dyDescent="0.25"/>
    <row r="10399" ht="12.5" x14ac:dyDescent="0.25"/>
    <row r="10400" ht="12.5" x14ac:dyDescent="0.25"/>
    <row r="10401" ht="12.5" x14ac:dyDescent="0.25"/>
    <row r="10402" ht="12.5" x14ac:dyDescent="0.25"/>
    <row r="10403" ht="12.5" x14ac:dyDescent="0.25"/>
    <row r="10404" ht="12.5" x14ac:dyDescent="0.25"/>
    <row r="10405" ht="12.5" x14ac:dyDescent="0.25"/>
    <row r="10406" ht="12.5" x14ac:dyDescent="0.25"/>
    <row r="10407" ht="12.5" x14ac:dyDescent="0.25"/>
    <row r="10408" ht="12.5" x14ac:dyDescent="0.25"/>
    <row r="10409" ht="12.5" x14ac:dyDescent="0.25"/>
    <row r="10410" ht="12.5" x14ac:dyDescent="0.25"/>
    <row r="10411" ht="12.5" x14ac:dyDescent="0.25"/>
    <row r="10412" ht="12.5" x14ac:dyDescent="0.25"/>
    <row r="10413" ht="12.5" x14ac:dyDescent="0.25"/>
    <row r="10414" ht="12.5" x14ac:dyDescent="0.25"/>
    <row r="10415" ht="12.5" x14ac:dyDescent="0.25"/>
    <row r="10416" ht="12.5" x14ac:dyDescent="0.25"/>
    <row r="10417" ht="12.5" x14ac:dyDescent="0.25"/>
    <row r="10418" ht="12.5" x14ac:dyDescent="0.25"/>
    <row r="10419" ht="12.5" x14ac:dyDescent="0.25"/>
    <row r="10420" ht="12.5" x14ac:dyDescent="0.25"/>
    <row r="10421" ht="12.5" x14ac:dyDescent="0.25"/>
    <row r="10422" ht="12.5" x14ac:dyDescent="0.25"/>
    <row r="10423" ht="12.5" x14ac:dyDescent="0.25"/>
    <row r="10424" ht="12.5" x14ac:dyDescent="0.25"/>
    <row r="10425" ht="12.5" x14ac:dyDescent="0.25"/>
    <row r="10426" ht="12.5" x14ac:dyDescent="0.25"/>
    <row r="10427" ht="12.5" x14ac:dyDescent="0.25"/>
    <row r="10428" ht="12.5" x14ac:dyDescent="0.25"/>
    <row r="10429" ht="12.5" x14ac:dyDescent="0.25"/>
    <row r="10430" ht="12.5" x14ac:dyDescent="0.25"/>
    <row r="10431" ht="12.5" x14ac:dyDescent="0.25"/>
    <row r="10432" ht="12.5" x14ac:dyDescent="0.25"/>
    <row r="10433" ht="12.5" x14ac:dyDescent="0.25"/>
    <row r="10434" ht="12.5" x14ac:dyDescent="0.25"/>
    <row r="10435" ht="12.5" x14ac:dyDescent="0.25"/>
    <row r="10436" ht="12.5" x14ac:dyDescent="0.25"/>
    <row r="10437" ht="12.5" x14ac:dyDescent="0.25"/>
    <row r="10438" ht="12.5" x14ac:dyDescent="0.25"/>
    <row r="10439" ht="12.5" x14ac:dyDescent="0.25"/>
    <row r="10440" ht="12.5" x14ac:dyDescent="0.25"/>
    <row r="10441" ht="12.5" x14ac:dyDescent="0.25"/>
    <row r="10442" ht="12.5" x14ac:dyDescent="0.25"/>
    <row r="10443" ht="12.5" x14ac:dyDescent="0.25"/>
    <row r="10444" ht="12.5" x14ac:dyDescent="0.25"/>
    <row r="10445" ht="12.5" x14ac:dyDescent="0.25"/>
    <row r="10446" ht="12.5" x14ac:dyDescent="0.25"/>
    <row r="10447" ht="12.5" x14ac:dyDescent="0.25"/>
    <row r="10448" ht="12.5" x14ac:dyDescent="0.25"/>
    <row r="10449" ht="12.5" x14ac:dyDescent="0.25"/>
    <row r="10450" ht="12.5" x14ac:dyDescent="0.25"/>
    <row r="10451" ht="12.5" x14ac:dyDescent="0.25"/>
    <row r="10452" ht="12.5" x14ac:dyDescent="0.25"/>
    <row r="10453" ht="12.5" x14ac:dyDescent="0.25"/>
    <row r="10454" ht="12.5" x14ac:dyDescent="0.25"/>
    <row r="10455" ht="12.5" x14ac:dyDescent="0.25"/>
    <row r="10456" ht="12.5" x14ac:dyDescent="0.25"/>
    <row r="10457" ht="12.5" x14ac:dyDescent="0.25"/>
    <row r="10458" ht="12.5" x14ac:dyDescent="0.25"/>
    <row r="10459" ht="12.5" x14ac:dyDescent="0.25"/>
    <row r="10460" ht="12.5" x14ac:dyDescent="0.25"/>
    <row r="10461" ht="12.5" x14ac:dyDescent="0.25"/>
    <row r="10462" ht="12.5" x14ac:dyDescent="0.25"/>
    <row r="10463" ht="12.5" x14ac:dyDescent="0.25"/>
    <row r="10464" ht="12.5" x14ac:dyDescent="0.25"/>
    <row r="10465" ht="12.5" x14ac:dyDescent="0.25"/>
    <row r="10466" ht="12.5" x14ac:dyDescent="0.25"/>
    <row r="10467" ht="12.5" x14ac:dyDescent="0.25"/>
    <row r="10468" ht="12.5" x14ac:dyDescent="0.25"/>
    <row r="10469" ht="12.5" x14ac:dyDescent="0.25"/>
    <row r="10470" ht="12.5" x14ac:dyDescent="0.25"/>
    <row r="10471" ht="12.5" x14ac:dyDescent="0.25"/>
    <row r="10472" ht="12.5" x14ac:dyDescent="0.25"/>
    <row r="10473" ht="12.5" x14ac:dyDescent="0.25"/>
    <row r="10474" ht="12.5" x14ac:dyDescent="0.25"/>
    <row r="10475" ht="12.5" x14ac:dyDescent="0.25"/>
    <row r="10476" ht="12.5" x14ac:dyDescent="0.25"/>
    <row r="10477" ht="12.5" x14ac:dyDescent="0.25"/>
    <row r="10478" ht="12.5" x14ac:dyDescent="0.25"/>
    <row r="10479" ht="12.5" x14ac:dyDescent="0.25"/>
    <row r="10480" ht="12.5" x14ac:dyDescent="0.25"/>
    <row r="10481" ht="12.5" x14ac:dyDescent="0.25"/>
    <row r="10482" ht="12.5" x14ac:dyDescent="0.25"/>
    <row r="10483" ht="12.5" x14ac:dyDescent="0.25"/>
    <row r="10484" ht="12.5" x14ac:dyDescent="0.25"/>
    <row r="10485" ht="12.5" x14ac:dyDescent="0.25"/>
    <row r="10486" ht="12.5" x14ac:dyDescent="0.25"/>
    <row r="10487" ht="12.5" x14ac:dyDescent="0.25"/>
    <row r="10488" ht="12.5" x14ac:dyDescent="0.25"/>
    <row r="10489" ht="12.5" x14ac:dyDescent="0.25"/>
    <row r="10490" ht="12.5" x14ac:dyDescent="0.25"/>
    <row r="10491" ht="12.5" x14ac:dyDescent="0.25"/>
    <row r="10492" ht="12.5" x14ac:dyDescent="0.25"/>
    <row r="10493" ht="12.5" x14ac:dyDescent="0.25"/>
    <row r="10494" ht="12.5" x14ac:dyDescent="0.25"/>
    <row r="10495" ht="12.5" x14ac:dyDescent="0.25"/>
    <row r="10496" ht="12.5" x14ac:dyDescent="0.25"/>
    <row r="10497" ht="12.5" x14ac:dyDescent="0.25"/>
    <row r="10498" ht="12.5" x14ac:dyDescent="0.25"/>
    <row r="10499" ht="12.5" x14ac:dyDescent="0.25"/>
    <row r="10500" ht="12.5" x14ac:dyDescent="0.25"/>
    <row r="10501" ht="12.5" x14ac:dyDescent="0.25"/>
    <row r="10502" ht="12.5" x14ac:dyDescent="0.25"/>
    <row r="10503" ht="12.5" x14ac:dyDescent="0.25"/>
    <row r="10504" ht="12.5" x14ac:dyDescent="0.25"/>
    <row r="10505" ht="12.5" x14ac:dyDescent="0.25"/>
    <row r="10506" ht="12.5" x14ac:dyDescent="0.25"/>
    <row r="10507" ht="12.5" x14ac:dyDescent="0.25"/>
    <row r="10508" ht="12.5" x14ac:dyDescent="0.25"/>
    <row r="10509" ht="12.5" x14ac:dyDescent="0.25"/>
    <row r="10510" ht="12.5" x14ac:dyDescent="0.25"/>
    <row r="10511" ht="12.5" x14ac:dyDescent="0.25"/>
    <row r="10512" ht="12.5" x14ac:dyDescent="0.25"/>
    <row r="10513" ht="12.5" x14ac:dyDescent="0.25"/>
    <row r="10514" ht="12.5" x14ac:dyDescent="0.25"/>
    <row r="10515" ht="12.5" x14ac:dyDescent="0.25"/>
    <row r="10516" ht="12.5" x14ac:dyDescent="0.25"/>
    <row r="10517" ht="12.5" x14ac:dyDescent="0.25"/>
    <row r="10518" ht="12.5" x14ac:dyDescent="0.25"/>
    <row r="10519" ht="12.5" x14ac:dyDescent="0.25"/>
    <row r="10520" ht="12.5" x14ac:dyDescent="0.25"/>
    <row r="10521" ht="12.5" x14ac:dyDescent="0.25"/>
    <row r="10522" ht="12.5" x14ac:dyDescent="0.25"/>
    <row r="10523" ht="12.5" x14ac:dyDescent="0.25"/>
    <row r="10524" ht="12.5" x14ac:dyDescent="0.25"/>
    <row r="10525" ht="12.5" x14ac:dyDescent="0.25"/>
    <row r="10526" ht="12.5" x14ac:dyDescent="0.25"/>
    <row r="10527" ht="12.5" x14ac:dyDescent="0.25"/>
    <row r="10528" ht="12.5" x14ac:dyDescent="0.25"/>
    <row r="10529" ht="12.5" x14ac:dyDescent="0.25"/>
    <row r="10530" ht="12.5" x14ac:dyDescent="0.25"/>
    <row r="10531" ht="12.5" x14ac:dyDescent="0.25"/>
    <row r="10532" ht="12.5" x14ac:dyDescent="0.25"/>
    <row r="10533" ht="12.5" x14ac:dyDescent="0.25"/>
    <row r="10534" ht="12.5" x14ac:dyDescent="0.25"/>
    <row r="10535" ht="12.5" x14ac:dyDescent="0.25"/>
    <row r="10536" ht="12.5" x14ac:dyDescent="0.25"/>
    <row r="10537" ht="12.5" x14ac:dyDescent="0.25"/>
    <row r="10538" ht="12.5" x14ac:dyDescent="0.25"/>
    <row r="10539" ht="12.5" x14ac:dyDescent="0.25"/>
    <row r="10540" ht="12.5" x14ac:dyDescent="0.25"/>
    <row r="10541" ht="12.5" x14ac:dyDescent="0.25"/>
    <row r="10542" ht="12.5" x14ac:dyDescent="0.25"/>
    <row r="10543" ht="12.5" x14ac:dyDescent="0.25"/>
    <row r="10544" ht="12.5" x14ac:dyDescent="0.25"/>
    <row r="10545" ht="12.5" x14ac:dyDescent="0.25"/>
    <row r="10546" ht="12.5" x14ac:dyDescent="0.25"/>
    <row r="10547" ht="12.5" x14ac:dyDescent="0.25"/>
    <row r="10548" ht="12.5" x14ac:dyDescent="0.25"/>
    <row r="10549" ht="12.5" x14ac:dyDescent="0.25"/>
    <row r="10550" ht="12.5" x14ac:dyDescent="0.25"/>
    <row r="10551" ht="12.5" x14ac:dyDescent="0.25"/>
    <row r="10552" ht="12.5" x14ac:dyDescent="0.25"/>
    <row r="10553" ht="12.5" x14ac:dyDescent="0.25"/>
    <row r="10554" ht="12.5" x14ac:dyDescent="0.25"/>
    <row r="10555" ht="12.5" x14ac:dyDescent="0.25"/>
    <row r="10556" ht="12.5" x14ac:dyDescent="0.25"/>
    <row r="10557" ht="12.5" x14ac:dyDescent="0.25"/>
    <row r="10558" ht="12.5" x14ac:dyDescent="0.25"/>
    <row r="10559" ht="12.5" x14ac:dyDescent="0.25"/>
    <row r="10560" ht="12.5" x14ac:dyDescent="0.25"/>
    <row r="10561" ht="12.5" x14ac:dyDescent="0.25"/>
    <row r="10562" ht="12.5" x14ac:dyDescent="0.25"/>
    <row r="10563" ht="12.5" x14ac:dyDescent="0.25"/>
    <row r="10564" ht="12.5" x14ac:dyDescent="0.25"/>
    <row r="10565" ht="12.5" x14ac:dyDescent="0.25"/>
    <row r="10566" ht="12.5" x14ac:dyDescent="0.25"/>
    <row r="10567" ht="12.5" x14ac:dyDescent="0.25"/>
    <row r="10568" ht="12.5" x14ac:dyDescent="0.25"/>
    <row r="10569" ht="12.5" x14ac:dyDescent="0.25"/>
    <row r="10570" ht="12.5" x14ac:dyDescent="0.25"/>
    <row r="10571" ht="12.5" x14ac:dyDescent="0.25"/>
    <row r="10572" ht="12.5" x14ac:dyDescent="0.25"/>
    <row r="10573" ht="12.5" x14ac:dyDescent="0.25"/>
    <row r="10574" ht="12.5" x14ac:dyDescent="0.25"/>
    <row r="10575" ht="12.5" x14ac:dyDescent="0.25"/>
    <row r="10576" ht="12.5" x14ac:dyDescent="0.25"/>
    <row r="10577" ht="12.5" x14ac:dyDescent="0.25"/>
    <row r="10578" ht="12.5" x14ac:dyDescent="0.25"/>
    <row r="10579" ht="12.5" x14ac:dyDescent="0.25"/>
    <row r="10580" ht="12.5" x14ac:dyDescent="0.25"/>
    <row r="10581" ht="12.5" x14ac:dyDescent="0.25"/>
    <row r="10582" ht="12.5" x14ac:dyDescent="0.25"/>
    <row r="10583" ht="12.5" x14ac:dyDescent="0.25"/>
    <row r="10584" ht="12.5" x14ac:dyDescent="0.25"/>
    <row r="10585" ht="12.5" x14ac:dyDescent="0.25"/>
    <row r="10586" ht="12.5" x14ac:dyDescent="0.25"/>
    <row r="10587" ht="12.5" x14ac:dyDescent="0.25"/>
    <row r="10588" ht="12.5" x14ac:dyDescent="0.25"/>
    <row r="10589" ht="12.5" x14ac:dyDescent="0.25"/>
    <row r="10590" ht="12.5" x14ac:dyDescent="0.25"/>
    <row r="10591" ht="12.5" x14ac:dyDescent="0.25"/>
    <row r="10592" ht="12.5" x14ac:dyDescent="0.25"/>
    <row r="10593" ht="12.5" x14ac:dyDescent="0.25"/>
    <row r="10594" ht="12.5" x14ac:dyDescent="0.25"/>
    <row r="10595" ht="12.5" x14ac:dyDescent="0.25"/>
    <row r="10596" ht="12.5" x14ac:dyDescent="0.25"/>
    <row r="10597" ht="12.5" x14ac:dyDescent="0.25"/>
    <row r="10598" ht="12.5" x14ac:dyDescent="0.25"/>
    <row r="10599" ht="12.5" x14ac:dyDescent="0.25"/>
    <row r="10600" ht="12.5" x14ac:dyDescent="0.25"/>
    <row r="10601" ht="12.5" x14ac:dyDescent="0.25"/>
    <row r="10602" ht="12.5" x14ac:dyDescent="0.25"/>
    <row r="10603" ht="12.5" x14ac:dyDescent="0.25"/>
    <row r="10604" ht="12.5" x14ac:dyDescent="0.25"/>
    <row r="10605" ht="12.5" x14ac:dyDescent="0.25"/>
    <row r="10606" ht="12.5" x14ac:dyDescent="0.25"/>
    <row r="10607" ht="12.5" x14ac:dyDescent="0.25"/>
    <row r="10608" ht="12.5" x14ac:dyDescent="0.25"/>
    <row r="10609" ht="12.5" x14ac:dyDescent="0.25"/>
    <row r="10610" ht="12.5" x14ac:dyDescent="0.25"/>
    <row r="10611" ht="12.5" x14ac:dyDescent="0.25"/>
    <row r="10612" ht="12.5" x14ac:dyDescent="0.25"/>
    <row r="10613" ht="12.5" x14ac:dyDescent="0.25"/>
    <row r="10614" ht="12.5" x14ac:dyDescent="0.25"/>
    <row r="10615" ht="12.5" x14ac:dyDescent="0.25"/>
    <row r="10616" ht="12.5" x14ac:dyDescent="0.25"/>
    <row r="10617" ht="12.5" x14ac:dyDescent="0.25"/>
    <row r="10618" ht="12.5" x14ac:dyDescent="0.25"/>
    <row r="10619" ht="12.5" x14ac:dyDescent="0.25"/>
    <row r="10620" ht="12.5" x14ac:dyDescent="0.25"/>
    <row r="10621" ht="12.5" x14ac:dyDescent="0.25"/>
    <row r="10622" ht="12.5" x14ac:dyDescent="0.25"/>
    <row r="10623" ht="12.5" x14ac:dyDescent="0.25"/>
    <row r="10624" ht="12.5" x14ac:dyDescent="0.25"/>
    <row r="10625" ht="12.5" x14ac:dyDescent="0.25"/>
    <row r="10626" ht="12.5" x14ac:dyDescent="0.25"/>
    <row r="10627" ht="12.5" x14ac:dyDescent="0.25"/>
    <row r="10628" ht="12.5" x14ac:dyDescent="0.25"/>
    <row r="10629" ht="12.5" x14ac:dyDescent="0.25"/>
    <row r="10630" ht="12.5" x14ac:dyDescent="0.25"/>
    <row r="10631" ht="12.5" x14ac:dyDescent="0.25"/>
    <row r="10632" ht="12.5" x14ac:dyDescent="0.25"/>
    <row r="10633" ht="12.5" x14ac:dyDescent="0.25"/>
    <row r="10634" ht="12.5" x14ac:dyDescent="0.25"/>
    <row r="10635" ht="12.5" x14ac:dyDescent="0.25"/>
    <row r="10636" ht="12.5" x14ac:dyDescent="0.25"/>
    <row r="10637" ht="12.5" x14ac:dyDescent="0.25"/>
    <row r="10638" ht="12.5" x14ac:dyDescent="0.25"/>
    <row r="10639" ht="12.5" x14ac:dyDescent="0.25"/>
    <row r="10640" ht="12.5" x14ac:dyDescent="0.25"/>
    <row r="10641" ht="12.5" x14ac:dyDescent="0.25"/>
    <row r="10642" ht="12.5" x14ac:dyDescent="0.25"/>
    <row r="10643" ht="12.5" x14ac:dyDescent="0.25"/>
    <row r="10644" ht="12.5" x14ac:dyDescent="0.25"/>
    <row r="10645" ht="12.5" x14ac:dyDescent="0.25"/>
    <row r="10646" ht="12.5" x14ac:dyDescent="0.25"/>
    <row r="10647" ht="12.5" x14ac:dyDescent="0.25"/>
    <row r="10648" ht="12.5" x14ac:dyDescent="0.25"/>
    <row r="10649" ht="12.5" x14ac:dyDescent="0.25"/>
    <row r="10650" ht="12.5" x14ac:dyDescent="0.25"/>
    <row r="10651" ht="12.5" x14ac:dyDescent="0.25"/>
    <row r="10652" ht="12.5" x14ac:dyDescent="0.25"/>
    <row r="10653" ht="12.5" x14ac:dyDescent="0.25"/>
    <row r="10654" ht="12.5" x14ac:dyDescent="0.25"/>
    <row r="10655" ht="12.5" x14ac:dyDescent="0.25"/>
    <row r="10656" ht="12.5" x14ac:dyDescent="0.25"/>
    <row r="10657" ht="12.5" x14ac:dyDescent="0.25"/>
    <row r="10658" ht="12.5" x14ac:dyDescent="0.25"/>
    <row r="10659" ht="12.5" x14ac:dyDescent="0.25"/>
    <row r="10660" ht="12.5" x14ac:dyDescent="0.25"/>
    <row r="10661" ht="12.5" x14ac:dyDescent="0.25"/>
    <row r="10662" ht="12.5" x14ac:dyDescent="0.25"/>
    <row r="10663" ht="12.5" x14ac:dyDescent="0.25"/>
    <row r="10664" ht="12.5" x14ac:dyDescent="0.25"/>
    <row r="10665" ht="12.5" x14ac:dyDescent="0.25"/>
    <row r="10666" ht="12.5" x14ac:dyDescent="0.25"/>
    <row r="10667" ht="12.5" x14ac:dyDescent="0.25"/>
    <row r="10668" ht="12.5" x14ac:dyDescent="0.25"/>
    <row r="10669" ht="12.5" x14ac:dyDescent="0.25"/>
    <row r="10670" ht="12.5" x14ac:dyDescent="0.25"/>
    <row r="10671" ht="12.5" x14ac:dyDescent="0.25"/>
    <row r="10672" ht="12.5" x14ac:dyDescent="0.25"/>
    <row r="10673" ht="12.5" x14ac:dyDescent="0.25"/>
    <row r="10674" ht="12.5" x14ac:dyDescent="0.25"/>
    <row r="10675" ht="12.5" x14ac:dyDescent="0.25"/>
    <row r="10676" ht="12.5" x14ac:dyDescent="0.25"/>
    <row r="10677" ht="12.5" x14ac:dyDescent="0.25"/>
    <row r="10678" ht="12.5" x14ac:dyDescent="0.25"/>
    <row r="10679" ht="12.5" x14ac:dyDescent="0.25"/>
    <row r="10680" ht="12.5" x14ac:dyDescent="0.25"/>
    <row r="10681" ht="12.5" x14ac:dyDescent="0.25"/>
    <row r="10682" ht="12.5" x14ac:dyDescent="0.25"/>
    <row r="10683" ht="12.5" x14ac:dyDescent="0.25"/>
    <row r="10684" ht="12.5" x14ac:dyDescent="0.25"/>
    <row r="10685" ht="12.5" x14ac:dyDescent="0.25"/>
    <row r="10686" ht="12.5" x14ac:dyDescent="0.25"/>
    <row r="10687" ht="12.5" x14ac:dyDescent="0.25"/>
    <row r="10688" ht="12.5" x14ac:dyDescent="0.25"/>
    <row r="10689" ht="12.5" x14ac:dyDescent="0.25"/>
    <row r="10690" ht="12.5" x14ac:dyDescent="0.25"/>
    <row r="10691" ht="12.5" x14ac:dyDescent="0.25"/>
    <row r="10692" ht="12.5" x14ac:dyDescent="0.25"/>
    <row r="10693" ht="12.5" x14ac:dyDescent="0.25"/>
    <row r="10694" ht="12.5" x14ac:dyDescent="0.25"/>
    <row r="10695" ht="12.5" x14ac:dyDescent="0.25"/>
    <row r="10696" ht="12.5" x14ac:dyDescent="0.25"/>
    <row r="10697" ht="12.5" x14ac:dyDescent="0.25"/>
    <row r="10698" ht="12.5" x14ac:dyDescent="0.25"/>
    <row r="10699" ht="12.5" x14ac:dyDescent="0.25"/>
    <row r="10700" ht="12.5" x14ac:dyDescent="0.25"/>
    <row r="10701" ht="12.5" x14ac:dyDescent="0.25"/>
    <row r="10702" ht="12.5" x14ac:dyDescent="0.25"/>
    <row r="10703" ht="12.5" x14ac:dyDescent="0.25"/>
    <row r="10704" ht="12.5" x14ac:dyDescent="0.25"/>
    <row r="10705" ht="12.5" x14ac:dyDescent="0.25"/>
    <row r="10706" ht="12.5" x14ac:dyDescent="0.25"/>
    <row r="10707" ht="12.5" x14ac:dyDescent="0.25"/>
    <row r="10708" ht="12.5" x14ac:dyDescent="0.25"/>
    <row r="10709" ht="12.5" x14ac:dyDescent="0.25"/>
    <row r="10710" ht="12.5" x14ac:dyDescent="0.25"/>
    <row r="10711" ht="12.5" x14ac:dyDescent="0.25"/>
    <row r="10712" ht="12.5" x14ac:dyDescent="0.25"/>
    <row r="10713" ht="12.5" x14ac:dyDescent="0.25"/>
    <row r="10714" ht="12.5" x14ac:dyDescent="0.25"/>
    <row r="10715" ht="12.5" x14ac:dyDescent="0.25"/>
    <row r="10716" ht="12.5" x14ac:dyDescent="0.25"/>
    <row r="10717" ht="12.5" x14ac:dyDescent="0.25"/>
    <row r="10718" ht="12.5" x14ac:dyDescent="0.25"/>
    <row r="10719" ht="12.5" x14ac:dyDescent="0.25"/>
    <row r="10720" ht="12.5" x14ac:dyDescent="0.25"/>
    <row r="10721" ht="12.5" x14ac:dyDescent="0.25"/>
    <row r="10722" ht="12.5" x14ac:dyDescent="0.25"/>
    <row r="10723" ht="12.5" x14ac:dyDescent="0.25"/>
    <row r="10724" ht="12.5" x14ac:dyDescent="0.25"/>
    <row r="10725" ht="12.5" x14ac:dyDescent="0.25"/>
    <row r="10726" ht="12.5" x14ac:dyDescent="0.25"/>
    <row r="10727" ht="12.5" x14ac:dyDescent="0.25"/>
    <row r="10728" ht="12.5" x14ac:dyDescent="0.25"/>
    <row r="10729" ht="12.5" x14ac:dyDescent="0.25"/>
    <row r="10730" ht="12.5" x14ac:dyDescent="0.25"/>
    <row r="10731" ht="12.5" x14ac:dyDescent="0.25"/>
    <row r="10732" ht="12.5" x14ac:dyDescent="0.25"/>
    <row r="10733" ht="12.5" x14ac:dyDescent="0.25"/>
    <row r="10734" ht="12.5" x14ac:dyDescent="0.25"/>
    <row r="10735" ht="12.5" x14ac:dyDescent="0.25"/>
    <row r="10736" ht="12.5" x14ac:dyDescent="0.25"/>
    <row r="10737" ht="12.5" x14ac:dyDescent="0.25"/>
    <row r="10738" ht="12.5" x14ac:dyDescent="0.25"/>
    <row r="10739" ht="12.5" x14ac:dyDescent="0.25"/>
    <row r="10740" ht="12.5" x14ac:dyDescent="0.25"/>
    <row r="10741" ht="12.5" x14ac:dyDescent="0.25"/>
    <row r="10742" ht="12.5" x14ac:dyDescent="0.25"/>
    <row r="10743" ht="12.5" x14ac:dyDescent="0.25"/>
    <row r="10744" ht="12.5" x14ac:dyDescent="0.25"/>
    <row r="10745" ht="12.5" x14ac:dyDescent="0.25"/>
    <row r="10746" ht="12.5" x14ac:dyDescent="0.25"/>
    <row r="10747" ht="12.5" x14ac:dyDescent="0.25"/>
    <row r="10748" ht="12.5" x14ac:dyDescent="0.25"/>
    <row r="10749" ht="12.5" x14ac:dyDescent="0.25"/>
    <row r="10750" ht="12.5" x14ac:dyDescent="0.25"/>
    <row r="10751" ht="12.5" x14ac:dyDescent="0.25"/>
    <row r="10752" ht="12.5" x14ac:dyDescent="0.25"/>
    <row r="10753" ht="12.5" x14ac:dyDescent="0.25"/>
    <row r="10754" ht="12.5" x14ac:dyDescent="0.25"/>
    <row r="10755" ht="12.5" x14ac:dyDescent="0.25"/>
    <row r="10756" ht="12.5" x14ac:dyDescent="0.25"/>
    <row r="10757" ht="12.5" x14ac:dyDescent="0.25"/>
    <row r="10758" ht="12.5" x14ac:dyDescent="0.25"/>
    <row r="10759" ht="12.5" x14ac:dyDescent="0.25"/>
    <row r="10760" ht="12.5" x14ac:dyDescent="0.25"/>
    <row r="10761" ht="12.5" x14ac:dyDescent="0.25"/>
    <row r="10762" ht="12.5" x14ac:dyDescent="0.25"/>
    <row r="10763" ht="12.5" x14ac:dyDescent="0.25"/>
    <row r="10764" ht="12.5" x14ac:dyDescent="0.25"/>
    <row r="10765" ht="12.5" x14ac:dyDescent="0.25"/>
    <row r="10766" ht="12.5" x14ac:dyDescent="0.25"/>
    <row r="10767" ht="12.5" x14ac:dyDescent="0.25"/>
    <row r="10768" ht="12.5" x14ac:dyDescent="0.25"/>
    <row r="10769" ht="12.5" x14ac:dyDescent="0.25"/>
    <row r="10770" ht="12.5" x14ac:dyDescent="0.25"/>
    <row r="10771" ht="12.5" x14ac:dyDescent="0.25"/>
    <row r="10772" ht="12.5" x14ac:dyDescent="0.25"/>
    <row r="10773" ht="12.5" x14ac:dyDescent="0.25"/>
    <row r="10774" ht="12.5" x14ac:dyDescent="0.25"/>
    <row r="10775" ht="12.5" x14ac:dyDescent="0.25"/>
    <row r="10776" ht="12.5" x14ac:dyDescent="0.25"/>
    <row r="10777" ht="12.5" x14ac:dyDescent="0.25"/>
    <row r="10778" ht="12.5" x14ac:dyDescent="0.25"/>
    <row r="10779" ht="12.5" x14ac:dyDescent="0.25"/>
    <row r="10780" ht="12.5" x14ac:dyDescent="0.25"/>
    <row r="10781" ht="12.5" x14ac:dyDescent="0.25"/>
    <row r="10782" ht="12.5" x14ac:dyDescent="0.25"/>
    <row r="10783" ht="12.5" x14ac:dyDescent="0.25"/>
    <row r="10784" ht="12.5" x14ac:dyDescent="0.25"/>
    <row r="10785" ht="12.5" x14ac:dyDescent="0.25"/>
    <row r="10786" ht="12.5" x14ac:dyDescent="0.25"/>
    <row r="10787" ht="12.5" x14ac:dyDescent="0.25"/>
    <row r="10788" ht="12.5" x14ac:dyDescent="0.25"/>
    <row r="10789" ht="12.5" x14ac:dyDescent="0.25"/>
    <row r="10790" ht="12.5" x14ac:dyDescent="0.25"/>
    <row r="10791" ht="12.5" x14ac:dyDescent="0.25"/>
    <row r="10792" ht="12.5" x14ac:dyDescent="0.25"/>
    <row r="10793" ht="12.5" x14ac:dyDescent="0.25"/>
    <row r="10794" ht="12.5" x14ac:dyDescent="0.25"/>
    <row r="10795" ht="12.5" x14ac:dyDescent="0.25"/>
    <row r="10796" ht="12.5" x14ac:dyDescent="0.25"/>
    <row r="10797" ht="12.5" x14ac:dyDescent="0.25"/>
    <row r="10798" ht="12.5" x14ac:dyDescent="0.25"/>
    <row r="10799" ht="12.5" x14ac:dyDescent="0.25"/>
    <row r="10800" ht="12.5" x14ac:dyDescent="0.25"/>
    <row r="10801" ht="12.5" x14ac:dyDescent="0.25"/>
    <row r="10802" ht="12.5" x14ac:dyDescent="0.25"/>
    <row r="10803" ht="12.5" x14ac:dyDescent="0.25"/>
    <row r="10804" ht="12.5" x14ac:dyDescent="0.25"/>
    <row r="10805" ht="12.5" x14ac:dyDescent="0.25"/>
    <row r="10806" ht="12.5" x14ac:dyDescent="0.25"/>
    <row r="10807" ht="12.5" x14ac:dyDescent="0.25"/>
    <row r="10808" ht="12.5" x14ac:dyDescent="0.25"/>
    <row r="10809" ht="12.5" x14ac:dyDescent="0.25"/>
    <row r="10810" ht="12.5" x14ac:dyDescent="0.25"/>
    <row r="10811" ht="12.5" x14ac:dyDescent="0.25"/>
    <row r="10812" ht="12.5" x14ac:dyDescent="0.25"/>
    <row r="10813" ht="12.5" x14ac:dyDescent="0.25"/>
    <row r="10814" ht="12.5" x14ac:dyDescent="0.25"/>
    <row r="10815" ht="12.5" x14ac:dyDescent="0.25"/>
    <row r="10816" ht="12.5" x14ac:dyDescent="0.25"/>
    <row r="10817" ht="12.5" x14ac:dyDescent="0.25"/>
    <row r="10818" ht="12.5" x14ac:dyDescent="0.25"/>
    <row r="10819" ht="12.5" x14ac:dyDescent="0.25"/>
    <row r="10820" ht="12.5" x14ac:dyDescent="0.25"/>
    <row r="10821" ht="12.5" x14ac:dyDescent="0.25"/>
    <row r="10822" ht="12.5" x14ac:dyDescent="0.25"/>
    <row r="10823" ht="12.5" x14ac:dyDescent="0.25"/>
    <row r="10824" ht="12.5" x14ac:dyDescent="0.25"/>
    <row r="10825" ht="12.5" x14ac:dyDescent="0.25"/>
    <row r="10826" ht="12.5" x14ac:dyDescent="0.25"/>
    <row r="10827" ht="12.5" x14ac:dyDescent="0.25"/>
    <row r="10828" ht="12.5" x14ac:dyDescent="0.25"/>
    <row r="10829" ht="12.5" x14ac:dyDescent="0.25"/>
    <row r="10830" ht="12.5" x14ac:dyDescent="0.25"/>
    <row r="10831" ht="12.5" x14ac:dyDescent="0.25"/>
    <row r="10832" ht="12.5" x14ac:dyDescent="0.25"/>
    <row r="10833" ht="12.5" x14ac:dyDescent="0.25"/>
    <row r="10834" ht="12.5" x14ac:dyDescent="0.25"/>
    <row r="10835" ht="12.5" x14ac:dyDescent="0.25"/>
    <row r="10836" ht="12.5" x14ac:dyDescent="0.25"/>
    <row r="10837" ht="12.5" x14ac:dyDescent="0.25"/>
    <row r="10838" ht="12.5" x14ac:dyDescent="0.25"/>
    <row r="10839" ht="12.5" x14ac:dyDescent="0.25"/>
    <row r="10840" ht="12.5" x14ac:dyDescent="0.25"/>
    <row r="10841" ht="12.5" x14ac:dyDescent="0.25"/>
    <row r="10842" ht="12.5" x14ac:dyDescent="0.25"/>
    <row r="10843" ht="12.5" x14ac:dyDescent="0.25"/>
    <row r="10844" ht="12.5" x14ac:dyDescent="0.25"/>
    <row r="10845" ht="12.5" x14ac:dyDescent="0.25"/>
    <row r="10846" ht="12.5" x14ac:dyDescent="0.25"/>
    <row r="10847" ht="12.5" x14ac:dyDescent="0.25"/>
    <row r="10848" ht="12.5" x14ac:dyDescent="0.25"/>
    <row r="10849" ht="12.5" x14ac:dyDescent="0.25"/>
    <row r="10850" ht="12.5" x14ac:dyDescent="0.25"/>
    <row r="10851" ht="12.5" x14ac:dyDescent="0.25"/>
    <row r="10852" ht="12.5" x14ac:dyDescent="0.25"/>
    <row r="10853" ht="12.5" x14ac:dyDescent="0.25"/>
    <row r="10854" ht="12.5" x14ac:dyDescent="0.25"/>
    <row r="10855" ht="12.5" x14ac:dyDescent="0.25"/>
    <row r="10856" ht="12.5" x14ac:dyDescent="0.25"/>
    <row r="10857" ht="12.5" x14ac:dyDescent="0.25"/>
    <row r="10858" ht="12.5" x14ac:dyDescent="0.25"/>
    <row r="10859" ht="12.5" x14ac:dyDescent="0.25"/>
    <row r="10860" ht="12.5" x14ac:dyDescent="0.25"/>
    <row r="10861" ht="12.5" x14ac:dyDescent="0.25"/>
    <row r="10862" ht="12.5" x14ac:dyDescent="0.25"/>
    <row r="10863" ht="12.5" x14ac:dyDescent="0.25"/>
    <row r="10864" ht="12.5" x14ac:dyDescent="0.25"/>
    <row r="10865" ht="12.5" x14ac:dyDescent="0.25"/>
    <row r="10866" ht="12.5" x14ac:dyDescent="0.25"/>
    <row r="10867" ht="12.5" x14ac:dyDescent="0.25"/>
    <row r="10868" ht="12.5" x14ac:dyDescent="0.25"/>
    <row r="10869" ht="12.5" x14ac:dyDescent="0.25"/>
    <row r="10870" ht="12.5" x14ac:dyDescent="0.25"/>
    <row r="10871" ht="12.5" x14ac:dyDescent="0.25"/>
    <row r="10872" ht="12.5" x14ac:dyDescent="0.25"/>
    <row r="10873" ht="12.5" x14ac:dyDescent="0.25"/>
    <row r="10874" ht="12.5" x14ac:dyDescent="0.25"/>
    <row r="10875" ht="12.5" x14ac:dyDescent="0.25"/>
    <row r="10876" ht="12.5" x14ac:dyDescent="0.25"/>
    <row r="10877" ht="12.5" x14ac:dyDescent="0.25"/>
    <row r="10878" ht="12.5" x14ac:dyDescent="0.25"/>
    <row r="10879" ht="12.5" x14ac:dyDescent="0.25"/>
    <row r="10880" ht="12.5" x14ac:dyDescent="0.25"/>
    <row r="10881" ht="12.5" x14ac:dyDescent="0.25"/>
    <row r="10882" ht="12.5" x14ac:dyDescent="0.25"/>
    <row r="10883" ht="12.5" x14ac:dyDescent="0.25"/>
    <row r="10884" ht="12.5" x14ac:dyDescent="0.25"/>
    <row r="10885" ht="12.5" x14ac:dyDescent="0.25"/>
    <row r="10886" ht="12.5" x14ac:dyDescent="0.25"/>
    <row r="10887" ht="12.5" x14ac:dyDescent="0.25"/>
    <row r="10888" ht="12.5" x14ac:dyDescent="0.25"/>
    <row r="10889" ht="12.5" x14ac:dyDescent="0.25"/>
    <row r="10890" ht="12.5" x14ac:dyDescent="0.25"/>
    <row r="10891" ht="12.5" x14ac:dyDescent="0.25"/>
    <row r="10892" ht="12.5" x14ac:dyDescent="0.25"/>
    <row r="10893" ht="12.5" x14ac:dyDescent="0.25"/>
    <row r="10894" ht="12.5" x14ac:dyDescent="0.25"/>
    <row r="10895" ht="12.5" x14ac:dyDescent="0.25"/>
    <row r="10896" ht="12.5" x14ac:dyDescent="0.25"/>
    <row r="10897" ht="12.5" x14ac:dyDescent="0.25"/>
    <row r="10898" ht="12.5" x14ac:dyDescent="0.25"/>
    <row r="10899" ht="12.5" x14ac:dyDescent="0.25"/>
    <row r="10900" ht="12.5" x14ac:dyDescent="0.25"/>
    <row r="10901" ht="12.5" x14ac:dyDescent="0.25"/>
    <row r="10902" ht="12.5" x14ac:dyDescent="0.25"/>
    <row r="10903" ht="12.5" x14ac:dyDescent="0.25"/>
    <row r="10904" ht="12.5" x14ac:dyDescent="0.25"/>
    <row r="10905" ht="12.5" x14ac:dyDescent="0.25"/>
    <row r="10906" ht="12.5" x14ac:dyDescent="0.25"/>
    <row r="10907" ht="12.5" x14ac:dyDescent="0.25"/>
    <row r="10908" ht="12.5" x14ac:dyDescent="0.25"/>
    <row r="10909" ht="12.5" x14ac:dyDescent="0.25"/>
    <row r="10910" ht="12.5" x14ac:dyDescent="0.25"/>
    <row r="10911" ht="12.5" x14ac:dyDescent="0.25"/>
    <row r="10912" ht="12.5" x14ac:dyDescent="0.25"/>
    <row r="10913" ht="12.5" x14ac:dyDescent="0.25"/>
    <row r="10914" ht="12.5" x14ac:dyDescent="0.25"/>
    <row r="10915" ht="12.5" x14ac:dyDescent="0.25"/>
    <row r="10916" ht="12.5" x14ac:dyDescent="0.25"/>
    <row r="10917" ht="12.5" x14ac:dyDescent="0.25"/>
    <row r="10918" ht="12.5" x14ac:dyDescent="0.25"/>
    <row r="10919" ht="12.5" x14ac:dyDescent="0.25"/>
    <row r="10920" ht="12.5" x14ac:dyDescent="0.25"/>
    <row r="10921" ht="12.5" x14ac:dyDescent="0.25"/>
    <row r="10922" ht="12.5" x14ac:dyDescent="0.25"/>
    <row r="10923" ht="12.5" x14ac:dyDescent="0.25"/>
    <row r="10924" ht="12.5" x14ac:dyDescent="0.25"/>
    <row r="10925" ht="12.5" x14ac:dyDescent="0.25"/>
    <row r="10926" ht="12.5" x14ac:dyDescent="0.25"/>
    <row r="10927" ht="12.5" x14ac:dyDescent="0.25"/>
    <row r="10928" ht="12.5" x14ac:dyDescent="0.25"/>
    <row r="10929" ht="12.5" x14ac:dyDescent="0.25"/>
    <row r="10930" ht="12.5" x14ac:dyDescent="0.25"/>
    <row r="10931" ht="12.5" x14ac:dyDescent="0.25"/>
    <row r="10932" ht="12.5" x14ac:dyDescent="0.25"/>
    <row r="10933" ht="12.5" x14ac:dyDescent="0.25"/>
    <row r="10934" ht="12.5" x14ac:dyDescent="0.25"/>
    <row r="10935" ht="12.5" x14ac:dyDescent="0.25"/>
    <row r="10936" ht="12.5" x14ac:dyDescent="0.25"/>
    <row r="10937" ht="12.5" x14ac:dyDescent="0.25"/>
    <row r="10938" ht="12.5" x14ac:dyDescent="0.25"/>
    <row r="10939" ht="12.5" x14ac:dyDescent="0.25"/>
    <row r="10940" ht="12.5" x14ac:dyDescent="0.25"/>
    <row r="10941" ht="12.5" x14ac:dyDescent="0.25"/>
    <row r="10942" ht="12.5" x14ac:dyDescent="0.25"/>
    <row r="10943" ht="12.5" x14ac:dyDescent="0.25"/>
    <row r="10944" ht="12.5" x14ac:dyDescent="0.25"/>
    <row r="10945" ht="12.5" x14ac:dyDescent="0.25"/>
    <row r="10946" ht="12.5" x14ac:dyDescent="0.25"/>
    <row r="10947" ht="12.5" x14ac:dyDescent="0.25"/>
    <row r="10948" ht="12.5" x14ac:dyDescent="0.25"/>
    <row r="10949" ht="12.5" x14ac:dyDescent="0.25"/>
    <row r="10950" ht="12.5" x14ac:dyDescent="0.25"/>
    <row r="10951" ht="12.5" x14ac:dyDescent="0.25"/>
    <row r="10952" ht="12.5" x14ac:dyDescent="0.25"/>
    <row r="10953" ht="12.5" x14ac:dyDescent="0.25"/>
    <row r="10954" ht="12.5" x14ac:dyDescent="0.25"/>
    <row r="10955" ht="12.5" x14ac:dyDescent="0.25"/>
    <row r="10956" ht="12.5" x14ac:dyDescent="0.25"/>
    <row r="10957" ht="12.5" x14ac:dyDescent="0.25"/>
    <row r="10958" ht="12.5" x14ac:dyDescent="0.25"/>
    <row r="10959" ht="12.5" x14ac:dyDescent="0.25"/>
    <row r="10960" ht="12.5" x14ac:dyDescent="0.25"/>
    <row r="10961" ht="12.5" x14ac:dyDescent="0.25"/>
    <row r="10962" ht="12.5" x14ac:dyDescent="0.25"/>
    <row r="10963" ht="12.5" x14ac:dyDescent="0.25"/>
    <row r="10964" ht="12.5" x14ac:dyDescent="0.25"/>
    <row r="10965" ht="12.5" x14ac:dyDescent="0.25"/>
    <row r="10966" ht="12.5" x14ac:dyDescent="0.25"/>
    <row r="10967" ht="12.5" x14ac:dyDescent="0.25"/>
    <row r="10968" ht="12.5" x14ac:dyDescent="0.25"/>
    <row r="10969" ht="12.5" x14ac:dyDescent="0.25"/>
    <row r="10970" ht="12.5" x14ac:dyDescent="0.25"/>
    <row r="10971" ht="12.5" x14ac:dyDescent="0.25"/>
    <row r="10972" ht="12.5" x14ac:dyDescent="0.25"/>
    <row r="10973" ht="12.5" x14ac:dyDescent="0.25"/>
    <row r="10974" ht="12.5" x14ac:dyDescent="0.25"/>
    <row r="10975" ht="12.5" x14ac:dyDescent="0.25"/>
    <row r="10976" ht="12.5" x14ac:dyDescent="0.25"/>
    <row r="10977" ht="12.5" x14ac:dyDescent="0.25"/>
    <row r="10978" ht="12.5" x14ac:dyDescent="0.25"/>
    <row r="10979" ht="12.5" x14ac:dyDescent="0.25"/>
    <row r="10980" ht="12.5" x14ac:dyDescent="0.25"/>
    <row r="10981" ht="12.5" x14ac:dyDescent="0.25"/>
    <row r="10982" ht="12.5" x14ac:dyDescent="0.25"/>
    <row r="10983" ht="12.5" x14ac:dyDescent="0.25"/>
    <row r="10984" ht="12.5" x14ac:dyDescent="0.25"/>
    <row r="10985" ht="12.5" x14ac:dyDescent="0.25"/>
    <row r="10986" ht="12.5" x14ac:dyDescent="0.25"/>
    <row r="10987" ht="12.5" x14ac:dyDescent="0.25"/>
    <row r="10988" ht="12.5" x14ac:dyDescent="0.25"/>
    <row r="10989" ht="12.5" x14ac:dyDescent="0.25"/>
    <row r="10990" ht="12.5" x14ac:dyDescent="0.25"/>
    <row r="10991" ht="12.5" x14ac:dyDescent="0.25"/>
    <row r="10992" ht="12.5" x14ac:dyDescent="0.25"/>
    <row r="10993" ht="12.5" x14ac:dyDescent="0.25"/>
    <row r="10994" ht="12.5" x14ac:dyDescent="0.25"/>
    <row r="10995" ht="12.5" x14ac:dyDescent="0.25"/>
    <row r="10996" ht="12.5" x14ac:dyDescent="0.25"/>
    <row r="10997" ht="12.5" x14ac:dyDescent="0.25"/>
    <row r="10998" ht="12.5" x14ac:dyDescent="0.25"/>
    <row r="10999" ht="12.5" x14ac:dyDescent="0.25"/>
    <row r="11000" ht="12.5" x14ac:dyDescent="0.25"/>
    <row r="11001" ht="12.5" x14ac:dyDescent="0.25"/>
    <row r="11002" ht="12.5" x14ac:dyDescent="0.25"/>
    <row r="11003" ht="12.5" x14ac:dyDescent="0.25"/>
    <row r="11004" ht="12.5" x14ac:dyDescent="0.25"/>
    <row r="11005" ht="12.5" x14ac:dyDescent="0.25"/>
    <row r="11006" ht="12.5" x14ac:dyDescent="0.25"/>
    <row r="11007" ht="12.5" x14ac:dyDescent="0.25"/>
    <row r="11008" ht="12.5" x14ac:dyDescent="0.25"/>
    <row r="11009" ht="12.5" x14ac:dyDescent="0.25"/>
    <row r="11010" ht="12.5" x14ac:dyDescent="0.25"/>
    <row r="11011" ht="12.5" x14ac:dyDescent="0.25"/>
    <row r="11012" ht="12.5" x14ac:dyDescent="0.25"/>
    <row r="11013" ht="12.5" x14ac:dyDescent="0.25"/>
    <row r="11014" ht="12.5" x14ac:dyDescent="0.25"/>
    <row r="11015" ht="12.5" x14ac:dyDescent="0.25"/>
    <row r="11016" ht="12.5" x14ac:dyDescent="0.25"/>
    <row r="11017" ht="12.5" x14ac:dyDescent="0.25"/>
    <row r="11018" ht="12.5" x14ac:dyDescent="0.25"/>
    <row r="11019" ht="12.5" x14ac:dyDescent="0.25"/>
    <row r="11020" ht="12.5" x14ac:dyDescent="0.25"/>
    <row r="11021" ht="12.5" x14ac:dyDescent="0.25"/>
    <row r="11022" ht="12.5" x14ac:dyDescent="0.25"/>
    <row r="11023" ht="12.5" x14ac:dyDescent="0.25"/>
    <row r="11024" ht="12.5" x14ac:dyDescent="0.25"/>
    <row r="11025" ht="12.5" x14ac:dyDescent="0.25"/>
    <row r="11026" ht="12.5" x14ac:dyDescent="0.25"/>
    <row r="11027" ht="12.5" x14ac:dyDescent="0.25"/>
    <row r="11028" ht="12.5" x14ac:dyDescent="0.25"/>
    <row r="11029" ht="12.5" x14ac:dyDescent="0.25"/>
    <row r="11030" ht="12.5" x14ac:dyDescent="0.25"/>
    <row r="11031" ht="12.5" x14ac:dyDescent="0.25"/>
    <row r="11032" ht="12.5" x14ac:dyDescent="0.25"/>
    <row r="11033" ht="12.5" x14ac:dyDescent="0.25"/>
    <row r="11034" ht="12.5" x14ac:dyDescent="0.25"/>
    <row r="11035" ht="12.5" x14ac:dyDescent="0.25"/>
    <row r="11036" ht="12.5" x14ac:dyDescent="0.25"/>
    <row r="11037" ht="12.5" x14ac:dyDescent="0.25"/>
    <row r="11038" ht="12.5" x14ac:dyDescent="0.25"/>
    <row r="11039" ht="12.5" x14ac:dyDescent="0.25"/>
    <row r="11040" ht="12.5" x14ac:dyDescent="0.25"/>
    <row r="11041" ht="12.5" x14ac:dyDescent="0.25"/>
    <row r="11042" ht="12.5" x14ac:dyDescent="0.25"/>
    <row r="11043" ht="12.5" x14ac:dyDescent="0.25"/>
    <row r="11044" ht="12.5" x14ac:dyDescent="0.25"/>
    <row r="11045" ht="12.5" x14ac:dyDescent="0.25"/>
    <row r="11046" ht="12.5" x14ac:dyDescent="0.25"/>
    <row r="11047" ht="12.5" x14ac:dyDescent="0.25"/>
    <row r="11048" ht="12.5" x14ac:dyDescent="0.25"/>
    <row r="11049" ht="12.5" x14ac:dyDescent="0.25"/>
    <row r="11050" ht="12.5" x14ac:dyDescent="0.25"/>
    <row r="11051" ht="12.5" x14ac:dyDescent="0.25"/>
    <row r="11052" ht="12.5" x14ac:dyDescent="0.25"/>
    <row r="11053" ht="12.5" x14ac:dyDescent="0.25"/>
    <row r="11054" ht="12.5" x14ac:dyDescent="0.25"/>
    <row r="11055" ht="12.5" x14ac:dyDescent="0.25"/>
    <row r="11056" ht="12.5" x14ac:dyDescent="0.25"/>
    <row r="11057" ht="12.5" x14ac:dyDescent="0.25"/>
    <row r="11058" ht="12.5" x14ac:dyDescent="0.25"/>
    <row r="11059" ht="12.5" x14ac:dyDescent="0.25"/>
    <row r="11060" ht="12.5" x14ac:dyDescent="0.25"/>
    <row r="11061" ht="12.5" x14ac:dyDescent="0.25"/>
    <row r="11062" ht="12.5" x14ac:dyDescent="0.25"/>
    <row r="11063" ht="12.5" x14ac:dyDescent="0.25"/>
    <row r="11064" ht="12.5" x14ac:dyDescent="0.25"/>
    <row r="11065" ht="12.5" x14ac:dyDescent="0.25"/>
    <row r="11066" ht="12.5" x14ac:dyDescent="0.25"/>
    <row r="11067" ht="12.5" x14ac:dyDescent="0.25"/>
    <row r="11068" ht="12.5" x14ac:dyDescent="0.25"/>
    <row r="11069" ht="12.5" x14ac:dyDescent="0.25"/>
    <row r="11070" ht="12.5" x14ac:dyDescent="0.25"/>
    <row r="11071" ht="12.5" x14ac:dyDescent="0.25"/>
    <row r="11072" ht="12.5" x14ac:dyDescent="0.25"/>
    <row r="11073" ht="12.5" x14ac:dyDescent="0.25"/>
    <row r="11074" ht="12.5" x14ac:dyDescent="0.25"/>
    <row r="11075" ht="12.5" x14ac:dyDescent="0.25"/>
    <row r="11076" ht="12.5" x14ac:dyDescent="0.25"/>
    <row r="11077" ht="12.5" x14ac:dyDescent="0.25"/>
    <row r="11078" ht="12.5" x14ac:dyDescent="0.25"/>
    <row r="11079" ht="12.5" x14ac:dyDescent="0.25"/>
    <row r="11080" ht="12.5" x14ac:dyDescent="0.25"/>
    <row r="11081" ht="12.5" x14ac:dyDescent="0.25"/>
    <row r="11082" ht="12.5" x14ac:dyDescent="0.25"/>
    <row r="11083" ht="12.5" x14ac:dyDescent="0.25"/>
    <row r="11084" ht="12.5" x14ac:dyDescent="0.25"/>
    <row r="11085" ht="12.5" x14ac:dyDescent="0.25"/>
    <row r="11086" ht="12.5" x14ac:dyDescent="0.25"/>
    <row r="11087" ht="12.5" x14ac:dyDescent="0.25"/>
    <row r="11088" ht="12.5" x14ac:dyDescent="0.25"/>
    <row r="11089" ht="12.5" x14ac:dyDescent="0.25"/>
    <row r="11090" ht="12.5" x14ac:dyDescent="0.25"/>
    <row r="11091" ht="12.5" x14ac:dyDescent="0.25"/>
    <row r="11092" ht="12.5" x14ac:dyDescent="0.25"/>
    <row r="11093" ht="12.5" x14ac:dyDescent="0.25"/>
    <row r="11094" ht="12.5" x14ac:dyDescent="0.25"/>
    <row r="11095" ht="12.5" x14ac:dyDescent="0.25"/>
    <row r="11096" ht="12.5" x14ac:dyDescent="0.25"/>
    <row r="11097" ht="12.5" x14ac:dyDescent="0.25"/>
    <row r="11098" ht="12.5" x14ac:dyDescent="0.25"/>
    <row r="11099" ht="12.5" x14ac:dyDescent="0.25"/>
    <row r="11100" ht="12.5" x14ac:dyDescent="0.25"/>
    <row r="11101" ht="12.5" x14ac:dyDescent="0.25"/>
    <row r="11102" ht="12.5" x14ac:dyDescent="0.25"/>
    <row r="11103" ht="12.5" x14ac:dyDescent="0.25"/>
    <row r="11104" ht="12.5" x14ac:dyDescent="0.25"/>
    <row r="11105" ht="12.5" x14ac:dyDescent="0.25"/>
    <row r="11106" ht="12.5" x14ac:dyDescent="0.25"/>
    <row r="11107" ht="12.5" x14ac:dyDescent="0.25"/>
    <row r="11108" ht="12.5" x14ac:dyDescent="0.25"/>
    <row r="11109" ht="12.5" x14ac:dyDescent="0.25"/>
    <row r="11110" ht="12.5" x14ac:dyDescent="0.25"/>
    <row r="11111" ht="12.5" x14ac:dyDescent="0.25"/>
    <row r="11112" ht="12.5" x14ac:dyDescent="0.25"/>
    <row r="11113" ht="12.5" x14ac:dyDescent="0.25"/>
    <row r="11114" ht="12.5" x14ac:dyDescent="0.25"/>
    <row r="11115" ht="12.5" x14ac:dyDescent="0.25"/>
    <row r="11116" ht="12.5" x14ac:dyDescent="0.25"/>
    <row r="11117" ht="12.5" x14ac:dyDescent="0.25"/>
    <row r="11118" ht="12.5" x14ac:dyDescent="0.25"/>
    <row r="11119" ht="12.5" x14ac:dyDescent="0.25"/>
    <row r="11120" ht="12.5" x14ac:dyDescent="0.25"/>
    <row r="11121" ht="12.5" x14ac:dyDescent="0.25"/>
    <row r="11122" ht="12.5" x14ac:dyDescent="0.25"/>
    <row r="11123" ht="12.5" x14ac:dyDescent="0.25"/>
    <row r="11124" ht="12.5" x14ac:dyDescent="0.25"/>
    <row r="11125" ht="12.5" x14ac:dyDescent="0.25"/>
    <row r="11126" ht="12.5" x14ac:dyDescent="0.25"/>
    <row r="11127" ht="12.5" x14ac:dyDescent="0.25"/>
    <row r="11128" ht="12.5" x14ac:dyDescent="0.25"/>
    <row r="11129" ht="12.5" x14ac:dyDescent="0.25"/>
    <row r="11130" ht="12.5" x14ac:dyDescent="0.25"/>
    <row r="11131" ht="12.5" x14ac:dyDescent="0.25"/>
    <row r="11132" ht="12.5" x14ac:dyDescent="0.25"/>
    <row r="11133" ht="12.5" x14ac:dyDescent="0.25"/>
    <row r="11134" ht="12.5" x14ac:dyDescent="0.25"/>
    <row r="11135" ht="12.5" x14ac:dyDescent="0.25"/>
    <row r="11136" ht="12.5" x14ac:dyDescent="0.25"/>
    <row r="11137" ht="12.5" x14ac:dyDescent="0.25"/>
    <row r="11138" ht="12.5" x14ac:dyDescent="0.25"/>
    <row r="11139" ht="12.5" x14ac:dyDescent="0.25"/>
    <row r="11140" ht="12.5" x14ac:dyDescent="0.25"/>
    <row r="11141" ht="12.5" x14ac:dyDescent="0.25"/>
    <row r="11142" ht="12.5" x14ac:dyDescent="0.25"/>
    <row r="11143" ht="12.5" x14ac:dyDescent="0.25"/>
    <row r="11144" ht="12.5" x14ac:dyDescent="0.25"/>
    <row r="11145" ht="12.5" x14ac:dyDescent="0.25"/>
    <row r="11146" ht="12.5" x14ac:dyDescent="0.25"/>
    <row r="11147" ht="12.5" x14ac:dyDescent="0.25"/>
    <row r="11148" ht="12.5" x14ac:dyDescent="0.25"/>
    <row r="11149" ht="12.5" x14ac:dyDescent="0.25"/>
    <row r="11150" ht="12.5" x14ac:dyDescent="0.25"/>
    <row r="11151" ht="12.5" x14ac:dyDescent="0.25"/>
    <row r="11152" ht="12.5" x14ac:dyDescent="0.25"/>
    <row r="11153" ht="12.5" x14ac:dyDescent="0.25"/>
    <row r="11154" ht="12.5" x14ac:dyDescent="0.25"/>
    <row r="11155" ht="12.5" x14ac:dyDescent="0.25"/>
    <row r="11156" ht="12.5" x14ac:dyDescent="0.25"/>
    <row r="11157" ht="12.5" x14ac:dyDescent="0.25"/>
    <row r="11158" ht="12.5" x14ac:dyDescent="0.25"/>
    <row r="11159" ht="12.5" x14ac:dyDescent="0.25"/>
    <row r="11160" ht="12.5" x14ac:dyDescent="0.25"/>
    <row r="11161" ht="12.5" x14ac:dyDescent="0.25"/>
    <row r="11162" ht="12.5" x14ac:dyDescent="0.25"/>
    <row r="11163" ht="12.5" x14ac:dyDescent="0.25"/>
    <row r="11164" ht="12.5" x14ac:dyDescent="0.25"/>
    <row r="11165" ht="12.5" x14ac:dyDescent="0.25"/>
    <row r="11166" ht="12.5" x14ac:dyDescent="0.25"/>
    <row r="11167" ht="12.5" x14ac:dyDescent="0.25"/>
    <row r="11168" ht="12.5" x14ac:dyDescent="0.25"/>
    <row r="11169" ht="12.5" x14ac:dyDescent="0.25"/>
    <row r="11170" ht="12.5" x14ac:dyDescent="0.25"/>
    <row r="11171" ht="12.5" x14ac:dyDescent="0.25"/>
    <row r="11172" ht="12.5" x14ac:dyDescent="0.25"/>
    <row r="11173" ht="12.5" x14ac:dyDescent="0.25"/>
    <row r="11174" ht="12.5" x14ac:dyDescent="0.25"/>
    <row r="11175" ht="12.5" x14ac:dyDescent="0.25"/>
    <row r="11176" ht="12.5" x14ac:dyDescent="0.25"/>
    <row r="11177" ht="12.5" x14ac:dyDescent="0.25"/>
    <row r="11178" ht="12.5" x14ac:dyDescent="0.25"/>
    <row r="11179" ht="12.5" x14ac:dyDescent="0.25"/>
    <row r="11180" ht="12.5" x14ac:dyDescent="0.25"/>
    <row r="11181" ht="12.5" x14ac:dyDescent="0.25"/>
    <row r="11182" ht="12.5" x14ac:dyDescent="0.25"/>
    <row r="11183" ht="12.5" x14ac:dyDescent="0.25"/>
    <row r="11184" ht="12.5" x14ac:dyDescent="0.25"/>
    <row r="11185" ht="12.5" x14ac:dyDescent="0.25"/>
    <row r="11186" ht="12.5" x14ac:dyDescent="0.25"/>
    <row r="11187" ht="12.5" x14ac:dyDescent="0.25"/>
    <row r="11188" ht="12.5" x14ac:dyDescent="0.25"/>
    <row r="11189" ht="12.5" x14ac:dyDescent="0.25"/>
    <row r="11190" ht="12.5" x14ac:dyDescent="0.25"/>
    <row r="11191" ht="12.5" x14ac:dyDescent="0.25"/>
    <row r="11192" ht="12.5" x14ac:dyDescent="0.25"/>
    <row r="11193" ht="12.5" x14ac:dyDescent="0.25"/>
    <row r="11194" ht="12.5" x14ac:dyDescent="0.25"/>
    <row r="11195" ht="12.5" x14ac:dyDescent="0.25"/>
    <row r="11196" ht="12.5" x14ac:dyDescent="0.25"/>
    <row r="11197" ht="12.5" x14ac:dyDescent="0.25"/>
    <row r="11198" ht="12.5" x14ac:dyDescent="0.25"/>
    <row r="11199" ht="12.5" x14ac:dyDescent="0.25"/>
    <row r="11200" ht="12.5" x14ac:dyDescent="0.25"/>
    <row r="11201" ht="12.5" x14ac:dyDescent="0.25"/>
    <row r="11202" ht="12.5" x14ac:dyDescent="0.25"/>
    <row r="11203" ht="12.5" x14ac:dyDescent="0.25"/>
    <row r="11204" ht="12.5" x14ac:dyDescent="0.25"/>
    <row r="11205" ht="12.5" x14ac:dyDescent="0.25"/>
    <row r="11206" ht="12.5" x14ac:dyDescent="0.25"/>
    <row r="11207" ht="12.5" x14ac:dyDescent="0.25"/>
    <row r="11208" ht="12.5" x14ac:dyDescent="0.25"/>
    <row r="11209" ht="12.5" x14ac:dyDescent="0.25"/>
    <row r="11210" ht="12.5" x14ac:dyDescent="0.25"/>
    <row r="11211" ht="12.5" x14ac:dyDescent="0.25"/>
    <row r="11212" ht="12.5" x14ac:dyDescent="0.25"/>
    <row r="11213" ht="12.5" x14ac:dyDescent="0.25"/>
    <row r="11214" ht="12.5" x14ac:dyDescent="0.25"/>
    <row r="11215" ht="12.5" x14ac:dyDescent="0.25"/>
    <row r="11216" ht="12.5" x14ac:dyDescent="0.25"/>
    <row r="11217" ht="12.5" x14ac:dyDescent="0.25"/>
    <row r="11218" ht="12.5" x14ac:dyDescent="0.25"/>
    <row r="11219" ht="12.5" x14ac:dyDescent="0.25"/>
    <row r="11220" ht="12.5" x14ac:dyDescent="0.25"/>
    <row r="11221" ht="12.5" x14ac:dyDescent="0.25"/>
    <row r="11222" ht="12.5" x14ac:dyDescent="0.25"/>
    <row r="11223" ht="12.5" x14ac:dyDescent="0.25"/>
    <row r="11224" ht="12.5" x14ac:dyDescent="0.25"/>
    <row r="11225" ht="12.5" x14ac:dyDescent="0.25"/>
    <row r="11226" ht="12.5" x14ac:dyDescent="0.25"/>
    <row r="11227" ht="12.5" x14ac:dyDescent="0.25"/>
    <row r="11228" ht="12.5" x14ac:dyDescent="0.25"/>
    <row r="11229" ht="12.5" x14ac:dyDescent="0.25"/>
    <row r="11230" ht="12.5" x14ac:dyDescent="0.25"/>
    <row r="11231" ht="12.5" x14ac:dyDescent="0.25"/>
    <row r="11232" ht="12.5" x14ac:dyDescent="0.25"/>
    <row r="11233" ht="12.5" x14ac:dyDescent="0.25"/>
    <row r="11234" ht="12.5" x14ac:dyDescent="0.25"/>
    <row r="11235" ht="12.5" x14ac:dyDescent="0.25"/>
    <row r="11236" ht="12.5" x14ac:dyDescent="0.25"/>
    <row r="11237" ht="12.5" x14ac:dyDescent="0.25"/>
    <row r="11238" ht="12.5" x14ac:dyDescent="0.25"/>
    <row r="11239" ht="12.5" x14ac:dyDescent="0.25"/>
    <row r="11240" ht="12.5" x14ac:dyDescent="0.25"/>
    <row r="11241" ht="12.5" x14ac:dyDescent="0.25"/>
    <row r="11242" ht="12.5" x14ac:dyDescent="0.25"/>
    <row r="11243" ht="12.5" x14ac:dyDescent="0.25"/>
    <row r="11244" ht="12.5" x14ac:dyDescent="0.25"/>
    <row r="11245" ht="12.5" x14ac:dyDescent="0.25"/>
    <row r="11246" ht="12.5" x14ac:dyDescent="0.25"/>
    <row r="11247" ht="12.5" x14ac:dyDescent="0.25"/>
    <row r="11248" ht="12.5" x14ac:dyDescent="0.25"/>
    <row r="11249" ht="12.5" x14ac:dyDescent="0.25"/>
    <row r="11250" ht="12.5" x14ac:dyDescent="0.25"/>
    <row r="11251" ht="12.5" x14ac:dyDescent="0.25"/>
    <row r="11252" ht="12.5" x14ac:dyDescent="0.25"/>
    <row r="11253" ht="12.5" x14ac:dyDescent="0.25"/>
    <row r="11254" ht="12.5" x14ac:dyDescent="0.25"/>
    <row r="11255" ht="12.5" x14ac:dyDescent="0.25"/>
    <row r="11256" ht="12.5" x14ac:dyDescent="0.25"/>
    <row r="11257" ht="12.5" x14ac:dyDescent="0.25"/>
    <row r="11258" ht="12.5" x14ac:dyDescent="0.25"/>
    <row r="11259" ht="12.5" x14ac:dyDescent="0.25"/>
    <row r="11260" ht="12.5" x14ac:dyDescent="0.25"/>
    <row r="11261" ht="12.5" x14ac:dyDescent="0.25"/>
    <row r="11262" ht="12.5" x14ac:dyDescent="0.25"/>
    <row r="11263" ht="12.5" x14ac:dyDescent="0.25"/>
    <row r="11264" ht="12.5" x14ac:dyDescent="0.25"/>
    <row r="11265" ht="12.5" x14ac:dyDescent="0.25"/>
    <row r="11266" ht="12.5" x14ac:dyDescent="0.25"/>
    <row r="11267" ht="12.5" x14ac:dyDescent="0.25"/>
    <row r="11268" ht="12.5" x14ac:dyDescent="0.25"/>
    <row r="11269" ht="12.5" x14ac:dyDescent="0.25"/>
    <row r="11270" ht="12.5" x14ac:dyDescent="0.25"/>
    <row r="11271" ht="12.5" x14ac:dyDescent="0.25"/>
    <row r="11272" ht="12.5" x14ac:dyDescent="0.25"/>
    <row r="11273" ht="12.5" x14ac:dyDescent="0.25"/>
    <row r="11274" ht="12.5" x14ac:dyDescent="0.25"/>
    <row r="11275" ht="12.5" x14ac:dyDescent="0.25"/>
    <row r="11276" ht="12.5" x14ac:dyDescent="0.25"/>
    <row r="11277" ht="12.5" x14ac:dyDescent="0.25"/>
    <row r="11278" ht="12.5" x14ac:dyDescent="0.25"/>
    <row r="11279" ht="12.5" x14ac:dyDescent="0.25"/>
    <row r="11280" ht="12.5" x14ac:dyDescent="0.25"/>
    <row r="11281" ht="12.5" x14ac:dyDescent="0.25"/>
    <row r="11282" ht="12.5" x14ac:dyDescent="0.25"/>
    <row r="11283" ht="12.5" x14ac:dyDescent="0.25"/>
    <row r="11284" ht="12.5" x14ac:dyDescent="0.25"/>
    <row r="11285" ht="12.5" x14ac:dyDescent="0.25"/>
    <row r="11286" ht="12.5" x14ac:dyDescent="0.25"/>
    <row r="11287" ht="12.5" x14ac:dyDescent="0.25"/>
    <row r="11288" ht="12.5" x14ac:dyDescent="0.25"/>
    <row r="11289" ht="12.5" x14ac:dyDescent="0.25"/>
    <row r="11290" ht="12.5" x14ac:dyDescent="0.25"/>
    <row r="11291" ht="12.5" x14ac:dyDescent="0.25"/>
    <row r="11292" ht="12.5" x14ac:dyDescent="0.25"/>
    <row r="11293" ht="12.5" x14ac:dyDescent="0.25"/>
    <row r="11294" ht="12.5" x14ac:dyDescent="0.25"/>
    <row r="11295" ht="12.5" x14ac:dyDescent="0.25"/>
    <row r="11296" ht="12.5" x14ac:dyDescent="0.25"/>
    <row r="11297" ht="12.5" x14ac:dyDescent="0.25"/>
    <row r="11298" ht="12.5" x14ac:dyDescent="0.25"/>
    <row r="11299" ht="12.5" x14ac:dyDescent="0.25"/>
    <row r="11300" ht="12.5" x14ac:dyDescent="0.25"/>
    <row r="11301" ht="12.5" x14ac:dyDescent="0.25"/>
    <row r="11302" ht="12.5" x14ac:dyDescent="0.25"/>
    <row r="11303" ht="12.5" x14ac:dyDescent="0.25"/>
    <row r="11304" ht="12.5" x14ac:dyDescent="0.25"/>
    <row r="11305" ht="12.5" x14ac:dyDescent="0.25"/>
    <row r="11306" ht="12.5" x14ac:dyDescent="0.25"/>
    <row r="11307" ht="12.5" x14ac:dyDescent="0.25"/>
    <row r="11308" ht="12.5" x14ac:dyDescent="0.25"/>
    <row r="11309" ht="12.5" x14ac:dyDescent="0.25"/>
    <row r="11310" ht="12.5" x14ac:dyDescent="0.25"/>
    <row r="11311" ht="12.5" x14ac:dyDescent="0.25"/>
    <row r="11312" ht="12.5" x14ac:dyDescent="0.25"/>
    <row r="11313" ht="12.5" x14ac:dyDescent="0.25"/>
    <row r="11314" ht="12.5" x14ac:dyDescent="0.25"/>
    <row r="11315" ht="12.5" x14ac:dyDescent="0.25"/>
    <row r="11316" ht="12.5" x14ac:dyDescent="0.25"/>
    <row r="11317" ht="12.5" x14ac:dyDescent="0.25"/>
    <row r="11318" ht="12.5" x14ac:dyDescent="0.25"/>
    <row r="11319" ht="12.5" x14ac:dyDescent="0.25"/>
    <row r="11320" ht="12.5" x14ac:dyDescent="0.25"/>
    <row r="11321" ht="12.5" x14ac:dyDescent="0.25"/>
    <row r="11322" ht="12.5" x14ac:dyDescent="0.25"/>
    <row r="11323" ht="12.5" x14ac:dyDescent="0.25"/>
    <row r="11324" ht="12.5" x14ac:dyDescent="0.25"/>
    <row r="11325" ht="12.5" x14ac:dyDescent="0.25"/>
    <row r="11326" ht="12.5" x14ac:dyDescent="0.25"/>
    <row r="11327" ht="12.5" x14ac:dyDescent="0.25"/>
    <row r="11328" ht="12.5" x14ac:dyDescent="0.25"/>
    <row r="11329" ht="12.5" x14ac:dyDescent="0.25"/>
    <row r="11330" ht="12.5" x14ac:dyDescent="0.25"/>
    <row r="11331" ht="12.5" x14ac:dyDescent="0.25"/>
    <row r="11332" ht="12.5" x14ac:dyDescent="0.25"/>
    <row r="11333" ht="12.5" x14ac:dyDescent="0.25"/>
    <row r="11334" ht="12.5" x14ac:dyDescent="0.25"/>
    <row r="11335" ht="12.5" x14ac:dyDescent="0.25"/>
    <row r="11336" ht="12.5" x14ac:dyDescent="0.25"/>
    <row r="11337" ht="12.5" x14ac:dyDescent="0.25"/>
    <row r="11338" ht="12.5" x14ac:dyDescent="0.25"/>
    <row r="11339" ht="12.5" x14ac:dyDescent="0.25"/>
    <row r="11340" ht="12.5" x14ac:dyDescent="0.25"/>
    <row r="11341" ht="12.5" x14ac:dyDescent="0.25"/>
    <row r="11342" ht="12.5" x14ac:dyDescent="0.25"/>
    <row r="11343" ht="12.5" x14ac:dyDescent="0.25"/>
    <row r="11344" ht="12.5" x14ac:dyDescent="0.25"/>
    <row r="11345" ht="12.5" x14ac:dyDescent="0.25"/>
    <row r="11346" ht="12.5" x14ac:dyDescent="0.25"/>
    <row r="11347" ht="12.5" x14ac:dyDescent="0.25"/>
    <row r="11348" ht="12.5" x14ac:dyDescent="0.25"/>
    <row r="11349" ht="12.5" x14ac:dyDescent="0.25"/>
    <row r="11350" ht="12.5" x14ac:dyDescent="0.25"/>
    <row r="11351" ht="12.5" x14ac:dyDescent="0.25"/>
    <row r="11352" ht="12.5" x14ac:dyDescent="0.25"/>
    <row r="11353" ht="12.5" x14ac:dyDescent="0.25"/>
    <row r="11354" ht="12.5" x14ac:dyDescent="0.25"/>
    <row r="11355" ht="12.5" x14ac:dyDescent="0.25"/>
    <row r="11356" ht="12.5" x14ac:dyDescent="0.25"/>
    <row r="11357" ht="12.5" x14ac:dyDescent="0.25"/>
    <row r="11358" ht="12.5" x14ac:dyDescent="0.25"/>
    <row r="11359" ht="12.5" x14ac:dyDescent="0.25"/>
    <row r="11360" ht="12.5" x14ac:dyDescent="0.25"/>
    <row r="11361" ht="12.5" x14ac:dyDescent="0.25"/>
    <row r="11362" ht="12.5" x14ac:dyDescent="0.25"/>
    <row r="11363" ht="12.5" x14ac:dyDescent="0.25"/>
    <row r="11364" ht="12.5" x14ac:dyDescent="0.25"/>
    <row r="11365" ht="12.5" x14ac:dyDescent="0.25"/>
    <row r="11366" ht="12.5" x14ac:dyDescent="0.25"/>
    <row r="11367" ht="12.5" x14ac:dyDescent="0.25"/>
    <row r="11368" ht="12.5" x14ac:dyDescent="0.25"/>
    <row r="11369" ht="12.5" x14ac:dyDescent="0.25"/>
    <row r="11370" ht="12.5" x14ac:dyDescent="0.25"/>
    <row r="11371" ht="12.5" x14ac:dyDescent="0.25"/>
    <row r="11372" ht="12.5" x14ac:dyDescent="0.25"/>
    <row r="11373" ht="12.5" x14ac:dyDescent="0.25"/>
    <row r="11374" ht="12.5" x14ac:dyDescent="0.25"/>
    <row r="11375" ht="12.5" x14ac:dyDescent="0.25"/>
    <row r="11376" ht="12.5" x14ac:dyDescent="0.25"/>
    <row r="11377" ht="12.5" x14ac:dyDescent="0.25"/>
    <row r="11378" ht="12.5" x14ac:dyDescent="0.25"/>
    <row r="11379" ht="12.5" x14ac:dyDescent="0.25"/>
    <row r="11380" ht="12.5" x14ac:dyDescent="0.25"/>
    <row r="11381" ht="12.5" x14ac:dyDescent="0.25"/>
    <row r="11382" ht="12.5" x14ac:dyDescent="0.25"/>
    <row r="11383" ht="12.5" x14ac:dyDescent="0.25"/>
    <row r="11384" ht="12.5" x14ac:dyDescent="0.25"/>
    <row r="11385" ht="12.5" x14ac:dyDescent="0.25"/>
    <row r="11386" ht="12.5" x14ac:dyDescent="0.25"/>
    <row r="11387" ht="12.5" x14ac:dyDescent="0.25"/>
    <row r="11388" ht="12.5" x14ac:dyDescent="0.25"/>
    <row r="11389" ht="12.5" x14ac:dyDescent="0.25"/>
    <row r="11390" ht="12.5" x14ac:dyDescent="0.25"/>
    <row r="11391" ht="12.5" x14ac:dyDescent="0.25"/>
    <row r="11392" ht="12.5" x14ac:dyDescent="0.25"/>
    <row r="11393" ht="12.5" x14ac:dyDescent="0.25"/>
    <row r="11394" ht="12.5" x14ac:dyDescent="0.25"/>
    <row r="11395" ht="12.5" x14ac:dyDescent="0.25"/>
    <row r="11396" ht="12.5" x14ac:dyDescent="0.25"/>
    <row r="11397" ht="12.5" x14ac:dyDescent="0.25"/>
    <row r="11398" ht="12.5" x14ac:dyDescent="0.25"/>
    <row r="11399" ht="12.5" x14ac:dyDescent="0.25"/>
    <row r="11400" ht="12.5" x14ac:dyDescent="0.25"/>
    <row r="11401" ht="12.5" x14ac:dyDescent="0.25"/>
    <row r="11402" ht="12.5" x14ac:dyDescent="0.25"/>
    <row r="11403" ht="12.5" x14ac:dyDescent="0.25"/>
    <row r="11404" ht="12.5" x14ac:dyDescent="0.25"/>
    <row r="11405" ht="12.5" x14ac:dyDescent="0.25"/>
    <row r="11406" ht="12.5" x14ac:dyDescent="0.25"/>
    <row r="11407" ht="12.5" x14ac:dyDescent="0.25"/>
    <row r="11408" ht="12.5" x14ac:dyDescent="0.25"/>
    <row r="11409" ht="12.5" x14ac:dyDescent="0.25"/>
    <row r="11410" ht="12.5" x14ac:dyDescent="0.25"/>
    <row r="11411" ht="12.5" x14ac:dyDescent="0.25"/>
    <row r="11412" ht="12.5" x14ac:dyDescent="0.25"/>
    <row r="11413" ht="12.5" x14ac:dyDescent="0.25"/>
    <row r="11414" ht="12.5" x14ac:dyDescent="0.25"/>
    <row r="11415" ht="12.5" x14ac:dyDescent="0.25"/>
    <row r="11416" ht="12.5" x14ac:dyDescent="0.25"/>
    <row r="11417" ht="12.5" x14ac:dyDescent="0.25"/>
    <row r="11418" ht="12.5" x14ac:dyDescent="0.25"/>
    <row r="11419" ht="12.5" x14ac:dyDescent="0.25"/>
    <row r="11420" ht="12.5" x14ac:dyDescent="0.25"/>
    <row r="11421" ht="12.5" x14ac:dyDescent="0.25"/>
    <row r="11422" ht="12.5" x14ac:dyDescent="0.25"/>
    <row r="11423" ht="12.5" x14ac:dyDescent="0.25"/>
    <row r="11424" ht="12.5" x14ac:dyDescent="0.25"/>
    <row r="11425" ht="12.5" x14ac:dyDescent="0.25"/>
    <row r="11426" ht="12.5" x14ac:dyDescent="0.25"/>
    <row r="11427" ht="12.5" x14ac:dyDescent="0.25"/>
    <row r="11428" ht="12.5" x14ac:dyDescent="0.25"/>
    <row r="11429" ht="12.5" x14ac:dyDescent="0.25"/>
    <row r="11430" ht="12.5" x14ac:dyDescent="0.25"/>
    <row r="11431" ht="12.5" x14ac:dyDescent="0.25"/>
    <row r="11432" ht="12.5" x14ac:dyDescent="0.25"/>
    <row r="11433" ht="12.5" x14ac:dyDescent="0.25"/>
    <row r="11434" ht="12.5" x14ac:dyDescent="0.25"/>
    <row r="11435" ht="12.5" x14ac:dyDescent="0.25"/>
    <row r="11436" ht="12.5" x14ac:dyDescent="0.25"/>
    <row r="11437" ht="12.5" x14ac:dyDescent="0.25"/>
    <row r="11438" ht="12.5" x14ac:dyDescent="0.25"/>
    <row r="11439" ht="12.5" x14ac:dyDescent="0.25"/>
    <row r="11440" ht="12.5" x14ac:dyDescent="0.25"/>
    <row r="11441" ht="12.5" x14ac:dyDescent="0.25"/>
    <row r="11442" ht="12.5" x14ac:dyDescent="0.25"/>
    <row r="11443" ht="12.5" x14ac:dyDescent="0.25"/>
    <row r="11444" ht="12.5" x14ac:dyDescent="0.25"/>
    <row r="11445" ht="12.5" x14ac:dyDescent="0.25"/>
    <row r="11446" ht="12.5" x14ac:dyDescent="0.25"/>
    <row r="11447" ht="12.5" x14ac:dyDescent="0.25"/>
    <row r="11448" ht="12.5" x14ac:dyDescent="0.25"/>
    <row r="11449" ht="12.5" x14ac:dyDescent="0.25"/>
    <row r="11450" ht="12.5" x14ac:dyDescent="0.25"/>
    <row r="11451" ht="12.5" x14ac:dyDescent="0.25"/>
    <row r="11452" ht="12.5" x14ac:dyDescent="0.25"/>
    <row r="11453" ht="12.5" x14ac:dyDescent="0.25"/>
    <row r="11454" ht="12.5" x14ac:dyDescent="0.25"/>
    <row r="11455" ht="12.5" x14ac:dyDescent="0.25"/>
    <row r="11456" ht="12.5" x14ac:dyDescent="0.25"/>
    <row r="11457" ht="12.5" x14ac:dyDescent="0.25"/>
    <row r="11458" ht="12.5" x14ac:dyDescent="0.25"/>
    <row r="11459" ht="12.5" x14ac:dyDescent="0.25"/>
    <row r="11460" ht="12.5" x14ac:dyDescent="0.25"/>
    <row r="11461" ht="12.5" x14ac:dyDescent="0.25"/>
    <row r="11462" ht="12.5" x14ac:dyDescent="0.25"/>
    <row r="11463" ht="12.5" x14ac:dyDescent="0.25"/>
    <row r="11464" ht="12.5" x14ac:dyDescent="0.25"/>
    <row r="11465" ht="12.5" x14ac:dyDescent="0.25"/>
    <row r="11466" ht="12.5" x14ac:dyDescent="0.25"/>
    <row r="11467" ht="12.5" x14ac:dyDescent="0.25"/>
    <row r="11468" ht="12.5" x14ac:dyDescent="0.25"/>
    <row r="11469" ht="12.5" x14ac:dyDescent="0.25"/>
    <row r="11470" ht="12.5" x14ac:dyDescent="0.25"/>
    <row r="11471" ht="12.5" x14ac:dyDescent="0.25"/>
    <row r="11472" ht="12.5" x14ac:dyDescent="0.25"/>
    <row r="11473" ht="12.5" x14ac:dyDescent="0.25"/>
    <row r="11474" ht="12.5" x14ac:dyDescent="0.25"/>
    <row r="11475" ht="12.5" x14ac:dyDescent="0.25"/>
    <row r="11476" ht="12.5" x14ac:dyDescent="0.25"/>
    <row r="11477" ht="12.5" x14ac:dyDescent="0.25"/>
    <row r="11478" ht="12.5" x14ac:dyDescent="0.25"/>
    <row r="11479" ht="12.5" x14ac:dyDescent="0.25"/>
    <row r="11480" ht="12.5" x14ac:dyDescent="0.25"/>
    <row r="11481" ht="12.5" x14ac:dyDescent="0.25"/>
    <row r="11482" ht="12.5" x14ac:dyDescent="0.25"/>
    <row r="11483" ht="12.5" x14ac:dyDescent="0.25"/>
    <row r="11484" ht="12.5" x14ac:dyDescent="0.25"/>
    <row r="11485" ht="12.5" x14ac:dyDescent="0.25"/>
    <row r="11486" ht="12.5" x14ac:dyDescent="0.25"/>
    <row r="11487" ht="12.5" x14ac:dyDescent="0.25"/>
    <row r="11488" ht="12.5" x14ac:dyDescent="0.25"/>
    <row r="11489" ht="12.5" x14ac:dyDescent="0.25"/>
    <row r="11490" ht="12.5" x14ac:dyDescent="0.25"/>
    <row r="11491" ht="12.5" x14ac:dyDescent="0.25"/>
    <row r="11492" ht="12.5" x14ac:dyDescent="0.25"/>
    <row r="11493" ht="12.5" x14ac:dyDescent="0.25"/>
    <row r="11494" ht="12.5" x14ac:dyDescent="0.25"/>
    <row r="11495" ht="12.5" x14ac:dyDescent="0.25"/>
    <row r="11496" ht="12.5" x14ac:dyDescent="0.25"/>
    <row r="11497" ht="12.5" x14ac:dyDescent="0.25"/>
    <row r="11498" ht="12.5" x14ac:dyDescent="0.25"/>
    <row r="11499" ht="12.5" x14ac:dyDescent="0.25"/>
    <row r="11500" ht="12.5" x14ac:dyDescent="0.25"/>
    <row r="11501" ht="12.5" x14ac:dyDescent="0.25"/>
    <row r="11502" ht="12.5" x14ac:dyDescent="0.25"/>
    <row r="11503" ht="12.5" x14ac:dyDescent="0.25"/>
    <row r="11504" ht="12.5" x14ac:dyDescent="0.25"/>
    <row r="11505" ht="12.5" x14ac:dyDescent="0.25"/>
    <row r="11506" ht="12.5" x14ac:dyDescent="0.25"/>
    <row r="11507" ht="12.5" x14ac:dyDescent="0.25"/>
    <row r="11508" ht="12.5" x14ac:dyDescent="0.25"/>
    <row r="11509" ht="12.5" x14ac:dyDescent="0.25"/>
    <row r="11510" ht="12.5" x14ac:dyDescent="0.25"/>
    <row r="11511" ht="12.5" x14ac:dyDescent="0.25"/>
    <row r="11512" ht="12.5" x14ac:dyDescent="0.25"/>
    <row r="11513" ht="12.5" x14ac:dyDescent="0.25"/>
    <row r="11514" ht="12.5" x14ac:dyDescent="0.25"/>
    <row r="11515" ht="12.5" x14ac:dyDescent="0.25"/>
    <row r="11516" ht="12.5" x14ac:dyDescent="0.25"/>
    <row r="11517" ht="12.5" x14ac:dyDescent="0.25"/>
    <row r="11518" ht="12.5" x14ac:dyDescent="0.25"/>
    <row r="11519" ht="12.5" x14ac:dyDescent="0.25"/>
    <row r="11520" ht="12.5" x14ac:dyDescent="0.25"/>
    <row r="11521" ht="12.5" x14ac:dyDescent="0.25"/>
    <row r="11522" ht="12.5" x14ac:dyDescent="0.25"/>
    <row r="11523" ht="12.5" x14ac:dyDescent="0.25"/>
    <row r="11524" ht="12.5" x14ac:dyDescent="0.25"/>
    <row r="11525" ht="12.5" x14ac:dyDescent="0.25"/>
    <row r="11526" ht="12.5" x14ac:dyDescent="0.25"/>
    <row r="11527" ht="12.5" x14ac:dyDescent="0.25"/>
    <row r="11528" ht="12.5" x14ac:dyDescent="0.25"/>
    <row r="11529" ht="12.5" x14ac:dyDescent="0.25"/>
    <row r="11530" ht="12.5" x14ac:dyDescent="0.25"/>
    <row r="11531" ht="12.5" x14ac:dyDescent="0.25"/>
    <row r="11532" ht="12.5" x14ac:dyDescent="0.25"/>
    <row r="11533" ht="12.5" x14ac:dyDescent="0.25"/>
    <row r="11534" ht="12.5" x14ac:dyDescent="0.25"/>
    <row r="11535" ht="12.5" x14ac:dyDescent="0.25"/>
    <row r="11536" ht="12.5" x14ac:dyDescent="0.25"/>
    <row r="11537" ht="12.5" x14ac:dyDescent="0.25"/>
    <row r="11538" ht="12.5" x14ac:dyDescent="0.25"/>
    <row r="11539" ht="12.5" x14ac:dyDescent="0.25"/>
    <row r="11540" ht="12.5" x14ac:dyDescent="0.25"/>
    <row r="11541" ht="12.5" x14ac:dyDescent="0.25"/>
    <row r="11542" ht="12.5" x14ac:dyDescent="0.25"/>
    <row r="11543" ht="12.5" x14ac:dyDescent="0.25"/>
    <row r="11544" ht="12.5" x14ac:dyDescent="0.25"/>
    <row r="11545" ht="12.5" x14ac:dyDescent="0.25"/>
    <row r="11546" ht="12.5" x14ac:dyDescent="0.25"/>
    <row r="11547" ht="12.5" x14ac:dyDescent="0.25"/>
    <row r="11548" ht="12.5" x14ac:dyDescent="0.25"/>
    <row r="11549" ht="12.5" x14ac:dyDescent="0.25"/>
    <row r="11550" ht="12.5" x14ac:dyDescent="0.25"/>
    <row r="11551" ht="12.5" x14ac:dyDescent="0.25"/>
    <row r="11552" ht="12.5" x14ac:dyDescent="0.25"/>
    <row r="11553" ht="12.5" x14ac:dyDescent="0.25"/>
    <row r="11554" ht="12.5" x14ac:dyDescent="0.25"/>
    <row r="11555" ht="12.5" x14ac:dyDescent="0.25"/>
    <row r="11556" ht="12.5" x14ac:dyDescent="0.25"/>
    <row r="11557" ht="12.5" x14ac:dyDescent="0.25"/>
    <row r="11558" ht="12.5" x14ac:dyDescent="0.25"/>
    <row r="11559" ht="12.5" x14ac:dyDescent="0.25"/>
    <row r="11560" ht="12.5" x14ac:dyDescent="0.25"/>
    <row r="11561" ht="12.5" x14ac:dyDescent="0.25"/>
    <row r="11562" ht="12.5" x14ac:dyDescent="0.25"/>
    <row r="11563" ht="12.5" x14ac:dyDescent="0.25"/>
    <row r="11564" ht="12.5" x14ac:dyDescent="0.25"/>
    <row r="11565" ht="12.5" x14ac:dyDescent="0.25"/>
    <row r="11566" ht="12.5" x14ac:dyDescent="0.25"/>
    <row r="11567" ht="12.5" x14ac:dyDescent="0.25"/>
    <row r="11568" ht="12.5" x14ac:dyDescent="0.25"/>
    <row r="11569" ht="12.5" x14ac:dyDescent="0.25"/>
    <row r="11570" ht="12.5" x14ac:dyDescent="0.25"/>
    <row r="11571" ht="12.5" x14ac:dyDescent="0.25"/>
    <row r="11572" ht="12.5" x14ac:dyDescent="0.25"/>
    <row r="11573" ht="12.5" x14ac:dyDescent="0.25"/>
    <row r="11574" ht="12.5" x14ac:dyDescent="0.25"/>
    <row r="11575" ht="12.5" x14ac:dyDescent="0.25"/>
    <row r="11576" ht="12.5" x14ac:dyDescent="0.25"/>
    <row r="11577" ht="12.5" x14ac:dyDescent="0.25"/>
    <row r="11578" ht="12.5" x14ac:dyDescent="0.25"/>
    <row r="11579" ht="12.5" x14ac:dyDescent="0.25"/>
    <row r="11580" ht="12.5" x14ac:dyDescent="0.25"/>
    <row r="11581" ht="12.5" x14ac:dyDescent="0.25"/>
    <row r="11582" ht="12.5" x14ac:dyDescent="0.25"/>
    <row r="11583" ht="12.5" x14ac:dyDescent="0.25"/>
    <row r="11584" ht="12.5" x14ac:dyDescent="0.25"/>
    <row r="11585" ht="12.5" x14ac:dyDescent="0.25"/>
    <row r="11586" ht="12.5" x14ac:dyDescent="0.25"/>
    <row r="11587" ht="12.5" x14ac:dyDescent="0.25"/>
    <row r="11588" ht="12.5" x14ac:dyDescent="0.25"/>
    <row r="11589" ht="12.5" x14ac:dyDescent="0.25"/>
    <row r="11590" ht="12.5" x14ac:dyDescent="0.25"/>
    <row r="11591" ht="12.5" x14ac:dyDescent="0.25"/>
    <row r="11592" ht="12.5" x14ac:dyDescent="0.25"/>
    <row r="11593" ht="12.5" x14ac:dyDescent="0.25"/>
    <row r="11594" ht="12.5" x14ac:dyDescent="0.25"/>
    <row r="11595" ht="12.5" x14ac:dyDescent="0.25"/>
    <row r="11596" ht="12.5" x14ac:dyDescent="0.25"/>
    <row r="11597" ht="12.5" x14ac:dyDescent="0.25"/>
    <row r="11598" ht="12.5" x14ac:dyDescent="0.25"/>
    <row r="11599" ht="12.5" x14ac:dyDescent="0.25"/>
    <row r="11600" ht="12.5" x14ac:dyDescent="0.25"/>
    <row r="11601" ht="12.5" x14ac:dyDescent="0.25"/>
    <row r="11602" ht="12.5" x14ac:dyDescent="0.25"/>
    <row r="11603" ht="12.5" x14ac:dyDescent="0.25"/>
    <row r="11604" ht="12.5" x14ac:dyDescent="0.25"/>
    <row r="11605" ht="12.5" x14ac:dyDescent="0.25"/>
    <row r="11606" ht="12.5" x14ac:dyDescent="0.25"/>
    <row r="11607" ht="12.5" x14ac:dyDescent="0.25"/>
    <row r="11608" ht="12.5" x14ac:dyDescent="0.25"/>
    <row r="11609" ht="12.5" x14ac:dyDescent="0.25"/>
    <row r="11610" ht="12.5" x14ac:dyDescent="0.25"/>
    <row r="11611" ht="12.5" x14ac:dyDescent="0.25"/>
    <row r="11612" ht="12.5" x14ac:dyDescent="0.25"/>
    <row r="11613" ht="12.5" x14ac:dyDescent="0.25"/>
    <row r="11614" ht="12.5" x14ac:dyDescent="0.25"/>
    <row r="11615" ht="12.5" x14ac:dyDescent="0.25"/>
    <row r="11616" ht="12.5" x14ac:dyDescent="0.25"/>
    <row r="11617" ht="12.5" x14ac:dyDescent="0.25"/>
    <row r="11618" ht="12.5" x14ac:dyDescent="0.25"/>
    <row r="11619" ht="12.5" x14ac:dyDescent="0.25"/>
    <row r="11620" ht="12.5" x14ac:dyDescent="0.25"/>
    <row r="11621" ht="12.5" x14ac:dyDescent="0.25"/>
    <row r="11622" ht="12.5" x14ac:dyDescent="0.25"/>
    <row r="11623" ht="12.5" x14ac:dyDescent="0.25"/>
    <row r="11624" ht="12.5" x14ac:dyDescent="0.25"/>
    <row r="11625" ht="12.5" x14ac:dyDescent="0.25"/>
    <row r="11626" ht="12.5" x14ac:dyDescent="0.25"/>
    <row r="11627" ht="12.5" x14ac:dyDescent="0.25"/>
    <row r="11628" ht="12.5" x14ac:dyDescent="0.25"/>
    <row r="11629" ht="12.5" x14ac:dyDescent="0.25"/>
    <row r="11630" ht="12.5" x14ac:dyDescent="0.25"/>
    <row r="11631" ht="12.5" x14ac:dyDescent="0.25"/>
    <row r="11632" ht="12.5" x14ac:dyDescent="0.25"/>
    <row r="11633" ht="12.5" x14ac:dyDescent="0.25"/>
    <row r="11634" ht="12.5" x14ac:dyDescent="0.25"/>
    <row r="11635" ht="12.5" x14ac:dyDescent="0.25"/>
    <row r="11636" ht="12.5" x14ac:dyDescent="0.25"/>
    <row r="11637" ht="12.5" x14ac:dyDescent="0.25"/>
    <row r="11638" ht="12.5" x14ac:dyDescent="0.25"/>
    <row r="11639" ht="12.5" x14ac:dyDescent="0.25"/>
    <row r="11640" ht="12.5" x14ac:dyDescent="0.25"/>
    <row r="11641" ht="12.5" x14ac:dyDescent="0.25"/>
    <row r="11642" ht="12.5" x14ac:dyDescent="0.25"/>
    <row r="11643" ht="12.5" x14ac:dyDescent="0.25"/>
    <row r="11644" ht="12.5" x14ac:dyDescent="0.25"/>
    <row r="11645" ht="12.5" x14ac:dyDescent="0.25"/>
    <row r="11646" ht="12.5" x14ac:dyDescent="0.25"/>
    <row r="11647" ht="12.5" x14ac:dyDescent="0.25"/>
    <row r="11648" ht="12.5" x14ac:dyDescent="0.25"/>
    <row r="11649" ht="12.5" x14ac:dyDescent="0.25"/>
    <row r="11650" ht="12.5" x14ac:dyDescent="0.25"/>
    <row r="11651" ht="12.5" x14ac:dyDescent="0.25"/>
    <row r="11652" ht="12.5" x14ac:dyDescent="0.25"/>
    <row r="11653" ht="12.5" x14ac:dyDescent="0.25"/>
    <row r="11654" ht="12.5" x14ac:dyDescent="0.25"/>
    <row r="11655" ht="12.5" x14ac:dyDescent="0.25"/>
    <row r="11656" ht="12.5" x14ac:dyDescent="0.25"/>
    <row r="11657" ht="12.5" x14ac:dyDescent="0.25"/>
    <row r="11658" ht="12.5" x14ac:dyDescent="0.25"/>
    <row r="11659" ht="12.5" x14ac:dyDescent="0.25"/>
    <row r="11660" ht="12.5" x14ac:dyDescent="0.25"/>
    <row r="11661" ht="12.5" x14ac:dyDescent="0.25"/>
    <row r="11662" ht="12.5" x14ac:dyDescent="0.25"/>
    <row r="11663" ht="12.5" x14ac:dyDescent="0.25"/>
    <row r="11664" ht="12.5" x14ac:dyDescent="0.25"/>
    <row r="11665" ht="12.5" x14ac:dyDescent="0.25"/>
    <row r="11666" ht="12.5" x14ac:dyDescent="0.25"/>
    <row r="11667" ht="12.5" x14ac:dyDescent="0.25"/>
    <row r="11668" ht="12.5" x14ac:dyDescent="0.25"/>
    <row r="11669" ht="12.5" x14ac:dyDescent="0.25"/>
    <row r="11670" ht="12.5" x14ac:dyDescent="0.25"/>
    <row r="11671" ht="12.5" x14ac:dyDescent="0.25"/>
    <row r="11672" ht="12.5" x14ac:dyDescent="0.25"/>
    <row r="11673" ht="12.5" x14ac:dyDescent="0.25"/>
    <row r="11674" ht="12.5" x14ac:dyDescent="0.25"/>
    <row r="11675" ht="12.5" x14ac:dyDescent="0.25"/>
    <row r="11676" ht="12.5" x14ac:dyDescent="0.25"/>
    <row r="11677" ht="12.5" x14ac:dyDescent="0.25"/>
    <row r="11678" ht="12.5" x14ac:dyDescent="0.25"/>
    <row r="11679" ht="12.5" x14ac:dyDescent="0.25"/>
    <row r="11680" ht="12.5" x14ac:dyDescent="0.25"/>
    <row r="11681" ht="12.5" x14ac:dyDescent="0.25"/>
    <row r="11682" ht="12.5" x14ac:dyDescent="0.25"/>
    <row r="11683" ht="12.5" x14ac:dyDescent="0.25"/>
    <row r="11684" ht="12.5" x14ac:dyDescent="0.25"/>
    <row r="11685" ht="12.5" x14ac:dyDescent="0.25"/>
    <row r="11686" ht="12.5" x14ac:dyDescent="0.25"/>
    <row r="11687" ht="12.5" x14ac:dyDescent="0.25"/>
    <row r="11688" ht="12.5" x14ac:dyDescent="0.25"/>
    <row r="11689" ht="12.5" x14ac:dyDescent="0.25"/>
    <row r="11690" ht="12.5" x14ac:dyDescent="0.25"/>
    <row r="11691" ht="12.5" x14ac:dyDescent="0.25"/>
    <row r="11692" ht="12.5" x14ac:dyDescent="0.25"/>
    <row r="11693" ht="12.5" x14ac:dyDescent="0.25"/>
    <row r="11694" ht="12.5" x14ac:dyDescent="0.25"/>
    <row r="11695" ht="12.5" x14ac:dyDescent="0.25"/>
    <row r="11696" ht="12.5" x14ac:dyDescent="0.25"/>
    <row r="11697" ht="12.5" x14ac:dyDescent="0.25"/>
    <row r="11698" ht="12.5" x14ac:dyDescent="0.25"/>
    <row r="11699" ht="12.5" x14ac:dyDescent="0.25"/>
    <row r="11700" ht="12.5" x14ac:dyDescent="0.25"/>
    <row r="11701" ht="12.5" x14ac:dyDescent="0.25"/>
    <row r="11702" ht="12.5" x14ac:dyDescent="0.25"/>
    <row r="11703" ht="12.5" x14ac:dyDescent="0.25"/>
    <row r="11704" ht="12.5" x14ac:dyDescent="0.25"/>
    <row r="11705" ht="12.5" x14ac:dyDescent="0.25"/>
    <row r="11706" ht="12.5" x14ac:dyDescent="0.25"/>
    <row r="11707" ht="12.5" x14ac:dyDescent="0.25"/>
    <row r="11708" ht="12.5" x14ac:dyDescent="0.25"/>
    <row r="11709" ht="12.5" x14ac:dyDescent="0.25"/>
    <row r="11710" ht="12.5" x14ac:dyDescent="0.25"/>
    <row r="11711" ht="12.5" x14ac:dyDescent="0.25"/>
    <row r="11712" ht="12.5" x14ac:dyDescent="0.25"/>
    <row r="11713" ht="12.5" x14ac:dyDescent="0.25"/>
    <row r="11714" ht="12.5" x14ac:dyDescent="0.25"/>
    <row r="11715" ht="12.5" x14ac:dyDescent="0.25"/>
    <row r="11716" ht="12.5" x14ac:dyDescent="0.25"/>
    <row r="11717" ht="12.5" x14ac:dyDescent="0.25"/>
    <row r="11718" ht="12.5" x14ac:dyDescent="0.25"/>
    <row r="11719" ht="12.5" x14ac:dyDescent="0.25"/>
    <row r="11720" ht="12.5" x14ac:dyDescent="0.25"/>
    <row r="11721" ht="12.5" x14ac:dyDescent="0.25"/>
    <row r="11722" ht="12.5" x14ac:dyDescent="0.25"/>
    <row r="11723" ht="12.5" x14ac:dyDescent="0.25"/>
    <row r="11724" ht="12.5" x14ac:dyDescent="0.25"/>
    <row r="11725" ht="12.5" x14ac:dyDescent="0.25"/>
    <row r="11726" ht="12.5" x14ac:dyDescent="0.25"/>
    <row r="11727" ht="12.5" x14ac:dyDescent="0.25"/>
    <row r="11728" ht="12.5" x14ac:dyDescent="0.25"/>
    <row r="11729" ht="12.5" x14ac:dyDescent="0.25"/>
    <row r="11730" ht="12.5" x14ac:dyDescent="0.25"/>
    <row r="11731" ht="12.5" x14ac:dyDescent="0.25"/>
    <row r="11732" ht="12.5" x14ac:dyDescent="0.25"/>
    <row r="11733" ht="12.5" x14ac:dyDescent="0.25"/>
    <row r="11734" ht="12.5" x14ac:dyDescent="0.25"/>
    <row r="11735" ht="12.5" x14ac:dyDescent="0.25"/>
    <row r="11736" ht="12.5" x14ac:dyDescent="0.25"/>
    <row r="11737" ht="12.5" x14ac:dyDescent="0.25"/>
    <row r="11738" ht="12.5" x14ac:dyDescent="0.25"/>
    <row r="11739" ht="12.5" x14ac:dyDescent="0.25"/>
    <row r="11740" ht="12.5" x14ac:dyDescent="0.25"/>
    <row r="11741" ht="12.5" x14ac:dyDescent="0.25"/>
    <row r="11742" ht="12.5" x14ac:dyDescent="0.25"/>
    <row r="11743" ht="12.5" x14ac:dyDescent="0.25"/>
    <row r="11744" ht="12.5" x14ac:dyDescent="0.25"/>
    <row r="11745" ht="12.5" x14ac:dyDescent="0.25"/>
    <row r="11746" ht="12.5" x14ac:dyDescent="0.25"/>
    <row r="11747" ht="12.5" x14ac:dyDescent="0.25"/>
    <row r="11748" ht="12.5" x14ac:dyDescent="0.25"/>
    <row r="11749" ht="12.5" x14ac:dyDescent="0.25"/>
    <row r="11750" ht="12.5" x14ac:dyDescent="0.25"/>
    <row r="11751" ht="12.5" x14ac:dyDescent="0.25"/>
    <row r="11752" ht="12.5" x14ac:dyDescent="0.25"/>
    <row r="11753" ht="12.5" x14ac:dyDescent="0.25"/>
    <row r="11754" ht="12.5" x14ac:dyDescent="0.25"/>
    <row r="11755" ht="12.5" x14ac:dyDescent="0.25"/>
    <row r="11756" ht="12.5" x14ac:dyDescent="0.25"/>
    <row r="11757" ht="12.5" x14ac:dyDescent="0.25"/>
    <row r="11758" ht="12.5" x14ac:dyDescent="0.25"/>
    <row r="11759" ht="12.5" x14ac:dyDescent="0.25"/>
    <row r="11760" ht="12.5" x14ac:dyDescent="0.25"/>
    <row r="11761" ht="12.5" x14ac:dyDescent="0.25"/>
    <row r="11762" ht="12.5" x14ac:dyDescent="0.25"/>
    <row r="11763" ht="12.5" x14ac:dyDescent="0.25"/>
    <row r="11764" ht="12.5" x14ac:dyDescent="0.25"/>
    <row r="11765" ht="12.5" x14ac:dyDescent="0.25"/>
    <row r="11766" ht="12.5" x14ac:dyDescent="0.25"/>
    <row r="11767" ht="12.5" x14ac:dyDescent="0.25"/>
    <row r="11768" ht="12.5" x14ac:dyDescent="0.25"/>
    <row r="11769" ht="12.5" x14ac:dyDescent="0.25"/>
    <row r="11770" ht="12.5" x14ac:dyDescent="0.25"/>
    <row r="11771" ht="12.5" x14ac:dyDescent="0.25"/>
    <row r="11772" ht="12.5" x14ac:dyDescent="0.25"/>
    <row r="11773" ht="12.5" x14ac:dyDescent="0.25"/>
    <row r="11774" ht="12.5" x14ac:dyDescent="0.25"/>
    <row r="11775" ht="12.5" x14ac:dyDescent="0.25"/>
    <row r="11776" ht="12.5" x14ac:dyDescent="0.25"/>
    <row r="11777" ht="12.5" x14ac:dyDescent="0.25"/>
    <row r="11778" ht="12.5" x14ac:dyDescent="0.25"/>
    <row r="11779" ht="12.5" x14ac:dyDescent="0.25"/>
    <row r="11780" ht="12.5" x14ac:dyDescent="0.25"/>
    <row r="11781" ht="12.5" x14ac:dyDescent="0.25"/>
    <row r="11782" ht="12.5" x14ac:dyDescent="0.25"/>
    <row r="11783" ht="12.5" x14ac:dyDescent="0.25"/>
    <row r="11784" ht="12.5" x14ac:dyDescent="0.25"/>
    <row r="11785" ht="12.5" x14ac:dyDescent="0.25"/>
    <row r="11786" ht="12.5" x14ac:dyDescent="0.25"/>
    <row r="11787" ht="12.5" x14ac:dyDescent="0.25"/>
    <row r="11788" ht="12.5" x14ac:dyDescent="0.25"/>
    <row r="11789" ht="12.5" x14ac:dyDescent="0.25"/>
    <row r="11790" ht="12.5" x14ac:dyDescent="0.25"/>
    <row r="11791" ht="12.5" x14ac:dyDescent="0.25"/>
    <row r="11792" ht="12.5" x14ac:dyDescent="0.25"/>
    <row r="11793" ht="12.5" x14ac:dyDescent="0.25"/>
    <row r="11794" ht="12.5" x14ac:dyDescent="0.25"/>
    <row r="11795" ht="12.5" x14ac:dyDescent="0.25"/>
    <row r="11796" ht="12.5" x14ac:dyDescent="0.25"/>
    <row r="11797" ht="12.5" x14ac:dyDescent="0.25"/>
    <row r="11798" ht="12.5" x14ac:dyDescent="0.25"/>
    <row r="11799" ht="12.5" x14ac:dyDescent="0.25"/>
    <row r="11800" ht="12.5" x14ac:dyDescent="0.25"/>
    <row r="11801" ht="12.5" x14ac:dyDescent="0.25"/>
    <row r="11802" ht="12.5" x14ac:dyDescent="0.25"/>
    <row r="11803" ht="12.5" x14ac:dyDescent="0.25"/>
    <row r="11804" ht="12.5" x14ac:dyDescent="0.25"/>
    <row r="11805" ht="12.5" x14ac:dyDescent="0.25"/>
    <row r="11806" ht="12.5" x14ac:dyDescent="0.25"/>
    <row r="11807" ht="12.5" x14ac:dyDescent="0.25"/>
    <row r="11808" ht="12.5" x14ac:dyDescent="0.25"/>
    <row r="11809" ht="12.5" x14ac:dyDescent="0.25"/>
    <row r="11810" ht="12.5" x14ac:dyDescent="0.25"/>
    <row r="11811" ht="12.5" x14ac:dyDescent="0.25"/>
    <row r="11812" ht="12.5" x14ac:dyDescent="0.25"/>
    <row r="11813" ht="12.5" x14ac:dyDescent="0.25"/>
    <row r="11814" ht="12.5" x14ac:dyDescent="0.25"/>
    <row r="11815" ht="12.5" x14ac:dyDescent="0.25"/>
    <row r="11816" ht="12.5" x14ac:dyDescent="0.25"/>
    <row r="11817" ht="12.5" x14ac:dyDescent="0.25"/>
    <row r="11818" ht="12.5" x14ac:dyDescent="0.25"/>
    <row r="11819" ht="12.5" x14ac:dyDescent="0.25"/>
    <row r="11820" ht="12.5" x14ac:dyDescent="0.25"/>
    <row r="11821" ht="12.5" x14ac:dyDescent="0.25"/>
    <row r="11822" ht="12.5" x14ac:dyDescent="0.25"/>
    <row r="11823" ht="12.5" x14ac:dyDescent="0.25"/>
    <row r="11824" ht="12.5" x14ac:dyDescent="0.25"/>
    <row r="11825" ht="12.5" x14ac:dyDescent="0.25"/>
    <row r="11826" ht="12.5" x14ac:dyDescent="0.25"/>
    <row r="11827" ht="12.5" x14ac:dyDescent="0.25"/>
    <row r="11828" ht="12.5" x14ac:dyDescent="0.25"/>
    <row r="11829" ht="12.5" x14ac:dyDescent="0.25"/>
    <row r="11830" ht="12.5" x14ac:dyDescent="0.25"/>
    <row r="11831" ht="12.5" x14ac:dyDescent="0.25"/>
    <row r="11832" ht="12.5" x14ac:dyDescent="0.25"/>
    <row r="11833" ht="12.5" x14ac:dyDescent="0.25"/>
    <row r="11834" ht="12.5" x14ac:dyDescent="0.25"/>
    <row r="11835" ht="12.5" x14ac:dyDescent="0.25"/>
    <row r="11836" ht="12.5" x14ac:dyDescent="0.25"/>
    <row r="11837" ht="12.5" x14ac:dyDescent="0.25"/>
    <row r="11838" ht="12.5" x14ac:dyDescent="0.25"/>
    <row r="11839" ht="12.5" x14ac:dyDescent="0.25"/>
    <row r="11840" ht="12.5" x14ac:dyDescent="0.25"/>
    <row r="11841" ht="12.5" x14ac:dyDescent="0.25"/>
    <row r="11842" ht="12.5" x14ac:dyDescent="0.25"/>
    <row r="11843" ht="12.5" x14ac:dyDescent="0.25"/>
    <row r="11844" ht="12.5" x14ac:dyDescent="0.25"/>
    <row r="11845" ht="12.5" x14ac:dyDescent="0.25"/>
    <row r="11846" ht="12.5" x14ac:dyDescent="0.25"/>
    <row r="11847" ht="12.5" x14ac:dyDescent="0.25"/>
    <row r="11848" ht="12.5" x14ac:dyDescent="0.25"/>
    <row r="11849" ht="12.5" x14ac:dyDescent="0.25"/>
    <row r="11850" ht="12.5" x14ac:dyDescent="0.25"/>
    <row r="11851" ht="12.5" x14ac:dyDescent="0.25"/>
    <row r="11852" ht="12.5" x14ac:dyDescent="0.25"/>
    <row r="11853" ht="12.5" x14ac:dyDescent="0.25"/>
    <row r="11854" ht="12.5" x14ac:dyDescent="0.25"/>
    <row r="11855" ht="12.5" x14ac:dyDescent="0.25"/>
    <row r="11856" ht="12.5" x14ac:dyDescent="0.25"/>
    <row r="11857" ht="12.5" x14ac:dyDescent="0.25"/>
    <row r="11858" ht="12.5" x14ac:dyDescent="0.25"/>
    <row r="11859" ht="12.5" x14ac:dyDescent="0.25"/>
    <row r="11860" ht="12.5" x14ac:dyDescent="0.25"/>
    <row r="11861" ht="12.5" x14ac:dyDescent="0.25"/>
    <row r="11862" ht="12.5" x14ac:dyDescent="0.25"/>
    <row r="11863" ht="12.5" x14ac:dyDescent="0.25"/>
    <row r="11864" ht="12.5" x14ac:dyDescent="0.25"/>
    <row r="11865" ht="12.5" x14ac:dyDescent="0.25"/>
    <row r="11866" ht="12.5" x14ac:dyDescent="0.25"/>
    <row r="11867" ht="12.5" x14ac:dyDescent="0.25"/>
    <row r="11868" ht="12.5" x14ac:dyDescent="0.25"/>
    <row r="11869" ht="12.5" x14ac:dyDescent="0.25"/>
    <row r="11870" ht="12.5" x14ac:dyDescent="0.25"/>
    <row r="11871" ht="12.5" x14ac:dyDescent="0.25"/>
    <row r="11872" ht="12.5" x14ac:dyDescent="0.25"/>
    <row r="11873" ht="12.5" x14ac:dyDescent="0.25"/>
    <row r="11874" ht="12.5" x14ac:dyDescent="0.25"/>
    <row r="11875" ht="12.5" x14ac:dyDescent="0.25"/>
    <row r="11876" ht="12.5" x14ac:dyDescent="0.25"/>
    <row r="11877" ht="12.5" x14ac:dyDescent="0.25"/>
    <row r="11878" ht="12.5" x14ac:dyDescent="0.25"/>
    <row r="11879" ht="12.5" x14ac:dyDescent="0.25"/>
    <row r="11880" ht="12.5" x14ac:dyDescent="0.25"/>
    <row r="11881" ht="12.5" x14ac:dyDescent="0.25"/>
    <row r="11882" ht="12.5" x14ac:dyDescent="0.25"/>
    <row r="11883" ht="12.5" x14ac:dyDescent="0.25"/>
    <row r="11884" ht="12.5" x14ac:dyDescent="0.25"/>
    <row r="11885" ht="12.5" x14ac:dyDescent="0.25"/>
    <row r="11886" ht="12.5" x14ac:dyDescent="0.25"/>
    <row r="11887" ht="12.5" x14ac:dyDescent="0.25"/>
    <row r="11888" ht="12.5" x14ac:dyDescent="0.25"/>
    <row r="11889" ht="12.5" x14ac:dyDescent="0.25"/>
    <row r="11890" ht="12.5" x14ac:dyDescent="0.25"/>
    <row r="11891" ht="12.5" x14ac:dyDescent="0.25"/>
    <row r="11892" ht="12.5" x14ac:dyDescent="0.25"/>
    <row r="11893" ht="12.5" x14ac:dyDescent="0.25"/>
    <row r="11894" ht="12.5" x14ac:dyDescent="0.25"/>
    <row r="11895" ht="12.5" x14ac:dyDescent="0.25"/>
    <row r="11896" ht="12.5" x14ac:dyDescent="0.25"/>
    <row r="11897" ht="12.5" x14ac:dyDescent="0.25"/>
    <row r="11898" ht="12.5" x14ac:dyDescent="0.25"/>
    <row r="11899" ht="12.5" x14ac:dyDescent="0.25"/>
    <row r="11900" ht="12.5" x14ac:dyDescent="0.25"/>
    <row r="11901" ht="12.5" x14ac:dyDescent="0.25"/>
    <row r="11902" ht="12.5" x14ac:dyDescent="0.25"/>
    <row r="11903" ht="12.5" x14ac:dyDescent="0.25"/>
    <row r="11904" ht="12.5" x14ac:dyDescent="0.25"/>
    <row r="11905" ht="12.5" x14ac:dyDescent="0.25"/>
    <row r="11906" ht="12.5" x14ac:dyDescent="0.25"/>
    <row r="11907" ht="12.5" x14ac:dyDescent="0.25"/>
    <row r="11908" ht="12.5" x14ac:dyDescent="0.25"/>
    <row r="11909" ht="12.5" x14ac:dyDescent="0.25"/>
    <row r="11910" ht="12.5" x14ac:dyDescent="0.25"/>
    <row r="11911" ht="12.5" x14ac:dyDescent="0.25"/>
    <row r="11912" ht="12.5" x14ac:dyDescent="0.25"/>
    <row r="11913" ht="12.5" x14ac:dyDescent="0.25"/>
    <row r="11914" ht="12.5" x14ac:dyDescent="0.25"/>
    <row r="11915" ht="12.5" x14ac:dyDescent="0.25"/>
    <row r="11916" ht="12.5" x14ac:dyDescent="0.25"/>
    <row r="11917" ht="12.5" x14ac:dyDescent="0.25"/>
    <row r="11918" ht="12.5" x14ac:dyDescent="0.25"/>
    <row r="11919" ht="12.5" x14ac:dyDescent="0.25"/>
    <row r="11920" ht="12.5" x14ac:dyDescent="0.25"/>
    <row r="11921" ht="12.5" x14ac:dyDescent="0.25"/>
    <row r="11922" ht="12.5" x14ac:dyDescent="0.25"/>
    <row r="11923" ht="12.5" x14ac:dyDescent="0.25"/>
    <row r="11924" ht="12.5" x14ac:dyDescent="0.25"/>
    <row r="11925" ht="12.5" x14ac:dyDescent="0.25"/>
    <row r="11926" ht="12.5" x14ac:dyDescent="0.25"/>
    <row r="11927" ht="12.5" x14ac:dyDescent="0.25"/>
    <row r="11928" ht="12.5" x14ac:dyDescent="0.25"/>
    <row r="11929" ht="12.5" x14ac:dyDescent="0.25"/>
    <row r="11930" ht="12.5" x14ac:dyDescent="0.25"/>
    <row r="11931" ht="12.5" x14ac:dyDescent="0.25"/>
    <row r="11932" ht="12.5" x14ac:dyDescent="0.25"/>
    <row r="11933" ht="12.5" x14ac:dyDescent="0.25"/>
    <row r="11934" ht="12.5" x14ac:dyDescent="0.25"/>
    <row r="11935" ht="12.5" x14ac:dyDescent="0.25"/>
    <row r="11936" ht="12.5" x14ac:dyDescent="0.25"/>
    <row r="11937" ht="12.5" x14ac:dyDescent="0.25"/>
    <row r="11938" ht="12.5" x14ac:dyDescent="0.25"/>
    <row r="11939" ht="12.5" x14ac:dyDescent="0.25"/>
    <row r="11940" ht="12.5" x14ac:dyDescent="0.25"/>
    <row r="11941" ht="12.5" x14ac:dyDescent="0.25"/>
    <row r="11942" ht="12.5" x14ac:dyDescent="0.25"/>
    <row r="11943" ht="12.5" x14ac:dyDescent="0.25"/>
    <row r="11944" ht="12.5" x14ac:dyDescent="0.25"/>
    <row r="11945" ht="12.5" x14ac:dyDescent="0.25"/>
    <row r="11946" ht="12.5" x14ac:dyDescent="0.25"/>
    <row r="11947" ht="12.5" x14ac:dyDescent="0.25"/>
    <row r="11948" ht="12.5" x14ac:dyDescent="0.25"/>
    <row r="11949" ht="12.5" x14ac:dyDescent="0.25"/>
    <row r="11950" ht="12.5" x14ac:dyDescent="0.25"/>
    <row r="11951" ht="12.5" x14ac:dyDescent="0.25"/>
    <row r="11952" ht="12.5" x14ac:dyDescent="0.25"/>
    <row r="11953" ht="12.5" x14ac:dyDescent="0.25"/>
    <row r="11954" ht="12.5" x14ac:dyDescent="0.25"/>
    <row r="11955" ht="12.5" x14ac:dyDescent="0.25"/>
    <row r="11956" ht="12.5" x14ac:dyDescent="0.25"/>
    <row r="11957" ht="12.5" x14ac:dyDescent="0.25"/>
    <row r="11958" ht="12.5" x14ac:dyDescent="0.25"/>
    <row r="11959" ht="12.5" x14ac:dyDescent="0.25"/>
    <row r="11960" ht="12.5" x14ac:dyDescent="0.25"/>
    <row r="11961" ht="12.5" x14ac:dyDescent="0.25"/>
    <row r="11962" ht="12.5" x14ac:dyDescent="0.25"/>
    <row r="11963" ht="12.5" x14ac:dyDescent="0.25"/>
    <row r="11964" ht="12.5" x14ac:dyDescent="0.25"/>
    <row r="11965" ht="12.5" x14ac:dyDescent="0.25"/>
    <row r="11966" ht="12.5" x14ac:dyDescent="0.25"/>
    <row r="11967" ht="12.5" x14ac:dyDescent="0.25"/>
    <row r="11968" ht="12.5" x14ac:dyDescent="0.25"/>
    <row r="11969" ht="12.5" x14ac:dyDescent="0.25"/>
    <row r="11970" ht="12.5" x14ac:dyDescent="0.25"/>
    <row r="11971" ht="12.5" x14ac:dyDescent="0.25"/>
    <row r="11972" ht="12.5" x14ac:dyDescent="0.25"/>
    <row r="11973" ht="12.5" x14ac:dyDescent="0.25"/>
    <row r="11974" ht="12.5" x14ac:dyDescent="0.25"/>
    <row r="11975" ht="12.5" x14ac:dyDescent="0.25"/>
    <row r="11976" ht="12.5" x14ac:dyDescent="0.25"/>
    <row r="11977" ht="12.5" x14ac:dyDescent="0.25"/>
    <row r="11978" ht="12.5" x14ac:dyDescent="0.25"/>
    <row r="11979" ht="12.5" x14ac:dyDescent="0.25"/>
    <row r="11980" ht="12.5" x14ac:dyDescent="0.25"/>
    <row r="11981" ht="12.5" x14ac:dyDescent="0.25"/>
    <row r="11982" ht="12.5" x14ac:dyDescent="0.25"/>
    <row r="11983" ht="12.5" x14ac:dyDescent="0.25"/>
    <row r="11984" ht="12.5" x14ac:dyDescent="0.25"/>
    <row r="11985" ht="12.5" x14ac:dyDescent="0.25"/>
    <row r="11986" ht="12.5" x14ac:dyDescent="0.25"/>
    <row r="11987" ht="12.5" x14ac:dyDescent="0.25"/>
    <row r="11988" ht="12.5" x14ac:dyDescent="0.25"/>
    <row r="11989" ht="12.5" x14ac:dyDescent="0.25"/>
    <row r="11990" ht="12.5" x14ac:dyDescent="0.25"/>
    <row r="11991" ht="12.5" x14ac:dyDescent="0.25"/>
    <row r="11992" ht="12.5" x14ac:dyDescent="0.25"/>
    <row r="11993" ht="12.5" x14ac:dyDescent="0.25"/>
    <row r="11994" ht="12.5" x14ac:dyDescent="0.25"/>
    <row r="11995" ht="12.5" x14ac:dyDescent="0.25"/>
    <row r="11996" ht="12.5" x14ac:dyDescent="0.25"/>
    <row r="11997" ht="12.5" x14ac:dyDescent="0.25"/>
    <row r="11998" ht="12.5" x14ac:dyDescent="0.25"/>
    <row r="11999" ht="12.5" x14ac:dyDescent="0.25"/>
    <row r="12000" ht="12.5" x14ac:dyDescent="0.25"/>
    <row r="12001" ht="12.5" x14ac:dyDescent="0.25"/>
    <row r="12002" ht="12.5" x14ac:dyDescent="0.25"/>
    <row r="12003" ht="12.5" x14ac:dyDescent="0.25"/>
    <row r="12004" ht="12.5" x14ac:dyDescent="0.25"/>
    <row r="12005" ht="12.5" x14ac:dyDescent="0.25"/>
    <row r="12006" ht="12.5" x14ac:dyDescent="0.25"/>
    <row r="12007" ht="12.5" x14ac:dyDescent="0.25"/>
    <row r="12008" ht="12.5" x14ac:dyDescent="0.25"/>
    <row r="12009" ht="12.5" x14ac:dyDescent="0.25"/>
    <row r="12010" ht="12.5" x14ac:dyDescent="0.25"/>
    <row r="12011" ht="12.5" x14ac:dyDescent="0.25"/>
    <row r="12012" ht="12.5" x14ac:dyDescent="0.25"/>
    <row r="12013" ht="12.5" x14ac:dyDescent="0.25"/>
    <row r="12014" ht="12.5" x14ac:dyDescent="0.25"/>
    <row r="12015" ht="12.5" x14ac:dyDescent="0.25"/>
    <row r="12016" ht="12.5" x14ac:dyDescent="0.25"/>
    <row r="12017" ht="12.5" x14ac:dyDescent="0.25"/>
    <row r="12018" ht="12.5" x14ac:dyDescent="0.25"/>
    <row r="12019" ht="12.5" x14ac:dyDescent="0.25"/>
    <row r="12020" ht="12.5" x14ac:dyDescent="0.25"/>
    <row r="12021" ht="12.5" x14ac:dyDescent="0.25"/>
    <row r="12022" ht="12.5" x14ac:dyDescent="0.25"/>
    <row r="12023" ht="12.5" x14ac:dyDescent="0.25"/>
    <row r="12024" ht="12.5" x14ac:dyDescent="0.25"/>
    <row r="12025" ht="12.5" x14ac:dyDescent="0.25"/>
    <row r="12026" ht="12.5" x14ac:dyDescent="0.25"/>
    <row r="12027" ht="12.5" x14ac:dyDescent="0.25"/>
    <row r="12028" ht="12.5" x14ac:dyDescent="0.25"/>
    <row r="12029" ht="12.5" x14ac:dyDescent="0.25"/>
    <row r="12030" ht="12.5" x14ac:dyDescent="0.25"/>
    <row r="12031" ht="12.5" x14ac:dyDescent="0.25"/>
    <row r="12032" ht="12.5" x14ac:dyDescent="0.25"/>
    <row r="12033" ht="12.5" x14ac:dyDescent="0.25"/>
    <row r="12034" ht="12.5" x14ac:dyDescent="0.25"/>
    <row r="12035" ht="12.5" x14ac:dyDescent="0.25"/>
    <row r="12036" ht="12.5" x14ac:dyDescent="0.25"/>
    <row r="12037" ht="12.5" x14ac:dyDescent="0.25"/>
    <row r="12038" ht="12.5" x14ac:dyDescent="0.25"/>
    <row r="12039" ht="12.5" x14ac:dyDescent="0.25"/>
    <row r="12040" ht="12.5" x14ac:dyDescent="0.25"/>
    <row r="12041" ht="12.5" x14ac:dyDescent="0.25"/>
    <row r="12042" ht="12.5" x14ac:dyDescent="0.25"/>
    <row r="12043" ht="12.5" x14ac:dyDescent="0.25"/>
    <row r="12044" ht="12.5" x14ac:dyDescent="0.25"/>
    <row r="12045" ht="12.5" x14ac:dyDescent="0.25"/>
    <row r="12046" ht="12.5" x14ac:dyDescent="0.25"/>
    <row r="12047" ht="12.5" x14ac:dyDescent="0.25"/>
    <row r="12048" ht="12.5" x14ac:dyDescent="0.25"/>
    <row r="12049" ht="12.5" x14ac:dyDescent="0.25"/>
    <row r="12050" ht="12.5" x14ac:dyDescent="0.25"/>
    <row r="12051" ht="12.5" x14ac:dyDescent="0.25"/>
    <row r="12052" ht="12.5" x14ac:dyDescent="0.25"/>
    <row r="12053" ht="12.5" x14ac:dyDescent="0.25"/>
    <row r="12054" ht="12.5" x14ac:dyDescent="0.25"/>
    <row r="12055" ht="12.5" x14ac:dyDescent="0.25"/>
    <row r="12056" ht="12.5" x14ac:dyDescent="0.25"/>
    <row r="12057" ht="12.5" x14ac:dyDescent="0.25"/>
    <row r="12058" ht="12.5" x14ac:dyDescent="0.25"/>
    <row r="12059" ht="12.5" x14ac:dyDescent="0.25"/>
    <row r="12060" ht="12.5" x14ac:dyDescent="0.25"/>
    <row r="12061" ht="12.5" x14ac:dyDescent="0.25"/>
    <row r="12062" ht="12.5" x14ac:dyDescent="0.25"/>
    <row r="12063" ht="12.5" x14ac:dyDescent="0.25"/>
    <row r="12064" ht="12.5" x14ac:dyDescent="0.25"/>
    <row r="12065" ht="12.5" x14ac:dyDescent="0.25"/>
    <row r="12066" ht="12.5" x14ac:dyDescent="0.25"/>
    <row r="12067" ht="12.5" x14ac:dyDescent="0.25"/>
    <row r="12068" ht="12.5" x14ac:dyDescent="0.25"/>
    <row r="12069" ht="12.5" x14ac:dyDescent="0.25"/>
    <row r="12070" ht="12.5" x14ac:dyDescent="0.25"/>
    <row r="12071" ht="12.5" x14ac:dyDescent="0.25"/>
    <row r="12072" ht="12.5" x14ac:dyDescent="0.25"/>
    <row r="12073" ht="12.5" x14ac:dyDescent="0.25"/>
    <row r="12074" ht="12.5" x14ac:dyDescent="0.25"/>
    <row r="12075" ht="12.5" x14ac:dyDescent="0.25"/>
    <row r="12076" ht="12.5" x14ac:dyDescent="0.25"/>
    <row r="12077" ht="12.5" x14ac:dyDescent="0.25"/>
    <row r="12078" ht="12.5" x14ac:dyDescent="0.25"/>
    <row r="12079" ht="12.5" x14ac:dyDescent="0.25"/>
    <row r="12080" ht="12.5" x14ac:dyDescent="0.25"/>
    <row r="12081" ht="12.5" x14ac:dyDescent="0.25"/>
    <row r="12082" ht="12.5" x14ac:dyDescent="0.25"/>
    <row r="12083" ht="12.5" x14ac:dyDescent="0.25"/>
    <row r="12084" ht="12.5" x14ac:dyDescent="0.25"/>
    <row r="12085" ht="12.5" x14ac:dyDescent="0.25"/>
    <row r="12086" ht="12.5" x14ac:dyDescent="0.25"/>
    <row r="12087" ht="12.5" x14ac:dyDescent="0.25"/>
    <row r="12088" ht="12.5" x14ac:dyDescent="0.25"/>
    <row r="12089" ht="12.5" x14ac:dyDescent="0.25"/>
    <row r="12090" ht="12.5" x14ac:dyDescent="0.25"/>
    <row r="12091" ht="12.5" x14ac:dyDescent="0.25"/>
    <row r="12092" ht="12.5" x14ac:dyDescent="0.25"/>
    <row r="12093" ht="12.5" x14ac:dyDescent="0.25"/>
    <row r="12094" ht="12.5" x14ac:dyDescent="0.25"/>
    <row r="12095" ht="12.5" x14ac:dyDescent="0.25"/>
    <row r="12096" ht="12.5" x14ac:dyDescent="0.25"/>
    <row r="12097" ht="12.5" x14ac:dyDescent="0.25"/>
    <row r="12098" ht="12.5" x14ac:dyDescent="0.25"/>
    <row r="12099" ht="12.5" x14ac:dyDescent="0.25"/>
    <row r="12100" ht="12.5" x14ac:dyDescent="0.25"/>
    <row r="12101" ht="12.5" x14ac:dyDescent="0.25"/>
    <row r="12102" ht="12.5" x14ac:dyDescent="0.25"/>
    <row r="12103" ht="12.5" x14ac:dyDescent="0.25"/>
    <row r="12104" ht="12.5" x14ac:dyDescent="0.25"/>
    <row r="12105" ht="12.5" x14ac:dyDescent="0.25"/>
    <row r="12106" ht="12.5" x14ac:dyDescent="0.25"/>
    <row r="12107" ht="12.5" x14ac:dyDescent="0.25"/>
    <row r="12108" ht="12.5" x14ac:dyDescent="0.25"/>
    <row r="12109" ht="12.5" x14ac:dyDescent="0.25"/>
    <row r="12110" ht="12.5" x14ac:dyDescent="0.25"/>
    <row r="12111" ht="12.5" x14ac:dyDescent="0.25"/>
    <row r="12112" ht="12.5" x14ac:dyDescent="0.25"/>
    <row r="12113" ht="12.5" x14ac:dyDescent="0.25"/>
    <row r="12114" ht="12.5" x14ac:dyDescent="0.25"/>
    <row r="12115" ht="12.5" x14ac:dyDescent="0.25"/>
    <row r="12116" ht="12.5" x14ac:dyDescent="0.25"/>
    <row r="12117" ht="12.5" x14ac:dyDescent="0.25"/>
    <row r="12118" ht="12.5" x14ac:dyDescent="0.25"/>
    <row r="12119" ht="12.5" x14ac:dyDescent="0.25"/>
    <row r="12120" ht="12.5" x14ac:dyDescent="0.25"/>
    <row r="12121" ht="12.5" x14ac:dyDescent="0.25"/>
    <row r="12122" ht="12.5" x14ac:dyDescent="0.25"/>
    <row r="12123" ht="12.5" x14ac:dyDescent="0.25"/>
    <row r="12124" ht="12.5" x14ac:dyDescent="0.25"/>
    <row r="12125" ht="12.5" x14ac:dyDescent="0.25"/>
    <row r="12126" ht="12.5" x14ac:dyDescent="0.25"/>
    <row r="12127" ht="12.5" x14ac:dyDescent="0.25"/>
    <row r="12128" ht="12.5" x14ac:dyDescent="0.25"/>
    <row r="12129" ht="12.5" x14ac:dyDescent="0.25"/>
    <row r="12130" ht="12.5" x14ac:dyDescent="0.25"/>
    <row r="12131" ht="12.5" x14ac:dyDescent="0.25"/>
    <row r="12132" ht="12.5" x14ac:dyDescent="0.25"/>
    <row r="12133" ht="12.5" x14ac:dyDescent="0.25"/>
    <row r="12134" ht="12.5" x14ac:dyDescent="0.25"/>
    <row r="12135" ht="12.5" x14ac:dyDescent="0.25"/>
    <row r="12136" ht="12.5" x14ac:dyDescent="0.25"/>
    <row r="12137" ht="12.5" x14ac:dyDescent="0.25"/>
    <row r="12138" ht="12.5" x14ac:dyDescent="0.25"/>
    <row r="12139" ht="12.5" x14ac:dyDescent="0.25"/>
    <row r="12140" ht="12.5" x14ac:dyDescent="0.25"/>
    <row r="12141" ht="12.5" x14ac:dyDescent="0.25"/>
    <row r="12142" ht="12.5" x14ac:dyDescent="0.25"/>
    <row r="12143" ht="12.5" x14ac:dyDescent="0.25"/>
    <row r="12144" ht="12.5" x14ac:dyDescent="0.25"/>
    <row r="12145" ht="12.5" x14ac:dyDescent="0.25"/>
    <row r="12146" ht="12.5" x14ac:dyDescent="0.25"/>
    <row r="12147" ht="12.5" x14ac:dyDescent="0.25"/>
    <row r="12148" ht="12.5" x14ac:dyDescent="0.25"/>
    <row r="12149" ht="12.5" x14ac:dyDescent="0.25"/>
    <row r="12150" ht="12.5" x14ac:dyDescent="0.25"/>
    <row r="12151" ht="12.5" x14ac:dyDescent="0.25"/>
    <row r="12152" ht="12.5" x14ac:dyDescent="0.25"/>
    <row r="12153" ht="12.5" x14ac:dyDescent="0.25"/>
    <row r="12154" ht="12.5" x14ac:dyDescent="0.25"/>
    <row r="12155" ht="12.5" x14ac:dyDescent="0.25"/>
    <row r="12156" ht="12.5" x14ac:dyDescent="0.25"/>
    <row r="12157" ht="12.5" x14ac:dyDescent="0.25"/>
    <row r="12158" ht="12.5" x14ac:dyDescent="0.25"/>
    <row r="12159" ht="12.5" x14ac:dyDescent="0.25"/>
    <row r="12160" ht="12.5" x14ac:dyDescent="0.25"/>
    <row r="12161" ht="12.5" x14ac:dyDescent="0.25"/>
    <row r="12162" ht="12.5" x14ac:dyDescent="0.25"/>
    <row r="12163" ht="12.5" x14ac:dyDescent="0.25"/>
    <row r="12164" ht="12.5" x14ac:dyDescent="0.25"/>
    <row r="12165" ht="12.5" x14ac:dyDescent="0.25"/>
    <row r="12166" ht="12.5" x14ac:dyDescent="0.25"/>
    <row r="12167" ht="12.5" x14ac:dyDescent="0.25"/>
    <row r="12168" ht="12.5" x14ac:dyDescent="0.25"/>
    <row r="12169" ht="12.5" x14ac:dyDescent="0.25"/>
    <row r="12170" ht="12.5" x14ac:dyDescent="0.25"/>
    <row r="12171" ht="12.5" x14ac:dyDescent="0.25"/>
    <row r="12172" ht="12.5" x14ac:dyDescent="0.25"/>
    <row r="12173" ht="12.5" x14ac:dyDescent="0.25"/>
    <row r="12174" ht="12.5" x14ac:dyDescent="0.25"/>
    <row r="12175" ht="12.5" x14ac:dyDescent="0.25"/>
    <row r="12176" ht="12.5" x14ac:dyDescent="0.25"/>
    <row r="12177" ht="12.5" x14ac:dyDescent="0.25"/>
    <row r="12178" ht="12.5" x14ac:dyDescent="0.25"/>
    <row r="12179" ht="12.5" x14ac:dyDescent="0.25"/>
    <row r="12180" ht="12.5" x14ac:dyDescent="0.25"/>
    <row r="12181" ht="12.5" x14ac:dyDescent="0.25"/>
    <row r="12182" ht="12.5" x14ac:dyDescent="0.25"/>
    <row r="12183" ht="12.5" x14ac:dyDescent="0.25"/>
    <row r="12184" ht="12.5" x14ac:dyDescent="0.25"/>
    <row r="12185" ht="12.5" x14ac:dyDescent="0.25"/>
    <row r="12186" ht="12.5" x14ac:dyDescent="0.25"/>
    <row r="12187" ht="12.5" x14ac:dyDescent="0.25"/>
    <row r="12188" ht="12.5" x14ac:dyDescent="0.25"/>
    <row r="12189" ht="12.5" x14ac:dyDescent="0.25"/>
    <row r="12190" ht="12.5" x14ac:dyDescent="0.25"/>
    <row r="12191" ht="12.5" x14ac:dyDescent="0.25"/>
    <row r="12192" ht="12.5" x14ac:dyDescent="0.25"/>
    <row r="12193" ht="12.5" x14ac:dyDescent="0.25"/>
    <row r="12194" ht="12.5" x14ac:dyDescent="0.25"/>
    <row r="12195" ht="12.5" x14ac:dyDescent="0.25"/>
    <row r="12196" ht="12.5" x14ac:dyDescent="0.25"/>
    <row r="12197" ht="12.5" x14ac:dyDescent="0.25"/>
    <row r="12198" ht="12.5" x14ac:dyDescent="0.25"/>
    <row r="12199" ht="12.5" x14ac:dyDescent="0.25"/>
    <row r="12200" ht="12.5" x14ac:dyDescent="0.25"/>
    <row r="12201" ht="12.5" x14ac:dyDescent="0.25"/>
    <row r="12202" ht="12.5" x14ac:dyDescent="0.25"/>
    <row r="12203" ht="12.5" x14ac:dyDescent="0.25"/>
    <row r="12204" ht="12.5" x14ac:dyDescent="0.25"/>
    <row r="12205" ht="12.5" x14ac:dyDescent="0.25"/>
    <row r="12206" ht="12.5" x14ac:dyDescent="0.25"/>
    <row r="12207" ht="12.5" x14ac:dyDescent="0.25"/>
    <row r="12208" ht="12.5" x14ac:dyDescent="0.25"/>
    <row r="12209" ht="12.5" x14ac:dyDescent="0.25"/>
    <row r="12210" ht="12.5" x14ac:dyDescent="0.25"/>
    <row r="12211" ht="12.5" x14ac:dyDescent="0.25"/>
    <row r="12212" ht="12.5" x14ac:dyDescent="0.25"/>
    <row r="12213" ht="12.5" x14ac:dyDescent="0.25"/>
    <row r="12214" ht="12.5" x14ac:dyDescent="0.25"/>
    <row r="12215" ht="12.5" x14ac:dyDescent="0.25"/>
    <row r="12216" ht="12.5" x14ac:dyDescent="0.25"/>
    <row r="12217" ht="12.5" x14ac:dyDescent="0.25"/>
    <row r="12218" ht="12.5" x14ac:dyDescent="0.25"/>
    <row r="12219" ht="12.5" x14ac:dyDescent="0.25"/>
    <row r="12220" ht="12.5" x14ac:dyDescent="0.25"/>
    <row r="12221" ht="12.5" x14ac:dyDescent="0.25"/>
    <row r="12222" ht="12.5" x14ac:dyDescent="0.25"/>
    <row r="12223" ht="12.5" x14ac:dyDescent="0.25"/>
    <row r="12224" ht="12.5" x14ac:dyDescent="0.25"/>
    <row r="12225" ht="12.5" x14ac:dyDescent="0.25"/>
    <row r="12226" ht="12.5" x14ac:dyDescent="0.25"/>
    <row r="12227" ht="12.5" x14ac:dyDescent="0.25"/>
    <row r="12228" ht="12.5" x14ac:dyDescent="0.25"/>
    <row r="12229" ht="12.5" x14ac:dyDescent="0.25"/>
    <row r="12230" ht="12.5" x14ac:dyDescent="0.25"/>
    <row r="12231" ht="12.5" x14ac:dyDescent="0.25"/>
    <row r="12232" ht="12.5" x14ac:dyDescent="0.25"/>
    <row r="12233" ht="12.5" x14ac:dyDescent="0.25"/>
    <row r="12234" ht="12.5" x14ac:dyDescent="0.25"/>
    <row r="12235" ht="12.5" x14ac:dyDescent="0.25"/>
    <row r="12236" ht="12.5" x14ac:dyDescent="0.25"/>
    <row r="12237" ht="12.5" x14ac:dyDescent="0.25"/>
    <row r="12238" ht="12.5" x14ac:dyDescent="0.25"/>
    <row r="12239" ht="12.5" x14ac:dyDescent="0.25"/>
    <row r="12240" ht="12.5" x14ac:dyDescent="0.25"/>
    <row r="12241" ht="12.5" x14ac:dyDescent="0.25"/>
    <row r="12242" ht="12.5" x14ac:dyDescent="0.25"/>
    <row r="12243" ht="12.5" x14ac:dyDescent="0.25"/>
    <row r="12244" ht="12.5" x14ac:dyDescent="0.25"/>
    <row r="12245" ht="12.5" x14ac:dyDescent="0.25"/>
    <row r="12246" ht="12.5" x14ac:dyDescent="0.25"/>
    <row r="12247" ht="12.5" x14ac:dyDescent="0.25"/>
    <row r="12248" ht="12.5" x14ac:dyDescent="0.25"/>
    <row r="12249" ht="12.5" x14ac:dyDescent="0.25"/>
    <row r="12250" ht="12.5" x14ac:dyDescent="0.25"/>
    <row r="12251" ht="12.5" x14ac:dyDescent="0.25"/>
    <row r="12252" ht="12.5" x14ac:dyDescent="0.25"/>
    <row r="12253" ht="12.5" x14ac:dyDescent="0.25"/>
    <row r="12254" ht="12.5" x14ac:dyDescent="0.25"/>
    <row r="12255" ht="12.5" x14ac:dyDescent="0.25"/>
    <row r="12256" ht="12.5" x14ac:dyDescent="0.25"/>
    <row r="12257" ht="12.5" x14ac:dyDescent="0.25"/>
    <row r="12258" ht="12.5" x14ac:dyDescent="0.25"/>
    <row r="12259" ht="12.5" x14ac:dyDescent="0.25"/>
    <row r="12260" ht="12.5" x14ac:dyDescent="0.25"/>
    <row r="12261" ht="12.5" x14ac:dyDescent="0.25"/>
    <row r="12262" ht="12.5" x14ac:dyDescent="0.25"/>
    <row r="12263" ht="12.5" x14ac:dyDescent="0.25"/>
    <row r="12264" ht="12.5" x14ac:dyDescent="0.25"/>
    <row r="12265" ht="12.5" x14ac:dyDescent="0.25"/>
    <row r="12266" ht="12.5" x14ac:dyDescent="0.25"/>
    <row r="12267" ht="12.5" x14ac:dyDescent="0.25"/>
    <row r="12268" ht="12.5" x14ac:dyDescent="0.25"/>
    <row r="12269" ht="12.5" x14ac:dyDescent="0.25"/>
    <row r="12270" ht="12.5" x14ac:dyDescent="0.25"/>
    <row r="12271" ht="12.5" x14ac:dyDescent="0.25"/>
    <row r="12272" ht="12.5" x14ac:dyDescent="0.25"/>
    <row r="12273" ht="12.5" x14ac:dyDescent="0.25"/>
    <row r="12274" ht="12.5" x14ac:dyDescent="0.25"/>
    <row r="12275" ht="12.5" x14ac:dyDescent="0.25"/>
    <row r="12276" ht="12.5" x14ac:dyDescent="0.25"/>
    <row r="12277" ht="12.5" x14ac:dyDescent="0.25"/>
    <row r="12278" ht="12.5" x14ac:dyDescent="0.25"/>
    <row r="12279" ht="12.5" x14ac:dyDescent="0.25"/>
    <row r="12280" ht="12.5" x14ac:dyDescent="0.25"/>
    <row r="12281" ht="12.5" x14ac:dyDescent="0.25"/>
    <row r="12282" ht="12.5" x14ac:dyDescent="0.25"/>
    <row r="12283" ht="12.5" x14ac:dyDescent="0.25"/>
    <row r="12284" ht="12.5" x14ac:dyDescent="0.25"/>
    <row r="12285" ht="12.5" x14ac:dyDescent="0.25"/>
    <row r="12286" ht="12.5" x14ac:dyDescent="0.25"/>
    <row r="12287" ht="12.5" x14ac:dyDescent="0.25"/>
    <row r="12288" ht="12.5" x14ac:dyDescent="0.25"/>
    <row r="12289" ht="12.5" x14ac:dyDescent="0.25"/>
    <row r="12290" ht="12.5" x14ac:dyDescent="0.25"/>
    <row r="12291" ht="12.5" x14ac:dyDescent="0.25"/>
    <row r="12292" ht="12.5" x14ac:dyDescent="0.25"/>
    <row r="12293" ht="12.5" x14ac:dyDescent="0.25"/>
    <row r="12294" ht="12.5" x14ac:dyDescent="0.25"/>
    <row r="12295" ht="12.5" x14ac:dyDescent="0.25"/>
    <row r="12296" ht="12.5" x14ac:dyDescent="0.25"/>
    <row r="12297" ht="12.5" x14ac:dyDescent="0.25"/>
    <row r="12298" ht="12.5" x14ac:dyDescent="0.25"/>
    <row r="12299" ht="12.5" x14ac:dyDescent="0.25"/>
    <row r="12300" ht="12.5" x14ac:dyDescent="0.25"/>
    <row r="12301" ht="12.5" x14ac:dyDescent="0.25"/>
    <row r="12302" ht="12.5" x14ac:dyDescent="0.25"/>
    <row r="12303" ht="12.5" x14ac:dyDescent="0.25"/>
    <row r="12304" ht="12.5" x14ac:dyDescent="0.25"/>
    <row r="12305" ht="12.5" x14ac:dyDescent="0.25"/>
    <row r="12306" ht="12.5" x14ac:dyDescent="0.25"/>
    <row r="12307" ht="12.5" x14ac:dyDescent="0.25"/>
    <row r="12308" ht="12.5" x14ac:dyDescent="0.25"/>
    <row r="12309" ht="12.5" x14ac:dyDescent="0.25"/>
    <row r="12310" ht="12.5" x14ac:dyDescent="0.25"/>
    <row r="12311" ht="12.5" x14ac:dyDescent="0.25"/>
    <row r="12312" ht="12.5" x14ac:dyDescent="0.25"/>
    <row r="12313" ht="12.5" x14ac:dyDescent="0.25"/>
    <row r="12314" ht="12.5" x14ac:dyDescent="0.25"/>
    <row r="12315" ht="12.5" x14ac:dyDescent="0.25"/>
    <row r="12316" ht="12.5" x14ac:dyDescent="0.25"/>
    <row r="12317" ht="12.5" x14ac:dyDescent="0.25"/>
    <row r="12318" ht="12.5" x14ac:dyDescent="0.25"/>
    <row r="12319" ht="12.5" x14ac:dyDescent="0.25"/>
    <row r="12320" ht="12.5" x14ac:dyDescent="0.25"/>
    <row r="12321" ht="12.5" x14ac:dyDescent="0.25"/>
    <row r="12322" ht="12.5" x14ac:dyDescent="0.25"/>
    <row r="12323" ht="12.5" x14ac:dyDescent="0.25"/>
    <row r="12324" ht="12.5" x14ac:dyDescent="0.25"/>
    <row r="12325" ht="12.5" x14ac:dyDescent="0.25"/>
    <row r="12326" ht="12.5" x14ac:dyDescent="0.25"/>
    <row r="12327" ht="12.5" x14ac:dyDescent="0.25"/>
    <row r="12328" ht="12.5" x14ac:dyDescent="0.25"/>
    <row r="12329" ht="12.5" x14ac:dyDescent="0.25"/>
    <row r="12330" ht="12.5" x14ac:dyDescent="0.25"/>
    <row r="12331" ht="12.5" x14ac:dyDescent="0.25"/>
    <row r="12332" ht="12.5" x14ac:dyDescent="0.25"/>
    <row r="12333" ht="12.5" x14ac:dyDescent="0.25"/>
    <row r="12334" ht="12.5" x14ac:dyDescent="0.25"/>
    <row r="12335" ht="12.5" x14ac:dyDescent="0.25"/>
    <row r="12336" ht="12.5" x14ac:dyDescent="0.25"/>
    <row r="12337" ht="12.5" x14ac:dyDescent="0.25"/>
    <row r="12338" ht="12.5" x14ac:dyDescent="0.25"/>
    <row r="12339" ht="12.5" x14ac:dyDescent="0.25"/>
    <row r="12340" ht="12.5" x14ac:dyDescent="0.25"/>
    <row r="12341" ht="12.5" x14ac:dyDescent="0.25"/>
    <row r="12342" ht="12.5" x14ac:dyDescent="0.25"/>
    <row r="12343" ht="12.5" x14ac:dyDescent="0.25"/>
    <row r="12344" ht="12.5" x14ac:dyDescent="0.25"/>
    <row r="12345" ht="12.5" x14ac:dyDescent="0.25"/>
    <row r="12346" ht="12.5" x14ac:dyDescent="0.25"/>
    <row r="12347" ht="12.5" x14ac:dyDescent="0.25"/>
    <row r="12348" ht="12.5" x14ac:dyDescent="0.25"/>
    <row r="12349" ht="12.5" x14ac:dyDescent="0.25"/>
    <row r="12350" ht="12.5" x14ac:dyDescent="0.25"/>
    <row r="12351" ht="12.5" x14ac:dyDescent="0.25"/>
    <row r="12352" ht="12.5" x14ac:dyDescent="0.25"/>
    <row r="12353" ht="12.5" x14ac:dyDescent="0.25"/>
    <row r="12354" ht="12.5" x14ac:dyDescent="0.25"/>
    <row r="12355" ht="12.5" x14ac:dyDescent="0.25"/>
    <row r="12356" ht="12.5" x14ac:dyDescent="0.25"/>
    <row r="12357" ht="12.5" x14ac:dyDescent="0.25"/>
    <row r="12358" ht="12.5" x14ac:dyDescent="0.25"/>
    <row r="12359" ht="12.5" x14ac:dyDescent="0.25"/>
    <row r="12360" ht="12.5" x14ac:dyDescent="0.25"/>
    <row r="12361" ht="12.5" x14ac:dyDescent="0.25"/>
    <row r="12362" ht="12.5" x14ac:dyDescent="0.25"/>
    <row r="12363" ht="12.5" x14ac:dyDescent="0.25"/>
    <row r="12364" ht="12.5" x14ac:dyDescent="0.25"/>
    <row r="12365" ht="12.5" x14ac:dyDescent="0.25"/>
    <row r="12366" ht="12.5" x14ac:dyDescent="0.25"/>
    <row r="12367" ht="12.5" x14ac:dyDescent="0.25"/>
    <row r="12368" ht="12.5" x14ac:dyDescent="0.25"/>
    <row r="12369" ht="12.5" x14ac:dyDescent="0.25"/>
    <row r="12370" ht="12.5" x14ac:dyDescent="0.25"/>
    <row r="12371" ht="12.5" x14ac:dyDescent="0.25"/>
    <row r="12372" ht="12.5" x14ac:dyDescent="0.25"/>
    <row r="12373" ht="12.5" x14ac:dyDescent="0.25"/>
    <row r="12374" ht="12.5" x14ac:dyDescent="0.25"/>
    <row r="12375" ht="12.5" x14ac:dyDescent="0.25"/>
    <row r="12376" ht="12.5" x14ac:dyDescent="0.25"/>
    <row r="12377" ht="12.5" x14ac:dyDescent="0.25"/>
    <row r="12378" ht="12.5" x14ac:dyDescent="0.25"/>
    <row r="12379" ht="12.5" x14ac:dyDescent="0.25"/>
    <row r="12380" ht="12.5" x14ac:dyDescent="0.25"/>
    <row r="12381" ht="12.5" x14ac:dyDescent="0.25"/>
    <row r="12382" ht="12.5" x14ac:dyDescent="0.25"/>
    <row r="12383" ht="12.5" x14ac:dyDescent="0.25"/>
    <row r="12384" ht="12.5" x14ac:dyDescent="0.25"/>
    <row r="12385" ht="12.5" x14ac:dyDescent="0.25"/>
    <row r="12386" ht="12.5" x14ac:dyDescent="0.25"/>
    <row r="12387" ht="12.5" x14ac:dyDescent="0.25"/>
    <row r="12388" ht="12.5" x14ac:dyDescent="0.25"/>
    <row r="12389" ht="12.5" x14ac:dyDescent="0.25"/>
    <row r="12390" ht="12.5" x14ac:dyDescent="0.25"/>
    <row r="12391" ht="12.5" x14ac:dyDescent="0.25"/>
    <row r="12392" ht="12.5" x14ac:dyDescent="0.25"/>
    <row r="12393" ht="12.5" x14ac:dyDescent="0.25"/>
    <row r="12394" ht="12.5" x14ac:dyDescent="0.25"/>
    <row r="12395" ht="12.5" x14ac:dyDescent="0.25"/>
    <row r="12396" ht="12.5" x14ac:dyDescent="0.25"/>
    <row r="12397" ht="12.5" x14ac:dyDescent="0.25"/>
    <row r="12398" ht="12.5" x14ac:dyDescent="0.25"/>
    <row r="12399" ht="12.5" x14ac:dyDescent="0.25"/>
    <row r="12400" ht="12.5" x14ac:dyDescent="0.25"/>
    <row r="12401" ht="12.5" x14ac:dyDescent="0.25"/>
    <row r="12402" ht="12.5" x14ac:dyDescent="0.25"/>
    <row r="12403" ht="12.5" x14ac:dyDescent="0.25"/>
    <row r="12404" ht="12.5" x14ac:dyDescent="0.25"/>
    <row r="12405" ht="12.5" x14ac:dyDescent="0.25"/>
    <row r="12406" ht="12.5" x14ac:dyDescent="0.25"/>
    <row r="12407" ht="12.5" x14ac:dyDescent="0.25"/>
    <row r="12408" ht="12.5" x14ac:dyDescent="0.25"/>
    <row r="12409" ht="12.5" x14ac:dyDescent="0.25"/>
    <row r="12410" ht="12.5" x14ac:dyDescent="0.25"/>
    <row r="12411" ht="12.5" x14ac:dyDescent="0.25"/>
    <row r="12412" ht="12.5" x14ac:dyDescent="0.25"/>
    <row r="12413" ht="12.5" x14ac:dyDescent="0.25"/>
    <row r="12414" ht="12.5" x14ac:dyDescent="0.25"/>
    <row r="12415" ht="12.5" x14ac:dyDescent="0.25"/>
    <row r="12416" ht="12.5" x14ac:dyDescent="0.25"/>
    <row r="12417" ht="12.5" x14ac:dyDescent="0.25"/>
    <row r="12418" ht="12.5" x14ac:dyDescent="0.25"/>
    <row r="12419" ht="12.5" x14ac:dyDescent="0.25"/>
    <row r="12420" ht="12.5" x14ac:dyDescent="0.25"/>
    <row r="12421" ht="12.5" x14ac:dyDescent="0.25"/>
    <row r="12422" ht="12.5" x14ac:dyDescent="0.25"/>
    <row r="12423" ht="12.5" x14ac:dyDescent="0.25"/>
    <row r="12424" ht="12.5" x14ac:dyDescent="0.25"/>
    <row r="12425" ht="12.5" x14ac:dyDescent="0.25"/>
    <row r="12426" ht="12.5" x14ac:dyDescent="0.25"/>
    <row r="12427" ht="12.5" x14ac:dyDescent="0.25"/>
    <row r="12428" ht="12.5" x14ac:dyDescent="0.25"/>
    <row r="12429" ht="12.5" x14ac:dyDescent="0.25"/>
    <row r="12430" ht="12.5" x14ac:dyDescent="0.25"/>
    <row r="12431" ht="12.5" x14ac:dyDescent="0.25"/>
    <row r="12432" ht="12.5" x14ac:dyDescent="0.25"/>
    <row r="12433" ht="12.5" x14ac:dyDescent="0.25"/>
    <row r="12434" ht="12.5" x14ac:dyDescent="0.25"/>
    <row r="12435" ht="12.5" x14ac:dyDescent="0.25"/>
    <row r="12436" ht="12.5" x14ac:dyDescent="0.25"/>
    <row r="12437" ht="12.5" x14ac:dyDescent="0.25"/>
    <row r="12438" ht="12.5" x14ac:dyDescent="0.25"/>
    <row r="12439" ht="12.5" x14ac:dyDescent="0.25"/>
    <row r="12440" ht="12.5" x14ac:dyDescent="0.25"/>
    <row r="12441" ht="12.5" x14ac:dyDescent="0.25"/>
    <row r="12442" ht="12.5" x14ac:dyDescent="0.25"/>
    <row r="12443" ht="12.5" x14ac:dyDescent="0.25"/>
    <row r="12444" ht="12.5" x14ac:dyDescent="0.25"/>
    <row r="12445" ht="12.5" x14ac:dyDescent="0.25"/>
    <row r="12446" ht="12.5" x14ac:dyDescent="0.25"/>
    <row r="12447" ht="12.5" x14ac:dyDescent="0.25"/>
    <row r="12448" ht="12.5" x14ac:dyDescent="0.25"/>
    <row r="12449" ht="12.5" x14ac:dyDescent="0.25"/>
    <row r="12450" ht="12.5" x14ac:dyDescent="0.25"/>
    <row r="12451" ht="12.5" x14ac:dyDescent="0.25"/>
    <row r="12452" ht="12.5" x14ac:dyDescent="0.25"/>
    <row r="12453" ht="12.5" x14ac:dyDescent="0.25"/>
    <row r="12454" ht="12.5" x14ac:dyDescent="0.25"/>
    <row r="12455" ht="12.5" x14ac:dyDescent="0.25"/>
    <row r="12456" ht="12.5" x14ac:dyDescent="0.25"/>
    <row r="12457" ht="12.5" x14ac:dyDescent="0.25"/>
    <row r="12458" ht="12.5" x14ac:dyDescent="0.25"/>
    <row r="12459" ht="12.5" x14ac:dyDescent="0.25"/>
    <row r="12460" ht="12.5" x14ac:dyDescent="0.25"/>
    <row r="12461" ht="12.5" x14ac:dyDescent="0.25"/>
    <row r="12462" ht="12.5" x14ac:dyDescent="0.25"/>
    <row r="12463" ht="12.5" x14ac:dyDescent="0.25"/>
    <row r="12464" ht="12.5" x14ac:dyDescent="0.25"/>
    <row r="12465" ht="12.5" x14ac:dyDescent="0.25"/>
    <row r="12466" ht="12.5" x14ac:dyDescent="0.25"/>
    <row r="12467" ht="12.5" x14ac:dyDescent="0.25"/>
    <row r="12468" ht="12.5" x14ac:dyDescent="0.25"/>
    <row r="12469" ht="12.5" x14ac:dyDescent="0.25"/>
    <row r="12470" ht="12.5" x14ac:dyDescent="0.25"/>
    <row r="12471" ht="12.5" x14ac:dyDescent="0.25"/>
    <row r="12472" ht="12.5" x14ac:dyDescent="0.25"/>
    <row r="12473" ht="12.5" x14ac:dyDescent="0.25"/>
    <row r="12474" ht="12.5" x14ac:dyDescent="0.25"/>
    <row r="12475" ht="12.5" x14ac:dyDescent="0.25"/>
    <row r="12476" ht="12.5" x14ac:dyDescent="0.25"/>
    <row r="12477" ht="12.5" x14ac:dyDescent="0.25"/>
    <row r="12478" ht="12.5" x14ac:dyDescent="0.25"/>
    <row r="12479" ht="12.5" x14ac:dyDescent="0.25"/>
    <row r="12480" ht="12.5" x14ac:dyDescent="0.25"/>
    <row r="12481" ht="12.5" x14ac:dyDescent="0.25"/>
    <row r="12482" ht="12.5" x14ac:dyDescent="0.25"/>
    <row r="12483" ht="12.5" x14ac:dyDescent="0.25"/>
    <row r="12484" ht="12.5" x14ac:dyDescent="0.25"/>
    <row r="12485" ht="12.5" x14ac:dyDescent="0.25"/>
    <row r="12486" ht="12.5" x14ac:dyDescent="0.25"/>
    <row r="12487" ht="12.5" x14ac:dyDescent="0.25"/>
    <row r="12488" ht="12.5" x14ac:dyDescent="0.25"/>
    <row r="12489" ht="12.5" x14ac:dyDescent="0.25"/>
    <row r="12490" ht="12.5" x14ac:dyDescent="0.25"/>
    <row r="12491" ht="12.5" x14ac:dyDescent="0.25"/>
    <row r="12492" ht="12.5" x14ac:dyDescent="0.25"/>
    <row r="12493" ht="12.5" x14ac:dyDescent="0.25"/>
    <row r="12494" ht="12.5" x14ac:dyDescent="0.25"/>
    <row r="12495" ht="12.5" x14ac:dyDescent="0.25"/>
    <row r="12496" ht="12.5" x14ac:dyDescent="0.25"/>
    <row r="12497" ht="12.5" x14ac:dyDescent="0.25"/>
    <row r="12498" ht="12.5" x14ac:dyDescent="0.25"/>
    <row r="12499" ht="12.5" x14ac:dyDescent="0.25"/>
    <row r="12500" ht="12.5" x14ac:dyDescent="0.25"/>
    <row r="12501" ht="12.5" x14ac:dyDescent="0.25"/>
    <row r="12502" ht="12.5" x14ac:dyDescent="0.25"/>
    <row r="12503" ht="12.5" x14ac:dyDescent="0.25"/>
    <row r="12504" ht="12.5" x14ac:dyDescent="0.25"/>
    <row r="12505" ht="12.5" x14ac:dyDescent="0.25"/>
    <row r="12506" ht="12.5" x14ac:dyDescent="0.25"/>
    <row r="12507" ht="12.5" x14ac:dyDescent="0.25"/>
    <row r="12508" ht="12.5" x14ac:dyDescent="0.25"/>
    <row r="12509" ht="12.5" x14ac:dyDescent="0.25"/>
    <row r="12510" ht="12.5" x14ac:dyDescent="0.25"/>
    <row r="12511" ht="12.5" x14ac:dyDescent="0.25"/>
    <row r="12512" ht="12.5" x14ac:dyDescent="0.25"/>
    <row r="12513" ht="12.5" x14ac:dyDescent="0.25"/>
    <row r="12514" ht="12.5" x14ac:dyDescent="0.25"/>
    <row r="12515" ht="12.5" x14ac:dyDescent="0.25"/>
    <row r="12516" ht="12.5" x14ac:dyDescent="0.25"/>
    <row r="12517" ht="12.5" x14ac:dyDescent="0.25"/>
    <row r="12518" ht="12.5" x14ac:dyDescent="0.25"/>
    <row r="12519" ht="12.5" x14ac:dyDescent="0.25"/>
    <row r="12520" ht="12.5" x14ac:dyDescent="0.25"/>
    <row r="12521" ht="12.5" x14ac:dyDescent="0.25"/>
    <row r="12522" ht="12.5" x14ac:dyDescent="0.25"/>
    <row r="12523" ht="12.5" x14ac:dyDescent="0.25"/>
    <row r="12524" ht="12.5" x14ac:dyDescent="0.25"/>
    <row r="12525" ht="12.5" x14ac:dyDescent="0.25"/>
    <row r="12526" ht="12.5" x14ac:dyDescent="0.25"/>
    <row r="12527" ht="12.5" x14ac:dyDescent="0.25"/>
    <row r="12528" ht="12.5" x14ac:dyDescent="0.25"/>
    <row r="12529" ht="12.5" x14ac:dyDescent="0.25"/>
    <row r="12530" ht="12.5" x14ac:dyDescent="0.25"/>
    <row r="12531" ht="12.5" x14ac:dyDescent="0.25"/>
    <row r="12532" ht="12.5" x14ac:dyDescent="0.25"/>
    <row r="12533" ht="12.5" x14ac:dyDescent="0.25"/>
    <row r="12534" ht="12.5" x14ac:dyDescent="0.25"/>
    <row r="12535" ht="12.5" x14ac:dyDescent="0.25"/>
    <row r="12536" ht="12.5" x14ac:dyDescent="0.25"/>
    <row r="12537" ht="12.5" x14ac:dyDescent="0.25"/>
    <row r="12538" ht="12.5" x14ac:dyDescent="0.25"/>
    <row r="12539" ht="12.5" x14ac:dyDescent="0.25"/>
    <row r="12540" ht="12.5" x14ac:dyDescent="0.25"/>
    <row r="12541" ht="12.5" x14ac:dyDescent="0.25"/>
    <row r="12542" ht="12.5" x14ac:dyDescent="0.25"/>
    <row r="12543" ht="12.5" x14ac:dyDescent="0.25"/>
    <row r="12544" ht="12.5" x14ac:dyDescent="0.25"/>
    <row r="12545" ht="12.5" x14ac:dyDescent="0.25"/>
    <row r="12546" ht="12.5" x14ac:dyDescent="0.25"/>
    <row r="12547" ht="12.5" x14ac:dyDescent="0.25"/>
    <row r="12548" ht="12.5" x14ac:dyDescent="0.25"/>
    <row r="12549" ht="12.5" x14ac:dyDescent="0.25"/>
    <row r="12550" ht="12.5" x14ac:dyDescent="0.25"/>
    <row r="12551" ht="12.5" x14ac:dyDescent="0.25"/>
    <row r="12552" ht="12.5" x14ac:dyDescent="0.25"/>
    <row r="12553" ht="12.5" x14ac:dyDescent="0.25"/>
    <row r="12554" ht="12.5" x14ac:dyDescent="0.25"/>
    <row r="12555" ht="12.5" x14ac:dyDescent="0.25"/>
    <row r="12556" ht="12.5" x14ac:dyDescent="0.25"/>
    <row r="12557" ht="12.5" x14ac:dyDescent="0.25"/>
    <row r="12558" ht="12.5" x14ac:dyDescent="0.25"/>
    <row r="12559" ht="12.5" x14ac:dyDescent="0.25"/>
    <row r="12560" ht="12.5" x14ac:dyDescent="0.25"/>
    <row r="12561" ht="12.5" x14ac:dyDescent="0.25"/>
    <row r="12562" ht="12.5" x14ac:dyDescent="0.25"/>
    <row r="12563" ht="12.5" x14ac:dyDescent="0.25"/>
    <row r="12564" ht="12.5" x14ac:dyDescent="0.25"/>
    <row r="12565" ht="12.5" x14ac:dyDescent="0.25"/>
    <row r="12566" ht="12.5" x14ac:dyDescent="0.25"/>
    <row r="12567" ht="12.5" x14ac:dyDescent="0.25"/>
    <row r="12568" ht="12.5" x14ac:dyDescent="0.25"/>
    <row r="12569" ht="12.5" x14ac:dyDescent="0.25"/>
    <row r="12570" ht="12.5" x14ac:dyDescent="0.25"/>
    <row r="12571" ht="12.5" x14ac:dyDescent="0.25"/>
    <row r="12572" ht="12.5" x14ac:dyDescent="0.25"/>
    <row r="12573" ht="12.5" x14ac:dyDescent="0.25"/>
    <row r="12574" ht="12.5" x14ac:dyDescent="0.25"/>
    <row r="12575" ht="12.5" x14ac:dyDescent="0.25"/>
    <row r="12576" ht="12.5" x14ac:dyDescent="0.25"/>
    <row r="12577" ht="12.5" x14ac:dyDescent="0.25"/>
    <row r="12578" ht="12.5" x14ac:dyDescent="0.25"/>
    <row r="12579" ht="12.5" x14ac:dyDescent="0.25"/>
    <row r="12580" ht="12.5" x14ac:dyDescent="0.25"/>
    <row r="12581" ht="12.5" x14ac:dyDescent="0.25"/>
    <row r="12582" ht="12.5" x14ac:dyDescent="0.25"/>
    <row r="12583" ht="12.5" x14ac:dyDescent="0.25"/>
    <row r="12584" ht="12.5" x14ac:dyDescent="0.25"/>
    <row r="12585" ht="12.5" x14ac:dyDescent="0.25"/>
    <row r="12586" ht="12.5" x14ac:dyDescent="0.25"/>
    <row r="12587" ht="12.5" x14ac:dyDescent="0.25"/>
    <row r="12588" ht="12.5" x14ac:dyDescent="0.25"/>
    <row r="12589" ht="12.5" x14ac:dyDescent="0.25"/>
    <row r="12590" ht="12.5" x14ac:dyDescent="0.25"/>
    <row r="12591" ht="12.5" x14ac:dyDescent="0.25"/>
    <row r="12592" ht="12.5" x14ac:dyDescent="0.25"/>
    <row r="12593" ht="12.5" x14ac:dyDescent="0.25"/>
    <row r="12594" ht="12.5" x14ac:dyDescent="0.25"/>
    <row r="12595" ht="12.5" x14ac:dyDescent="0.25"/>
    <row r="12596" ht="12.5" x14ac:dyDescent="0.25"/>
    <row r="12597" ht="12.5" x14ac:dyDescent="0.25"/>
    <row r="12598" ht="12.5" x14ac:dyDescent="0.25"/>
    <row r="12599" ht="12.5" x14ac:dyDescent="0.25"/>
    <row r="12600" ht="12.5" x14ac:dyDescent="0.25"/>
    <row r="12601" ht="12.5" x14ac:dyDescent="0.25"/>
    <row r="12602" ht="12.5" x14ac:dyDescent="0.25"/>
    <row r="12603" ht="12.5" x14ac:dyDescent="0.25"/>
    <row r="12604" ht="12.5" x14ac:dyDescent="0.25"/>
    <row r="12605" ht="12.5" x14ac:dyDescent="0.25"/>
    <row r="12606" ht="12.5" x14ac:dyDescent="0.25"/>
    <row r="12607" ht="12.5" x14ac:dyDescent="0.25"/>
    <row r="12608" ht="12.5" x14ac:dyDescent="0.25"/>
    <row r="12609" ht="12.5" x14ac:dyDescent="0.25"/>
    <row r="12610" ht="12.5" x14ac:dyDescent="0.25"/>
    <row r="12611" ht="12.5" x14ac:dyDescent="0.25"/>
    <row r="12612" ht="12.5" x14ac:dyDescent="0.25"/>
    <row r="12613" ht="12.5" x14ac:dyDescent="0.25"/>
    <row r="12614" ht="12.5" x14ac:dyDescent="0.25"/>
    <row r="12615" ht="12.5" x14ac:dyDescent="0.25"/>
    <row r="12616" ht="12.5" x14ac:dyDescent="0.25"/>
    <row r="12617" ht="12.5" x14ac:dyDescent="0.25"/>
    <row r="12618" ht="12.5" x14ac:dyDescent="0.25"/>
    <row r="12619" ht="12.5" x14ac:dyDescent="0.25"/>
    <row r="12620" ht="12.5" x14ac:dyDescent="0.25"/>
    <row r="12621" ht="12.5" x14ac:dyDescent="0.25"/>
    <row r="12622" ht="12.5" x14ac:dyDescent="0.25"/>
    <row r="12623" ht="12.5" x14ac:dyDescent="0.25"/>
    <row r="12624" ht="12.5" x14ac:dyDescent="0.25"/>
    <row r="12625" ht="12.5" x14ac:dyDescent="0.25"/>
    <row r="12626" ht="12.5" x14ac:dyDescent="0.25"/>
    <row r="12627" ht="12.5" x14ac:dyDescent="0.25"/>
    <row r="12628" ht="12.5" x14ac:dyDescent="0.25"/>
    <row r="12629" ht="12.5" x14ac:dyDescent="0.25"/>
    <row r="12630" ht="12.5" x14ac:dyDescent="0.25"/>
    <row r="12631" ht="12.5" x14ac:dyDescent="0.25"/>
    <row r="12632" ht="12.5" x14ac:dyDescent="0.25"/>
    <row r="12633" ht="12.5" x14ac:dyDescent="0.25"/>
    <row r="12634" ht="12.5" x14ac:dyDescent="0.25"/>
    <row r="12635" ht="12.5" x14ac:dyDescent="0.25"/>
    <row r="12636" ht="12.5" x14ac:dyDescent="0.25"/>
    <row r="12637" ht="12.5" x14ac:dyDescent="0.25"/>
    <row r="12638" ht="12.5" x14ac:dyDescent="0.25"/>
    <row r="12639" ht="12.5" x14ac:dyDescent="0.25"/>
    <row r="12640" ht="12.5" x14ac:dyDescent="0.25"/>
    <row r="12641" ht="12.5" x14ac:dyDescent="0.25"/>
    <row r="12642" ht="12.5" x14ac:dyDescent="0.25"/>
    <row r="12643" ht="12.5" x14ac:dyDescent="0.25"/>
    <row r="12644" ht="12.5" x14ac:dyDescent="0.25"/>
    <row r="12645" ht="12.5" x14ac:dyDescent="0.25"/>
    <row r="12646" ht="12.5" x14ac:dyDescent="0.25"/>
    <row r="12647" ht="12.5" x14ac:dyDescent="0.25"/>
    <row r="12648" ht="12.5" x14ac:dyDescent="0.25"/>
    <row r="12649" ht="12.5" x14ac:dyDescent="0.25"/>
    <row r="12650" ht="12.5" x14ac:dyDescent="0.25"/>
    <row r="12651" ht="12.5" x14ac:dyDescent="0.25"/>
    <row r="12652" ht="12.5" x14ac:dyDescent="0.25"/>
    <row r="12653" ht="12.5" x14ac:dyDescent="0.25"/>
    <row r="12654" ht="12.5" x14ac:dyDescent="0.25"/>
    <row r="12655" ht="12.5" x14ac:dyDescent="0.25"/>
    <row r="12656" ht="12.5" x14ac:dyDescent="0.25"/>
    <row r="12657" ht="12.5" x14ac:dyDescent="0.25"/>
    <row r="12658" ht="12.5" x14ac:dyDescent="0.25"/>
    <row r="12659" ht="12.5" x14ac:dyDescent="0.25"/>
    <row r="12660" ht="12.5" x14ac:dyDescent="0.25"/>
    <row r="12661" ht="12.5" x14ac:dyDescent="0.25"/>
    <row r="12662" ht="12.5" x14ac:dyDescent="0.25"/>
    <row r="12663" ht="12.5" x14ac:dyDescent="0.25"/>
    <row r="12664" ht="12.5" x14ac:dyDescent="0.25"/>
    <row r="12665" ht="12.5" x14ac:dyDescent="0.25"/>
    <row r="12666" ht="12.5" x14ac:dyDescent="0.25"/>
    <row r="12667" ht="12.5" x14ac:dyDescent="0.25"/>
    <row r="12668" ht="12.5" x14ac:dyDescent="0.25"/>
    <row r="12669" ht="12.5" x14ac:dyDescent="0.25"/>
    <row r="12670" ht="12.5" x14ac:dyDescent="0.25"/>
    <row r="12671" ht="12.5" x14ac:dyDescent="0.25"/>
    <row r="12672" ht="12.5" x14ac:dyDescent="0.25"/>
    <row r="12673" ht="12.5" x14ac:dyDescent="0.25"/>
    <row r="12674" ht="12.5" x14ac:dyDescent="0.25"/>
    <row r="12675" ht="12.5" x14ac:dyDescent="0.25"/>
    <row r="12676" ht="12.5" x14ac:dyDescent="0.25"/>
    <row r="12677" ht="12.5" x14ac:dyDescent="0.25"/>
    <row r="12678" ht="12.5" x14ac:dyDescent="0.25"/>
    <row r="12679" ht="12.5" x14ac:dyDescent="0.25"/>
    <row r="12680" ht="12.5" x14ac:dyDescent="0.25"/>
    <row r="12681" ht="12.5" x14ac:dyDescent="0.25"/>
    <row r="12682" ht="12.5" x14ac:dyDescent="0.25"/>
    <row r="12683" ht="12.5" x14ac:dyDescent="0.25"/>
    <row r="12684" ht="12.5" x14ac:dyDescent="0.25"/>
    <row r="12685" ht="12.5" x14ac:dyDescent="0.25"/>
    <row r="12686" ht="12.5" x14ac:dyDescent="0.25"/>
    <row r="12687" ht="12.5" x14ac:dyDescent="0.25"/>
    <row r="12688" ht="12.5" x14ac:dyDescent="0.25"/>
    <row r="12689" ht="12.5" x14ac:dyDescent="0.25"/>
    <row r="12690" ht="12.5" x14ac:dyDescent="0.25"/>
    <row r="12691" ht="12.5" x14ac:dyDescent="0.25"/>
    <row r="12692" ht="12.5" x14ac:dyDescent="0.25"/>
    <row r="12693" ht="12.5" x14ac:dyDescent="0.25"/>
    <row r="12694" ht="12.5" x14ac:dyDescent="0.25"/>
    <row r="12695" ht="12.5" x14ac:dyDescent="0.25"/>
    <row r="12696" ht="12.5" x14ac:dyDescent="0.25"/>
    <row r="12697" ht="12.5" x14ac:dyDescent="0.25"/>
    <row r="12698" ht="12.5" x14ac:dyDescent="0.25"/>
    <row r="12699" ht="12.5" x14ac:dyDescent="0.25"/>
    <row r="12700" ht="12.5" x14ac:dyDescent="0.25"/>
    <row r="12701" ht="12.5" x14ac:dyDescent="0.25"/>
    <row r="12702" ht="12.5" x14ac:dyDescent="0.25"/>
    <row r="12703" ht="12.5" x14ac:dyDescent="0.25"/>
    <row r="12704" ht="12.5" x14ac:dyDescent="0.25"/>
    <row r="12705" ht="12.5" x14ac:dyDescent="0.25"/>
    <row r="12706" ht="12.5" x14ac:dyDescent="0.25"/>
    <row r="12707" ht="12.5" x14ac:dyDescent="0.25"/>
    <row r="12708" ht="12.5" x14ac:dyDescent="0.25"/>
    <row r="12709" ht="12.5" x14ac:dyDescent="0.25"/>
    <row r="12710" ht="12.5" x14ac:dyDescent="0.25"/>
    <row r="12711" ht="12.5" x14ac:dyDescent="0.25"/>
    <row r="12712" ht="12.5" x14ac:dyDescent="0.25"/>
    <row r="12713" ht="12.5" x14ac:dyDescent="0.25"/>
    <row r="12714" ht="12.5" x14ac:dyDescent="0.25"/>
    <row r="12715" ht="12.5" x14ac:dyDescent="0.25"/>
    <row r="12716" ht="12.5" x14ac:dyDescent="0.25"/>
    <row r="12717" ht="12.5" x14ac:dyDescent="0.25"/>
    <row r="12718" ht="12.5" x14ac:dyDescent="0.25"/>
    <row r="12719" ht="12.5" x14ac:dyDescent="0.25"/>
    <row r="12720" ht="12.5" x14ac:dyDescent="0.25"/>
    <row r="12721" ht="12.5" x14ac:dyDescent="0.25"/>
    <row r="12722" ht="12.5" x14ac:dyDescent="0.25"/>
    <row r="12723" ht="12.5" x14ac:dyDescent="0.25"/>
    <row r="12724" ht="12.5" x14ac:dyDescent="0.25"/>
    <row r="12725" ht="12.5" x14ac:dyDescent="0.25"/>
    <row r="12726" ht="12.5" x14ac:dyDescent="0.25"/>
    <row r="12727" ht="12.5" x14ac:dyDescent="0.25"/>
    <row r="12728" ht="12.5" x14ac:dyDescent="0.25"/>
    <row r="12729" ht="12.5" x14ac:dyDescent="0.25"/>
    <row r="12730" ht="12.5" x14ac:dyDescent="0.25"/>
    <row r="12731" ht="12.5" x14ac:dyDescent="0.25"/>
    <row r="12732" ht="12.5" x14ac:dyDescent="0.25"/>
    <row r="12733" ht="12.5" x14ac:dyDescent="0.25"/>
    <row r="12734" ht="12.5" x14ac:dyDescent="0.25"/>
    <row r="12735" ht="12.5" x14ac:dyDescent="0.25"/>
    <row r="12736" ht="12.5" x14ac:dyDescent="0.25"/>
    <row r="12737" ht="12.5" x14ac:dyDescent="0.25"/>
    <row r="12738" ht="12.5" x14ac:dyDescent="0.25"/>
    <row r="12739" ht="12.5" x14ac:dyDescent="0.25"/>
    <row r="12740" ht="12.5" x14ac:dyDescent="0.25"/>
    <row r="12741" ht="12.5" x14ac:dyDescent="0.25"/>
    <row r="12742" ht="12.5" x14ac:dyDescent="0.25"/>
    <row r="12743" ht="12.5" x14ac:dyDescent="0.25"/>
    <row r="12744" ht="12.5" x14ac:dyDescent="0.25"/>
    <row r="12745" ht="12.5" x14ac:dyDescent="0.25"/>
    <row r="12746" ht="12.5" x14ac:dyDescent="0.25"/>
    <row r="12747" ht="12.5" x14ac:dyDescent="0.25"/>
    <row r="12748" ht="12.5" x14ac:dyDescent="0.25"/>
    <row r="12749" ht="12.5" x14ac:dyDescent="0.25"/>
    <row r="12750" ht="12.5" x14ac:dyDescent="0.25"/>
    <row r="12751" ht="12.5" x14ac:dyDescent="0.25"/>
    <row r="12752" ht="12.5" x14ac:dyDescent="0.25"/>
    <row r="12753" ht="12.5" x14ac:dyDescent="0.25"/>
    <row r="12754" ht="12.5" x14ac:dyDescent="0.25"/>
    <row r="12755" ht="12.5" x14ac:dyDescent="0.25"/>
    <row r="12756" ht="12.5" x14ac:dyDescent="0.25"/>
    <row r="12757" ht="12.5" x14ac:dyDescent="0.25"/>
    <row r="12758" ht="12.5" x14ac:dyDescent="0.25"/>
    <row r="12759" ht="12.5" x14ac:dyDescent="0.25"/>
    <row r="12760" ht="12.5" x14ac:dyDescent="0.25"/>
    <row r="12761" ht="12.5" x14ac:dyDescent="0.25"/>
    <row r="12762" ht="12.5" x14ac:dyDescent="0.25"/>
    <row r="12763" ht="12.5" x14ac:dyDescent="0.25"/>
    <row r="12764" ht="12.5" x14ac:dyDescent="0.25"/>
    <row r="12765" ht="12.5" x14ac:dyDescent="0.25"/>
    <row r="12766" ht="12.5" x14ac:dyDescent="0.25"/>
    <row r="12767" ht="12.5" x14ac:dyDescent="0.25"/>
    <row r="12768" ht="12.5" x14ac:dyDescent="0.25"/>
    <row r="12769" ht="12.5" x14ac:dyDescent="0.25"/>
    <row r="12770" ht="12.5" x14ac:dyDescent="0.25"/>
    <row r="12771" ht="12.5" x14ac:dyDescent="0.25"/>
    <row r="12772" ht="12.5" x14ac:dyDescent="0.25"/>
    <row r="12773" ht="12.5" x14ac:dyDescent="0.25"/>
    <row r="12774" ht="12.5" x14ac:dyDescent="0.25"/>
    <row r="12775" ht="12.5" x14ac:dyDescent="0.25"/>
    <row r="12776" ht="12.5" x14ac:dyDescent="0.25"/>
    <row r="12777" ht="12.5" x14ac:dyDescent="0.25"/>
    <row r="12778" ht="12.5" x14ac:dyDescent="0.25"/>
    <row r="12779" ht="12.5" x14ac:dyDescent="0.25"/>
    <row r="12780" ht="12.5" x14ac:dyDescent="0.25"/>
    <row r="12781" ht="12.5" x14ac:dyDescent="0.25"/>
    <row r="12782" ht="12.5" x14ac:dyDescent="0.25"/>
    <row r="12783" ht="12.5" x14ac:dyDescent="0.25"/>
    <row r="12784" ht="12.5" x14ac:dyDescent="0.25"/>
    <row r="12785" ht="12.5" x14ac:dyDescent="0.25"/>
    <row r="12786" ht="12.5" x14ac:dyDescent="0.25"/>
    <row r="12787" ht="12.5" x14ac:dyDescent="0.25"/>
    <row r="12788" ht="12.5" x14ac:dyDescent="0.25"/>
    <row r="12789" ht="12.5" x14ac:dyDescent="0.25"/>
    <row r="12790" ht="12.5" x14ac:dyDescent="0.25"/>
    <row r="12791" ht="12.5" x14ac:dyDescent="0.25"/>
    <row r="12792" ht="12.5" x14ac:dyDescent="0.25"/>
    <row r="12793" ht="12.5" x14ac:dyDescent="0.25"/>
    <row r="12794" ht="12.5" x14ac:dyDescent="0.25"/>
    <row r="12795" ht="12.5" x14ac:dyDescent="0.25"/>
    <row r="12796" ht="12.5" x14ac:dyDescent="0.25"/>
    <row r="12797" ht="12.5" x14ac:dyDescent="0.25"/>
    <row r="12798" ht="12.5" x14ac:dyDescent="0.25"/>
    <row r="12799" ht="12.5" x14ac:dyDescent="0.25"/>
    <row r="12800" ht="12.5" x14ac:dyDescent="0.25"/>
    <row r="12801" ht="12.5" x14ac:dyDescent="0.25"/>
    <row r="12802" ht="12.5" x14ac:dyDescent="0.25"/>
    <row r="12803" ht="12.5" x14ac:dyDescent="0.25"/>
    <row r="12804" ht="12.5" x14ac:dyDescent="0.25"/>
    <row r="12805" ht="12.5" x14ac:dyDescent="0.25"/>
    <row r="12806" ht="12.5" x14ac:dyDescent="0.25"/>
    <row r="12807" ht="12.5" x14ac:dyDescent="0.25"/>
    <row r="12808" ht="12.5" x14ac:dyDescent="0.25"/>
    <row r="12809" ht="12.5" x14ac:dyDescent="0.25"/>
    <row r="12810" ht="12.5" x14ac:dyDescent="0.25"/>
    <row r="12811" ht="12.5" x14ac:dyDescent="0.25"/>
    <row r="12812" ht="12.5" x14ac:dyDescent="0.25"/>
    <row r="12813" ht="12.5" x14ac:dyDescent="0.25"/>
    <row r="12814" ht="12.5" x14ac:dyDescent="0.25"/>
    <row r="12815" ht="12.5" x14ac:dyDescent="0.25"/>
    <row r="12816" ht="12.5" x14ac:dyDescent="0.25"/>
    <row r="12817" ht="12.5" x14ac:dyDescent="0.25"/>
    <row r="12818" ht="12.5" x14ac:dyDescent="0.25"/>
    <row r="12819" ht="12.5" x14ac:dyDescent="0.25"/>
    <row r="12820" ht="12.5" x14ac:dyDescent="0.25"/>
    <row r="12821" ht="12.5" x14ac:dyDescent="0.25"/>
    <row r="12822" ht="12.5" x14ac:dyDescent="0.25"/>
    <row r="12823" ht="12.5" x14ac:dyDescent="0.25"/>
    <row r="12824" ht="12.5" x14ac:dyDescent="0.25"/>
    <row r="12825" ht="12.5" x14ac:dyDescent="0.25"/>
    <row r="12826" ht="12.5" x14ac:dyDescent="0.25"/>
    <row r="12827" ht="12.5" x14ac:dyDescent="0.25"/>
    <row r="12828" ht="12.5" x14ac:dyDescent="0.25"/>
    <row r="12829" ht="12.5" x14ac:dyDescent="0.25"/>
    <row r="12830" ht="12.5" x14ac:dyDescent="0.25"/>
    <row r="12831" ht="12.5" x14ac:dyDescent="0.25"/>
    <row r="12832" ht="12.5" x14ac:dyDescent="0.25"/>
    <row r="12833" ht="12.5" x14ac:dyDescent="0.25"/>
    <row r="12834" ht="12.5" x14ac:dyDescent="0.25"/>
    <row r="12835" ht="12.5" x14ac:dyDescent="0.25"/>
    <row r="12836" ht="12.5" x14ac:dyDescent="0.25"/>
    <row r="12837" ht="12.5" x14ac:dyDescent="0.25"/>
    <row r="12838" ht="12.5" x14ac:dyDescent="0.25"/>
    <row r="12839" ht="12.5" x14ac:dyDescent="0.25"/>
    <row r="12840" ht="12.5" x14ac:dyDescent="0.25"/>
    <row r="12841" ht="12.5" x14ac:dyDescent="0.25"/>
    <row r="12842" ht="12.5" x14ac:dyDescent="0.25"/>
    <row r="12843" ht="12.5" x14ac:dyDescent="0.25"/>
    <row r="12844" ht="12.5" x14ac:dyDescent="0.25"/>
    <row r="12845" ht="12.5" x14ac:dyDescent="0.25"/>
    <row r="12846" ht="12.5" x14ac:dyDescent="0.25"/>
    <row r="12847" ht="12.5" x14ac:dyDescent="0.25"/>
    <row r="12848" ht="12.5" x14ac:dyDescent="0.25"/>
    <row r="12849" ht="12.5" x14ac:dyDescent="0.25"/>
    <row r="12850" ht="12.5" x14ac:dyDescent="0.25"/>
    <row r="12851" ht="12.5" x14ac:dyDescent="0.25"/>
    <row r="12852" ht="12.5" x14ac:dyDescent="0.25"/>
    <row r="12853" ht="12.5" x14ac:dyDescent="0.25"/>
    <row r="12854" ht="12.5" x14ac:dyDescent="0.25"/>
    <row r="12855" ht="12.5" x14ac:dyDescent="0.25"/>
    <row r="12856" ht="12.5" x14ac:dyDescent="0.25"/>
    <row r="12857" ht="12.5" x14ac:dyDescent="0.25"/>
    <row r="12858" ht="12.5" x14ac:dyDescent="0.25"/>
    <row r="12859" ht="12.5" x14ac:dyDescent="0.25"/>
    <row r="12860" ht="12.5" x14ac:dyDescent="0.25"/>
    <row r="12861" ht="12.5" x14ac:dyDescent="0.25"/>
    <row r="12862" ht="12.5" x14ac:dyDescent="0.25"/>
    <row r="12863" ht="12.5" x14ac:dyDescent="0.25"/>
    <row r="12864" ht="12.5" x14ac:dyDescent="0.25"/>
    <row r="12865" ht="12.5" x14ac:dyDescent="0.25"/>
    <row r="12866" ht="12.5" x14ac:dyDescent="0.25"/>
    <row r="12867" ht="12.5" x14ac:dyDescent="0.25"/>
    <row r="12868" ht="12.5" x14ac:dyDescent="0.25"/>
    <row r="12869" ht="12.5" x14ac:dyDescent="0.25"/>
    <row r="12870" ht="12.5" x14ac:dyDescent="0.25"/>
    <row r="12871" ht="12.5" x14ac:dyDescent="0.25"/>
    <row r="12872" ht="12.5" x14ac:dyDescent="0.25"/>
    <row r="12873" ht="12.5" x14ac:dyDescent="0.25"/>
    <row r="12874" ht="12.5" x14ac:dyDescent="0.25"/>
    <row r="12875" ht="12.5" x14ac:dyDescent="0.25"/>
    <row r="12876" ht="12.5" x14ac:dyDescent="0.25"/>
    <row r="12877" ht="12.5" x14ac:dyDescent="0.25"/>
    <row r="12878" ht="12.5" x14ac:dyDescent="0.25"/>
    <row r="12879" ht="12.5" x14ac:dyDescent="0.25"/>
    <row r="12880" ht="12.5" x14ac:dyDescent="0.25"/>
    <row r="12881" ht="12.5" x14ac:dyDescent="0.25"/>
    <row r="12882" ht="12.5" x14ac:dyDescent="0.25"/>
    <row r="12883" ht="12.5" x14ac:dyDescent="0.25"/>
    <row r="12884" ht="12.5" x14ac:dyDescent="0.25"/>
    <row r="12885" ht="12.5" x14ac:dyDescent="0.25"/>
    <row r="12886" ht="12.5" x14ac:dyDescent="0.25"/>
    <row r="12887" ht="12.5" x14ac:dyDescent="0.25"/>
    <row r="12888" ht="12.5" x14ac:dyDescent="0.25"/>
    <row r="12889" ht="12.5" x14ac:dyDescent="0.25"/>
    <row r="12890" ht="12.5" x14ac:dyDescent="0.25"/>
    <row r="12891" ht="12.5" x14ac:dyDescent="0.25"/>
    <row r="12892" ht="12.5" x14ac:dyDescent="0.25"/>
    <row r="12893" ht="12.5" x14ac:dyDescent="0.25"/>
    <row r="12894" ht="12.5" x14ac:dyDescent="0.25"/>
    <row r="12895" ht="12.5" x14ac:dyDescent="0.25"/>
    <row r="12896" ht="12.5" x14ac:dyDescent="0.25"/>
    <row r="12897" ht="12.5" x14ac:dyDescent="0.25"/>
    <row r="12898" ht="12.5" x14ac:dyDescent="0.25"/>
    <row r="12899" ht="12.5" x14ac:dyDescent="0.25"/>
    <row r="12900" ht="12.5" x14ac:dyDescent="0.25"/>
    <row r="12901" ht="12.5" x14ac:dyDescent="0.25"/>
    <row r="12902" ht="12.5" x14ac:dyDescent="0.25"/>
    <row r="12903" ht="12.5" x14ac:dyDescent="0.25"/>
    <row r="12904" ht="12.5" x14ac:dyDescent="0.25"/>
    <row r="12905" ht="12.5" x14ac:dyDescent="0.25"/>
    <row r="12906" ht="12.5" x14ac:dyDescent="0.25"/>
    <row r="12907" ht="12.5" x14ac:dyDescent="0.25"/>
    <row r="12908" ht="12.5" x14ac:dyDescent="0.25"/>
    <row r="12909" ht="12.5" x14ac:dyDescent="0.25"/>
    <row r="12910" ht="12.5" x14ac:dyDescent="0.25"/>
    <row r="12911" ht="12.5" x14ac:dyDescent="0.25"/>
    <row r="12912" ht="12.5" x14ac:dyDescent="0.25"/>
    <row r="12913" ht="12.5" x14ac:dyDescent="0.25"/>
    <row r="12914" ht="12.5" x14ac:dyDescent="0.25"/>
    <row r="12915" ht="12.5" x14ac:dyDescent="0.25"/>
    <row r="12916" ht="12.5" x14ac:dyDescent="0.25"/>
    <row r="12917" ht="12.5" x14ac:dyDescent="0.25"/>
    <row r="12918" ht="12.5" x14ac:dyDescent="0.25"/>
    <row r="12919" ht="12.5" x14ac:dyDescent="0.25"/>
    <row r="12920" ht="12.5" x14ac:dyDescent="0.25"/>
    <row r="12921" ht="12.5" x14ac:dyDescent="0.25"/>
    <row r="12922" ht="12.5" x14ac:dyDescent="0.25"/>
    <row r="12923" ht="12.5" x14ac:dyDescent="0.25"/>
    <row r="12924" ht="12.5" x14ac:dyDescent="0.25"/>
    <row r="12925" ht="12.5" x14ac:dyDescent="0.25"/>
    <row r="12926" ht="12.5" x14ac:dyDescent="0.25"/>
    <row r="12927" ht="12.5" x14ac:dyDescent="0.25"/>
    <row r="12928" ht="12.5" x14ac:dyDescent="0.25"/>
    <row r="12929" ht="12.5" x14ac:dyDescent="0.25"/>
    <row r="12930" ht="12.5" x14ac:dyDescent="0.25"/>
    <row r="12931" ht="12.5" x14ac:dyDescent="0.25"/>
    <row r="12932" ht="12.5" x14ac:dyDescent="0.25"/>
    <row r="12933" ht="12.5" x14ac:dyDescent="0.25"/>
    <row r="12934" ht="12.5" x14ac:dyDescent="0.25"/>
    <row r="12935" ht="12.5" x14ac:dyDescent="0.25"/>
    <row r="12936" ht="12.5" x14ac:dyDescent="0.25"/>
    <row r="12937" ht="12.5" x14ac:dyDescent="0.25"/>
    <row r="12938" ht="12.5" x14ac:dyDescent="0.25"/>
    <row r="12939" ht="12.5" x14ac:dyDescent="0.25"/>
    <row r="12940" ht="12.5" x14ac:dyDescent="0.25"/>
    <row r="12941" ht="12.5" x14ac:dyDescent="0.25"/>
    <row r="12942" ht="12.5" x14ac:dyDescent="0.25"/>
    <row r="12943" ht="12.5" x14ac:dyDescent="0.25"/>
    <row r="12944" ht="12.5" x14ac:dyDescent="0.25"/>
    <row r="12945" ht="12.5" x14ac:dyDescent="0.25"/>
    <row r="12946" ht="12.5" x14ac:dyDescent="0.25"/>
    <row r="12947" ht="12.5" x14ac:dyDescent="0.25"/>
    <row r="12948" ht="12.5" x14ac:dyDescent="0.25"/>
    <row r="12949" ht="12.5" x14ac:dyDescent="0.25"/>
    <row r="12950" ht="12.5" x14ac:dyDescent="0.25"/>
    <row r="12951" ht="12.5" x14ac:dyDescent="0.25"/>
    <row r="12952" ht="12.5" x14ac:dyDescent="0.25"/>
    <row r="12953" ht="12.5" x14ac:dyDescent="0.25"/>
    <row r="12954" ht="12.5" x14ac:dyDescent="0.25"/>
    <row r="12955" ht="12.5" x14ac:dyDescent="0.25"/>
    <row r="12956" ht="12.5" x14ac:dyDescent="0.25"/>
    <row r="12957" ht="12.5" x14ac:dyDescent="0.25"/>
    <row r="12958" ht="12.5" x14ac:dyDescent="0.25"/>
    <row r="12959" ht="12.5" x14ac:dyDescent="0.25"/>
    <row r="12960" ht="12.5" x14ac:dyDescent="0.25"/>
    <row r="12961" ht="12.5" x14ac:dyDescent="0.25"/>
    <row r="12962" ht="12.5" x14ac:dyDescent="0.25"/>
    <row r="12963" ht="12.5" x14ac:dyDescent="0.25"/>
    <row r="12964" ht="12.5" x14ac:dyDescent="0.25"/>
    <row r="12965" ht="12.5" x14ac:dyDescent="0.25"/>
    <row r="12966" ht="12.5" x14ac:dyDescent="0.25"/>
    <row r="12967" ht="12.5" x14ac:dyDescent="0.25"/>
    <row r="12968" ht="12.5" x14ac:dyDescent="0.25"/>
    <row r="12969" ht="12.5" x14ac:dyDescent="0.25"/>
    <row r="12970" ht="12.5" x14ac:dyDescent="0.25"/>
    <row r="12971" ht="12.5" x14ac:dyDescent="0.25"/>
    <row r="12972" ht="12.5" x14ac:dyDescent="0.25"/>
    <row r="12973" ht="12.5" x14ac:dyDescent="0.25"/>
    <row r="12974" ht="12.5" x14ac:dyDescent="0.25"/>
    <row r="12975" ht="12.5" x14ac:dyDescent="0.25"/>
    <row r="12976" ht="12.5" x14ac:dyDescent="0.25"/>
    <row r="12977" ht="12.5" x14ac:dyDescent="0.25"/>
    <row r="12978" ht="12.5" x14ac:dyDescent="0.25"/>
    <row r="12979" ht="12.5" x14ac:dyDescent="0.25"/>
    <row r="12980" ht="12.5" x14ac:dyDescent="0.25"/>
    <row r="12981" ht="12.5" x14ac:dyDescent="0.25"/>
    <row r="12982" ht="12.5" x14ac:dyDescent="0.25"/>
    <row r="12983" ht="12.5" x14ac:dyDescent="0.25"/>
    <row r="12984" ht="12.5" x14ac:dyDescent="0.25"/>
    <row r="12985" ht="12.5" x14ac:dyDescent="0.25"/>
    <row r="12986" ht="12.5" x14ac:dyDescent="0.25"/>
    <row r="12987" ht="12.5" x14ac:dyDescent="0.25"/>
    <row r="12988" ht="12.5" x14ac:dyDescent="0.25"/>
    <row r="12989" ht="12.5" x14ac:dyDescent="0.25"/>
    <row r="12990" ht="12.5" x14ac:dyDescent="0.25"/>
    <row r="12991" ht="12.5" x14ac:dyDescent="0.25"/>
    <row r="12992" ht="12.5" x14ac:dyDescent="0.25"/>
    <row r="12993" ht="12.5" x14ac:dyDescent="0.25"/>
    <row r="12994" ht="12.5" x14ac:dyDescent="0.25"/>
    <row r="12995" ht="12.5" x14ac:dyDescent="0.25"/>
    <row r="12996" ht="12.5" x14ac:dyDescent="0.25"/>
    <row r="12997" ht="12.5" x14ac:dyDescent="0.25"/>
    <row r="12998" ht="12.5" x14ac:dyDescent="0.25"/>
    <row r="12999" ht="12.5" x14ac:dyDescent="0.25"/>
    <row r="13000" ht="12.5" x14ac:dyDescent="0.25"/>
    <row r="13001" ht="12.5" x14ac:dyDescent="0.25"/>
    <row r="13002" ht="12.5" x14ac:dyDescent="0.25"/>
    <row r="13003" ht="12.5" x14ac:dyDescent="0.25"/>
    <row r="13004" ht="12.5" x14ac:dyDescent="0.25"/>
    <row r="13005" ht="12.5" x14ac:dyDescent="0.25"/>
    <row r="13006" ht="12.5" x14ac:dyDescent="0.25"/>
    <row r="13007" ht="12.5" x14ac:dyDescent="0.25"/>
    <row r="13008" ht="12.5" x14ac:dyDescent="0.25"/>
    <row r="13009" ht="12.5" x14ac:dyDescent="0.25"/>
    <row r="13010" ht="12.5" x14ac:dyDescent="0.25"/>
    <row r="13011" ht="12.5" x14ac:dyDescent="0.25"/>
    <row r="13012" ht="12.5" x14ac:dyDescent="0.25"/>
    <row r="13013" ht="12.5" x14ac:dyDescent="0.25"/>
    <row r="13014" ht="12.5" x14ac:dyDescent="0.25"/>
    <row r="13015" ht="12.5" x14ac:dyDescent="0.25"/>
    <row r="13016" ht="12.5" x14ac:dyDescent="0.25"/>
    <row r="13017" ht="12.5" x14ac:dyDescent="0.25"/>
    <row r="13018" ht="12.5" x14ac:dyDescent="0.25"/>
    <row r="13019" ht="12.5" x14ac:dyDescent="0.25"/>
    <row r="13020" ht="12.5" x14ac:dyDescent="0.25"/>
    <row r="13021" ht="12.5" x14ac:dyDescent="0.25"/>
    <row r="13022" ht="12.5" x14ac:dyDescent="0.25"/>
    <row r="13023" ht="12.5" x14ac:dyDescent="0.25"/>
    <row r="13024" ht="12.5" x14ac:dyDescent="0.25"/>
    <row r="13025" ht="12.5" x14ac:dyDescent="0.25"/>
    <row r="13026" ht="12.5" x14ac:dyDescent="0.25"/>
    <row r="13027" ht="12.5" x14ac:dyDescent="0.25"/>
    <row r="13028" ht="12.5" x14ac:dyDescent="0.25"/>
    <row r="13029" ht="12.5" x14ac:dyDescent="0.25"/>
    <row r="13030" ht="12.5" x14ac:dyDescent="0.25"/>
    <row r="13031" ht="12.5" x14ac:dyDescent="0.25"/>
    <row r="13032" ht="12.5" x14ac:dyDescent="0.25"/>
    <row r="13033" ht="12.5" x14ac:dyDescent="0.25"/>
    <row r="13034" ht="12.5" x14ac:dyDescent="0.25"/>
    <row r="13035" ht="12.5" x14ac:dyDescent="0.25"/>
    <row r="13036" ht="12.5" x14ac:dyDescent="0.25"/>
  </sheetData>
  <pageMargins left="0.3" right="0.3" top="1" bottom="0.7" header="0.5" footer="0.55000000000000004"/>
  <pageSetup scale="89" fitToHeight="15" orientation="landscape" r:id="rId1"/>
  <headerFooter alignWithMargins="0">
    <oddHeader>&amp;LWA - UE-191024
WUTC 81&amp;RAttachment WUTC 81 2nd Supplemental</oddHeader>
    <oddFooter>&amp;L&amp;F&amp;C&amp;P of &amp;N</oddFooter>
  </headerFooter>
  <customProperties>
    <customPr name="_pios_id" r:id="rId2"/>
  </customProperties>
  <drawing r:id="rId3"/>
  <legacyDrawing r:id="rId4"/>
  <oleObjects>
    <mc:AlternateContent xmlns:mc="http://schemas.openxmlformats.org/markup-compatibility/2006">
      <mc:Choice Requires="x14">
        <oleObject progId="StaticMetafile" shapeId="9217" r:id="rId5">
          <objectPr defaultSize="0" autoPict="0" r:id="rId6">
            <anchor moveWithCells="1" sizeWithCells="1">
              <from>
                <xdr:col>0</xdr:col>
                <xdr:colOff>12700</xdr:colOff>
                <xdr:row>2</xdr:row>
                <xdr:rowOff>19050</xdr:rowOff>
              </from>
              <to>
                <xdr:col>1</xdr:col>
                <xdr:colOff>1098550</xdr:colOff>
                <xdr:row>2</xdr:row>
                <xdr:rowOff>508000</xdr:rowOff>
              </to>
            </anchor>
          </objectPr>
        </oleObject>
      </mc:Choice>
      <mc:Fallback>
        <oleObject progId="StaticMetafile" shapeId="9217" r:id="rId5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Stipulation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2020-07-20T07:00:00+00:00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EA93E6F-8D95-4FD3-B00C-90BFEDAEEF90}"/>
</file>

<file path=customXml/itemProps2.xml><?xml version="1.0" encoding="utf-8"?>
<ds:datastoreItem xmlns:ds="http://schemas.openxmlformats.org/officeDocument/2006/customXml" ds:itemID="{CEAFBD83-D1C6-4E36-A1FA-E1CB07D7B61F}"/>
</file>

<file path=customXml/itemProps3.xml><?xml version="1.0" encoding="utf-8"?>
<ds:datastoreItem xmlns:ds="http://schemas.openxmlformats.org/officeDocument/2006/customXml" ds:itemID="{2718BB53-D8D9-4B06-9E3D-DEB98011BA0D}"/>
</file>

<file path=customXml/itemProps4.xml><?xml version="1.0" encoding="utf-8"?>
<ds:datastoreItem xmlns:ds="http://schemas.openxmlformats.org/officeDocument/2006/customXml" ds:itemID="{4ACCCF28-D172-49B9-A097-0B863196FC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61</vt:i4>
      </vt:variant>
    </vt:vector>
  </HeadingPairs>
  <TitlesOfParts>
    <vt:vector size="69" baseType="lpstr">
      <vt:lpstr>ISWC Supplementation</vt:lpstr>
      <vt:lpstr>8.1.1 - WA</vt:lpstr>
      <vt:lpstr>Reg Assets include NUTIL</vt:lpstr>
      <vt:lpstr>B11</vt:lpstr>
      <vt:lpstr>B15</vt:lpstr>
      <vt:lpstr>B19</vt:lpstr>
      <vt:lpstr>B19 ITC</vt:lpstr>
      <vt:lpstr>B20</vt:lpstr>
      <vt:lpstr>'B11'!B_1</vt:lpstr>
      <vt:lpstr>'B15'!B_1</vt:lpstr>
      <vt:lpstr>'B19'!B_1</vt:lpstr>
      <vt:lpstr>'B19 ITC'!B_1</vt:lpstr>
      <vt:lpstr>'B20'!B_1</vt:lpstr>
      <vt:lpstr>'Reg Assets include NUTIL'!B_1</vt:lpstr>
      <vt:lpstr>'B11'!B_2</vt:lpstr>
      <vt:lpstr>'B15'!B_2</vt:lpstr>
      <vt:lpstr>'B19'!B_2</vt:lpstr>
      <vt:lpstr>'B19 ITC'!B_2</vt:lpstr>
      <vt:lpstr>'B20'!B_2</vt:lpstr>
      <vt:lpstr>'Reg Assets include NUTIL'!B_2</vt:lpstr>
      <vt:lpstr>'B11'!B1_Print</vt:lpstr>
      <vt:lpstr>'B19 ITC'!B1_Print</vt:lpstr>
      <vt:lpstr>'B20'!B1_Print</vt:lpstr>
      <vt:lpstr>'Reg Assets include NUTIL'!B1_Print</vt:lpstr>
      <vt:lpstr>'B11'!Bottom</vt:lpstr>
      <vt:lpstr>'B15'!Bottom</vt:lpstr>
      <vt:lpstr>'B19'!Bottom</vt:lpstr>
      <vt:lpstr>'B19 ITC'!Bottom</vt:lpstr>
      <vt:lpstr>'B20'!Bottom</vt:lpstr>
      <vt:lpstr>'Reg Assets include NUTIL'!Bottom</vt:lpstr>
      <vt:lpstr>'8.1.1 - WA'!Print_Area</vt:lpstr>
      <vt:lpstr>'B11'!Print_Area</vt:lpstr>
      <vt:lpstr>'B15'!Print_Area</vt:lpstr>
      <vt:lpstr>'B19'!Print_Area</vt:lpstr>
      <vt:lpstr>'B19 ITC'!Print_Area</vt:lpstr>
      <vt:lpstr>'B20'!Print_Area</vt:lpstr>
      <vt:lpstr>'Reg Assets include NUTIL'!Print_Area</vt:lpstr>
      <vt:lpstr>'B11'!Print_Titles</vt:lpstr>
      <vt:lpstr>'B15'!Print_Titles</vt:lpstr>
      <vt:lpstr>'B19'!Print_Titles</vt:lpstr>
      <vt:lpstr>'B19 ITC'!Print_Titles</vt:lpstr>
      <vt:lpstr>'B20'!Print_Titles</vt:lpstr>
      <vt:lpstr>'ISWC Supplementation'!Print_Titles</vt:lpstr>
      <vt:lpstr>'Reg Assets include NUTIL'!Print_Titles</vt:lpstr>
      <vt:lpstr>'B11'!SAPCrosstab2</vt:lpstr>
      <vt:lpstr>'B15'!SAPCrosstab2</vt:lpstr>
      <vt:lpstr>'B19'!SAPCrosstab2</vt:lpstr>
      <vt:lpstr>'B19 ITC'!SAPCrosstab2</vt:lpstr>
      <vt:lpstr>'B20'!SAPCrosstab2</vt:lpstr>
      <vt:lpstr>'Reg Assets include NUTIL'!SAPCrosstab2</vt:lpstr>
      <vt:lpstr>'Reg Assets include NUTIL'!ST_Top3</vt:lpstr>
      <vt:lpstr>'B11'!T_1</vt:lpstr>
      <vt:lpstr>'B15'!T_1</vt:lpstr>
      <vt:lpstr>'B19'!T_1</vt:lpstr>
      <vt:lpstr>'B19 ITC'!T_1</vt:lpstr>
      <vt:lpstr>'B20'!T_1</vt:lpstr>
      <vt:lpstr>'Reg Assets include NUTIL'!T_1</vt:lpstr>
      <vt:lpstr>'B11'!T_2</vt:lpstr>
      <vt:lpstr>'B15'!T_2</vt:lpstr>
      <vt:lpstr>'B19'!T_2</vt:lpstr>
      <vt:lpstr>'B19 ITC'!T_2</vt:lpstr>
      <vt:lpstr>'B20'!T_2</vt:lpstr>
      <vt:lpstr>'Reg Assets include NUTIL'!T_2</vt:lpstr>
      <vt:lpstr>'B11'!T1_Print</vt:lpstr>
      <vt:lpstr>'B15'!T1_Print</vt:lpstr>
      <vt:lpstr>'B19'!T1_Print</vt:lpstr>
      <vt:lpstr>'B19 ITC'!T1_Print</vt:lpstr>
      <vt:lpstr>'B20'!T1_Print</vt:lpstr>
      <vt:lpstr>'Reg Assets include NUTIL'!T1_Print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2020-03-04T23:34:02Z</dcterms:created>
  <dcterms:modified xsi:type="dcterms:W3CDTF">2020-07-20T18:27:59Z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