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975" yWindow="465" windowWidth="22875" windowHeight="11895"/>
  </bookViews>
  <sheets>
    <sheet name="NEEA Allocation" sheetId="4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C8" i="44"/>
  <c r="D8"/>
  <c r="E8"/>
  <c r="F8"/>
  <c r="G9"/>
  <c r="G8" s="1"/>
  <c r="H9"/>
  <c r="H8" s="1"/>
  <c r="I9"/>
  <c r="I8" s="1"/>
  <c r="J9"/>
  <c r="J8" s="1"/>
  <c r="J44" s="1"/>
  <c r="G10"/>
  <c r="H10"/>
  <c r="I10"/>
  <c r="J10"/>
  <c r="G11"/>
  <c r="H11"/>
  <c r="I11"/>
  <c r="J11"/>
  <c r="C12"/>
  <c r="D12"/>
  <c r="E12"/>
  <c r="F12"/>
  <c r="G13"/>
  <c r="G12" s="1"/>
  <c r="H13"/>
  <c r="H12" s="1"/>
  <c r="I13"/>
  <c r="I12" s="1"/>
  <c r="J13"/>
  <c r="J12" s="1"/>
  <c r="G14"/>
  <c r="H14"/>
  <c r="I14"/>
  <c r="J14"/>
  <c r="G15"/>
  <c r="H15"/>
  <c r="I15"/>
  <c r="J15"/>
  <c r="C16"/>
  <c r="D16"/>
  <c r="E16"/>
  <c r="F16"/>
  <c r="G17"/>
  <c r="G16" s="1"/>
  <c r="G23" s="1"/>
  <c r="H17"/>
  <c r="H16" s="1"/>
  <c r="H23" s="1"/>
  <c r="I17"/>
  <c r="I16" s="1"/>
  <c r="I23" s="1"/>
  <c r="L23" s="1"/>
  <c r="J17"/>
  <c r="J16" s="1"/>
  <c r="J23" s="1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C23"/>
  <c r="D23"/>
  <c r="E23"/>
  <c r="F23"/>
  <c r="G24"/>
  <c r="H24"/>
  <c r="I24"/>
  <c r="J24"/>
  <c r="G25"/>
  <c r="H25"/>
  <c r="I25"/>
  <c r="J25"/>
  <c r="G26"/>
  <c r="H26"/>
  <c r="I26"/>
  <c r="J26"/>
  <c r="C27"/>
  <c r="D27"/>
  <c r="E27"/>
  <c r="F27"/>
  <c r="G28"/>
  <c r="G27" s="1"/>
  <c r="G32" s="1"/>
  <c r="G42" s="1"/>
  <c r="H28"/>
  <c r="H27" s="1"/>
  <c r="H32" s="1"/>
  <c r="H42" s="1"/>
  <c r="I28"/>
  <c r="I27" s="1"/>
  <c r="I32" s="1"/>
  <c r="J28"/>
  <c r="J27" s="1"/>
  <c r="J32" s="1"/>
  <c r="J42" s="1"/>
  <c r="G29"/>
  <c r="H29"/>
  <c r="I29"/>
  <c r="J29"/>
  <c r="G30"/>
  <c r="H30"/>
  <c r="I30"/>
  <c r="J30"/>
  <c r="G31"/>
  <c r="H31"/>
  <c r="I31"/>
  <c r="J31"/>
  <c r="C32"/>
  <c r="D32"/>
  <c r="E32"/>
  <c r="F32"/>
  <c r="G33"/>
  <c r="H33"/>
  <c r="I33"/>
  <c r="J33"/>
  <c r="G34"/>
  <c r="H34"/>
  <c r="I34"/>
  <c r="J34"/>
  <c r="G35"/>
  <c r="H35"/>
  <c r="I35"/>
  <c r="J35"/>
  <c r="G36"/>
  <c r="H36"/>
  <c r="I36"/>
  <c r="J36"/>
  <c r="G37"/>
  <c r="G43" s="1"/>
  <c r="H37"/>
  <c r="I37"/>
  <c r="I43" s="1"/>
  <c r="J37"/>
  <c r="G38"/>
  <c r="H38"/>
  <c r="I38"/>
  <c r="J38"/>
  <c r="G39"/>
  <c r="H39"/>
  <c r="I39"/>
  <c r="J39"/>
  <c r="G40"/>
  <c r="H40"/>
  <c r="I40"/>
  <c r="J40"/>
  <c r="C41"/>
  <c r="D41"/>
  <c r="E41"/>
  <c r="F41"/>
  <c r="G41"/>
  <c r="H41"/>
  <c r="I41"/>
  <c r="J41"/>
  <c r="L41"/>
  <c r="C42"/>
  <c r="D42"/>
  <c r="E42"/>
  <c r="F42"/>
  <c r="C43"/>
  <c r="D43"/>
  <c r="E43"/>
  <c r="F43"/>
  <c r="H43"/>
  <c r="J43"/>
  <c r="C44"/>
  <c r="D44"/>
  <c r="E44"/>
  <c r="F44"/>
  <c r="L32" l="1"/>
  <c r="I42"/>
  <c r="L42"/>
  <c r="M23" s="1"/>
  <c r="I44"/>
  <c r="G44"/>
  <c r="H44"/>
  <c r="M41" l="1"/>
  <c r="M32"/>
</calcChain>
</file>

<file path=xl/sharedStrings.xml><?xml version="1.0" encoding="utf-8"?>
<sst xmlns="http://schemas.openxmlformats.org/spreadsheetml/2006/main" count="62" uniqueCount="58">
  <si>
    <t>TOTAL</t>
  </si>
  <si>
    <t>Residential</t>
  </si>
  <si>
    <t>Total Residential</t>
  </si>
  <si>
    <t>Previously Funded Programs</t>
  </si>
  <si>
    <t>2010 -2014 Business Plan Programs</t>
  </si>
  <si>
    <t>All Programs</t>
  </si>
  <si>
    <t>Total Industrial</t>
  </si>
  <si>
    <t>AM400 Data Logger</t>
  </si>
  <si>
    <t>Drive Power</t>
  </si>
  <si>
    <t>Pnue-Logic (SAV-AIR)</t>
  </si>
  <si>
    <t>Food Processing (formerly CEI and IEA)</t>
  </si>
  <si>
    <t>BacGen Waste Water Optimization Service</t>
  </si>
  <si>
    <t>Distribution Efficiency Initiative (DEI)</t>
  </si>
  <si>
    <t>MagnaDrive Innovative Industrial Speed Control</t>
  </si>
  <si>
    <t>Evaporator Fan Variable Frequency Drives</t>
  </si>
  <si>
    <t>Industrial</t>
  </si>
  <si>
    <t>Total Commercial</t>
  </si>
  <si>
    <t>Commercial Energy Codes</t>
  </si>
  <si>
    <t>Better Bricks</t>
  </si>
  <si>
    <t xml:space="preserve"> 80+ ES 5.0+ (2010-2014)</t>
  </si>
  <si>
    <t xml:space="preserve"> 80+ (2005-2009)</t>
  </si>
  <si>
    <t>80+-Total:</t>
  </si>
  <si>
    <t>Verdiem</t>
  </si>
  <si>
    <t>Commissioning Public Buildings</t>
  </si>
  <si>
    <t>Building Operator Certification</t>
  </si>
  <si>
    <t>Commercial</t>
  </si>
  <si>
    <t>Energy Star Television*</t>
  </si>
  <si>
    <t>Ductless Heat Pumps</t>
  </si>
  <si>
    <t>Other Residential Codes (multifamily)</t>
  </si>
  <si>
    <t xml:space="preserve"> ES New Construction (2010-2014)</t>
  </si>
  <si>
    <t xml:space="preserve"> ES New Construction (2005-2009)</t>
  </si>
  <si>
    <t xml:space="preserve"> Energy Codes</t>
  </si>
  <si>
    <t>New Construction Total:</t>
  </si>
  <si>
    <t>ES Windows</t>
  </si>
  <si>
    <t xml:space="preserve">  ES Lighting General Twister</t>
  </si>
  <si>
    <t xml:space="preserve">  ES Lighting Specialty Bulbs</t>
  </si>
  <si>
    <t>ES Lighting Total:</t>
  </si>
  <si>
    <t xml:space="preserve">  ES Home Products - Refrigerator</t>
  </si>
  <si>
    <t xml:space="preserve">  ES Home Products - Dishwashers</t>
  </si>
  <si>
    <t xml:space="preserve">  ES Home Products - Clothes Washers</t>
  </si>
  <si>
    <t>ES Appliances Total:</t>
  </si>
  <si>
    <t>Net Market Effects Applicable to PSE</t>
  </si>
  <si>
    <t>Regional Market</t>
  </si>
  <si>
    <t>Net Market Effects</t>
  </si>
  <si>
    <t>Local Incentives</t>
  </si>
  <si>
    <t>Baseline</t>
  </si>
  <si>
    <t>2010 - PSE Share 
aMW Savings Estimate</t>
  </si>
  <si>
    <t>2010 - Total Regional 100%
aMW Savings Estimate</t>
  </si>
  <si>
    <t>Contact:  Christine Jerko</t>
  </si>
  <si>
    <t>Industrial (2010 - 2014 Funding)</t>
  </si>
  <si>
    <t>Previously Funded (Prior to 2010)</t>
  </si>
  <si>
    <t>Commercial (2010 - 2014 Funding)</t>
  </si>
  <si>
    <t>Date  March 30, 2011</t>
  </si>
  <si>
    <t xml:space="preserve">Currently Funded (2010 - 2014) </t>
  </si>
  <si>
    <t>Residential (2010 - 2014 Funding)</t>
  </si>
  <si>
    <t xml:space="preserve">PSE Share baseline on funding date of Initiative: </t>
  </si>
  <si>
    <t xml:space="preserve">Color Code - Initiatives Funded in 2010 - 2014 </t>
  </si>
  <si>
    <t>PSE 2010 Savings Estimate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</si>
</sst>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#,##0.00000000000;[Red]\-#,##0.00000000000"/>
    <numFmt numFmtId="167" formatCode="_(&quot;$&quot;* #,##0.0000_);_(&quot;$&quot;* \(#,##0.0000\);_(&quot;$&quot;* &quot;-&quot;????_);_(@_)"/>
    <numFmt numFmtId="168" formatCode="0.000000"/>
    <numFmt numFmtId="169" formatCode="&quot;$&quot;#,##0.00"/>
    <numFmt numFmtId="170" formatCode="0.00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Border="0" applyAlignment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/>
    <xf numFmtId="2" fontId="4" fillId="0" borderId="0" applyFont="0" applyFill="0" applyBorder="0" applyAlignment="0" applyProtection="0"/>
    <xf numFmtId="38" fontId="6" fillId="2" borderId="0" applyNumberFormat="0" applyBorder="0" applyAlignment="0" applyProtection="0"/>
    <xf numFmtId="38" fontId="7" fillId="0" borderId="0"/>
    <xf numFmtId="40" fontId="7" fillId="0" borderId="0"/>
    <xf numFmtId="10" fontId="6" fillId="3" borderId="3" applyNumberFormat="0" applyBorder="0" applyAlignment="0" applyProtection="0"/>
    <xf numFmtId="44" fontId="3" fillId="0" borderId="5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166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42" fontId="2" fillId="3" borderId="0"/>
    <xf numFmtId="0" fontId="5" fillId="4" borderId="0"/>
    <xf numFmtId="0" fontId="8" fillId="4" borderId="7"/>
    <xf numFmtId="0" fontId="9" fillId="5" borderId="8"/>
    <xf numFmtId="0" fontId="10" fillId="4" borderId="9"/>
    <xf numFmtId="42" fontId="11" fillId="6" borderId="4">
      <alignment vertical="center"/>
    </xf>
    <xf numFmtId="0" fontId="3" fillId="3" borderId="2" applyNumberFormat="0">
      <alignment horizontal="center" vertical="center" wrapText="1"/>
    </xf>
    <xf numFmtId="167" fontId="1" fillId="3" borderId="0"/>
    <xf numFmtId="42" fontId="12" fillId="3" borderId="1">
      <alignment horizontal="left"/>
    </xf>
    <xf numFmtId="38" fontId="6" fillId="0" borderId="10"/>
    <xf numFmtId="38" fontId="7" fillId="0" borderId="1"/>
    <xf numFmtId="168" fontId="1" fillId="0" borderId="0">
      <alignment horizontal="left" wrapText="1"/>
    </xf>
    <xf numFmtId="0" fontId="5" fillId="0" borderId="0"/>
    <xf numFmtId="0" fontId="8" fillId="4" borderId="0"/>
    <xf numFmtId="169" fontId="13" fillId="0" borderId="0">
      <alignment horizontal="left" vertical="center"/>
    </xf>
    <xf numFmtId="0" fontId="3" fillId="3" borderId="0">
      <alignment horizontal="left" wrapText="1"/>
    </xf>
    <xf numFmtId="0" fontId="14" fillId="0" borderId="0">
      <alignment horizontal="left" vertical="center"/>
    </xf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4">
    <xf numFmtId="0" fontId="0" fillId="0" borderId="0" xfId="0"/>
    <xf numFmtId="0" fontId="16" fillId="0" borderId="0" xfId="41"/>
    <xf numFmtId="0" fontId="15" fillId="0" borderId="0" xfId="41" applyFont="1"/>
    <xf numFmtId="2" fontId="15" fillId="0" borderId="0" xfId="41" applyNumberFormat="1" applyFont="1"/>
    <xf numFmtId="170" fontId="15" fillId="0" borderId="0" xfId="41" applyNumberFormat="1" applyFont="1"/>
    <xf numFmtId="9" fontId="15" fillId="0" borderId="0" xfId="42" applyFont="1"/>
    <xf numFmtId="0" fontId="3" fillId="0" borderId="0" xfId="41" applyFont="1"/>
    <xf numFmtId="2" fontId="3" fillId="0" borderId="0" xfId="41" applyNumberFormat="1" applyFont="1"/>
    <xf numFmtId="170" fontId="3" fillId="0" borderId="0" xfId="41" applyNumberFormat="1" applyFont="1"/>
    <xf numFmtId="2" fontId="16" fillId="0" borderId="0" xfId="41" applyNumberFormat="1"/>
    <xf numFmtId="170" fontId="16" fillId="0" borderId="0" xfId="41" applyNumberFormat="1"/>
    <xf numFmtId="9" fontId="15" fillId="0" borderId="0" xfId="42" applyNumberFormat="1" applyFont="1"/>
    <xf numFmtId="0" fontId="3" fillId="0" borderId="0" xfId="41" applyFont="1" applyAlignment="1">
      <alignment wrapText="1"/>
    </xf>
    <xf numFmtId="0" fontId="3" fillId="0" borderId="0" xfId="41" applyFont="1" applyAlignment="1">
      <alignment horizontal="center" wrapText="1"/>
    </xf>
  </cellXfs>
  <cellStyles count="43">
    <cellStyle name="Comma 2" xfId="40"/>
    <cellStyle name="Comma0" xfId="5"/>
    <cellStyle name="Comma0 - Style4" xfId="6"/>
    <cellStyle name="Comma1 - Style1" xfId="7"/>
    <cellStyle name="Curren - Style2" xfId="8"/>
    <cellStyle name="Currency 2" xfId="3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1"/>
    <cellStyle name="Normal 3" xfId="41"/>
    <cellStyle name="Percen - Style2" xfId="20"/>
    <cellStyle name="Percen - Style3" xfId="21"/>
    <cellStyle name="Percent [2]" xfId="22"/>
    <cellStyle name="Percent 2" xfId="2"/>
    <cellStyle name="Percent 3" xfId="42"/>
    <cellStyle name="Report" xfId="23"/>
    <cellStyle name="Report - Style5" xfId="24"/>
    <cellStyle name="Report - Style6" xfId="25"/>
    <cellStyle name="Report - Style7" xfId="26"/>
    <cellStyle name="Report - Style8" xfId="27"/>
    <cellStyle name="Report Bar" xfId="28"/>
    <cellStyle name="Report Heading" xfId="29"/>
    <cellStyle name="Report Unit Cost" xfId="30"/>
    <cellStyle name="Reports Total" xfId="31"/>
    <cellStyle name="StmtTtl1" xfId="32"/>
    <cellStyle name="StmtTtl2" xfId="33"/>
    <cellStyle name="Style 1" xfId="34"/>
    <cellStyle name="Test" xfId="4"/>
    <cellStyle name="Title: - Style3" xfId="35"/>
    <cellStyle name="Title: - Style4" xfId="36"/>
    <cellStyle name="Title: Major" xfId="37"/>
    <cellStyle name="Title: Minor" xfId="38"/>
    <cellStyle name="Title: Worksheet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workbookViewId="0">
      <selection activeCell="J29" sqref="J29"/>
    </sheetView>
  </sheetViews>
  <sheetFormatPr defaultRowHeight="12.75"/>
  <cols>
    <col min="1" max="1" width="13.7109375" style="1" customWidth="1"/>
    <col min="2" max="2" width="40.28515625" style="1" bestFit="1" customWidth="1"/>
    <col min="3" max="10" width="12.42578125" style="1" customWidth="1"/>
    <col min="11" max="11" width="9.140625" style="1"/>
    <col min="12" max="12" width="12" style="1" customWidth="1"/>
    <col min="13" max="16384" width="9.140625" style="1"/>
  </cols>
  <sheetData>
    <row r="1" spans="1:12">
      <c r="A1" s="1" t="s">
        <v>57</v>
      </c>
      <c r="C1" s="1" t="s">
        <v>56</v>
      </c>
      <c r="G1" s="1" t="s">
        <v>55</v>
      </c>
    </row>
    <row r="2" spans="1:12">
      <c r="C2" s="1" t="s">
        <v>54</v>
      </c>
      <c r="G2" s="1" t="s">
        <v>53</v>
      </c>
      <c r="J2" s="1">
        <v>0.13718</v>
      </c>
    </row>
    <row r="3" spans="1:12">
      <c r="A3" s="1" t="s">
        <v>52</v>
      </c>
      <c r="C3" s="1" t="s">
        <v>51</v>
      </c>
      <c r="G3" s="1" t="s">
        <v>50</v>
      </c>
      <c r="J3" s="1">
        <v>0.10369</v>
      </c>
    </row>
    <row r="4" spans="1:12">
      <c r="C4" s="1" t="s">
        <v>49</v>
      </c>
    </row>
    <row r="5" spans="1:12">
      <c r="A5" s="1" t="s">
        <v>48</v>
      </c>
      <c r="C5" s="1" t="s">
        <v>47</v>
      </c>
      <c r="G5" s="1" t="s">
        <v>46</v>
      </c>
    </row>
    <row r="7" spans="1:12" s="12" customFormat="1" ht="51">
      <c r="C7" s="12" t="s">
        <v>45</v>
      </c>
      <c r="D7" s="12" t="s">
        <v>44</v>
      </c>
      <c r="E7" s="12" t="s">
        <v>43</v>
      </c>
      <c r="F7" s="12" t="s">
        <v>42</v>
      </c>
      <c r="G7" s="12" t="s">
        <v>45</v>
      </c>
      <c r="H7" s="12" t="s">
        <v>44</v>
      </c>
      <c r="I7" s="12" t="s">
        <v>43</v>
      </c>
      <c r="J7" s="12" t="s">
        <v>42</v>
      </c>
      <c r="L7" s="13" t="s">
        <v>41</v>
      </c>
    </row>
    <row r="8" spans="1:12">
      <c r="A8" s="6" t="s">
        <v>1</v>
      </c>
      <c r="B8" s="6" t="s">
        <v>40</v>
      </c>
      <c r="C8" s="8">
        <f t="shared" ref="C8:J8" si="0">C9+C10+C11</f>
        <v>6.9</v>
      </c>
      <c r="D8" s="8">
        <f t="shared" si="0"/>
        <v>0.36</v>
      </c>
      <c r="E8" s="8">
        <f t="shared" si="0"/>
        <v>1.08</v>
      </c>
      <c r="F8" s="8">
        <f t="shared" si="0"/>
        <v>8.34</v>
      </c>
      <c r="G8" s="8">
        <f t="shared" si="0"/>
        <v>0.71546100000000001</v>
      </c>
      <c r="H8" s="8">
        <f t="shared" si="0"/>
        <v>3.7328400000000005E-2</v>
      </c>
      <c r="I8" s="8">
        <f t="shared" si="0"/>
        <v>0.11198520000000001</v>
      </c>
      <c r="J8" s="8">
        <f t="shared" si="0"/>
        <v>0.86477460000000006</v>
      </c>
      <c r="K8" s="9"/>
      <c r="L8" s="9"/>
    </row>
    <row r="9" spans="1:12">
      <c r="A9" s="6"/>
      <c r="B9" s="1" t="s">
        <v>39</v>
      </c>
      <c r="C9" s="10">
        <v>5.27</v>
      </c>
      <c r="D9" s="10">
        <v>0.33</v>
      </c>
      <c r="E9" s="10">
        <v>1.05</v>
      </c>
      <c r="F9" s="10">
        <v>6.65</v>
      </c>
      <c r="G9" s="10">
        <f t="shared" ref="G9:J11" si="1">C9*$J$3</f>
        <v>0.54644629999999994</v>
      </c>
      <c r="H9" s="10">
        <f t="shared" si="1"/>
        <v>3.4217700000000004E-2</v>
      </c>
      <c r="I9" s="10">
        <f t="shared" si="1"/>
        <v>0.10887450000000001</v>
      </c>
      <c r="J9" s="10">
        <f t="shared" si="1"/>
        <v>0.68953850000000005</v>
      </c>
      <c r="K9" s="9"/>
      <c r="L9" s="9"/>
    </row>
    <row r="10" spans="1:12">
      <c r="A10" s="6"/>
      <c r="B10" s="1" t="s">
        <v>38</v>
      </c>
      <c r="C10" s="10">
        <v>0.23</v>
      </c>
      <c r="D10" s="10">
        <v>0.03</v>
      </c>
      <c r="E10" s="10">
        <v>0.03</v>
      </c>
      <c r="F10" s="10">
        <v>0.28999999999999998</v>
      </c>
      <c r="G10" s="10">
        <f t="shared" si="1"/>
        <v>2.38487E-2</v>
      </c>
      <c r="H10" s="10">
        <f t="shared" si="1"/>
        <v>3.1107000000000001E-3</v>
      </c>
      <c r="I10" s="10">
        <f t="shared" si="1"/>
        <v>3.1107000000000001E-3</v>
      </c>
      <c r="J10" s="10">
        <f t="shared" si="1"/>
        <v>3.0070099999999999E-2</v>
      </c>
      <c r="K10" s="9"/>
      <c r="L10" s="9"/>
    </row>
    <row r="11" spans="1:12">
      <c r="A11" s="6"/>
      <c r="B11" s="1" t="s">
        <v>37</v>
      </c>
      <c r="C11" s="10">
        <v>1.4</v>
      </c>
      <c r="D11" s="10">
        <v>0</v>
      </c>
      <c r="E11" s="10">
        <v>0</v>
      </c>
      <c r="F11" s="10">
        <v>1.4</v>
      </c>
      <c r="G11" s="10">
        <f t="shared" si="1"/>
        <v>0.14516599999999999</v>
      </c>
      <c r="H11" s="10">
        <f t="shared" si="1"/>
        <v>0</v>
      </c>
      <c r="I11" s="10">
        <f t="shared" si="1"/>
        <v>0</v>
      </c>
      <c r="J11" s="10">
        <f t="shared" si="1"/>
        <v>0.14516599999999999</v>
      </c>
      <c r="K11" s="9"/>
      <c r="L11" s="9"/>
    </row>
    <row r="12" spans="1:12" s="6" customFormat="1">
      <c r="B12" s="6" t="s">
        <v>36</v>
      </c>
      <c r="C12" s="8">
        <f t="shared" ref="C12:J12" si="2">C13+C14</f>
        <v>19.753</v>
      </c>
      <c r="D12" s="8">
        <f t="shared" si="2"/>
        <v>10.054</v>
      </c>
      <c r="E12" s="8">
        <f t="shared" si="2"/>
        <v>9.3719999999999999</v>
      </c>
      <c r="F12" s="8">
        <f t="shared" si="2"/>
        <v>39.179000000000002</v>
      </c>
      <c r="G12" s="8">
        <f t="shared" si="2"/>
        <v>2.0481885700000002</v>
      </c>
      <c r="H12" s="8">
        <f t="shared" si="2"/>
        <v>1.04249926</v>
      </c>
      <c r="I12" s="8">
        <f t="shared" si="2"/>
        <v>0.97178268000000001</v>
      </c>
      <c r="J12" s="8">
        <f t="shared" si="2"/>
        <v>4.0624705100000007</v>
      </c>
      <c r="K12" s="7"/>
      <c r="L12" s="7"/>
    </row>
    <row r="13" spans="1:12">
      <c r="A13" s="6"/>
      <c r="B13" s="1" t="s">
        <v>35</v>
      </c>
      <c r="C13" s="10">
        <v>4.8250000000000002</v>
      </c>
      <c r="D13" s="10">
        <v>6.4169999999999998</v>
      </c>
      <c r="E13" s="10">
        <v>5.0270000000000001</v>
      </c>
      <c r="F13" s="10">
        <v>16.268999999999998</v>
      </c>
      <c r="G13" s="10">
        <f t="shared" ref="G13:J15" si="3">C13*$J$3</f>
        <v>0.50030425000000001</v>
      </c>
      <c r="H13" s="10">
        <f t="shared" si="3"/>
        <v>0.66537873000000003</v>
      </c>
      <c r="I13" s="10">
        <f t="shared" si="3"/>
        <v>0.52124963000000002</v>
      </c>
      <c r="J13" s="10">
        <f t="shared" si="3"/>
        <v>1.6869326099999999</v>
      </c>
      <c r="K13" s="9"/>
      <c r="L13" s="9"/>
    </row>
    <row r="14" spans="1:12">
      <c r="A14" s="6"/>
      <c r="B14" s="1" t="s">
        <v>34</v>
      </c>
      <c r="C14" s="10">
        <v>14.928000000000001</v>
      </c>
      <c r="D14" s="10">
        <v>3.637</v>
      </c>
      <c r="E14" s="10">
        <v>4.3449999999999998</v>
      </c>
      <c r="F14" s="10">
        <v>22.91</v>
      </c>
      <c r="G14" s="10">
        <f t="shared" si="3"/>
        <v>1.5478843200000001</v>
      </c>
      <c r="H14" s="10">
        <f t="shared" si="3"/>
        <v>0.37712053000000001</v>
      </c>
      <c r="I14" s="10">
        <f t="shared" si="3"/>
        <v>0.45053304999999999</v>
      </c>
      <c r="J14" s="10">
        <f t="shared" si="3"/>
        <v>2.3755379000000003</v>
      </c>
      <c r="K14" s="9"/>
      <c r="L14" s="9"/>
    </row>
    <row r="15" spans="1:12" s="6" customFormat="1">
      <c r="B15" s="6" t="s">
        <v>33</v>
      </c>
      <c r="C15" s="8">
        <v>1.1000000000000001</v>
      </c>
      <c r="D15" s="8">
        <v>0</v>
      </c>
      <c r="E15" s="8">
        <v>0.8</v>
      </c>
      <c r="F15" s="8">
        <v>1.9</v>
      </c>
      <c r="G15" s="8">
        <f t="shared" si="3"/>
        <v>0.11405900000000001</v>
      </c>
      <c r="H15" s="8">
        <f t="shared" si="3"/>
        <v>0</v>
      </c>
      <c r="I15" s="8">
        <f t="shared" si="3"/>
        <v>8.2952000000000012E-2</v>
      </c>
      <c r="J15" s="8">
        <f t="shared" si="3"/>
        <v>0.19701099999999999</v>
      </c>
      <c r="K15" s="7"/>
      <c r="L15" s="7"/>
    </row>
    <row r="16" spans="1:12" s="6" customFormat="1">
      <c r="B16" s="6" t="s">
        <v>32</v>
      </c>
      <c r="C16" s="8">
        <f t="shared" ref="C16:J16" si="4">C17+C18+C19</f>
        <v>0.12</v>
      </c>
      <c r="D16" s="8">
        <f t="shared" si="4"/>
        <v>0.43000000000000005</v>
      </c>
      <c r="E16" s="8">
        <f t="shared" si="4"/>
        <v>0.49</v>
      </c>
      <c r="F16" s="8">
        <f t="shared" si="4"/>
        <v>1.0399999999999998</v>
      </c>
      <c r="G16" s="8">
        <f t="shared" si="4"/>
        <v>1.2777699999999999E-2</v>
      </c>
      <c r="H16" s="8">
        <f t="shared" si="4"/>
        <v>4.9610200000000007E-2</v>
      </c>
      <c r="I16" s="8">
        <f t="shared" si="4"/>
        <v>5.0808100000000002E-2</v>
      </c>
      <c r="J16" s="8">
        <f t="shared" si="4"/>
        <v>0.113196</v>
      </c>
      <c r="K16" s="7"/>
      <c r="L16" s="7"/>
    </row>
    <row r="17" spans="1:13">
      <c r="A17" s="6"/>
      <c r="B17" s="1" t="s">
        <v>31</v>
      </c>
      <c r="C17" s="10">
        <v>0.09</v>
      </c>
      <c r="D17" s="10">
        <v>0</v>
      </c>
      <c r="E17" s="10">
        <v>0.49</v>
      </c>
      <c r="F17" s="10">
        <v>0.57999999999999996</v>
      </c>
      <c r="G17" s="10">
        <f t="shared" ref="G17:J18" si="5">C17*$J$3</f>
        <v>9.3320999999999994E-3</v>
      </c>
      <c r="H17" s="10">
        <f t="shared" si="5"/>
        <v>0</v>
      </c>
      <c r="I17" s="10">
        <f t="shared" si="5"/>
        <v>5.0808100000000002E-2</v>
      </c>
      <c r="J17" s="10">
        <f t="shared" si="5"/>
        <v>6.0140199999999998E-2</v>
      </c>
      <c r="K17" s="9"/>
      <c r="L17" s="9"/>
    </row>
    <row r="18" spans="1:13">
      <c r="A18" s="6"/>
      <c r="B18" s="1" t="s">
        <v>30</v>
      </c>
      <c r="C18" s="10">
        <v>0.02</v>
      </c>
      <c r="D18" s="10">
        <v>0.28000000000000003</v>
      </c>
      <c r="E18" s="10">
        <v>0</v>
      </c>
      <c r="F18" s="10">
        <v>0.3</v>
      </c>
      <c r="G18" s="10">
        <f t="shared" si="5"/>
        <v>2.0738000000000002E-3</v>
      </c>
      <c r="H18" s="10">
        <f t="shared" si="5"/>
        <v>2.9033200000000006E-2</v>
      </c>
      <c r="I18" s="10">
        <f t="shared" si="5"/>
        <v>0</v>
      </c>
      <c r="J18" s="10">
        <f t="shared" si="5"/>
        <v>3.1106999999999999E-2</v>
      </c>
      <c r="K18" s="9"/>
      <c r="L18" s="9"/>
    </row>
    <row r="19" spans="1:13">
      <c r="A19" s="6"/>
      <c r="B19" s="1" t="s">
        <v>29</v>
      </c>
      <c r="C19" s="10">
        <v>0.01</v>
      </c>
      <c r="D19" s="10">
        <v>0.15</v>
      </c>
      <c r="E19" s="10">
        <v>0</v>
      </c>
      <c r="F19" s="10">
        <v>0.16</v>
      </c>
      <c r="G19" s="10">
        <f t="shared" ref="G19:J22" si="6">C19*$J$2</f>
        <v>1.3718000000000001E-3</v>
      </c>
      <c r="H19" s="10">
        <f t="shared" si="6"/>
        <v>2.0576999999999998E-2</v>
      </c>
      <c r="I19" s="10">
        <f t="shared" si="6"/>
        <v>0</v>
      </c>
      <c r="J19" s="10">
        <f t="shared" si="6"/>
        <v>2.1948800000000001E-2</v>
      </c>
      <c r="K19" s="9"/>
      <c r="L19" s="9"/>
    </row>
    <row r="20" spans="1:13" s="6" customFormat="1">
      <c r="B20" s="6" t="s">
        <v>28</v>
      </c>
      <c r="C20" s="8">
        <v>0</v>
      </c>
      <c r="D20" s="8">
        <v>0</v>
      </c>
      <c r="E20" s="8">
        <v>0.1</v>
      </c>
      <c r="F20" s="8">
        <v>0.1</v>
      </c>
      <c r="G20" s="8">
        <f t="shared" si="6"/>
        <v>0</v>
      </c>
      <c r="H20" s="8">
        <f t="shared" si="6"/>
        <v>0</v>
      </c>
      <c r="I20" s="8">
        <f t="shared" si="6"/>
        <v>1.3718000000000001E-2</v>
      </c>
      <c r="J20" s="8">
        <f t="shared" si="6"/>
        <v>1.3718000000000001E-2</v>
      </c>
      <c r="K20" s="7"/>
      <c r="L20" s="7"/>
    </row>
    <row r="21" spans="1:13" s="6" customFormat="1">
      <c r="B21" s="6" t="s">
        <v>27</v>
      </c>
      <c r="C21" s="8">
        <v>2.1305785704854099E-2</v>
      </c>
      <c r="D21" s="8">
        <v>1.9764111092723149</v>
      </c>
      <c r="E21" s="8">
        <v>0</v>
      </c>
      <c r="F21" s="8">
        <v>1.9977168949771689</v>
      </c>
      <c r="G21" s="8">
        <f t="shared" si="6"/>
        <v>2.9227276829918852E-3</v>
      </c>
      <c r="H21" s="8">
        <f t="shared" si="6"/>
        <v>0.27112407596997617</v>
      </c>
      <c r="I21" s="8">
        <f t="shared" si="6"/>
        <v>0</v>
      </c>
      <c r="J21" s="8">
        <f t="shared" si="6"/>
        <v>0.27404680365296802</v>
      </c>
      <c r="K21" s="7"/>
      <c r="L21" s="7"/>
    </row>
    <row r="22" spans="1:13" s="6" customFormat="1">
      <c r="B22" s="6" t="s">
        <v>26</v>
      </c>
      <c r="C22" s="8">
        <v>10</v>
      </c>
      <c r="D22" s="8">
        <v>0</v>
      </c>
      <c r="E22" s="8">
        <v>5.8</v>
      </c>
      <c r="F22" s="8">
        <v>15.8</v>
      </c>
      <c r="G22" s="8">
        <f t="shared" si="6"/>
        <v>1.3717999999999999</v>
      </c>
      <c r="H22" s="8">
        <f t="shared" si="6"/>
        <v>0</v>
      </c>
      <c r="I22" s="8">
        <f t="shared" si="6"/>
        <v>0.79564399999999991</v>
      </c>
      <c r="J22" s="8">
        <f t="shared" si="6"/>
        <v>2.1674440000000001</v>
      </c>
      <c r="K22" s="7"/>
      <c r="L22" s="7"/>
    </row>
    <row r="23" spans="1:13" s="2" customFormat="1" ht="15">
      <c r="B23" s="2" t="s">
        <v>2</v>
      </c>
      <c r="C23" s="4">
        <f t="shared" ref="C23:J23" si="7">C22+C21+C20+C16+C15+C12+C8</f>
        <v>37.894305785704852</v>
      </c>
      <c r="D23" s="4">
        <f t="shared" si="7"/>
        <v>12.820411109272314</v>
      </c>
      <c r="E23" s="4">
        <f t="shared" si="7"/>
        <v>17.641999999999996</v>
      </c>
      <c r="F23" s="4">
        <f t="shared" si="7"/>
        <v>68.356716894977168</v>
      </c>
      <c r="G23" s="4">
        <f t="shared" si="7"/>
        <v>4.2652089976829926</v>
      </c>
      <c r="H23" s="4">
        <f t="shared" si="7"/>
        <v>1.4005619359699761</v>
      </c>
      <c r="I23" s="4">
        <f t="shared" si="7"/>
        <v>2.02688998</v>
      </c>
      <c r="J23" s="4">
        <f t="shared" si="7"/>
        <v>7.6926609136529684</v>
      </c>
      <c r="K23" s="3"/>
      <c r="L23" s="3">
        <f>I23-I17</f>
        <v>1.97608188</v>
      </c>
      <c r="M23" s="11">
        <f>L23/L42</f>
        <v>0.62383820370098053</v>
      </c>
    </row>
    <row r="24" spans="1:13" s="6" customFormat="1">
      <c r="A24" s="6" t="s">
        <v>25</v>
      </c>
      <c r="B24" s="6" t="s">
        <v>24</v>
      </c>
      <c r="C24" s="8">
        <v>0</v>
      </c>
      <c r="D24" s="8">
        <v>0.88300000000000001</v>
      </c>
      <c r="E24" s="8">
        <v>0.31240000000000001</v>
      </c>
      <c r="F24" s="8">
        <v>1.1954</v>
      </c>
      <c r="G24" s="8">
        <f t="shared" ref="G24:J26" si="8">C24*$J$3</f>
        <v>0</v>
      </c>
      <c r="H24" s="8">
        <f t="shared" si="8"/>
        <v>9.1558270000000011E-2</v>
      </c>
      <c r="I24" s="8">
        <f t="shared" si="8"/>
        <v>3.2392756000000002E-2</v>
      </c>
      <c r="J24" s="8">
        <f t="shared" si="8"/>
        <v>0.12395102600000001</v>
      </c>
      <c r="K24" s="7"/>
      <c r="L24" s="7"/>
    </row>
    <row r="25" spans="1:13" s="6" customFormat="1">
      <c r="B25" s="6" t="s">
        <v>23</v>
      </c>
      <c r="C25" s="8">
        <v>0.26</v>
      </c>
      <c r="D25" s="8">
        <v>0</v>
      </c>
      <c r="E25" s="8">
        <v>0.62</v>
      </c>
      <c r="F25" s="8">
        <v>0.88</v>
      </c>
      <c r="G25" s="8">
        <f t="shared" si="8"/>
        <v>2.6959400000000001E-2</v>
      </c>
      <c r="H25" s="8">
        <f t="shared" si="8"/>
        <v>0</v>
      </c>
      <c r="I25" s="8">
        <f t="shared" si="8"/>
        <v>6.4287800000000006E-2</v>
      </c>
      <c r="J25" s="8">
        <f t="shared" si="8"/>
        <v>9.1247200000000001E-2</v>
      </c>
      <c r="K25" s="7"/>
      <c r="L25" s="7"/>
    </row>
    <row r="26" spans="1:13" s="6" customFormat="1">
      <c r="B26" s="6" t="s">
        <v>22</v>
      </c>
      <c r="C26" s="8">
        <v>0.1076</v>
      </c>
      <c r="D26" s="8">
        <v>1.7899999999999999E-3</v>
      </c>
      <c r="E26" s="8">
        <v>8.5800000000000001E-2</v>
      </c>
      <c r="F26" s="8">
        <v>0.19519</v>
      </c>
      <c r="G26" s="8">
        <f t="shared" si="8"/>
        <v>1.1157044000000001E-2</v>
      </c>
      <c r="H26" s="8">
        <f t="shared" si="8"/>
        <v>1.8560509999999999E-4</v>
      </c>
      <c r="I26" s="8">
        <f t="shared" si="8"/>
        <v>8.896602E-3</v>
      </c>
      <c r="J26" s="8">
        <f t="shared" si="8"/>
        <v>2.0239251100000001E-2</v>
      </c>
      <c r="K26" s="7"/>
      <c r="L26" s="7"/>
    </row>
    <row r="27" spans="1:13" s="6" customFormat="1">
      <c r="B27" s="6" t="s">
        <v>21</v>
      </c>
      <c r="C27" s="8">
        <f t="shared" ref="C27:J27" si="9">C28+C29</f>
        <v>0.14960000000000001</v>
      </c>
      <c r="D27" s="8">
        <f t="shared" si="9"/>
        <v>0.79779999999999995</v>
      </c>
      <c r="E27" s="8">
        <f t="shared" si="9"/>
        <v>2.5282999999999998</v>
      </c>
      <c r="F27" s="8">
        <f t="shared" si="9"/>
        <v>3.4756999999999998</v>
      </c>
      <c r="G27" s="8">
        <f t="shared" si="9"/>
        <v>1.6526771000000003E-2</v>
      </c>
      <c r="H27" s="8">
        <f t="shared" si="9"/>
        <v>9.7620234E-2</v>
      </c>
      <c r="I27" s="8">
        <f t="shared" si="9"/>
        <v>0.27989573099999998</v>
      </c>
      <c r="J27" s="8">
        <f t="shared" si="9"/>
        <v>0.394042736</v>
      </c>
      <c r="K27" s="7"/>
      <c r="L27" s="7"/>
    </row>
    <row r="28" spans="1:13">
      <c r="A28" s="6"/>
      <c r="B28" s="1" t="s">
        <v>20</v>
      </c>
      <c r="C28" s="10">
        <v>0.1193</v>
      </c>
      <c r="D28" s="10">
        <v>0.35299999999999998</v>
      </c>
      <c r="E28" s="10">
        <v>1.9986999999999999</v>
      </c>
      <c r="F28" s="10">
        <v>2.4710000000000001</v>
      </c>
      <c r="G28" s="10">
        <f>C28*$J$3</f>
        <v>1.2370217000000001E-2</v>
      </c>
      <c r="H28" s="10">
        <f>D28*$J$3</f>
        <v>3.6602570000000001E-2</v>
      </c>
      <c r="I28" s="10">
        <f>E28*$J$3</f>
        <v>0.20724520299999999</v>
      </c>
      <c r="J28" s="10">
        <f>F28*$J$3</f>
        <v>0.25621799000000001</v>
      </c>
      <c r="K28" s="9"/>
      <c r="L28" s="9"/>
    </row>
    <row r="29" spans="1:13">
      <c r="A29" s="6"/>
      <c r="B29" s="1" t="s">
        <v>19</v>
      </c>
      <c r="C29" s="10">
        <v>3.0300000000000001E-2</v>
      </c>
      <c r="D29" s="10">
        <v>0.44479999999999997</v>
      </c>
      <c r="E29" s="10">
        <v>0.52959999999999996</v>
      </c>
      <c r="F29" s="10">
        <v>1.0046999999999999</v>
      </c>
      <c r="G29" s="10">
        <f t="shared" ref="G29:J30" si="10">C29*$J$2</f>
        <v>4.1565539999999998E-3</v>
      </c>
      <c r="H29" s="10">
        <f t="shared" si="10"/>
        <v>6.1017663999999992E-2</v>
      </c>
      <c r="I29" s="10">
        <f t="shared" si="10"/>
        <v>7.2650527999999992E-2</v>
      </c>
      <c r="J29" s="10">
        <f t="shared" si="10"/>
        <v>0.137824746</v>
      </c>
      <c r="K29" s="9"/>
      <c r="L29" s="9"/>
    </row>
    <row r="30" spans="1:13" s="6" customFormat="1">
      <c r="B30" s="6" t="s">
        <v>18</v>
      </c>
      <c r="C30" s="8">
        <v>1.28</v>
      </c>
      <c r="D30" s="8">
        <v>1.6</v>
      </c>
      <c r="E30" s="8">
        <v>0.32</v>
      </c>
      <c r="F30" s="8">
        <v>3.2</v>
      </c>
      <c r="G30" s="8">
        <f t="shared" si="10"/>
        <v>0.17559040000000001</v>
      </c>
      <c r="H30" s="8">
        <f t="shared" si="10"/>
        <v>0.21948800000000002</v>
      </c>
      <c r="I30" s="8">
        <f t="shared" si="10"/>
        <v>4.3897600000000002E-2</v>
      </c>
      <c r="J30" s="8">
        <f t="shared" si="10"/>
        <v>0.43897600000000003</v>
      </c>
      <c r="K30" s="7"/>
      <c r="L30" s="7"/>
    </row>
    <row r="31" spans="1:13" s="6" customFormat="1">
      <c r="B31" s="6" t="s">
        <v>17</v>
      </c>
      <c r="C31" s="8">
        <v>1.68</v>
      </c>
      <c r="D31" s="8">
        <v>0</v>
      </c>
      <c r="E31" s="8">
        <v>4.6399999999999997</v>
      </c>
      <c r="F31" s="8">
        <v>6.32</v>
      </c>
      <c r="G31" s="8">
        <f>C31*$J$3</f>
        <v>0.1741992</v>
      </c>
      <c r="H31" s="8">
        <f>D31*$J$3</f>
        <v>0</v>
      </c>
      <c r="I31" s="8">
        <f>E31*$J$3</f>
        <v>0.48112159999999998</v>
      </c>
      <c r="J31" s="8">
        <f>F31*$J$3</f>
        <v>0.65532080000000004</v>
      </c>
      <c r="K31" s="7"/>
      <c r="L31" s="7"/>
    </row>
    <row r="32" spans="1:13" s="2" customFormat="1" ht="15">
      <c r="B32" s="2" t="s">
        <v>16</v>
      </c>
      <c r="C32" s="4">
        <f t="shared" ref="C32:J32" si="11">C24+C25+C26+C27+C30+C31</f>
        <v>3.4771999999999998</v>
      </c>
      <c r="D32" s="4">
        <f t="shared" si="11"/>
        <v>3.2825899999999999</v>
      </c>
      <c r="E32" s="4">
        <f t="shared" si="11"/>
        <v>8.5064999999999991</v>
      </c>
      <c r="F32" s="4">
        <f t="shared" si="11"/>
        <v>15.266290000000001</v>
      </c>
      <c r="G32" s="4">
        <f t="shared" si="11"/>
        <v>0.404432815</v>
      </c>
      <c r="H32" s="4">
        <f t="shared" si="11"/>
        <v>0.40885210910000003</v>
      </c>
      <c r="I32" s="4">
        <f t="shared" si="11"/>
        <v>0.91049208899999989</v>
      </c>
      <c r="J32" s="4">
        <f t="shared" si="11"/>
        <v>1.7237770131000003</v>
      </c>
      <c r="K32" s="3"/>
      <c r="L32" s="3">
        <f>I32</f>
        <v>0.91049208899999989</v>
      </c>
      <c r="M32" s="5">
        <f>L32/L42</f>
        <v>0.28743735522017605</v>
      </c>
    </row>
    <row r="33" spans="1:13" s="6" customFormat="1">
      <c r="A33" s="6" t="s">
        <v>15</v>
      </c>
      <c r="B33" s="6" t="s">
        <v>14</v>
      </c>
      <c r="C33" s="8">
        <v>0.62</v>
      </c>
      <c r="D33" s="8">
        <v>0.24</v>
      </c>
      <c r="E33" s="8">
        <v>0</v>
      </c>
      <c r="F33" s="8">
        <v>0.86</v>
      </c>
      <c r="G33" s="8">
        <f t="shared" ref="G33:J36" si="12">C33*$J$3</f>
        <v>6.4287800000000006E-2</v>
      </c>
      <c r="H33" s="8">
        <f t="shared" si="12"/>
        <v>2.4885600000000001E-2</v>
      </c>
      <c r="I33" s="8">
        <f t="shared" si="12"/>
        <v>0</v>
      </c>
      <c r="J33" s="8">
        <f t="shared" si="12"/>
        <v>8.91734E-2</v>
      </c>
      <c r="K33" s="7"/>
      <c r="L33" s="7"/>
    </row>
    <row r="34" spans="1:13" s="6" customFormat="1">
      <c r="B34" s="6" t="s">
        <v>13</v>
      </c>
      <c r="C34" s="8">
        <v>0</v>
      </c>
      <c r="D34" s="8">
        <v>0</v>
      </c>
      <c r="E34" s="8">
        <v>0.3</v>
      </c>
      <c r="F34" s="8">
        <v>0.3</v>
      </c>
      <c r="G34" s="8">
        <f t="shared" si="12"/>
        <v>0</v>
      </c>
      <c r="H34" s="8">
        <f t="shared" si="12"/>
        <v>0</v>
      </c>
      <c r="I34" s="8">
        <f t="shared" si="12"/>
        <v>3.1106999999999999E-2</v>
      </c>
      <c r="J34" s="8">
        <f t="shared" si="12"/>
        <v>3.1106999999999999E-2</v>
      </c>
      <c r="K34" s="7"/>
      <c r="L34" s="7"/>
    </row>
    <row r="35" spans="1:13" s="6" customFormat="1">
      <c r="B35" s="6" t="s">
        <v>12</v>
      </c>
      <c r="C35" s="8">
        <v>0</v>
      </c>
      <c r="D35" s="8">
        <v>0</v>
      </c>
      <c r="E35" s="8">
        <v>0</v>
      </c>
      <c r="F35" s="8">
        <v>0</v>
      </c>
      <c r="G35" s="8">
        <f t="shared" si="12"/>
        <v>0</v>
      </c>
      <c r="H35" s="8">
        <f t="shared" si="12"/>
        <v>0</v>
      </c>
      <c r="I35" s="8">
        <f t="shared" si="12"/>
        <v>0</v>
      </c>
      <c r="J35" s="8">
        <f t="shared" si="12"/>
        <v>0</v>
      </c>
      <c r="K35" s="7"/>
      <c r="L35" s="7"/>
    </row>
    <row r="36" spans="1:13" s="6" customFormat="1">
      <c r="B36" s="6" t="s">
        <v>11</v>
      </c>
      <c r="C36" s="8">
        <v>0</v>
      </c>
      <c r="D36" s="8">
        <v>0</v>
      </c>
      <c r="E36" s="8">
        <v>0</v>
      </c>
      <c r="F36" s="8">
        <v>0</v>
      </c>
      <c r="G36" s="8">
        <f t="shared" si="12"/>
        <v>0</v>
      </c>
      <c r="H36" s="8">
        <f t="shared" si="12"/>
        <v>0</v>
      </c>
      <c r="I36" s="8">
        <f t="shared" si="12"/>
        <v>0</v>
      </c>
      <c r="J36" s="8">
        <f t="shared" si="12"/>
        <v>0</v>
      </c>
      <c r="K36" s="7"/>
      <c r="L36" s="7"/>
    </row>
    <row r="37" spans="1:13" s="6" customFormat="1">
      <c r="B37" s="6" t="s">
        <v>10</v>
      </c>
      <c r="C37" s="8">
        <v>6.4398078339046358E-2</v>
      </c>
      <c r="D37" s="8">
        <v>1.4873026488380707</v>
      </c>
      <c r="E37" s="8">
        <v>1.5882992728228855</v>
      </c>
      <c r="F37" s="8">
        <v>3.14</v>
      </c>
      <c r="G37" s="8">
        <f t="shared" ref="G37:J38" si="13">C37*$J$2</f>
        <v>8.8341283865503786E-3</v>
      </c>
      <c r="H37" s="8">
        <f t="shared" si="13"/>
        <v>0.20402817736760653</v>
      </c>
      <c r="I37" s="8">
        <f t="shared" si="13"/>
        <v>0.21788289424584342</v>
      </c>
      <c r="J37" s="8">
        <f t="shared" si="13"/>
        <v>0.43074519999999999</v>
      </c>
      <c r="K37" s="7"/>
      <c r="L37" s="7"/>
    </row>
    <row r="38" spans="1:13" s="6" customFormat="1">
      <c r="B38" s="6" t="s">
        <v>9</v>
      </c>
      <c r="C38" s="8">
        <v>0.2475</v>
      </c>
      <c r="D38" s="8">
        <v>0</v>
      </c>
      <c r="E38" s="8">
        <v>8.2500000000000004E-2</v>
      </c>
      <c r="F38" s="8">
        <v>0.33</v>
      </c>
      <c r="G38" s="8">
        <f t="shared" si="13"/>
        <v>3.3952049999999998E-2</v>
      </c>
      <c r="H38" s="8">
        <f t="shared" si="13"/>
        <v>0</v>
      </c>
      <c r="I38" s="8">
        <f t="shared" si="13"/>
        <v>1.131735E-2</v>
      </c>
      <c r="J38" s="8">
        <f t="shared" si="13"/>
        <v>4.5269400000000001E-2</v>
      </c>
      <c r="K38" s="7"/>
      <c r="L38" s="7"/>
    </row>
    <row r="39" spans="1:13" s="6" customFormat="1">
      <c r="B39" s="6" t="s">
        <v>8</v>
      </c>
      <c r="C39" s="8">
        <v>1</v>
      </c>
      <c r="D39" s="8">
        <v>0.3</v>
      </c>
      <c r="E39" s="8">
        <v>0.2</v>
      </c>
      <c r="F39" s="8">
        <v>1.5</v>
      </c>
      <c r="G39" s="8">
        <f t="shared" ref="G39:J40" si="14">C39*$J$3</f>
        <v>0.10369</v>
      </c>
      <c r="H39" s="8">
        <f t="shared" si="14"/>
        <v>3.1106999999999999E-2</v>
      </c>
      <c r="I39" s="8">
        <f t="shared" si="14"/>
        <v>2.0738000000000003E-2</v>
      </c>
      <c r="J39" s="8">
        <f t="shared" si="14"/>
        <v>0.15553500000000001</v>
      </c>
      <c r="K39" s="7"/>
      <c r="L39" s="7"/>
    </row>
    <row r="40" spans="1:13" s="6" customFormat="1">
      <c r="B40" s="6" t="s">
        <v>7</v>
      </c>
      <c r="C40" s="8">
        <v>7.031963470319634E-2</v>
      </c>
      <c r="D40" s="8">
        <v>0</v>
      </c>
      <c r="E40" s="8">
        <v>1.0447488584425235E-3</v>
      </c>
      <c r="F40" s="8">
        <v>7.1364383561638864E-2</v>
      </c>
      <c r="G40" s="8">
        <f t="shared" si="14"/>
        <v>7.291442922374429E-3</v>
      </c>
      <c r="H40" s="8">
        <f t="shared" si="14"/>
        <v>0</v>
      </c>
      <c r="I40" s="8">
        <f t="shared" si="14"/>
        <v>1.0833000913190526E-4</v>
      </c>
      <c r="J40" s="8">
        <f t="shared" si="14"/>
        <v>7.3997729315063345E-3</v>
      </c>
      <c r="K40" s="7"/>
      <c r="L40" s="7"/>
    </row>
    <row r="41" spans="1:13" s="2" customFormat="1" ht="15">
      <c r="B41" s="2" t="s">
        <v>6</v>
      </c>
      <c r="C41" s="4">
        <f t="shared" ref="C41:J41" si="15">C33+C34+C35+C36+C37+C38+C39+C40</f>
        <v>2.0022177130422425</v>
      </c>
      <c r="D41" s="4">
        <f t="shared" si="15"/>
        <v>2.0273026488380705</v>
      </c>
      <c r="E41" s="4">
        <f t="shared" si="15"/>
        <v>2.1718440216813284</v>
      </c>
      <c r="F41" s="4">
        <f t="shared" si="15"/>
        <v>6.2013643835616383</v>
      </c>
      <c r="G41" s="4">
        <f t="shared" si="15"/>
        <v>0.2180554213089248</v>
      </c>
      <c r="H41" s="4">
        <f t="shared" si="15"/>
        <v>0.26002077736760654</v>
      </c>
      <c r="I41" s="4">
        <f t="shared" si="15"/>
        <v>0.28115357425497528</v>
      </c>
      <c r="J41" s="4">
        <f t="shared" si="15"/>
        <v>0.75922977293150629</v>
      </c>
      <c r="K41" s="3"/>
      <c r="L41" s="3">
        <f>I41-I40</f>
        <v>0.28104524424584337</v>
      </c>
      <c r="M41" s="5">
        <f>L41/L42</f>
        <v>8.8724441078843488E-2</v>
      </c>
    </row>
    <row r="42" spans="1:13" s="2" customFormat="1" ht="15">
      <c r="A42" s="2" t="s">
        <v>0</v>
      </c>
      <c r="B42" s="2" t="s">
        <v>5</v>
      </c>
      <c r="C42" s="4">
        <f t="shared" ref="C42:J42" si="16">C41+C32+C23</f>
        <v>43.373723498747097</v>
      </c>
      <c r="D42" s="4">
        <f t="shared" si="16"/>
        <v>18.130303758110387</v>
      </c>
      <c r="E42" s="4">
        <f t="shared" si="16"/>
        <v>28.320344021681322</v>
      </c>
      <c r="F42" s="4">
        <f t="shared" si="16"/>
        <v>89.824371278538806</v>
      </c>
      <c r="G42" s="4">
        <f t="shared" si="16"/>
        <v>4.8876972339919176</v>
      </c>
      <c r="H42" s="4">
        <f t="shared" si="16"/>
        <v>2.0694348224375827</v>
      </c>
      <c r="I42" s="4">
        <f t="shared" si="16"/>
        <v>3.2185356432549752</v>
      </c>
      <c r="J42" s="4">
        <f t="shared" si="16"/>
        <v>10.175667699684475</v>
      </c>
      <c r="K42" s="3"/>
      <c r="L42" s="3">
        <f>SUM(L8:L41)</f>
        <v>3.1676192132458429</v>
      </c>
    </row>
    <row r="43" spans="1:13" s="2" customFormat="1" ht="15">
      <c r="B43" s="2" t="s">
        <v>4</v>
      </c>
      <c r="C43" s="4">
        <f t="shared" ref="C43:J43" si="17">C19+C22+C29+C30+C37+C21</f>
        <v>11.4060038640439</v>
      </c>
      <c r="D43" s="4">
        <f t="shared" si="17"/>
        <v>5.6585137581103861</v>
      </c>
      <c r="E43" s="4">
        <f t="shared" si="17"/>
        <v>8.2378992728228866</v>
      </c>
      <c r="F43" s="4">
        <f t="shared" si="17"/>
        <v>25.302416894977171</v>
      </c>
      <c r="G43" s="4">
        <f t="shared" si="17"/>
        <v>1.564675610069542</v>
      </c>
      <c r="H43" s="4">
        <f t="shared" si="17"/>
        <v>0.77623491733758265</v>
      </c>
      <c r="I43" s="4">
        <f t="shared" si="17"/>
        <v>1.1300750222458433</v>
      </c>
      <c r="J43" s="4">
        <f t="shared" si="17"/>
        <v>3.4709855496529682</v>
      </c>
      <c r="K43" s="3"/>
      <c r="L43" s="3"/>
    </row>
    <row r="44" spans="1:13" s="2" customFormat="1" ht="15">
      <c r="B44" s="2" t="s">
        <v>3</v>
      </c>
      <c r="C44" s="4">
        <f t="shared" ref="C44:J44" si="18">C8+C12+C15+C18+C25+C26+C28+C33+C34+C35+C36+C39+C40+C31+C24+C17+C38+C20</f>
        <v>31.967719634703197</v>
      </c>
      <c r="D44" s="4">
        <f t="shared" si="18"/>
        <v>12.471789999999999</v>
      </c>
      <c r="E44" s="4">
        <f t="shared" si="18"/>
        <v>20.082444748858443</v>
      </c>
      <c r="F44" s="4">
        <f t="shared" si="18"/>
        <v>64.521954383561635</v>
      </c>
      <c r="G44" s="4">
        <f t="shared" si="18"/>
        <v>3.3230216239223735</v>
      </c>
      <c r="H44" s="4">
        <f t="shared" si="18"/>
        <v>1.2931999050999998</v>
      </c>
      <c r="I44" s="4">
        <f t="shared" si="18"/>
        <v>2.0884606210091317</v>
      </c>
      <c r="J44" s="4">
        <f t="shared" si="18"/>
        <v>6.7046821500315081</v>
      </c>
      <c r="K44" s="3"/>
      <c r="L44" s="3"/>
    </row>
  </sheetData>
  <pageMargins left="0.75" right="0.75" top="1" bottom="1" header="0.5" footer="0.5"/>
  <pageSetup scale="65" orientation="landscape" r:id="rId1"/>
  <headerFooter alignWithMargins="0">
    <oddHeader>&amp;R&amp;P of &amp;N</oddHeader>
    <oddFooter>&amp;L&amp;F,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04F6CA-991F-490F-AD7B-8BA55D35E28F}"/>
</file>

<file path=customXml/itemProps2.xml><?xml version="1.0" encoding="utf-8"?>
<ds:datastoreItem xmlns:ds="http://schemas.openxmlformats.org/officeDocument/2006/customXml" ds:itemID="{7D1A7AB4-4592-4D18-96E9-43036B8EEA39}"/>
</file>

<file path=customXml/itemProps3.xml><?xml version="1.0" encoding="utf-8"?>
<ds:datastoreItem xmlns:ds="http://schemas.openxmlformats.org/officeDocument/2006/customXml" ds:itemID="{820E954C-373B-4394-A756-1F18C9D40EC5}"/>
</file>

<file path=customXml/itemProps4.xml><?xml version="1.0" encoding="utf-8"?>
<ds:datastoreItem xmlns:ds="http://schemas.openxmlformats.org/officeDocument/2006/customXml" ds:itemID="{C2AC5F9E-09AA-4DA4-A557-FAB65179E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NEEA Allocation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