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65" windowHeight="11340"/>
  </bookViews>
  <sheets>
    <sheet name="2012-2013 Portfolio view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5" i="1"/>
  <c r="H45"/>
  <c r="J30"/>
  <c r="H30"/>
  <c r="K70"/>
  <c r="K69"/>
  <c r="K68"/>
  <c r="K67"/>
  <c r="H71"/>
  <c r="K71" s="1"/>
  <c r="K61"/>
  <c r="K59"/>
  <c r="J62"/>
  <c r="H62"/>
  <c r="K54"/>
  <c r="K53"/>
  <c r="K52"/>
  <c r="H44"/>
  <c r="K44" s="1"/>
  <c r="K50"/>
  <c r="K49"/>
  <c r="K48"/>
  <c r="K47"/>
  <c r="K46"/>
  <c r="K45"/>
  <c r="J44"/>
  <c r="K43"/>
  <c r="K42"/>
  <c r="K41"/>
  <c r="K40"/>
  <c r="J39"/>
  <c r="J55"/>
  <c r="H39"/>
  <c r="H55" s="1"/>
  <c r="K34"/>
  <c r="H35"/>
  <c r="K35"/>
  <c r="G35"/>
  <c r="K29"/>
  <c r="K28"/>
  <c r="K27"/>
  <c r="K26"/>
  <c r="K24"/>
  <c r="I30"/>
  <c r="K23"/>
  <c r="G30"/>
  <c r="K18"/>
  <c r="K17"/>
  <c r="K16"/>
  <c r="K15"/>
  <c r="K14"/>
  <c r="K13"/>
  <c r="K12"/>
  <c r="K11"/>
  <c r="K10"/>
  <c r="K9"/>
  <c r="K8"/>
  <c r="K7"/>
  <c r="J6"/>
  <c r="I6"/>
  <c r="H6"/>
  <c r="K6" s="1"/>
  <c r="G6"/>
  <c r="J20"/>
  <c r="I20"/>
  <c r="I64" s="1"/>
  <c r="I75" s="1"/>
  <c r="H20"/>
  <c r="F2"/>
  <c r="J64"/>
  <c r="J75"/>
  <c r="K62"/>
  <c r="G20"/>
  <c r="G64" s="1"/>
  <c r="G75" s="1"/>
  <c r="J83"/>
  <c r="J87"/>
  <c r="K30"/>
  <c r="K33"/>
  <c r="K58"/>
  <c r="K60"/>
  <c r="K5"/>
  <c r="K19"/>
  <c r="K39"/>
  <c r="K20" l="1"/>
  <c r="H87"/>
  <c r="H64"/>
  <c r="K55"/>
  <c r="H83"/>
  <c r="K51"/>
  <c r="H75" l="1"/>
  <c r="K75" s="1"/>
  <c r="K64"/>
</calcChain>
</file>

<file path=xl/sharedStrings.xml><?xml version="1.0" encoding="utf-8"?>
<sst xmlns="http://schemas.openxmlformats.org/spreadsheetml/2006/main" count="112" uniqueCount="110">
  <si>
    <t>Last revised:</t>
  </si>
  <si>
    <t>Schedule Nos.</t>
  </si>
  <si>
    <t>Program Name</t>
  </si>
  <si>
    <t>MWH Savings</t>
  </si>
  <si>
    <t>Electric Rider Budget</t>
  </si>
  <si>
    <t>Therm Savings</t>
  </si>
  <si>
    <t>Gas Tracker Budget</t>
  </si>
  <si>
    <t>Total Tariff Budget</t>
  </si>
  <si>
    <t>Residential Energy Management</t>
  </si>
  <si>
    <t>E201</t>
  </si>
  <si>
    <t>G203</t>
  </si>
  <si>
    <t>Low Income Weatherization</t>
  </si>
  <si>
    <t>E214</t>
  </si>
  <si>
    <t>G214</t>
  </si>
  <si>
    <t>Single Family Existing     (Subtotal)</t>
  </si>
  <si>
    <t>Residential lighting</t>
  </si>
  <si>
    <t>Space heat</t>
  </si>
  <si>
    <t>Water heat</t>
  </si>
  <si>
    <t>-</t>
  </si>
  <si>
    <t>HomePrint</t>
  </si>
  <si>
    <t>Home Appliances</t>
  </si>
  <si>
    <t>Showerheads</t>
  </si>
  <si>
    <t>Weatherization</t>
  </si>
  <si>
    <t xml:space="preserve">Home Energy Reports </t>
  </si>
  <si>
    <t>E215</t>
  </si>
  <si>
    <t>G215</t>
  </si>
  <si>
    <t>Single Family New Construction</t>
  </si>
  <si>
    <t>E216</t>
  </si>
  <si>
    <t>Fuel Conversion</t>
  </si>
  <si>
    <t>E217</t>
  </si>
  <si>
    <t>G217</t>
  </si>
  <si>
    <t>Multi Family Existing</t>
  </si>
  <si>
    <t>E218</t>
  </si>
  <si>
    <t>G218</t>
  </si>
  <si>
    <t>Multi Family New Construction</t>
  </si>
  <si>
    <t>E249</t>
  </si>
  <si>
    <t>G249</t>
  </si>
  <si>
    <t>Pilots</t>
  </si>
  <si>
    <t>Total, Residential Programs</t>
  </si>
  <si>
    <t>Business Energy Management</t>
  </si>
  <si>
    <t>E250</t>
  </si>
  <si>
    <t>G205</t>
  </si>
  <si>
    <t>Commercial / Industrial Retrofit</t>
  </si>
  <si>
    <t>E251</t>
  </si>
  <si>
    <t>G251</t>
  </si>
  <si>
    <t>Commercial/Industrial New Construction</t>
  </si>
  <si>
    <t>E253</t>
  </si>
  <si>
    <t>G208</t>
  </si>
  <si>
    <t>Resource Conservation Manager</t>
  </si>
  <si>
    <t>E255</t>
  </si>
  <si>
    <t>Small Business Lighting Rebate</t>
  </si>
  <si>
    <t>E258</t>
  </si>
  <si>
    <t>Large Power User - Self Directed Program</t>
  </si>
  <si>
    <t>E261</t>
  </si>
  <si>
    <t>G261</t>
  </si>
  <si>
    <t>Energy Efficient Technology Evaluation</t>
  </si>
  <si>
    <t>E262</t>
  </si>
  <si>
    <t>G262</t>
  </si>
  <si>
    <t>Commercial Rebates</t>
  </si>
  <si>
    <t>Subtotal, Business Programs</t>
  </si>
  <si>
    <t>Regional Efficiency Programs</t>
  </si>
  <si>
    <t>E254</t>
  </si>
  <si>
    <t>NW Energy Efficiency Alliance</t>
  </si>
  <si>
    <t>Generation, Transmission, and Distribution</t>
  </si>
  <si>
    <t>Subtotal, Regional Programs</t>
  </si>
  <si>
    <t>EES Portfolio Support</t>
  </si>
  <si>
    <t>Customer Engagement and Education</t>
  </si>
  <si>
    <t>Energy Advisors</t>
  </si>
  <si>
    <t>Events</t>
  </si>
  <si>
    <t>Brochures</t>
  </si>
  <si>
    <t>Education</t>
  </si>
  <si>
    <t>Web Experience</t>
  </si>
  <si>
    <t>Mainstreaming Green (Subtotal)</t>
  </si>
  <si>
    <t>Web Development</t>
  </si>
  <si>
    <t>Web content, maintenance + analytics</t>
  </si>
  <si>
    <t>Online customer tools</t>
  </si>
  <si>
    <t>E-news</t>
  </si>
  <si>
    <t>Miscellaneous applications</t>
  </si>
  <si>
    <t>EES Market Integration</t>
  </si>
  <si>
    <t>Energy Efficient Communities</t>
  </si>
  <si>
    <t xml:space="preserve">Trade Ally Support </t>
  </si>
  <si>
    <t>Marketing Research</t>
  </si>
  <si>
    <t>Subtotal, Portfolio Support</t>
  </si>
  <si>
    <t>EES Research &amp; Compliance</t>
  </si>
  <si>
    <t>Conservation Supply Curves</t>
  </si>
  <si>
    <r>
      <t>Strategic Planning</t>
    </r>
    <r>
      <rPr>
        <strike/>
        <sz val="10"/>
        <color indexed="10"/>
        <rFont val="Arial"/>
        <family val="2"/>
      </rPr>
      <t xml:space="preserve"> </t>
    </r>
  </si>
  <si>
    <t>Program Evaluation</t>
  </si>
  <si>
    <t>Program Support</t>
  </si>
  <si>
    <t>Subtotal, Research &amp; Compliance</t>
  </si>
  <si>
    <t>Total, Efficiency Programs Included in CE Calculations</t>
  </si>
  <si>
    <t>Other Electric Programs</t>
  </si>
  <si>
    <t>E150</t>
  </si>
  <si>
    <t>Net Metering</t>
  </si>
  <si>
    <t>E248</t>
  </si>
  <si>
    <t>Renewables Education</t>
  </si>
  <si>
    <t>E249a</t>
  </si>
  <si>
    <t>C/I Load Control Pilot</t>
  </si>
  <si>
    <t>Residential Demand Response Pilot</t>
  </si>
  <si>
    <t>Subtotal, Other Electric Programs</t>
  </si>
  <si>
    <t xml:space="preserve"> </t>
  </si>
  <si>
    <t>GRAND TOTAL All EES Programs</t>
  </si>
  <si>
    <r>
      <rPr>
        <sz val="10"/>
        <color indexed="30"/>
        <rFont val="Arial"/>
        <family val="2"/>
      </rPr>
      <t>BLUE</t>
    </r>
    <r>
      <rPr>
        <sz val="10"/>
        <color theme="1"/>
        <rFont val="Arial"/>
        <family val="2"/>
      </rPr>
      <t xml:space="preserve"> print represents a former Support Activity budget amount.</t>
    </r>
  </si>
  <si>
    <t>Please note that Schedules E200, G202, E206, G207, E/G260 and E/G270 are retired in 2012.</t>
  </si>
  <si>
    <t>2010-2011 original filing:</t>
  </si>
  <si>
    <t>71.0 aMW</t>
  </si>
  <si>
    <t>Blue cells = use for 10% "info-only" calculation:</t>
  </si>
  <si>
    <t>HER program costs excluded from "info-only" calculation because savings will be measured.</t>
  </si>
  <si>
    <t>Purple cells = use for 1 - 3% eval calculation:</t>
  </si>
  <si>
    <t>DRAFT</t>
  </si>
  <si>
    <r>
      <t>DRAFT</t>
    </r>
    <r>
      <rPr>
        <b/>
        <sz val="12"/>
        <rFont val="Arial"/>
        <family val="2"/>
      </rPr>
      <t xml:space="preserve"> EES Conservation Rider/Tracker Savings Goals and Budgets, 2012 - 2013</t>
    </r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</si>
</sst>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[$-409]m/d/yy\ h:mm\ AM/PM;@"/>
    <numFmt numFmtId="166" formatCode="_(&quot;$&quot;* #,##0_);_(&quot;$&quot;* \(#,##0\);_(&quot;$&quot;* &quot;-&quot;??_);_(@_)"/>
    <numFmt numFmtId="167" formatCode="###.0\ &quot;aMW&quot;"/>
    <numFmt numFmtId="168" formatCode="&quot;$&quot;#,##0"/>
    <numFmt numFmtId="169" formatCode="##.0\ &quot;FTEs&quot;"/>
  </numFmts>
  <fonts count="28">
    <font>
      <sz val="10"/>
      <color theme="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u val="singleAccounting"/>
      <sz val="10"/>
      <color indexed="8"/>
      <name val="Arial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strike/>
      <sz val="10"/>
      <color indexed="10"/>
      <name val="Arial"/>
      <family val="2"/>
    </font>
    <font>
      <b/>
      <sz val="11"/>
      <name val="Arial"/>
      <family val="2"/>
    </font>
    <font>
      <sz val="10"/>
      <color indexed="30"/>
      <name val="Arial"/>
      <family val="2"/>
    </font>
    <font>
      <b/>
      <sz val="10"/>
      <color indexed="12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0"/>
      <color indexed="30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strike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75">
    <xf numFmtId="0" fontId="0" fillId="0" borderId="0" xfId="0"/>
    <xf numFmtId="0" fontId="1" fillId="0" borderId="0" xfId="0" applyFont="1" applyBorder="1"/>
    <xf numFmtId="3" fontId="0" fillId="0" borderId="0" xfId="0" applyNumberFormat="1" applyBorder="1"/>
    <xf numFmtId="42" fontId="0" fillId="0" borderId="0" xfId="0" applyNumberFormat="1" applyBorder="1"/>
    <xf numFmtId="164" fontId="18" fillId="0" borderId="0" xfId="2" applyNumberFormat="1" applyFont="1"/>
    <xf numFmtId="0" fontId="2" fillId="0" borderId="1" xfId="0" applyFont="1" applyFill="1" applyBorder="1" applyAlignment="1">
      <alignment horizontal="right"/>
    </xf>
    <xf numFmtId="165" fontId="2" fillId="0" borderId="2" xfId="0" applyNumberFormat="1" applyFont="1" applyBorder="1" applyAlignment="1">
      <alignment horizontal="left"/>
    </xf>
    <xf numFmtId="42" fontId="0" fillId="0" borderId="2" xfId="0" applyNumberFormat="1" applyBorder="1"/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2" fontId="1" fillId="0" borderId="4" xfId="0" applyNumberFormat="1" applyFont="1" applyBorder="1" applyAlignment="1">
      <alignment horizontal="center" vertical="center" wrapText="1"/>
    </xf>
    <xf numFmtId="3" fontId="1" fillId="2" borderId="5" xfId="0" applyNumberFormat="1" applyFont="1" applyFill="1" applyBorder="1"/>
    <xf numFmtId="3" fontId="1" fillId="2" borderId="6" xfId="0" applyNumberFormat="1" applyFont="1" applyFill="1" applyBorder="1"/>
    <xf numFmtId="0" fontId="3" fillId="2" borderId="6" xfId="0" applyFont="1" applyFill="1" applyBorder="1"/>
    <xf numFmtId="42" fontId="1" fillId="2" borderId="6" xfId="0" applyNumberFormat="1" applyFont="1" applyFill="1" applyBorder="1"/>
    <xf numFmtId="3" fontId="1" fillId="2" borderId="7" xfId="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7" fontId="0" fillId="0" borderId="9" xfId="0" applyNumberFormat="1" applyFill="1" applyBorder="1" applyProtection="1"/>
    <xf numFmtId="42" fontId="0" fillId="0" borderId="9" xfId="0" applyNumberFormat="1" applyFill="1" applyBorder="1" applyProtection="1"/>
    <xf numFmtId="3" fontId="0" fillId="0" borderId="9" xfId="0" applyNumberFormat="1" applyFill="1" applyBorder="1" applyProtection="1"/>
    <xf numFmtId="166" fontId="18" fillId="0" borderId="12" xfId="1" applyNumberFormat="1" applyFont="1" applyFill="1" applyBorder="1" applyProtection="1"/>
    <xf numFmtId="0" fontId="0" fillId="3" borderId="10" xfId="0" applyFill="1" applyBorder="1"/>
    <xf numFmtId="0" fontId="0" fillId="3" borderId="9" xfId="0" applyFont="1" applyFill="1" applyBorder="1"/>
    <xf numFmtId="0" fontId="0" fillId="3" borderId="11" xfId="0" applyFont="1" applyFill="1" applyBorder="1"/>
    <xf numFmtId="37" fontId="0" fillId="3" borderId="10" xfId="0" applyNumberFormat="1" applyFont="1" applyFill="1" applyBorder="1" applyProtection="1"/>
    <xf numFmtId="166" fontId="18" fillId="3" borderId="9" xfId="1" applyNumberFormat="1" applyFont="1" applyFill="1" applyBorder="1" applyProtection="1"/>
    <xf numFmtId="37" fontId="0" fillId="3" borderId="9" xfId="0" applyNumberFormat="1" applyFont="1" applyFill="1" applyBorder="1" applyProtection="1"/>
    <xf numFmtId="166" fontId="18" fillId="3" borderId="12" xfId="1" applyNumberFormat="1" applyFont="1" applyFill="1" applyBorder="1" applyProtection="1"/>
    <xf numFmtId="0" fontId="21" fillId="0" borderId="9" xfId="0" applyFont="1" applyBorder="1"/>
    <xf numFmtId="0" fontId="21" fillId="0" borderId="11" xfId="0" applyFont="1" applyBorder="1"/>
    <xf numFmtId="37" fontId="21" fillId="0" borderId="9" xfId="0" applyNumberFormat="1" applyFont="1" applyFill="1" applyBorder="1" applyProtection="1"/>
    <xf numFmtId="166" fontId="21" fillId="0" borderId="9" xfId="1" applyNumberFormat="1" applyFont="1" applyFill="1" applyBorder="1" applyProtection="1"/>
    <xf numFmtId="3" fontId="21" fillId="0" borderId="9" xfId="0" applyNumberFormat="1" applyFont="1" applyFill="1" applyBorder="1" applyProtection="1"/>
    <xf numFmtId="166" fontId="21" fillId="0" borderId="12" xfId="1" applyNumberFormat="1" applyFont="1" applyFill="1" applyBorder="1" applyProtection="1"/>
    <xf numFmtId="3" fontId="21" fillId="0" borderId="9" xfId="0" quotePrefix="1" applyNumberFormat="1" applyFont="1" applyFill="1" applyBorder="1" applyAlignment="1" applyProtection="1">
      <alignment horizontal="center"/>
    </xf>
    <xf numFmtId="166" fontId="21" fillId="0" borderId="9" xfId="1" quotePrefix="1" applyNumberFormat="1" applyFont="1" applyFill="1" applyBorder="1" applyAlignment="1" applyProtection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37" fontId="0" fillId="0" borderId="16" xfId="0" applyNumberFormat="1" applyFill="1" applyBorder="1" applyProtection="1"/>
    <xf numFmtId="42" fontId="0" fillId="0" borderId="16" xfId="0" applyNumberFormat="1" applyFill="1" applyBorder="1" applyProtection="1"/>
    <xf numFmtId="3" fontId="0" fillId="0" borderId="16" xfId="0" applyNumberFormat="1" applyFill="1" applyBorder="1" applyProtection="1"/>
    <xf numFmtId="37" fontId="0" fillId="0" borderId="9" xfId="0" quotePrefix="1" applyNumberFormat="1" applyFill="1" applyBorder="1" applyAlignment="1" applyProtection="1">
      <alignment horizontal="right"/>
    </xf>
    <xf numFmtId="42" fontId="0" fillId="4" borderId="9" xfId="0" applyNumberFormat="1" applyFill="1" applyBorder="1" applyProtection="1"/>
    <xf numFmtId="0" fontId="0" fillId="0" borderId="18" xfId="0" applyBorder="1"/>
    <xf numFmtId="0" fontId="0" fillId="0" borderId="19" xfId="0" applyBorder="1"/>
    <xf numFmtId="0" fontId="4" fillId="0" borderId="19" xfId="0" applyFont="1" applyBorder="1"/>
    <xf numFmtId="37" fontId="5" fillId="0" borderId="19" xfId="0" applyNumberFormat="1" applyFont="1" applyBorder="1" applyProtection="1"/>
    <xf numFmtId="37" fontId="5" fillId="5" borderId="19" xfId="0" applyNumberFormat="1" applyFont="1" applyFill="1" applyBorder="1" applyProtection="1"/>
    <xf numFmtId="37" fontId="5" fillId="0" borderId="19" xfId="0" applyNumberFormat="1" applyFont="1" applyFill="1" applyBorder="1" applyProtection="1"/>
    <xf numFmtId="166" fontId="5" fillId="0" borderId="20" xfId="1" applyNumberFormat="1" applyFont="1" applyFill="1" applyBorder="1" applyProtection="1"/>
    <xf numFmtId="0" fontId="0" fillId="0" borderId="21" xfId="0" applyBorder="1"/>
    <xf numFmtId="0" fontId="0" fillId="0" borderId="0" xfId="0" applyBorder="1"/>
    <xf numFmtId="0" fontId="6" fillId="0" borderId="0" xfId="0" applyFont="1" applyBorder="1"/>
    <xf numFmtId="167" fontId="5" fillId="0" borderId="0" xfId="1" applyNumberFormat="1" applyFont="1" applyFill="1" applyBorder="1" applyProtection="1"/>
    <xf numFmtId="42" fontId="6" fillId="0" borderId="0" xfId="0" applyNumberFormat="1" applyFont="1" applyBorder="1" applyProtection="1"/>
    <xf numFmtId="3" fontId="6" fillId="0" borderId="0" xfId="0" applyNumberFormat="1" applyFont="1" applyBorder="1" applyProtection="1"/>
    <xf numFmtId="42" fontId="7" fillId="0" borderId="22" xfId="0" applyNumberFormat="1" applyFont="1" applyFill="1" applyBorder="1" applyProtection="1"/>
    <xf numFmtId="0" fontId="1" fillId="6" borderId="18" xfId="0" applyFont="1" applyFill="1" applyBorder="1"/>
    <xf numFmtId="0" fontId="1" fillId="6" borderId="19" xfId="0" applyFont="1" applyFill="1" applyBorder="1"/>
    <xf numFmtId="0" fontId="3" fillId="6" borderId="19" xfId="0" applyFont="1" applyFill="1" applyBorder="1"/>
    <xf numFmtId="3" fontId="8" fillId="6" borderId="19" xfId="0" applyNumberFormat="1" applyFont="1" applyFill="1" applyBorder="1" applyProtection="1"/>
    <xf numFmtId="3" fontId="8" fillId="6" borderId="20" xfId="0" applyNumberFormat="1" applyFont="1" applyFill="1" applyBorder="1" applyProtection="1"/>
    <xf numFmtId="0" fontId="0" fillId="0" borderId="23" xfId="0" applyBorder="1"/>
    <xf numFmtId="0" fontId="0" fillId="0" borderId="24" xfId="0" applyBorder="1"/>
    <xf numFmtId="37" fontId="7" fillId="0" borderId="16" xfId="0" applyNumberFormat="1" applyFont="1" applyFill="1" applyBorder="1" applyProtection="1"/>
    <xf numFmtId="42" fontId="7" fillId="0" borderId="16" xfId="0" applyNumberFormat="1" applyFont="1" applyFill="1" applyBorder="1" applyProtection="1"/>
    <xf numFmtId="3" fontId="7" fillId="0" borderId="16" xfId="0" applyNumberFormat="1" applyFont="1" applyFill="1" applyBorder="1" applyProtection="1"/>
    <xf numFmtId="166" fontId="7" fillId="0" borderId="25" xfId="1" applyNumberFormat="1" applyFont="1" applyFill="1" applyBorder="1" applyProtection="1"/>
    <xf numFmtId="0" fontId="0" fillId="0" borderId="26" xfId="0" applyBorder="1"/>
    <xf numFmtId="0" fontId="0" fillId="0" borderId="27" xfId="0" applyBorder="1"/>
    <xf numFmtId="37" fontId="7" fillId="0" borderId="9" xfId="0" applyNumberFormat="1" applyFont="1" applyFill="1" applyBorder="1" applyProtection="1"/>
    <xf numFmtId="42" fontId="7" fillId="0" borderId="9" xfId="0" applyNumberFormat="1" applyFont="1" applyFill="1" applyBorder="1" applyProtection="1"/>
    <xf numFmtId="3" fontId="7" fillId="0" borderId="9" xfId="0" applyNumberFormat="1" applyFont="1" applyFill="1" applyBorder="1" applyProtection="1"/>
    <xf numFmtId="166" fontId="7" fillId="0" borderId="12" xfId="1" applyNumberFormat="1" applyFont="1" applyFill="1" applyBorder="1" applyProtection="1"/>
    <xf numFmtId="0" fontId="9" fillId="0" borderId="27" xfId="0" applyNumberFormat="1" applyFont="1" applyBorder="1" applyAlignment="1">
      <alignment horizontal="left"/>
    </xf>
    <xf numFmtId="49" fontId="9" fillId="0" borderId="27" xfId="0" applyNumberFormat="1" applyFont="1" applyBorder="1" applyAlignment="1"/>
    <xf numFmtId="42" fontId="9" fillId="0" borderId="27" xfId="0" applyNumberFormat="1" applyFont="1" applyBorder="1"/>
    <xf numFmtId="3" fontId="7" fillId="0" borderId="9" xfId="0" applyNumberFormat="1" applyFont="1" applyBorder="1" applyProtection="1"/>
    <xf numFmtId="42" fontId="0" fillId="4" borderId="9" xfId="0" applyNumberFormat="1" applyFont="1" applyFill="1" applyBorder="1" applyProtection="1"/>
    <xf numFmtId="3" fontId="9" fillId="0" borderId="9" xfId="0" applyNumberFormat="1" applyFont="1" applyBorder="1" applyProtection="1"/>
    <xf numFmtId="166" fontId="22" fillId="0" borderId="12" xfId="1" applyNumberFormat="1" applyFont="1" applyFill="1" applyBorder="1" applyProtection="1"/>
    <xf numFmtId="0" fontId="0" fillId="0" borderId="28" xfId="0" applyBorder="1"/>
    <xf numFmtId="0" fontId="0" fillId="0" borderId="29" xfId="0" applyBorder="1"/>
    <xf numFmtId="0" fontId="0" fillId="0" borderId="30" xfId="0" applyBorder="1"/>
    <xf numFmtId="37" fontId="7" fillId="0" borderId="31" xfId="0" applyNumberFormat="1" applyFont="1" applyFill="1" applyBorder="1" applyProtection="1"/>
    <xf numFmtId="42" fontId="7" fillId="0" borderId="31" xfId="0" applyNumberFormat="1" applyFont="1" applyFill="1" applyBorder="1" applyProtection="1"/>
    <xf numFmtId="3" fontId="7" fillId="0" borderId="31" xfId="0" applyNumberFormat="1" applyFont="1" applyFill="1" applyBorder="1" applyProtection="1"/>
    <xf numFmtId="42" fontId="0" fillId="0" borderId="31" xfId="0" applyNumberFormat="1" applyFill="1" applyBorder="1" applyProtection="1"/>
    <xf numFmtId="42" fontId="5" fillId="5" borderId="19" xfId="0" applyNumberFormat="1" applyFont="1" applyFill="1" applyBorder="1" applyProtection="1"/>
    <xf numFmtId="3" fontId="5" fillId="0" borderId="19" xfId="0" applyNumberFormat="1" applyFont="1" applyBorder="1" applyProtection="1"/>
    <xf numFmtId="42" fontId="5" fillId="0" borderId="20" xfId="0" applyNumberFormat="1" applyFont="1" applyBorder="1" applyProtection="1"/>
    <xf numFmtId="0" fontId="1" fillId="7" borderId="18" xfId="0" applyFont="1" applyFill="1" applyBorder="1"/>
    <xf numFmtId="0" fontId="1" fillId="7" borderId="19" xfId="0" applyFont="1" applyFill="1" applyBorder="1"/>
    <xf numFmtId="3" fontId="8" fillId="7" borderId="19" xfId="0" applyNumberFormat="1" applyFont="1" applyFill="1" applyBorder="1" applyProtection="1"/>
    <xf numFmtId="3" fontId="8" fillId="7" borderId="20" xfId="0" applyNumberFormat="1" applyFont="1" applyFill="1" applyBorder="1" applyProtection="1"/>
    <xf numFmtId="0" fontId="0" fillId="0" borderId="32" xfId="0" applyBorder="1"/>
    <xf numFmtId="0" fontId="0" fillId="0" borderId="33" xfId="0" applyBorder="1"/>
    <xf numFmtId="0" fontId="0" fillId="0" borderId="34" xfId="0" applyBorder="1"/>
    <xf numFmtId="3" fontId="7" fillId="0" borderId="35" xfId="0" applyNumberFormat="1" applyFont="1" applyBorder="1" applyProtection="1"/>
    <xf numFmtId="166" fontId="7" fillId="0" borderId="36" xfId="1" applyNumberFormat="1" applyFont="1" applyBorder="1" applyProtection="1"/>
    <xf numFmtId="3" fontId="7" fillId="0" borderId="36" xfId="0" applyNumberFormat="1" applyFont="1" applyBorder="1" applyProtection="1"/>
    <xf numFmtId="42" fontId="10" fillId="0" borderId="36" xfId="0" applyNumberFormat="1" applyFont="1" applyBorder="1" applyProtection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7" fillId="0" borderId="38" xfId="0" applyNumberFormat="1" applyFont="1" applyBorder="1" applyProtection="1"/>
    <xf numFmtId="166" fontId="7" fillId="0" borderId="38" xfId="1" applyNumberFormat="1" applyFont="1" applyBorder="1" applyProtection="1"/>
    <xf numFmtId="42" fontId="10" fillId="0" borderId="38" xfId="0" applyNumberFormat="1" applyFont="1" applyBorder="1" applyProtection="1"/>
    <xf numFmtId="166" fontId="7" fillId="0" borderId="40" xfId="1" applyNumberFormat="1" applyFont="1" applyFill="1" applyBorder="1" applyProtection="1"/>
    <xf numFmtId="42" fontId="5" fillId="0" borderId="19" xfId="0" applyNumberFormat="1" applyFont="1" applyFill="1" applyBorder="1" applyProtection="1"/>
    <xf numFmtId="3" fontId="5" fillId="0" borderId="19" xfId="0" applyNumberFormat="1" applyFont="1" applyFill="1" applyBorder="1" applyProtection="1"/>
    <xf numFmtId="42" fontId="7" fillId="0" borderId="0" xfId="0" applyNumberFormat="1" applyFont="1" applyBorder="1" applyProtection="1"/>
    <xf numFmtId="3" fontId="7" fillId="0" borderId="0" xfId="0" applyNumberFormat="1" applyFont="1" applyBorder="1" applyProtection="1"/>
    <xf numFmtId="42" fontId="7" fillId="0" borderId="22" xfId="0" applyNumberFormat="1" applyFont="1" applyBorder="1" applyProtection="1"/>
    <xf numFmtId="0" fontId="0" fillId="0" borderId="41" xfId="0" applyBorder="1"/>
    <xf numFmtId="42" fontId="7" fillId="0" borderId="38" xfId="0" applyNumberFormat="1" applyFont="1" applyBorder="1" applyProtection="1"/>
    <xf numFmtId="42" fontId="7" fillId="0" borderId="40" xfId="0" applyNumberFormat="1" applyFont="1" applyBorder="1" applyProtection="1"/>
    <xf numFmtId="3" fontId="3" fillId="8" borderId="42" xfId="0" applyNumberFormat="1" applyFont="1" applyFill="1" applyBorder="1"/>
    <xf numFmtId="3" fontId="3" fillId="8" borderId="43" xfId="0" applyNumberFormat="1" applyFont="1" applyFill="1" applyBorder="1"/>
    <xf numFmtId="0" fontId="3" fillId="8" borderId="43" xfId="0" applyFont="1" applyFill="1" applyBorder="1"/>
    <xf numFmtId="3" fontId="3" fillId="8" borderId="43" xfId="0" applyNumberFormat="1" applyFont="1" applyFill="1" applyBorder="1" applyProtection="1"/>
    <xf numFmtId="3" fontId="3" fillId="8" borderId="44" xfId="0" applyNumberFormat="1" applyFont="1" applyFill="1" applyBorder="1" applyProtection="1"/>
    <xf numFmtId="3" fontId="3" fillId="0" borderId="26" xfId="0" applyNumberFormat="1" applyFont="1" applyFill="1" applyBorder="1"/>
    <xf numFmtId="3" fontId="3" fillId="0" borderId="27" xfId="0" applyNumberFormat="1" applyFont="1" applyFill="1" applyBorder="1"/>
    <xf numFmtId="0" fontId="22" fillId="3" borderId="27" xfId="0" applyFont="1" applyFill="1" applyBorder="1" applyAlignment="1">
      <alignment horizontal="left"/>
    </xf>
    <xf numFmtId="0" fontId="23" fillId="3" borderId="27" xfId="0" applyFont="1" applyFill="1" applyBorder="1"/>
    <xf numFmtId="0" fontId="24" fillId="3" borderId="27" xfId="0" applyFont="1" applyFill="1" applyBorder="1"/>
    <xf numFmtId="3" fontId="24" fillId="3" borderId="10" xfId="0" applyNumberFormat="1" applyFont="1" applyFill="1" applyBorder="1" applyProtection="1"/>
    <xf numFmtId="42" fontId="22" fillId="3" borderId="9" xfId="0" applyNumberFormat="1" applyFont="1" applyFill="1" applyBorder="1" applyProtection="1"/>
    <xf numFmtId="3" fontId="22" fillId="3" borderId="9" xfId="0" applyNumberFormat="1" applyFont="1" applyFill="1" applyBorder="1" applyProtection="1"/>
    <xf numFmtId="166" fontId="22" fillId="3" borderId="12" xfId="1" applyNumberFormat="1" applyFont="1" applyFill="1" applyBorder="1" applyProtection="1"/>
    <xf numFmtId="0" fontId="11" fillId="0" borderId="27" xfId="0" applyFont="1" applyBorder="1"/>
    <xf numFmtId="0" fontId="22" fillId="0" borderId="27" xfId="0" applyFont="1" applyFill="1" applyBorder="1"/>
    <xf numFmtId="0" fontId="0" fillId="0" borderId="27" xfId="0" applyFill="1" applyBorder="1"/>
    <xf numFmtId="37" fontId="0" fillId="0" borderId="10" xfId="0" applyNumberFormat="1" applyFill="1" applyBorder="1" applyProtection="1"/>
    <xf numFmtId="42" fontId="0" fillId="0" borderId="9" xfId="0" applyNumberFormat="1" applyFont="1" applyFill="1" applyBorder="1" applyProtection="1"/>
    <xf numFmtId="3" fontId="0" fillId="0" borderId="9" xfId="0" applyNumberFormat="1" applyFont="1" applyFill="1" applyBorder="1" applyProtection="1"/>
    <xf numFmtId="0" fontId="22" fillId="0" borderId="10" xfId="0" applyFont="1" applyFill="1" applyBorder="1"/>
    <xf numFmtId="0" fontId="0" fillId="0" borderId="11" xfId="0" applyFill="1" applyBorder="1"/>
    <xf numFmtId="0" fontId="0" fillId="0" borderId="26" xfId="0" applyFont="1" applyBorder="1"/>
    <xf numFmtId="0" fontId="0" fillId="0" borderId="27" xfId="0" applyFont="1" applyBorder="1"/>
    <xf numFmtId="3" fontId="0" fillId="0" borderId="0" xfId="0" applyNumberFormat="1" applyFill="1" applyProtection="1"/>
    <xf numFmtId="0" fontId="22" fillId="3" borderId="27" xfId="0" applyFont="1" applyFill="1" applyBorder="1"/>
    <xf numFmtId="0" fontId="22" fillId="3" borderId="10" xfId="0" applyFont="1" applyFill="1" applyBorder="1"/>
    <xf numFmtId="0" fontId="22" fillId="3" borderId="11" xfId="0" applyFont="1" applyFill="1" applyBorder="1"/>
    <xf numFmtId="3" fontId="22" fillId="3" borderId="10" xfId="0" applyNumberFormat="1" applyFont="1" applyFill="1" applyBorder="1" applyProtection="1"/>
    <xf numFmtId="42" fontId="22" fillId="3" borderId="0" xfId="0" applyNumberFormat="1" applyFont="1" applyFill="1" applyBorder="1" applyProtection="1"/>
    <xf numFmtId="3" fontId="7" fillId="0" borderId="10" xfId="0" applyNumberFormat="1" applyFont="1" applyBorder="1" applyProtection="1"/>
    <xf numFmtId="3" fontId="0" fillId="0" borderId="9" xfId="0" applyNumberFormat="1" applyFont="1" applyBorder="1" applyProtection="1"/>
    <xf numFmtId="42" fontId="0" fillId="0" borderId="9" xfId="0" applyNumberFormat="1" applyFont="1" applyBorder="1" applyProtection="1"/>
    <xf numFmtId="0" fontId="0" fillId="0" borderId="10" xfId="0" applyFill="1" applyBorder="1"/>
    <xf numFmtId="0" fontId="21" fillId="0" borderId="11" xfId="0" applyFont="1" applyFill="1" applyBorder="1"/>
    <xf numFmtId="3" fontId="12" fillId="0" borderId="10" xfId="0" applyNumberFormat="1" applyFont="1" applyBorder="1" applyProtection="1"/>
    <xf numFmtId="166" fontId="21" fillId="0" borderId="9" xfId="1" applyNumberFormat="1" applyFont="1" applyFill="1" applyBorder="1" applyAlignment="1" applyProtection="1">
      <alignment horizontal="right"/>
    </xf>
    <xf numFmtId="168" fontId="21" fillId="0" borderId="9" xfId="0" applyNumberFormat="1" applyFont="1" applyBorder="1" applyAlignment="1" applyProtection="1">
      <alignment horizontal="right"/>
    </xf>
    <xf numFmtId="166" fontId="21" fillId="0" borderId="9" xfId="1" applyNumberFormat="1" applyFont="1" applyBorder="1" applyAlignment="1" applyProtection="1">
      <alignment horizontal="right"/>
    </xf>
    <xf numFmtId="166" fontId="21" fillId="0" borderId="12" xfId="1" applyNumberFormat="1" applyFont="1" applyFill="1" applyBorder="1" applyAlignment="1" applyProtection="1">
      <alignment horizontal="right"/>
    </xf>
    <xf numFmtId="168" fontId="21" fillId="0" borderId="9" xfId="0" applyNumberFormat="1" applyFont="1" applyFill="1" applyBorder="1" applyAlignment="1" applyProtection="1">
      <alignment horizontal="right"/>
    </xf>
    <xf numFmtId="0" fontId="2" fillId="0" borderId="28" xfId="0" applyFont="1" applyBorder="1"/>
    <xf numFmtId="0" fontId="2" fillId="0" borderId="45" xfId="0" applyFont="1" applyBorder="1"/>
    <xf numFmtId="0" fontId="22" fillId="3" borderId="45" xfId="0" applyFont="1" applyFill="1" applyBorder="1"/>
    <xf numFmtId="3" fontId="22" fillId="3" borderId="46" xfId="0" applyNumberFormat="1" applyFont="1" applyFill="1" applyBorder="1" applyProtection="1"/>
    <xf numFmtId="42" fontId="22" fillId="3" borderId="13" xfId="0" applyNumberFormat="1" applyFont="1" applyFill="1" applyBorder="1" applyProtection="1"/>
    <xf numFmtId="3" fontId="22" fillId="3" borderId="13" xfId="0" applyNumberFormat="1" applyFont="1" applyFill="1" applyBorder="1" applyProtection="1"/>
    <xf numFmtId="0" fontId="0" fillId="0" borderId="45" xfId="0" applyBorder="1"/>
    <xf numFmtId="42" fontId="5" fillId="4" borderId="19" xfId="0" applyNumberFormat="1" applyFont="1" applyFill="1" applyBorder="1" applyProtection="1"/>
    <xf numFmtId="0" fontId="11" fillId="0" borderId="0" xfId="0" applyFont="1" applyBorder="1"/>
    <xf numFmtId="0" fontId="1" fillId="9" borderId="18" xfId="0" applyFont="1" applyFill="1" applyBorder="1"/>
    <xf numFmtId="0" fontId="1" fillId="9" borderId="19" xfId="0" applyFont="1" applyFill="1" applyBorder="1"/>
    <xf numFmtId="0" fontId="3" fillId="9" borderId="19" xfId="0" applyFont="1" applyFill="1" applyBorder="1"/>
    <xf numFmtId="3" fontId="8" fillId="9" borderId="19" xfId="0" applyNumberFormat="1" applyFont="1" applyFill="1" applyBorder="1" applyProtection="1"/>
    <xf numFmtId="3" fontId="8" fillId="9" borderId="20" xfId="0" applyNumberFormat="1" applyFont="1" applyFill="1" applyBorder="1" applyProtection="1"/>
    <xf numFmtId="3" fontId="7" fillId="0" borderId="15" xfId="0" applyNumberFormat="1" applyFont="1" applyBorder="1" applyProtection="1"/>
    <xf numFmtId="42" fontId="0" fillId="0" borderId="16" xfId="0" applyNumberFormat="1" applyFont="1" applyBorder="1" applyProtection="1"/>
    <xf numFmtId="3" fontId="0" fillId="0" borderId="16" xfId="0" applyNumberFormat="1" applyFont="1" applyBorder="1" applyProtection="1"/>
    <xf numFmtId="166" fontId="7" fillId="0" borderId="47" xfId="1" applyNumberFormat="1" applyFont="1" applyFill="1" applyBorder="1" applyProtection="1"/>
    <xf numFmtId="0" fontId="0" fillId="0" borderId="27" xfId="0" applyBorder="1" applyAlignment="1">
      <alignment vertical="center"/>
    </xf>
    <xf numFmtId="3" fontId="10" fillId="0" borderId="10" xfId="0" applyNumberFormat="1" applyFont="1" applyBorder="1" applyProtection="1"/>
    <xf numFmtId="42" fontId="0" fillId="5" borderId="9" xfId="0" applyNumberFormat="1" applyFont="1" applyFill="1" applyBorder="1" applyProtection="1"/>
    <xf numFmtId="42" fontId="0" fillId="5" borderId="16" xfId="0" applyNumberFormat="1" applyFont="1" applyFill="1" applyBorder="1" applyProtection="1"/>
    <xf numFmtId="0" fontId="0" fillId="0" borderId="48" xfId="0" applyBorder="1"/>
    <xf numFmtId="0" fontId="0" fillId="0" borderId="49" xfId="0" applyBorder="1"/>
    <xf numFmtId="0" fontId="11" fillId="0" borderId="45" xfId="0" applyFont="1" applyBorder="1"/>
    <xf numFmtId="0" fontId="0" fillId="0" borderId="46" xfId="0" applyBorder="1"/>
    <xf numFmtId="3" fontId="7" fillId="0" borderId="46" xfId="0" applyNumberFormat="1" applyFont="1" applyBorder="1" applyProtection="1"/>
    <xf numFmtId="42" fontId="0" fillId="0" borderId="13" xfId="0" applyNumberFormat="1" applyFont="1" applyBorder="1" applyProtection="1"/>
    <xf numFmtId="3" fontId="0" fillId="0" borderId="13" xfId="0" applyNumberFormat="1" applyFont="1" applyBorder="1" applyProtection="1"/>
    <xf numFmtId="0" fontId="14" fillId="3" borderId="41" xfId="0" applyFont="1" applyFill="1" applyBorder="1" applyAlignment="1">
      <alignment horizontal="left"/>
    </xf>
    <xf numFmtId="0" fontId="14" fillId="3" borderId="38" xfId="0" applyFont="1" applyFill="1" applyBorder="1" applyAlignment="1">
      <alignment horizontal="left"/>
    </xf>
    <xf numFmtId="0" fontId="14" fillId="3" borderId="38" xfId="0" applyFont="1" applyFill="1" applyBorder="1" applyAlignment="1">
      <alignment horizontal="right"/>
    </xf>
    <xf numFmtId="3" fontId="5" fillId="3" borderId="38" xfId="0" applyNumberFormat="1" applyFont="1" applyFill="1" applyBorder="1" applyProtection="1"/>
    <xf numFmtId="42" fontId="5" fillId="4" borderId="38" xfId="0" applyNumberFormat="1" applyFont="1" applyFill="1" applyBorder="1" applyProtection="1"/>
    <xf numFmtId="42" fontId="5" fillId="3" borderId="38" xfId="0" applyNumberFormat="1" applyFont="1" applyFill="1" applyBorder="1" applyProtection="1"/>
    <xf numFmtId="42" fontId="5" fillId="3" borderId="20" xfId="0" applyNumberFormat="1" applyFont="1" applyFill="1" applyBorder="1" applyProtection="1"/>
    <xf numFmtId="167" fontId="5" fillId="0" borderId="38" xfId="0" applyNumberFormat="1" applyFont="1" applyBorder="1" applyProtection="1"/>
    <xf numFmtId="3" fontId="1" fillId="10" borderId="18" xfId="0" applyNumberFormat="1" applyFont="1" applyFill="1" applyBorder="1"/>
    <xf numFmtId="3" fontId="1" fillId="10" borderId="19" xfId="0" applyNumberFormat="1" applyFont="1" applyFill="1" applyBorder="1"/>
    <xf numFmtId="0" fontId="1" fillId="10" borderId="19" xfId="0" applyFont="1" applyFill="1" applyBorder="1"/>
    <xf numFmtId="3" fontId="8" fillId="10" borderId="19" xfId="0" applyNumberFormat="1" applyFont="1" applyFill="1" applyBorder="1" applyProtection="1"/>
    <xf numFmtId="3" fontId="8" fillId="10" borderId="20" xfId="0" applyNumberFormat="1" applyFont="1" applyFill="1" applyBorder="1" applyProtection="1"/>
    <xf numFmtId="0" fontId="0" fillId="0" borderId="35" xfId="0" applyBorder="1"/>
    <xf numFmtId="42" fontId="7" fillId="0" borderId="36" xfId="0" applyNumberFormat="1" applyFont="1" applyBorder="1" applyProtection="1"/>
    <xf numFmtId="42" fontId="0" fillId="0" borderId="36" xfId="0" applyNumberFormat="1" applyFill="1" applyBorder="1" applyProtection="1"/>
    <xf numFmtId="42" fontId="7" fillId="0" borderId="9" xfId="0" applyNumberFormat="1" applyFont="1" applyBorder="1" applyProtection="1"/>
    <xf numFmtId="166" fontId="7" fillId="0" borderId="22" xfId="1" applyNumberFormat="1" applyFont="1" applyFill="1" applyBorder="1" applyProtection="1"/>
    <xf numFmtId="0" fontId="0" fillId="0" borderId="50" xfId="0" applyBorder="1"/>
    <xf numFmtId="3" fontId="7" fillId="0" borderId="51" xfId="0" applyNumberFormat="1" applyFont="1" applyBorder="1" applyProtection="1"/>
    <xf numFmtId="42" fontId="7" fillId="0" borderId="31" xfId="0" applyNumberFormat="1" applyFont="1" applyBorder="1" applyProtection="1"/>
    <xf numFmtId="3" fontId="7" fillId="0" borderId="31" xfId="0" applyNumberFormat="1" applyFont="1" applyBorder="1" applyProtection="1"/>
    <xf numFmtId="166" fontId="7" fillId="0" borderId="52" xfId="1" applyNumberFormat="1" applyFont="1" applyFill="1" applyBorder="1" applyProtection="1"/>
    <xf numFmtId="0" fontId="4" fillId="0" borderId="53" xfId="0" applyFont="1" applyBorder="1"/>
    <xf numFmtId="0" fontId="4" fillId="0" borderId="54" xfId="0" applyFont="1" applyBorder="1"/>
    <xf numFmtId="0" fontId="4" fillId="0" borderId="55" xfId="0" applyFont="1" applyBorder="1"/>
    <xf numFmtId="0" fontId="0" fillId="0" borderId="56" xfId="0" applyBorder="1"/>
    <xf numFmtId="0" fontId="0" fillId="0" borderId="57" xfId="0" applyBorder="1"/>
    <xf numFmtId="0" fontId="4" fillId="0" borderId="2" xfId="0" applyFont="1" applyBorder="1"/>
    <xf numFmtId="3" fontId="5" fillId="0" borderId="2" xfId="0" applyNumberFormat="1" applyFont="1" applyFill="1" applyBorder="1" applyProtection="1"/>
    <xf numFmtId="42" fontId="5" fillId="0" borderId="2" xfId="0" applyNumberFormat="1" applyFont="1" applyFill="1" applyBorder="1" applyProtection="1"/>
    <xf numFmtId="166" fontId="5" fillId="0" borderId="58" xfId="1" applyNumberFormat="1" applyFont="1" applyFill="1" applyBorder="1" applyProtection="1"/>
    <xf numFmtId="167" fontId="5" fillId="0" borderId="0" xfId="0" applyNumberFormat="1" applyFont="1" applyBorder="1" applyProtection="1"/>
    <xf numFmtId="0" fontId="0" fillId="0" borderId="59" xfId="0" applyBorder="1" applyAlignment="1">
      <alignment vertical="center"/>
    </xf>
    <xf numFmtId="0" fontId="14" fillId="3" borderId="60" xfId="0" applyFont="1" applyFill="1" applyBorder="1" applyAlignment="1">
      <alignment vertical="center"/>
    </xf>
    <xf numFmtId="167" fontId="5" fillId="3" borderId="61" xfId="0" applyNumberFormat="1" applyFont="1" applyFill="1" applyBorder="1" applyAlignment="1" applyProtection="1">
      <alignment vertical="center"/>
    </xf>
    <xf numFmtId="42" fontId="5" fillId="3" borderId="2" xfId="0" applyNumberFormat="1" applyFont="1" applyFill="1" applyBorder="1" applyAlignment="1" applyProtection="1">
      <alignment vertical="center"/>
    </xf>
    <xf numFmtId="3" fontId="5" fillId="3" borderId="2" xfId="0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5" fillId="0" borderId="0" xfId="0" applyNumberFormat="1" applyFont="1" applyFill="1" applyBorder="1" applyAlignment="1" applyProtection="1">
      <alignment vertical="center"/>
    </xf>
    <xf numFmtId="42" fontId="5" fillId="0" borderId="0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vertical="center"/>
    </xf>
    <xf numFmtId="164" fontId="18" fillId="0" borderId="0" xfId="2" applyNumberFormat="1" applyFont="1" applyFill="1" applyBorder="1"/>
    <xf numFmtId="0" fontId="0" fillId="0" borderId="0" xfId="0" applyFill="1"/>
    <xf numFmtId="167" fontId="4" fillId="0" borderId="0" xfId="0" applyNumberFormat="1" applyFont="1" applyFill="1" applyBorder="1" applyAlignment="1" applyProtection="1">
      <alignment vertical="center"/>
    </xf>
    <xf numFmtId="42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169" fontId="16" fillId="0" borderId="0" xfId="0" applyNumberFormat="1" applyFont="1" applyFill="1" applyBorder="1" applyAlignment="1" applyProtection="1">
      <alignment vertical="center"/>
    </xf>
    <xf numFmtId="0" fontId="19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 applyProtection="1"/>
    <xf numFmtId="42" fontId="4" fillId="0" borderId="0" xfId="0" applyNumberFormat="1" applyFont="1" applyBorder="1" applyProtection="1"/>
    <xf numFmtId="3" fontId="4" fillId="0" borderId="0" xfId="0" applyNumberFormat="1" applyFont="1" applyBorder="1" applyProtection="1"/>
    <xf numFmtId="42" fontId="17" fillId="0" borderId="0" xfId="0" applyNumberFormat="1" applyFont="1" applyBorder="1" applyProtection="1"/>
    <xf numFmtId="42" fontId="0" fillId="0" borderId="0" xfId="0" applyNumberFormat="1" applyBorder="1" applyProtection="1"/>
    <xf numFmtId="0" fontId="19" fillId="0" borderId="0" xfId="0" applyFont="1"/>
    <xf numFmtId="3" fontId="19" fillId="0" borderId="0" xfId="0" applyNumberFormat="1" applyFont="1" applyBorder="1"/>
    <xf numFmtId="6" fontId="19" fillId="0" borderId="55" xfId="0" applyNumberFormat="1" applyFont="1" applyBorder="1"/>
    <xf numFmtId="3" fontId="19" fillId="0" borderId="19" xfId="0" applyNumberFormat="1" applyFont="1" applyBorder="1" applyProtection="1"/>
    <xf numFmtId="42" fontId="4" fillId="0" borderId="19" xfId="0" applyNumberFormat="1" applyFont="1" applyBorder="1" applyProtection="1"/>
    <xf numFmtId="3" fontId="4" fillId="0" borderId="19" xfId="0" applyNumberFormat="1" applyFont="1" applyBorder="1" applyProtection="1"/>
    <xf numFmtId="6" fontId="19" fillId="0" borderId="53" xfId="0" applyNumberFormat="1" applyFont="1" applyBorder="1" applyProtection="1"/>
    <xf numFmtId="0" fontId="0" fillId="0" borderId="0" xfId="0" applyProtection="1"/>
    <xf numFmtId="6" fontId="0" fillId="0" borderId="0" xfId="0" applyNumberFormat="1" applyProtection="1"/>
    <xf numFmtId="0" fontId="0" fillId="0" borderId="0" xfId="0" applyFill="1" applyBorder="1" applyProtection="1"/>
    <xf numFmtId="10" fontId="18" fillId="0" borderId="0" xfId="2" applyNumberFormat="1" applyFont="1" applyProtection="1"/>
    <xf numFmtId="3" fontId="18" fillId="0" borderId="0" xfId="2" applyNumberFormat="1" applyFont="1" applyProtection="1"/>
    <xf numFmtId="0" fontId="0" fillId="2" borderId="55" xfId="0" applyFill="1" applyBorder="1"/>
    <xf numFmtId="164" fontId="18" fillId="2" borderId="19" xfId="2" applyNumberFormat="1" applyFont="1" applyFill="1" applyBorder="1" applyAlignment="1" applyProtection="1">
      <alignment horizontal="center"/>
    </xf>
    <xf numFmtId="3" fontId="0" fillId="0" borderId="19" xfId="0" applyNumberFormat="1" applyBorder="1" applyProtection="1"/>
    <xf numFmtId="42" fontId="0" fillId="0" borderId="0" xfId="0" applyNumberFormat="1" applyAlignment="1" applyProtection="1">
      <alignment horizontal="center"/>
    </xf>
    <xf numFmtId="0" fontId="0" fillId="5" borderId="55" xfId="0" applyFill="1" applyBorder="1"/>
    <xf numFmtId="164" fontId="18" fillId="5" borderId="19" xfId="2" applyNumberFormat="1" applyFont="1" applyFill="1" applyBorder="1" applyAlignment="1" applyProtection="1">
      <alignment horizontal="center"/>
    </xf>
    <xf numFmtId="10" fontId="18" fillId="0" borderId="0" xfId="2" applyNumberFormat="1" applyFont="1"/>
    <xf numFmtId="42" fontId="1" fillId="0" borderId="3" xfId="0" applyNumberFormat="1" applyFont="1" applyBorder="1" applyAlignment="1">
      <alignment horizontal="center" vertical="center" wrapText="1"/>
    </xf>
    <xf numFmtId="0" fontId="25" fillId="0" borderId="8" xfId="0" applyFont="1" applyBorder="1"/>
    <xf numFmtId="0" fontId="26" fillId="0" borderId="0" xfId="0" applyFont="1" applyBorder="1" applyAlignment="1">
      <alignment vertical="center"/>
    </xf>
    <xf numFmtId="0" fontId="27" fillId="0" borderId="0" xfId="0" applyFont="1"/>
    <xf numFmtId="3" fontId="20" fillId="0" borderId="2" xfId="0" quotePrefix="1" applyNumberFormat="1" applyFont="1" applyFill="1" applyBorder="1" applyAlignment="1">
      <alignment horizontal="center"/>
    </xf>
    <xf numFmtId="0" fontId="1" fillId="0" borderId="6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2"/>
  <sheetViews>
    <sheetView tabSelected="1" topLeftCell="A25" workbookViewId="0">
      <selection activeCell="C75" sqref="C75"/>
    </sheetView>
  </sheetViews>
  <sheetFormatPr defaultRowHeight="12.75"/>
  <cols>
    <col min="1" max="1" width="5.85546875" customWidth="1"/>
    <col min="2" max="3" width="7" customWidth="1"/>
    <col min="4" max="4" width="6.28515625" customWidth="1"/>
    <col min="5" max="5" width="6.140625" customWidth="1"/>
    <col min="6" max="6" width="32" customWidth="1"/>
    <col min="7" max="7" width="14.7109375" customWidth="1"/>
    <col min="8" max="8" width="18.5703125" customWidth="1"/>
    <col min="9" max="9" width="19.140625" customWidth="1"/>
    <col min="10" max="10" width="16.85546875" customWidth="1"/>
    <col min="11" max="11" width="19.5703125" customWidth="1"/>
    <col min="12" max="12" width="9.140625" style="4"/>
  </cols>
  <sheetData>
    <row r="1" spans="2:11" ht="20.25">
      <c r="D1" s="271" t="s">
        <v>109</v>
      </c>
      <c r="E1" s="1"/>
      <c r="F1" s="1"/>
      <c r="I1" s="2"/>
      <c r="J1" s="3"/>
      <c r="K1" s="3"/>
    </row>
    <row r="2" spans="2:11" ht="19.5" customHeight="1" thickBot="1">
      <c r="E2" s="5" t="s">
        <v>0</v>
      </c>
      <c r="F2" s="6">
        <f ca="1">NOW()</f>
        <v>40807.558760763888</v>
      </c>
      <c r="G2" s="272"/>
      <c r="H2" s="272"/>
      <c r="I2" s="272"/>
      <c r="J2" s="272"/>
      <c r="K2" s="7"/>
    </row>
    <row r="3" spans="2:11" ht="32.25" thickBot="1">
      <c r="B3" s="273" t="s">
        <v>1</v>
      </c>
      <c r="C3" s="274"/>
      <c r="D3" s="8" t="s">
        <v>2</v>
      </c>
      <c r="E3" s="9"/>
      <c r="F3" s="9"/>
      <c r="G3" s="268" t="s">
        <v>3</v>
      </c>
      <c r="H3" s="268" t="s">
        <v>4</v>
      </c>
      <c r="I3" s="268" t="s">
        <v>5</v>
      </c>
      <c r="J3" s="268" t="s">
        <v>6</v>
      </c>
      <c r="K3" s="10" t="s">
        <v>7</v>
      </c>
    </row>
    <row r="4" spans="2:11" ht="15.75">
      <c r="B4" s="11"/>
      <c r="C4" s="12"/>
      <c r="D4" s="13" t="s">
        <v>8</v>
      </c>
      <c r="E4" s="13"/>
      <c r="F4" s="13"/>
      <c r="G4" s="12"/>
      <c r="H4" s="14"/>
      <c r="I4" s="12"/>
      <c r="J4" s="12"/>
      <c r="K4" s="15"/>
    </row>
    <row r="5" spans="2:11">
      <c r="B5" s="16" t="s">
        <v>9</v>
      </c>
      <c r="C5" s="17" t="s">
        <v>10</v>
      </c>
      <c r="D5" s="18" t="s">
        <v>11</v>
      </c>
      <c r="E5" s="17"/>
      <c r="F5" s="19"/>
      <c r="G5" s="20">
        <v>3842.4044080000003</v>
      </c>
      <c r="H5" s="21">
        <v>5341782.7268000003</v>
      </c>
      <c r="I5" s="22">
        <v>76808.600000000006</v>
      </c>
      <c r="J5" s="21">
        <v>1254627.89845</v>
      </c>
      <c r="K5" s="23">
        <f>H5+J5</f>
        <v>6596410.6252500005</v>
      </c>
    </row>
    <row r="6" spans="2:11">
      <c r="B6" s="16" t="s">
        <v>12</v>
      </c>
      <c r="C6" s="17" t="s">
        <v>13</v>
      </c>
      <c r="D6" s="24" t="s">
        <v>14</v>
      </c>
      <c r="E6" s="25"/>
      <c r="F6" s="26"/>
      <c r="G6" s="27">
        <f>SUM(G7:G14)</f>
        <v>251448.11791999999</v>
      </c>
      <c r="H6" s="28">
        <f>SUM(H7:H14)</f>
        <v>60821954.388050005</v>
      </c>
      <c r="I6" s="29">
        <f>SUM(I7:I14)</f>
        <v>3498879.5980000002</v>
      </c>
      <c r="J6" s="28">
        <f>SUM(J7:J14)</f>
        <v>10980260.818949999</v>
      </c>
      <c r="K6" s="30">
        <f>H6+J6</f>
        <v>71802215.207000002</v>
      </c>
    </row>
    <row r="7" spans="2:11">
      <c r="B7" s="16"/>
      <c r="C7" s="17"/>
      <c r="D7" s="18"/>
      <c r="E7" s="31" t="s">
        <v>15</v>
      </c>
      <c r="F7" s="32"/>
      <c r="G7" s="33">
        <v>143274.29999999999</v>
      </c>
      <c r="H7" s="34">
        <v>25282912.899499997</v>
      </c>
      <c r="I7" s="35"/>
      <c r="J7" s="34"/>
      <c r="K7" s="36">
        <f>H7+J7</f>
        <v>25282912.899499997</v>
      </c>
    </row>
    <row r="8" spans="2:11">
      <c r="B8" s="16"/>
      <c r="C8" s="17"/>
      <c r="D8" s="18"/>
      <c r="E8" s="31" t="s">
        <v>16</v>
      </c>
      <c r="F8" s="32"/>
      <c r="G8" s="33">
        <v>12038.003000000001</v>
      </c>
      <c r="H8" s="34">
        <v>5351337.0315000005</v>
      </c>
      <c r="I8" s="35">
        <v>1490588</v>
      </c>
      <c r="J8" s="34">
        <v>4258219.4297000002</v>
      </c>
      <c r="K8" s="36">
        <f>H8+J8</f>
        <v>9609556.4612000007</v>
      </c>
    </row>
    <row r="9" spans="2:11">
      <c r="B9" s="16"/>
      <c r="C9" s="17"/>
      <c r="D9" s="18"/>
      <c r="E9" s="31" t="s">
        <v>17</v>
      </c>
      <c r="F9" s="32"/>
      <c r="G9" s="33">
        <v>1709.21</v>
      </c>
      <c r="H9" s="34">
        <v>638544.75040000002</v>
      </c>
      <c r="I9" s="37" t="s">
        <v>18</v>
      </c>
      <c r="J9" s="38">
        <v>0</v>
      </c>
      <c r="K9" s="36">
        <f t="shared" ref="K9:K20" si="0">H9+J9</f>
        <v>638544.75040000002</v>
      </c>
    </row>
    <row r="10" spans="2:11">
      <c r="B10" s="16"/>
      <c r="C10" s="17"/>
      <c r="D10" s="18"/>
      <c r="E10" s="31" t="s">
        <v>19</v>
      </c>
      <c r="F10" s="32"/>
      <c r="G10" s="33">
        <v>8100</v>
      </c>
      <c r="H10" s="34">
        <v>3590953.5274999999</v>
      </c>
      <c r="I10" s="37" t="s">
        <v>18</v>
      </c>
      <c r="J10" s="38">
        <v>0</v>
      </c>
      <c r="K10" s="36">
        <f t="shared" si="0"/>
        <v>3590953.5274999999</v>
      </c>
    </row>
    <row r="11" spans="2:11">
      <c r="B11" s="16"/>
      <c r="C11" s="17"/>
      <c r="D11" s="18"/>
      <c r="E11" s="31" t="s">
        <v>20</v>
      </c>
      <c r="F11" s="32"/>
      <c r="G11" s="33">
        <v>51698.62</v>
      </c>
      <c r="H11" s="34">
        <v>16479324.710000001</v>
      </c>
      <c r="I11" s="35">
        <v>79834.649999999994</v>
      </c>
      <c r="J11" s="34">
        <v>0</v>
      </c>
      <c r="K11" s="36">
        <f t="shared" si="0"/>
        <v>16479324.710000001</v>
      </c>
    </row>
    <row r="12" spans="2:11">
      <c r="B12" s="16"/>
      <c r="C12" s="17"/>
      <c r="D12" s="18"/>
      <c r="E12" s="31" t="s">
        <v>21</v>
      </c>
      <c r="F12" s="32"/>
      <c r="G12" s="33">
        <v>3107.4720000000002</v>
      </c>
      <c r="H12" s="34">
        <v>392489.55949999997</v>
      </c>
      <c r="I12" s="35">
        <v>145200</v>
      </c>
      <c r="J12" s="34">
        <v>451685.55949999997</v>
      </c>
      <c r="K12" s="36">
        <f t="shared" si="0"/>
        <v>844175.11899999995</v>
      </c>
    </row>
    <row r="13" spans="2:11">
      <c r="B13" s="16"/>
      <c r="C13" s="17"/>
      <c r="D13" s="18"/>
      <c r="E13" s="31" t="s">
        <v>22</v>
      </c>
      <c r="F13" s="32"/>
      <c r="G13" s="33">
        <v>20524.408920000002</v>
      </c>
      <c r="H13" s="34">
        <v>8655490.7569000013</v>
      </c>
      <c r="I13" s="35">
        <v>1089808.9480000001</v>
      </c>
      <c r="J13" s="34">
        <v>6074367.0499999989</v>
      </c>
      <c r="K13" s="36">
        <f t="shared" si="0"/>
        <v>14729857.8069</v>
      </c>
    </row>
    <row r="14" spans="2:11">
      <c r="B14" s="16"/>
      <c r="C14" s="39"/>
      <c r="D14" s="18"/>
      <c r="E14" s="31" t="s">
        <v>23</v>
      </c>
      <c r="F14" s="32"/>
      <c r="G14" s="33">
        <v>10996.103999999999</v>
      </c>
      <c r="H14" s="34">
        <v>430901.15275000001</v>
      </c>
      <c r="I14" s="35">
        <v>693448</v>
      </c>
      <c r="J14" s="34">
        <v>195988.77974999999</v>
      </c>
      <c r="K14" s="36">
        <f t="shared" si="0"/>
        <v>626889.9325</v>
      </c>
    </row>
    <row r="15" spans="2:11">
      <c r="B15" s="40" t="s">
        <v>24</v>
      </c>
      <c r="C15" s="17" t="s">
        <v>25</v>
      </c>
      <c r="D15" s="41" t="s">
        <v>26</v>
      </c>
      <c r="E15" s="42"/>
      <c r="F15" s="43"/>
      <c r="G15" s="44">
        <v>3091.04</v>
      </c>
      <c r="H15" s="45">
        <v>2231612.5100000002</v>
      </c>
      <c r="I15" s="46">
        <v>63800</v>
      </c>
      <c r="J15" s="21">
        <v>688844.56</v>
      </c>
      <c r="K15" s="23">
        <f t="shared" si="0"/>
        <v>2920457.0700000003</v>
      </c>
    </row>
    <row r="16" spans="2:11">
      <c r="B16" s="16" t="s">
        <v>27</v>
      </c>
      <c r="C16" s="17"/>
      <c r="D16" s="18" t="s">
        <v>28</v>
      </c>
      <c r="E16" s="17"/>
      <c r="F16" s="19"/>
      <c r="G16" s="20">
        <v>5194.5</v>
      </c>
      <c r="H16" s="21">
        <v>1641609.2124000001</v>
      </c>
      <c r="I16" s="22"/>
      <c r="J16" s="21"/>
      <c r="K16" s="23">
        <f t="shared" si="0"/>
        <v>1641609.2124000001</v>
      </c>
    </row>
    <row r="17" spans="2:11">
      <c r="B17" s="16" t="s">
        <v>29</v>
      </c>
      <c r="C17" s="17" t="s">
        <v>30</v>
      </c>
      <c r="D17" s="18" t="s">
        <v>31</v>
      </c>
      <c r="E17" s="17"/>
      <c r="F17" s="19"/>
      <c r="G17" s="20">
        <v>33570.813999999998</v>
      </c>
      <c r="H17" s="21">
        <v>13689740.41</v>
      </c>
      <c r="I17" s="22">
        <v>52600</v>
      </c>
      <c r="J17" s="21">
        <v>476469.15</v>
      </c>
      <c r="K17" s="23">
        <f t="shared" si="0"/>
        <v>14166209.560000001</v>
      </c>
    </row>
    <row r="18" spans="2:11">
      <c r="B18" s="16" t="s">
        <v>32</v>
      </c>
      <c r="C18" s="17" t="s">
        <v>33</v>
      </c>
      <c r="D18" s="18" t="s">
        <v>34</v>
      </c>
      <c r="E18" s="17"/>
      <c r="F18" s="19"/>
      <c r="G18" s="20">
        <v>1909.5763102399999</v>
      </c>
      <c r="H18" s="21">
        <v>1277857.9080000001</v>
      </c>
      <c r="I18" s="47">
        <v>102677.6673</v>
      </c>
      <c r="J18" s="21">
        <v>665876.93900000001</v>
      </c>
      <c r="K18" s="23">
        <f t="shared" si="0"/>
        <v>1943734.8470000001</v>
      </c>
    </row>
    <row r="19" spans="2:11">
      <c r="B19" s="16" t="s">
        <v>35</v>
      </c>
      <c r="C19" s="17" t="s">
        <v>36</v>
      </c>
      <c r="D19" s="18" t="s">
        <v>37</v>
      </c>
      <c r="E19" s="17"/>
      <c r="F19" s="19"/>
      <c r="G19" s="20">
        <v>0</v>
      </c>
      <c r="H19" s="48">
        <v>0</v>
      </c>
      <c r="I19" s="22"/>
      <c r="J19" s="48"/>
      <c r="K19" s="23">
        <f t="shared" si="0"/>
        <v>0</v>
      </c>
    </row>
    <row r="20" spans="2:11">
      <c r="B20" s="49"/>
      <c r="C20" s="50"/>
      <c r="D20" s="51" t="s">
        <v>38</v>
      </c>
      <c r="E20" s="51"/>
      <c r="F20" s="51"/>
      <c r="G20" s="52">
        <f>G5+G6+SUM(G15:G19)</f>
        <v>299056.45263824001</v>
      </c>
      <c r="H20" s="53">
        <f>H5+H6+SUM(H15:H19)</f>
        <v>85004557.155250013</v>
      </c>
      <c r="I20" s="54">
        <f>I5+I6+SUM(I15:I19)</f>
        <v>3794765.8653000002</v>
      </c>
      <c r="J20" s="53">
        <f>J5+J6+SUM(J15:J19)</f>
        <v>14066079.3664</v>
      </c>
      <c r="K20" s="55">
        <f t="shared" si="0"/>
        <v>99070636.521650016</v>
      </c>
    </row>
    <row r="21" spans="2:11">
      <c r="B21" s="56"/>
      <c r="C21" s="57"/>
      <c r="D21" s="58"/>
      <c r="E21" s="57"/>
      <c r="F21" s="57"/>
      <c r="G21" s="59"/>
      <c r="H21" s="60"/>
      <c r="I21" s="61"/>
      <c r="J21" s="60"/>
      <c r="K21" s="62"/>
    </row>
    <row r="22" spans="2:11" ht="15.75">
      <c r="B22" s="63"/>
      <c r="C22" s="64"/>
      <c r="D22" s="65" t="s">
        <v>39</v>
      </c>
      <c r="E22" s="65"/>
      <c r="F22" s="65"/>
      <c r="G22" s="66"/>
      <c r="H22" s="66"/>
      <c r="I22" s="66"/>
      <c r="J22" s="66"/>
      <c r="K22" s="67"/>
    </row>
    <row r="23" spans="2:11">
      <c r="B23" s="68" t="s">
        <v>40</v>
      </c>
      <c r="C23" s="69" t="s">
        <v>41</v>
      </c>
      <c r="D23" s="42" t="s">
        <v>42</v>
      </c>
      <c r="E23" s="42"/>
      <c r="F23" s="43"/>
      <c r="G23" s="70">
        <v>138350</v>
      </c>
      <c r="H23" s="71">
        <v>39102000</v>
      </c>
      <c r="I23" s="72">
        <v>952000</v>
      </c>
      <c r="J23" s="45">
        <v>5844740</v>
      </c>
      <c r="K23" s="73">
        <f>H23+J23</f>
        <v>44946740</v>
      </c>
    </row>
    <row r="24" spans="2:11">
      <c r="B24" s="74" t="s">
        <v>43</v>
      </c>
      <c r="C24" s="75" t="s">
        <v>44</v>
      </c>
      <c r="D24" s="17" t="s">
        <v>45</v>
      </c>
      <c r="E24" s="17"/>
      <c r="F24" s="19"/>
      <c r="G24" s="76">
        <v>7000</v>
      </c>
      <c r="H24" s="77">
        <v>4428240</v>
      </c>
      <c r="I24" s="78">
        <v>200000</v>
      </c>
      <c r="J24" s="21">
        <v>1218700</v>
      </c>
      <c r="K24" s="79">
        <f>H24+J24</f>
        <v>5646940</v>
      </c>
    </row>
    <row r="25" spans="2:11">
      <c r="B25" s="74" t="s">
        <v>46</v>
      </c>
      <c r="C25" s="75" t="s">
        <v>47</v>
      </c>
      <c r="D25" s="17" t="s">
        <v>48</v>
      </c>
      <c r="E25" s="17"/>
      <c r="F25" s="19"/>
      <c r="G25" s="76">
        <v>38750</v>
      </c>
      <c r="H25" s="77">
        <v>3933100</v>
      </c>
      <c r="I25" s="78">
        <v>1800000</v>
      </c>
      <c r="J25" s="21">
        <v>2133240</v>
      </c>
      <c r="K25" s="79">
        <v>5339148</v>
      </c>
    </row>
    <row r="26" spans="2:11">
      <c r="B26" s="74" t="s">
        <v>49</v>
      </c>
      <c r="C26" s="75"/>
      <c r="D26" s="17" t="s">
        <v>50</v>
      </c>
      <c r="E26" s="17"/>
      <c r="F26" s="19"/>
      <c r="G26" s="76">
        <v>40100</v>
      </c>
      <c r="H26" s="77">
        <v>12890560</v>
      </c>
      <c r="I26" s="78"/>
      <c r="J26" s="21"/>
      <c r="K26" s="79">
        <f>H26+J26</f>
        <v>12890560</v>
      </c>
    </row>
    <row r="27" spans="2:11">
      <c r="B27" s="74" t="s">
        <v>51</v>
      </c>
      <c r="C27" s="75"/>
      <c r="D27" s="17" t="s">
        <v>52</v>
      </c>
      <c r="E27" s="17"/>
      <c r="F27" s="19"/>
      <c r="G27" s="76">
        <v>33000</v>
      </c>
      <c r="H27" s="77">
        <v>10337100</v>
      </c>
      <c r="I27" s="78"/>
      <c r="J27" s="21"/>
      <c r="K27" s="79">
        <f>H27+J27</f>
        <v>10337100</v>
      </c>
    </row>
    <row r="28" spans="2:11">
      <c r="B28" s="80" t="s">
        <v>53</v>
      </c>
      <c r="C28" s="80" t="s">
        <v>54</v>
      </c>
      <c r="D28" s="81" t="s">
        <v>55</v>
      </c>
      <c r="E28" s="82"/>
      <c r="F28" s="19"/>
      <c r="G28" s="83"/>
      <c r="H28" s="84">
        <v>60400</v>
      </c>
      <c r="I28" s="85"/>
      <c r="J28" s="84">
        <v>54600</v>
      </c>
      <c r="K28" s="86">
        <f>H28+J28</f>
        <v>115000</v>
      </c>
    </row>
    <row r="29" spans="2:11">
      <c r="B29" s="87" t="s">
        <v>56</v>
      </c>
      <c r="C29" s="88" t="s">
        <v>57</v>
      </c>
      <c r="D29" s="39" t="s">
        <v>58</v>
      </c>
      <c r="E29" s="39"/>
      <c r="F29" s="89"/>
      <c r="G29" s="90">
        <v>54860</v>
      </c>
      <c r="H29" s="91">
        <v>9759960</v>
      </c>
      <c r="I29" s="92">
        <v>2806000</v>
      </c>
      <c r="J29" s="93">
        <v>1311800</v>
      </c>
      <c r="K29" s="79">
        <f>H29+J29</f>
        <v>11071760</v>
      </c>
    </row>
    <row r="30" spans="2:11">
      <c r="B30" s="49"/>
      <c r="C30" s="50"/>
      <c r="D30" s="51" t="s">
        <v>59</v>
      </c>
      <c r="E30" s="51"/>
      <c r="F30" s="51"/>
      <c r="G30" s="52">
        <f>SUM(G23:G29)</f>
        <v>312060</v>
      </c>
      <c r="H30" s="94">
        <f>SUM(H23:H29)</f>
        <v>80511360</v>
      </c>
      <c r="I30" s="95">
        <f>SUM(I23:I29)</f>
        <v>5758000</v>
      </c>
      <c r="J30" s="94">
        <f>SUM(J23:J29)</f>
        <v>10563080</v>
      </c>
      <c r="K30" s="96">
        <f>H30+J30</f>
        <v>91074440</v>
      </c>
    </row>
    <row r="31" spans="2:11">
      <c r="B31" s="56"/>
      <c r="C31" s="57"/>
      <c r="D31" s="58"/>
      <c r="E31" s="57"/>
      <c r="F31" s="57"/>
      <c r="G31" s="59"/>
      <c r="H31" s="60"/>
      <c r="I31" s="61"/>
      <c r="J31" s="60"/>
      <c r="K31" s="62"/>
    </row>
    <row r="32" spans="2:11" ht="15.75">
      <c r="B32" s="97"/>
      <c r="C32" s="98"/>
      <c r="D32" s="98" t="s">
        <v>60</v>
      </c>
      <c r="E32" s="98"/>
      <c r="F32" s="98"/>
      <c r="G32" s="99"/>
      <c r="H32" s="99"/>
      <c r="I32" s="99"/>
      <c r="J32" s="99"/>
      <c r="K32" s="100"/>
    </row>
    <row r="33" spans="2:11" ht="15">
      <c r="B33" s="101" t="s">
        <v>61</v>
      </c>
      <c r="C33" s="102"/>
      <c r="D33" s="103" t="s">
        <v>62</v>
      </c>
      <c r="E33" s="103"/>
      <c r="F33" s="103"/>
      <c r="G33" s="104">
        <v>38829</v>
      </c>
      <c r="H33" s="105">
        <v>10521280</v>
      </c>
      <c r="I33" s="106"/>
      <c r="J33" s="107"/>
      <c r="K33" s="73">
        <f>H33+J33</f>
        <v>10521280</v>
      </c>
    </row>
    <row r="34" spans="2:11" ht="15">
      <c r="B34" s="108"/>
      <c r="C34" s="109"/>
      <c r="D34" s="110" t="s">
        <v>63</v>
      </c>
      <c r="E34" s="109"/>
      <c r="F34" s="109"/>
      <c r="G34" s="111">
        <v>16157</v>
      </c>
      <c r="H34" s="112">
        <v>623000</v>
      </c>
      <c r="I34" s="111"/>
      <c r="J34" s="113"/>
      <c r="K34" s="114">
        <f>H34+J34</f>
        <v>623000</v>
      </c>
    </row>
    <row r="35" spans="2:11">
      <c r="B35" s="49"/>
      <c r="C35" s="50"/>
      <c r="D35" s="51" t="s">
        <v>64</v>
      </c>
      <c r="E35" s="51"/>
      <c r="F35" s="51"/>
      <c r="G35" s="54">
        <f>SUM(G33:G34)</f>
        <v>54986</v>
      </c>
      <c r="H35" s="115">
        <f>SUM(H33:H34)</f>
        <v>11144280</v>
      </c>
      <c r="I35" s="116"/>
      <c r="J35" s="115">
        <v>0</v>
      </c>
      <c r="K35" s="55">
        <f>H35+J35</f>
        <v>11144280</v>
      </c>
    </row>
    <row r="36" spans="2:11">
      <c r="B36" s="56"/>
      <c r="C36" s="57"/>
      <c r="D36" s="57"/>
      <c r="E36" s="57"/>
      <c r="F36" s="57"/>
      <c r="G36" s="59"/>
      <c r="H36" s="117"/>
      <c r="I36" s="118"/>
      <c r="J36" s="117"/>
      <c r="K36" s="119"/>
    </row>
    <row r="37" spans="2:11">
      <c r="B37" s="120"/>
      <c r="C37" s="109"/>
      <c r="D37" s="109"/>
      <c r="E37" s="109"/>
      <c r="F37" s="109"/>
      <c r="G37" s="111"/>
      <c r="H37" s="121"/>
      <c r="I37" s="111"/>
      <c r="J37" s="121"/>
      <c r="K37" s="122"/>
    </row>
    <row r="38" spans="2:11" ht="15.75">
      <c r="B38" s="123"/>
      <c r="C38" s="124"/>
      <c r="D38" s="125" t="s">
        <v>65</v>
      </c>
      <c r="E38" s="125"/>
      <c r="F38" s="125"/>
      <c r="G38" s="126"/>
      <c r="H38" s="126"/>
      <c r="I38" s="126"/>
      <c r="J38" s="126"/>
      <c r="K38" s="127"/>
    </row>
    <row r="39" spans="2:11" ht="15.75">
      <c r="B39" s="128"/>
      <c r="C39" s="129"/>
      <c r="D39" s="130" t="s">
        <v>66</v>
      </c>
      <c r="E39" s="131"/>
      <c r="F39" s="132"/>
      <c r="G39" s="133"/>
      <c r="H39" s="134">
        <f>H40+H41+H42+H43</f>
        <v>3284186.9882999994</v>
      </c>
      <c r="I39" s="135"/>
      <c r="J39" s="134">
        <f>J40+J41+J42+J43</f>
        <v>488920.42689999996</v>
      </c>
      <c r="K39" s="136">
        <f>H39+J39</f>
        <v>3773107.4151999992</v>
      </c>
    </row>
    <row r="40" spans="2:11">
      <c r="B40" s="74"/>
      <c r="C40" s="75"/>
      <c r="D40" s="137"/>
      <c r="E40" s="138" t="s">
        <v>67</v>
      </c>
      <c r="F40" s="139"/>
      <c r="G40" s="140"/>
      <c r="H40" s="141">
        <v>2073814.8871999998</v>
      </c>
      <c r="I40" s="142"/>
      <c r="J40" s="141">
        <v>309543.41599999997</v>
      </c>
      <c r="K40" s="23">
        <f t="shared" ref="K40:K54" si="1">H40+J40</f>
        <v>2383358.3032</v>
      </c>
    </row>
    <row r="41" spans="2:11">
      <c r="B41" s="74"/>
      <c r="C41" s="75"/>
      <c r="D41" s="137"/>
      <c r="E41" s="143" t="s">
        <v>68</v>
      </c>
      <c r="F41" s="144"/>
      <c r="G41" s="140"/>
      <c r="H41" s="141">
        <v>840882.82189999998</v>
      </c>
      <c r="I41" s="142"/>
      <c r="J41" s="141">
        <v>124572.4209</v>
      </c>
      <c r="K41" s="23">
        <f t="shared" si="1"/>
        <v>965455.24280000001</v>
      </c>
    </row>
    <row r="42" spans="2:11">
      <c r="B42" s="74"/>
      <c r="C42" s="75"/>
      <c r="D42" s="137"/>
      <c r="E42" s="138" t="s">
        <v>69</v>
      </c>
      <c r="F42" s="139"/>
      <c r="G42" s="140"/>
      <c r="H42" s="141">
        <v>108500</v>
      </c>
      <c r="I42" s="142"/>
      <c r="J42" s="141">
        <v>16338</v>
      </c>
      <c r="K42" s="23">
        <f t="shared" si="1"/>
        <v>124838</v>
      </c>
    </row>
    <row r="43" spans="2:11">
      <c r="B43" s="145"/>
      <c r="C43" s="146"/>
      <c r="D43" s="137"/>
      <c r="E43" s="138" t="s">
        <v>70</v>
      </c>
      <c r="F43" s="139"/>
      <c r="G43" s="140"/>
      <c r="H43" s="141">
        <v>260989.27919999999</v>
      </c>
      <c r="I43" s="147"/>
      <c r="J43" s="141">
        <v>38466.589999999997</v>
      </c>
      <c r="K43" s="23">
        <f t="shared" si="1"/>
        <v>299455.86919999996</v>
      </c>
    </row>
    <row r="44" spans="2:11">
      <c r="B44" s="74"/>
      <c r="C44" s="75"/>
      <c r="D44" s="148" t="s">
        <v>71</v>
      </c>
      <c r="E44" s="149"/>
      <c r="F44" s="150"/>
      <c r="G44" s="151"/>
      <c r="H44" s="152">
        <f>H45+H51</f>
        <v>1969293.74</v>
      </c>
      <c r="I44" s="135"/>
      <c r="J44" s="152">
        <f>J45+J51</f>
        <v>295508.26</v>
      </c>
      <c r="K44" s="136">
        <f>H44+J44</f>
        <v>2264802</v>
      </c>
    </row>
    <row r="45" spans="2:11">
      <c r="B45" s="74"/>
      <c r="C45" s="75"/>
      <c r="D45" s="137"/>
      <c r="E45" s="139" t="s">
        <v>72</v>
      </c>
      <c r="F45" s="139"/>
      <c r="G45" s="153"/>
      <c r="H45" s="141">
        <f>SUM(H46:H50)</f>
        <v>1268420</v>
      </c>
      <c r="I45" s="154"/>
      <c r="J45" s="155">
        <f>SUM(J46:J50)</f>
        <v>190780</v>
      </c>
      <c r="K45" s="23">
        <f t="shared" si="1"/>
        <v>1459200</v>
      </c>
    </row>
    <row r="46" spans="2:11">
      <c r="B46" s="74"/>
      <c r="C46" s="75"/>
      <c r="D46" s="137"/>
      <c r="E46" s="156"/>
      <c r="F46" s="157" t="s">
        <v>73</v>
      </c>
      <c r="G46" s="158"/>
      <c r="H46" s="159">
        <v>255980</v>
      </c>
      <c r="I46" s="160"/>
      <c r="J46" s="161">
        <v>38220</v>
      </c>
      <c r="K46" s="162">
        <f t="shared" si="1"/>
        <v>294200</v>
      </c>
    </row>
    <row r="47" spans="2:11">
      <c r="B47" s="74"/>
      <c r="C47" s="75"/>
      <c r="D47" s="137"/>
      <c r="E47" s="156"/>
      <c r="F47" s="157" t="s">
        <v>74</v>
      </c>
      <c r="G47" s="158"/>
      <c r="H47" s="159">
        <v>513300</v>
      </c>
      <c r="I47" s="160"/>
      <c r="J47" s="161">
        <v>76700</v>
      </c>
      <c r="K47" s="162">
        <f t="shared" si="1"/>
        <v>590000</v>
      </c>
    </row>
    <row r="48" spans="2:11">
      <c r="B48" s="74"/>
      <c r="C48" s="75"/>
      <c r="D48" s="137"/>
      <c r="E48" s="156"/>
      <c r="F48" s="157" t="s">
        <v>75</v>
      </c>
      <c r="G48" s="158"/>
      <c r="H48" s="159">
        <v>469800</v>
      </c>
      <c r="I48" s="163"/>
      <c r="J48" s="159">
        <v>70200</v>
      </c>
      <c r="K48" s="162">
        <f t="shared" si="1"/>
        <v>540000</v>
      </c>
    </row>
    <row r="49" spans="2:11">
      <c r="B49" s="74"/>
      <c r="C49" s="75"/>
      <c r="D49" s="137"/>
      <c r="E49" s="156"/>
      <c r="F49" s="157" t="s">
        <v>76</v>
      </c>
      <c r="G49" s="158"/>
      <c r="H49" s="159">
        <v>18900</v>
      </c>
      <c r="I49" s="163"/>
      <c r="J49" s="159">
        <v>4100</v>
      </c>
      <c r="K49" s="162">
        <f t="shared" si="1"/>
        <v>23000</v>
      </c>
    </row>
    <row r="50" spans="2:11">
      <c r="B50" s="74"/>
      <c r="C50" s="75"/>
      <c r="D50" s="137"/>
      <c r="E50" s="156"/>
      <c r="F50" s="157" t="s">
        <v>77</v>
      </c>
      <c r="G50" s="158"/>
      <c r="H50" s="159">
        <v>10440</v>
      </c>
      <c r="I50" s="160"/>
      <c r="J50" s="161">
        <v>1560</v>
      </c>
      <c r="K50" s="162">
        <f t="shared" si="1"/>
        <v>12000</v>
      </c>
    </row>
    <row r="51" spans="2:11">
      <c r="B51" s="74"/>
      <c r="C51" s="75"/>
      <c r="D51" s="137"/>
      <c r="E51" s="139" t="s">
        <v>78</v>
      </c>
      <c r="F51" s="139"/>
      <c r="G51" s="153"/>
      <c r="H51" s="155">
        <v>700873.74</v>
      </c>
      <c r="I51" s="154"/>
      <c r="J51" s="155">
        <v>104728.26000000001</v>
      </c>
      <c r="K51" s="23">
        <f t="shared" si="1"/>
        <v>805602</v>
      </c>
    </row>
    <row r="52" spans="2:11">
      <c r="B52" s="74"/>
      <c r="C52" s="75"/>
      <c r="D52" s="148" t="s">
        <v>79</v>
      </c>
      <c r="E52" s="148"/>
      <c r="F52" s="148"/>
      <c r="G52" s="151"/>
      <c r="H52" s="134">
        <v>577301.22</v>
      </c>
      <c r="I52" s="135"/>
      <c r="J52" s="134">
        <v>86231.7</v>
      </c>
      <c r="K52" s="136">
        <f t="shared" si="1"/>
        <v>663532.91999999993</v>
      </c>
    </row>
    <row r="53" spans="2:11">
      <c r="B53" s="164"/>
      <c r="C53" s="165"/>
      <c r="D53" s="166" t="s">
        <v>80</v>
      </c>
      <c r="E53" s="166"/>
      <c r="F53" s="166"/>
      <c r="G53" s="167"/>
      <c r="H53" s="168">
        <v>92600</v>
      </c>
      <c r="I53" s="169"/>
      <c r="J53" s="134">
        <v>36000</v>
      </c>
      <c r="K53" s="136">
        <f t="shared" si="1"/>
        <v>128600</v>
      </c>
    </row>
    <row r="54" spans="2:11">
      <c r="B54" s="87"/>
      <c r="C54" s="170"/>
      <c r="D54" s="166" t="s">
        <v>81</v>
      </c>
      <c r="E54" s="166"/>
      <c r="F54" s="166"/>
      <c r="G54" s="167"/>
      <c r="H54" s="168">
        <v>1226336.33</v>
      </c>
      <c r="I54" s="169"/>
      <c r="J54" s="134">
        <v>183242.91</v>
      </c>
      <c r="K54" s="136">
        <f t="shared" si="1"/>
        <v>1409579.24</v>
      </c>
    </row>
    <row r="55" spans="2:11">
      <c r="B55" s="49"/>
      <c r="C55" s="50"/>
      <c r="D55" s="51" t="s">
        <v>82</v>
      </c>
      <c r="E55" s="51"/>
      <c r="F55" s="51"/>
      <c r="G55" s="54"/>
      <c r="H55" s="171">
        <f>H39+H44+H52+H53+H54</f>
        <v>7149718.2782999994</v>
      </c>
      <c r="I55" s="116"/>
      <c r="J55" s="171">
        <f>J39+J44+J52+J53+J54</f>
        <v>1089903.2969</v>
      </c>
      <c r="K55" s="55">
        <f>H55+J55</f>
        <v>8239621.5751999989</v>
      </c>
    </row>
    <row r="56" spans="2:11">
      <c r="B56" s="56"/>
      <c r="C56" s="57"/>
      <c r="D56" s="57"/>
      <c r="E56" s="172"/>
      <c r="F56" s="57"/>
      <c r="G56" s="118"/>
      <c r="H56" s="117"/>
      <c r="I56" s="118"/>
      <c r="J56" s="117"/>
      <c r="K56" s="119"/>
    </row>
    <row r="57" spans="2:11" ht="15.75">
      <c r="B57" s="173"/>
      <c r="C57" s="174"/>
      <c r="D57" s="175" t="s">
        <v>83</v>
      </c>
      <c r="E57" s="175"/>
      <c r="F57" s="175"/>
      <c r="G57" s="176"/>
      <c r="H57" s="176"/>
      <c r="I57" s="176"/>
      <c r="J57" s="176"/>
      <c r="K57" s="177"/>
    </row>
    <row r="58" spans="2:11">
      <c r="B58" s="40"/>
      <c r="C58" s="43"/>
      <c r="D58" s="69" t="s">
        <v>84</v>
      </c>
      <c r="E58" s="69"/>
      <c r="F58" s="69"/>
      <c r="G58" s="178"/>
      <c r="H58" s="179">
        <v>670085.02</v>
      </c>
      <c r="I58" s="180"/>
      <c r="J58" s="179">
        <v>100128.19</v>
      </c>
      <c r="K58" s="181">
        <f>H58+J58</f>
        <v>770213.21</v>
      </c>
    </row>
    <row r="59" spans="2:11" ht="15">
      <c r="B59" s="16"/>
      <c r="C59" s="19"/>
      <c r="D59" s="182" t="s">
        <v>85</v>
      </c>
      <c r="E59" s="182"/>
      <c r="F59" s="182"/>
      <c r="G59" s="183"/>
      <c r="H59" s="155">
        <v>594435.59</v>
      </c>
      <c r="I59" s="154"/>
      <c r="J59" s="179">
        <v>88823.84</v>
      </c>
      <c r="K59" s="181">
        <f>H59+J59</f>
        <v>683259.42999999993</v>
      </c>
    </row>
    <row r="60" spans="2:11">
      <c r="B60" s="16"/>
      <c r="C60" s="19"/>
      <c r="D60" s="75" t="s">
        <v>86</v>
      </c>
      <c r="E60" s="75"/>
      <c r="F60" s="75"/>
      <c r="G60" s="153"/>
      <c r="H60" s="184">
        <v>3775757.5</v>
      </c>
      <c r="I60" s="154"/>
      <c r="J60" s="185">
        <v>949209.4</v>
      </c>
      <c r="K60" s="181">
        <f>H60+J60</f>
        <v>4724966.9000000004</v>
      </c>
    </row>
    <row r="61" spans="2:11">
      <c r="B61" s="186"/>
      <c r="C61" s="187"/>
      <c r="D61" s="188" t="s">
        <v>87</v>
      </c>
      <c r="E61" s="189"/>
      <c r="F61" s="187"/>
      <c r="G61" s="190"/>
      <c r="H61" s="191">
        <v>763720</v>
      </c>
      <c r="I61" s="192"/>
      <c r="J61" s="179">
        <v>122500</v>
      </c>
      <c r="K61" s="181">
        <f>H61+J61</f>
        <v>886220</v>
      </c>
    </row>
    <row r="62" spans="2:11">
      <c r="B62" s="49"/>
      <c r="C62" s="50"/>
      <c r="D62" s="51" t="s">
        <v>88</v>
      </c>
      <c r="E62" s="51"/>
      <c r="F62" s="51"/>
      <c r="G62" s="54"/>
      <c r="H62" s="115">
        <f>SUM(H58:H61)</f>
        <v>5803998.1099999994</v>
      </c>
      <c r="I62" s="116"/>
      <c r="J62" s="115">
        <f>SUM(J58:J61)</f>
        <v>1260661.43</v>
      </c>
      <c r="K62" s="55">
        <f>H62+J62</f>
        <v>7064659.5399999991</v>
      </c>
    </row>
    <row r="63" spans="2:11">
      <c r="B63" s="120"/>
      <c r="C63" s="109"/>
      <c r="D63" s="109"/>
      <c r="E63" s="109"/>
      <c r="F63" s="109"/>
      <c r="G63" s="111"/>
      <c r="H63" s="121"/>
      <c r="I63" s="111"/>
      <c r="J63" s="121"/>
      <c r="K63" s="122"/>
    </row>
    <row r="64" spans="2:11" ht="15">
      <c r="B64" s="193" t="s">
        <v>89</v>
      </c>
      <c r="C64" s="194"/>
      <c r="D64" s="194"/>
      <c r="E64" s="195"/>
      <c r="F64" s="195"/>
      <c r="G64" s="196">
        <f>G20+G30+G35</f>
        <v>666102.45263824007</v>
      </c>
      <c r="H64" s="197">
        <f>H20+H30+H35+H55+H62</f>
        <v>189613913.54355001</v>
      </c>
      <c r="I64" s="196">
        <f>I20+I30</f>
        <v>9552765.8652999997</v>
      </c>
      <c r="J64" s="198">
        <f>J20+J30+J55+J62</f>
        <v>26979724.0933</v>
      </c>
      <c r="K64" s="199">
        <f>H64+J64</f>
        <v>216593637.63685</v>
      </c>
    </row>
    <row r="65" spans="2:12">
      <c r="B65" s="120"/>
      <c r="C65" s="109"/>
      <c r="D65" s="109"/>
      <c r="E65" s="109"/>
      <c r="F65" s="109"/>
      <c r="G65" s="200"/>
      <c r="H65" s="121"/>
      <c r="I65" s="111"/>
      <c r="J65" s="121"/>
      <c r="K65" s="122"/>
    </row>
    <row r="66" spans="2:12" ht="15.75">
      <c r="B66" s="201"/>
      <c r="C66" s="202"/>
      <c r="D66" s="203" t="s">
        <v>90</v>
      </c>
      <c r="E66" s="203"/>
      <c r="F66" s="203"/>
      <c r="G66" s="204"/>
      <c r="H66" s="204"/>
      <c r="I66" s="204"/>
      <c r="J66" s="204"/>
      <c r="K66" s="205"/>
    </row>
    <row r="67" spans="2:12">
      <c r="B67" s="101" t="s">
        <v>91</v>
      </c>
      <c r="C67" s="102"/>
      <c r="D67" s="103" t="s">
        <v>92</v>
      </c>
      <c r="E67" s="206"/>
      <c r="F67" s="102"/>
      <c r="G67" s="104"/>
      <c r="H67" s="207">
        <v>676113.7</v>
      </c>
      <c r="I67" s="106"/>
      <c r="J67" s="208"/>
      <c r="K67" s="73">
        <f>H67+J67</f>
        <v>676113.7</v>
      </c>
    </row>
    <row r="68" spans="2:12">
      <c r="B68" s="16" t="s">
        <v>93</v>
      </c>
      <c r="C68" s="19"/>
      <c r="D68" s="137" t="s">
        <v>94</v>
      </c>
      <c r="E68" s="75"/>
      <c r="F68" s="75"/>
      <c r="G68" s="153"/>
      <c r="H68" s="209">
        <v>258038.83000000002</v>
      </c>
      <c r="I68" s="83"/>
      <c r="J68" s="21"/>
      <c r="K68" s="79">
        <f>H68+J68</f>
        <v>258038.83000000002</v>
      </c>
    </row>
    <row r="69" spans="2:12">
      <c r="B69" s="269" t="s">
        <v>95</v>
      </c>
      <c r="C69" s="19"/>
      <c r="D69" s="75" t="s">
        <v>96</v>
      </c>
      <c r="E69" s="75"/>
      <c r="F69" s="75"/>
      <c r="G69" s="153"/>
      <c r="H69" s="209">
        <v>2756000.1629999997</v>
      </c>
      <c r="I69" s="83"/>
      <c r="J69" s="21"/>
      <c r="K69" s="210">
        <f>H69+J69</f>
        <v>2756000.1629999997</v>
      </c>
    </row>
    <row r="70" spans="2:12">
      <c r="B70" s="211" t="s">
        <v>95</v>
      </c>
      <c r="C70" s="89"/>
      <c r="D70" s="88" t="s">
        <v>97</v>
      </c>
      <c r="E70" s="88"/>
      <c r="F70" s="88"/>
      <c r="G70" s="212"/>
      <c r="H70" s="213">
        <v>76610</v>
      </c>
      <c r="I70" s="214"/>
      <c r="J70" s="93"/>
      <c r="K70" s="215">
        <f>H70+J70</f>
        <v>76610</v>
      </c>
    </row>
    <row r="71" spans="2:12">
      <c r="B71" s="49"/>
      <c r="C71" s="50"/>
      <c r="D71" s="216" t="s">
        <v>98</v>
      </c>
      <c r="E71" s="217"/>
      <c r="F71" s="218"/>
      <c r="G71" s="116"/>
      <c r="H71" s="115">
        <f>SUM(H67:H70)</f>
        <v>3766762.693</v>
      </c>
      <c r="I71" s="116"/>
      <c r="J71" s="115">
        <v>0</v>
      </c>
      <c r="K71" s="55">
        <f>H71+J71</f>
        <v>3766762.693</v>
      </c>
    </row>
    <row r="72" spans="2:12" ht="13.5" thickBot="1">
      <c r="B72" s="219"/>
      <c r="C72" s="220"/>
      <c r="D72" s="221"/>
      <c r="E72" s="221"/>
      <c r="F72" s="221"/>
      <c r="G72" s="222"/>
      <c r="H72" s="223"/>
      <c r="I72" s="222"/>
      <c r="J72" s="223"/>
      <c r="K72" s="224"/>
    </row>
    <row r="73" spans="2:12">
      <c r="B73" s="57"/>
      <c r="C73" s="57"/>
      <c r="D73" s="57"/>
      <c r="E73" s="57"/>
      <c r="F73" s="57"/>
      <c r="G73" s="225" t="s">
        <v>99</v>
      </c>
      <c r="H73" s="117"/>
      <c r="I73" s="118"/>
      <c r="J73" s="117"/>
      <c r="K73" s="117"/>
    </row>
    <row r="74" spans="2:12">
      <c r="B74" s="57"/>
      <c r="C74" s="57"/>
      <c r="D74" s="109"/>
      <c r="E74" s="109"/>
      <c r="F74" s="109"/>
      <c r="G74" s="111"/>
      <c r="H74" s="121"/>
      <c r="I74" s="111"/>
      <c r="J74" s="121"/>
      <c r="K74" s="121"/>
    </row>
    <row r="75" spans="2:12" ht="18.75" thickBot="1">
      <c r="B75" s="270" t="s">
        <v>108</v>
      </c>
      <c r="C75" s="226"/>
      <c r="D75" s="227" t="s">
        <v>100</v>
      </c>
      <c r="E75" s="227"/>
      <c r="F75" s="227"/>
      <c r="G75" s="228">
        <f>G64/8760</f>
        <v>76.03909276692238</v>
      </c>
      <c r="H75" s="229">
        <f>H64+H71</f>
        <v>193380676.23655</v>
      </c>
      <c r="I75" s="230">
        <f>I64</f>
        <v>9552765.8652999997</v>
      </c>
      <c r="J75" s="229">
        <f>J64+J71</f>
        <v>26979724.0933</v>
      </c>
      <c r="K75" s="229">
        <f>H75+J75</f>
        <v>220360400.32985002</v>
      </c>
    </row>
    <row r="76" spans="2:12" s="237" customFormat="1" ht="15">
      <c r="B76" s="231"/>
      <c r="C76" s="231"/>
      <c r="D76" s="232"/>
      <c r="E76" s="232"/>
      <c r="F76" s="232"/>
      <c r="G76" s="233"/>
      <c r="H76" s="234"/>
      <c r="I76" s="235"/>
      <c r="J76" s="234"/>
      <c r="K76" s="234"/>
      <c r="L76" s="236"/>
    </row>
    <row r="77" spans="2:12" ht="15">
      <c r="B77" s="231" t="s">
        <v>101</v>
      </c>
      <c r="C77" s="231"/>
      <c r="D77" s="232"/>
      <c r="E77" s="232"/>
      <c r="F77" s="232"/>
      <c r="G77" s="238"/>
      <c r="H77" s="239"/>
      <c r="I77" s="240"/>
      <c r="J77" s="239"/>
      <c r="K77" s="241"/>
    </row>
    <row r="78" spans="2:12" ht="15.75">
      <c r="B78" s="242" t="s">
        <v>102</v>
      </c>
      <c r="D78" s="243"/>
      <c r="E78" s="243"/>
      <c r="F78" s="243"/>
      <c r="G78" s="244"/>
      <c r="H78" s="245"/>
      <c r="I78" s="246"/>
      <c r="J78" s="247"/>
      <c r="K78" s="248"/>
    </row>
    <row r="79" spans="2:12" ht="15.75">
      <c r="B79" s="242"/>
      <c r="D79" s="243"/>
      <c r="E79" s="243"/>
      <c r="F79" s="243"/>
      <c r="G79" s="244"/>
      <c r="H79" s="245"/>
      <c r="I79" s="246"/>
      <c r="J79" s="247"/>
      <c r="K79" s="248"/>
    </row>
    <row r="80" spans="2:12">
      <c r="B80" s="249"/>
      <c r="C80" s="249"/>
      <c r="D80" s="250"/>
      <c r="E80" s="250"/>
      <c r="F80" s="251" t="s">
        <v>103</v>
      </c>
      <c r="G80" s="252" t="s">
        <v>104</v>
      </c>
      <c r="H80" s="253">
        <v>166810000</v>
      </c>
      <c r="I80" s="254">
        <v>9054000</v>
      </c>
      <c r="J80" s="253">
        <v>33350000</v>
      </c>
      <c r="K80" s="255">
        <v>200160000</v>
      </c>
    </row>
    <row r="81" spans="6:11">
      <c r="G81" s="256"/>
      <c r="H81" s="256"/>
      <c r="I81" s="256"/>
      <c r="J81" s="257"/>
      <c r="K81" s="256"/>
    </row>
    <row r="82" spans="6:11">
      <c r="G82" s="258"/>
      <c r="H82" s="259"/>
      <c r="I82" s="260"/>
      <c r="J82" s="259"/>
      <c r="K82" s="259"/>
    </row>
    <row r="83" spans="6:11">
      <c r="F83" s="261" t="s">
        <v>105</v>
      </c>
      <c r="G83" s="261"/>
      <c r="H83" s="262">
        <f>(H19+H28+H55)/H64</f>
        <v>3.8025259557991235E-2</v>
      </c>
      <c r="I83" s="263"/>
      <c r="J83" s="262">
        <f>(J19+J28+J55)/J64</f>
        <v>4.2420867349945206E-2</v>
      </c>
      <c r="K83" s="256"/>
    </row>
    <row r="84" spans="6:11">
      <c r="F84" t="s">
        <v>106</v>
      </c>
      <c r="G84" s="256"/>
      <c r="H84" s="264"/>
      <c r="I84" s="256"/>
      <c r="J84" s="264"/>
      <c r="K84" s="256"/>
    </row>
    <row r="85" spans="6:11">
      <c r="G85" s="256"/>
      <c r="H85" s="264"/>
      <c r="I85" s="256"/>
      <c r="J85" s="264"/>
      <c r="K85" s="256"/>
    </row>
    <row r="86" spans="6:11">
      <c r="G86" s="256"/>
      <c r="H86" s="264"/>
      <c r="I86" s="256"/>
      <c r="J86" s="264"/>
      <c r="K86" s="256"/>
    </row>
    <row r="87" spans="6:11">
      <c r="F87" s="265" t="s">
        <v>107</v>
      </c>
      <c r="G87" s="265"/>
      <c r="H87" s="266">
        <f>H60/(H20+H30)</f>
        <v>2.2812050737443149E-2</v>
      </c>
      <c r="I87" s="263"/>
      <c r="J87" s="266">
        <f>J60/(J20+J30)</f>
        <v>3.8540064883211003E-2</v>
      </c>
      <c r="K87" s="256"/>
    </row>
    <row r="102" spans="8:8">
      <c r="H102" s="267"/>
    </row>
  </sheetData>
  <mergeCells count="2">
    <mergeCell ref="G2:J2"/>
    <mergeCell ref="B3:C3"/>
  </mergeCells>
  <phoneticPr fontId="0" type="noConversion"/>
  <pageMargins left="0.7" right="0.7" top="0.75" bottom="0.75" header="0.3" footer="0.3"/>
  <pageSetup paperSize="3" scale="59" orientation="portrait" r:id="rId1"/>
  <headerFooter>
    <oddFooter>&amp;L&amp;F,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2012-03-08T08:00:00+00:00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5D823F-AFF9-4527-BEB0-0371249BFF01}"/>
</file>

<file path=customXml/itemProps2.xml><?xml version="1.0" encoding="utf-8"?>
<ds:datastoreItem xmlns:ds="http://schemas.openxmlformats.org/officeDocument/2006/customXml" ds:itemID="{6CB00109-A9BF-4AF6-84D3-C4D74829C8FC}"/>
</file>

<file path=customXml/itemProps3.xml><?xml version="1.0" encoding="utf-8"?>
<ds:datastoreItem xmlns:ds="http://schemas.openxmlformats.org/officeDocument/2006/customXml" ds:itemID="{6234A01A-6896-46CF-9AA5-B50BBE3457EA}"/>
</file>

<file path=customXml/itemProps4.xml><?xml version="1.0" encoding="utf-8"?>
<ds:datastoreItem xmlns:ds="http://schemas.openxmlformats.org/officeDocument/2006/customXml" ds:itemID="{86DA5112-F9D5-4C8B-BBC2-FDE88EA586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2012-2013 Portfolio view</vt:lpstr>
      <vt:lpstr>Sheet2</vt:lpstr>
      <vt:lpstr>Sheet3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Hemstreet</dc:creator>
  <cp:lastModifiedBy>Pam Rasanen</cp:lastModifiedBy>
  <cp:lastPrinted>2011-09-21T20:26:22Z</cp:lastPrinted>
  <dcterms:created xsi:type="dcterms:W3CDTF">2011-09-01T22:06:12Z</dcterms:created>
  <dcterms:modified xsi:type="dcterms:W3CDTF">2011-09-21T20:26:26Z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