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shington\Puget Sound\"/>
    </mc:Choice>
  </mc:AlternateContent>
  <xr:revisionPtr revIDLastSave="0" documentId="13_ncr:1_{BC6E6666-0DC9-41A4-82F3-0D4AE83F1CA9}" xr6:coauthVersionLast="47" xr6:coauthVersionMax="47" xr10:uidLastSave="{00000000-0000-0000-0000-000000000000}"/>
  <bookViews>
    <workbookView xWindow="-120" yWindow="-120" windowWidth="29040" windowHeight="15840" activeTab="1" xr2:uid="{321E12ED-695C-4049-BD2F-48FF9D9AA695}"/>
  </bookViews>
  <sheets>
    <sheet name="Plant WP, page 1" sheetId="3" r:id="rId1"/>
    <sheet name="Plant WP, page 2" sheetId="4" r:id="rId2"/>
    <sheet name="Plant WP, page 3" sheetId="5" r:id="rId3"/>
    <sheet name="Plant wp, page 4" sheetId="6" r:id="rId4"/>
  </sheets>
  <definedNames>
    <definedName name="_xlnm.Print_Area" localSheetId="1">'Plant WP, page 2'!$A$1:$F$42</definedName>
    <definedName name="_xlnm.Print_Area" localSheetId="2">'Plant WP, page 3'!$B$1:$G$40</definedName>
    <definedName name="_xlnm.Print_Area" localSheetId="3">'Plant wp, page 4'!$C$1:$G$30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4" l="1"/>
  <c r="F9" i="5"/>
  <c r="F25" i="5"/>
  <c r="F23" i="6"/>
  <c r="E23" i="6"/>
  <c r="E31" i="5" s="1"/>
  <c r="E32" i="5" s="1"/>
  <c r="F14" i="6"/>
  <c r="E14" i="6"/>
  <c r="E14" i="5" s="1"/>
  <c r="E15" i="5" s="1"/>
  <c r="E16" i="5" s="1"/>
  <c r="F31" i="5"/>
  <c r="F14" i="5"/>
  <c r="F15" i="5" s="1"/>
  <c r="F16" i="5" s="1"/>
  <c r="E31" i="4"/>
  <c r="D31" i="4"/>
  <c r="F30" i="4"/>
  <c r="F31" i="4" s="1"/>
  <c r="F32" i="4" s="1"/>
  <c r="F33" i="4" s="1"/>
  <c r="F34" i="4" s="1"/>
  <c r="F25" i="4"/>
  <c r="E15" i="4"/>
  <c r="D15" i="4"/>
  <c r="F14" i="4"/>
  <c r="F15" i="4" s="1"/>
  <c r="F32" i="5" l="1"/>
  <c r="F30" i="5"/>
  <c r="E30" i="5"/>
  <c r="E16" i="4"/>
  <c r="E17" i="4" s="1"/>
  <c r="E18" i="4" s="1"/>
  <c r="F16" i="4"/>
  <c r="F17" i="4" s="1"/>
  <c r="F18" i="4" s="1"/>
  <c r="E32" i="4"/>
  <c r="E33" i="4" s="1"/>
  <c r="E34" i="4" s="1"/>
  <c r="E29" i="3" l="1"/>
  <c r="F9" i="3"/>
  <c r="F25" i="3"/>
  <c r="E13" i="3"/>
  <c r="F24" i="3" l="1"/>
  <c r="E30" i="3" s="1"/>
  <c r="E31" i="3" s="1"/>
  <c r="E32" i="3" s="1"/>
  <c r="F8" i="3"/>
  <c r="E14" i="3" s="1"/>
  <c r="F14" i="3" l="1"/>
  <c r="F15" i="3" s="1"/>
  <c r="F16" i="3" s="1"/>
  <c r="E15" i="3"/>
  <c r="E16" i="3" s="1"/>
  <c r="F30" i="3"/>
  <c r="F31" i="3" s="1"/>
  <c r="F32" i="3" s="1"/>
</calcChain>
</file>

<file path=xl/sharedStrings.xml><?xml version="1.0" encoding="utf-8"?>
<sst xmlns="http://schemas.openxmlformats.org/spreadsheetml/2006/main" count="125" uniqueCount="45">
  <si>
    <t>Gap</t>
  </si>
  <si>
    <t>Total</t>
  </si>
  <si>
    <t>Pro Forma</t>
  </si>
  <si>
    <t>Pro Forma X 2 + Gap + 2023 Average</t>
  </si>
  <si>
    <t>Control Center</t>
  </si>
  <si>
    <t>lower Baker dam</t>
  </si>
  <si>
    <t>SAP S/4 HANA</t>
  </si>
  <si>
    <t>Transport Net Mod</t>
  </si>
  <si>
    <t>Recommendation</t>
  </si>
  <si>
    <t>Disallowance</t>
  </si>
  <si>
    <t>Based on 2017-2021 average plus 10%</t>
  </si>
  <si>
    <t>Programatic - 2017-2021 Average is (A)</t>
  </si>
  <si>
    <t>Programmatic - 2017-2021 Average is (A)</t>
  </si>
  <si>
    <t>Programmatic - Electric</t>
  </si>
  <si>
    <t>Projected - Electric</t>
  </si>
  <si>
    <t>Specific - Electric</t>
  </si>
  <si>
    <t>Programmatic - Gas</t>
  </si>
  <si>
    <t>Projected - Gas</t>
  </si>
  <si>
    <t>Specific - Gas</t>
  </si>
  <si>
    <t>WORKPAPER - Crane Plant Adjustments</t>
  </si>
  <si>
    <t>(A) Historic Averages derived from SEF-22.</t>
  </si>
  <si>
    <t>(B)</t>
  </si>
  <si>
    <t>(B)(C)</t>
  </si>
  <si>
    <t>Programmatic Plant</t>
  </si>
  <si>
    <t xml:space="preserve">      ProvProforma-22GRC-01-2022, Calc Program Gross Plant worksheet.</t>
  </si>
  <si>
    <t>(B) 2023-2025 Plant Balances derived from  Workpaper NEW-PSE-WP-6E-11G-</t>
  </si>
  <si>
    <t xml:space="preserve">       $60 million of gas plant related to AMI.</t>
  </si>
  <si>
    <t xml:space="preserve">(C) 2024 Programmatic adjusted to remove $100 million of electric plant and </t>
  </si>
  <si>
    <t>Projected Plant</t>
  </si>
  <si>
    <t>Exhibit ACC-5</t>
  </si>
  <si>
    <t>Page 1</t>
  </si>
  <si>
    <t>Page 2</t>
  </si>
  <si>
    <t>Net of IT Adjustments</t>
  </si>
  <si>
    <t>(A)</t>
  </si>
  <si>
    <t>IT Adjustments (B)</t>
  </si>
  <si>
    <t>Recommendation (C)</t>
  </si>
  <si>
    <t>(A) 2023-2025 Plant Balances derived from  Workpaper NEW-PSE-WP-6E-11G-</t>
  </si>
  <si>
    <t xml:space="preserve">(B) Eliminates $10.50 million in Third Party Risk Adjustments and </t>
  </si>
  <si>
    <t xml:space="preserve">       $10.0 million in Radio Replatform costs, per Exhibit SLT-5, pages 3-4,</t>
  </si>
  <si>
    <t xml:space="preserve">       allocated 65.94% to electric and 34.06% to gas.</t>
  </si>
  <si>
    <t>Disallowance (B)</t>
  </si>
  <si>
    <t>(B) Eliminates Specific projects costs for projects for which no costs are incurred prior to 2024.</t>
  </si>
  <si>
    <t>Page 3</t>
  </si>
  <si>
    <t>Page 4</t>
  </si>
  <si>
    <t>Specific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</si>
</sst>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_);\(0\)"/>
  </numFmts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0" borderId="0" xfId="0" applyNumberFormat="1" applyFont="1"/>
    <xf numFmtId="164" fontId="1" fillId="0" borderId="0" xfId="0" applyNumberFormat="1" applyFont="1"/>
    <xf numFmtId="5" fontId="0" fillId="0" borderId="0" xfId="0" applyNumberFormat="1"/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DBA9A-4EF9-4928-AE99-9D2F934AF91C}">
  <dimension ref="B1:Y58"/>
  <sheetViews>
    <sheetView topLeftCell="A7" workbookViewId="0">
      <selection activeCell="I28" sqref="I28"/>
    </sheetView>
  </sheetViews>
  <sheetFormatPr defaultRowHeight="15" x14ac:dyDescent="0.25"/>
  <cols>
    <col min="1" max="6" width="14.7109375" customWidth="1"/>
    <col min="8" max="8" width="11.140625" bestFit="1" customWidth="1"/>
    <col min="9" max="9" width="12.140625" bestFit="1" customWidth="1"/>
    <col min="10" max="10" width="11.140625" bestFit="1" customWidth="1"/>
    <col min="11" max="11" width="12.140625" bestFit="1" customWidth="1"/>
    <col min="12" max="12" width="12.5703125" bestFit="1" customWidth="1"/>
    <col min="14" max="18" width="12.7109375" customWidth="1"/>
    <col min="22" max="23" width="14.7109375" customWidth="1"/>
    <col min="24" max="24" width="10.7109375" customWidth="1"/>
  </cols>
  <sheetData>
    <row r="1" spans="2:7" x14ac:dyDescent="0.25">
      <c r="F1" t="s">
        <v>29</v>
      </c>
    </row>
    <row r="2" spans="2:7" x14ac:dyDescent="0.25">
      <c r="F2" t="s">
        <v>30</v>
      </c>
    </row>
    <row r="3" spans="2:7" x14ac:dyDescent="0.25">
      <c r="B3" t="s">
        <v>19</v>
      </c>
    </row>
    <row r="4" spans="2:7" x14ac:dyDescent="0.25">
      <c r="B4" t="s">
        <v>23</v>
      </c>
    </row>
    <row r="6" spans="2:7" x14ac:dyDescent="0.25">
      <c r="B6" t="s">
        <v>13</v>
      </c>
    </row>
    <row r="8" spans="2:7" x14ac:dyDescent="0.25">
      <c r="B8" s="7" t="s">
        <v>11</v>
      </c>
      <c r="C8" s="7"/>
      <c r="D8" s="7"/>
      <c r="E8" s="7"/>
      <c r="F8" s="7">
        <f>+(207834518+353828018+262557808+244149951+279830464)/5</f>
        <v>269640151.80000001</v>
      </c>
      <c r="G8" s="1"/>
    </row>
    <row r="9" spans="2:7" x14ac:dyDescent="0.25">
      <c r="B9" s="7" t="s">
        <v>3</v>
      </c>
      <c r="C9" s="7"/>
      <c r="D9" s="7"/>
      <c r="E9" s="7"/>
      <c r="F9" s="7">
        <f>+((+B13*2)+C13+D13)/3</f>
        <v>249504287.33333334</v>
      </c>
      <c r="G9" s="1"/>
    </row>
    <row r="10" spans="2:7" x14ac:dyDescent="0.25">
      <c r="B10" s="7"/>
      <c r="C10" s="7"/>
      <c r="D10" s="7"/>
      <c r="E10" s="7"/>
      <c r="F10" s="7"/>
      <c r="G10" s="1"/>
    </row>
    <row r="11" spans="2:7" x14ac:dyDescent="0.25">
      <c r="B11" s="8" t="s">
        <v>2</v>
      </c>
      <c r="C11" s="8" t="s">
        <v>0</v>
      </c>
      <c r="D11" s="5">
        <v>2023</v>
      </c>
      <c r="E11" s="5">
        <v>2024</v>
      </c>
      <c r="F11" s="5">
        <v>2025</v>
      </c>
      <c r="G11" s="5"/>
    </row>
    <row r="12" spans="2:7" x14ac:dyDescent="0.25">
      <c r="B12" s="8" t="s">
        <v>21</v>
      </c>
      <c r="C12" s="8" t="s">
        <v>21</v>
      </c>
      <c r="D12" s="8" t="s">
        <v>21</v>
      </c>
      <c r="E12" s="8" t="s">
        <v>22</v>
      </c>
      <c r="F12" s="8" t="s">
        <v>21</v>
      </c>
      <c r="G12" s="1"/>
    </row>
    <row r="13" spans="2:7" x14ac:dyDescent="0.25">
      <c r="B13" s="7">
        <v>137361550</v>
      </c>
      <c r="C13" s="7">
        <v>278179409</v>
      </c>
      <c r="D13" s="7">
        <v>195610353</v>
      </c>
      <c r="E13" s="9">
        <f>567587004-100000000</f>
        <v>467587004</v>
      </c>
      <c r="F13" s="7">
        <v>528060572</v>
      </c>
      <c r="G13" s="1"/>
    </row>
    <row r="14" spans="2:7" x14ac:dyDescent="0.25">
      <c r="B14" s="7" t="s">
        <v>8</v>
      </c>
      <c r="C14" s="7"/>
      <c r="D14" s="7"/>
      <c r="E14" s="7">
        <f>+F8*1.1</f>
        <v>296604166.98000002</v>
      </c>
      <c r="F14" s="7">
        <f>+E14</f>
        <v>296604166.98000002</v>
      </c>
      <c r="G14" s="1"/>
    </row>
    <row r="15" spans="2:7" x14ac:dyDescent="0.25">
      <c r="B15" s="7" t="s">
        <v>9</v>
      </c>
      <c r="C15" s="7"/>
      <c r="D15" s="7"/>
      <c r="E15" s="7">
        <f>+E13-E14</f>
        <v>170982837.01999998</v>
      </c>
      <c r="F15" s="7">
        <f>+F13-F14</f>
        <v>231456405.01999998</v>
      </c>
      <c r="G15" s="1"/>
    </row>
    <row r="16" spans="2:7" x14ac:dyDescent="0.25">
      <c r="B16" t="s">
        <v>9</v>
      </c>
      <c r="E16" s="2">
        <f>+E15/E13</f>
        <v>0.36567063574760938</v>
      </c>
      <c r="F16" s="2">
        <f>+F15/F13</f>
        <v>0.43831412018392463</v>
      </c>
      <c r="G16" s="2"/>
    </row>
    <row r="17" spans="2:7" x14ac:dyDescent="0.25">
      <c r="E17" s="2"/>
      <c r="F17" s="2"/>
      <c r="G17" s="1"/>
    </row>
    <row r="18" spans="2:7" x14ac:dyDescent="0.25">
      <c r="B18" t="s">
        <v>10</v>
      </c>
      <c r="E18" s="2"/>
      <c r="F18" s="2"/>
      <c r="G18" s="1"/>
    </row>
    <row r="19" spans="2:7" x14ac:dyDescent="0.25">
      <c r="E19" s="2"/>
      <c r="F19" s="2"/>
      <c r="G19" s="1"/>
    </row>
    <row r="20" spans="2:7" x14ac:dyDescent="0.25">
      <c r="E20" s="2"/>
      <c r="F20" s="2"/>
      <c r="G20" s="1"/>
    </row>
    <row r="21" spans="2:7" x14ac:dyDescent="0.25">
      <c r="E21" s="1"/>
      <c r="F21" s="1"/>
      <c r="G21" s="1"/>
    </row>
    <row r="22" spans="2:7" x14ac:dyDescent="0.25">
      <c r="B22" t="s">
        <v>16</v>
      </c>
      <c r="G22" s="1"/>
    </row>
    <row r="23" spans="2:7" x14ac:dyDescent="0.25">
      <c r="F23" s="1"/>
      <c r="G23" s="1"/>
    </row>
    <row r="24" spans="2:7" x14ac:dyDescent="0.25">
      <c r="B24" s="7" t="s">
        <v>12</v>
      </c>
      <c r="C24" s="7"/>
      <c r="D24" s="7"/>
      <c r="E24" s="7"/>
      <c r="F24" s="7">
        <f>+(87971892+108963013+138211023+114048429+103653303)/5</f>
        <v>110569532</v>
      </c>
      <c r="G24" s="1"/>
    </row>
    <row r="25" spans="2:7" x14ac:dyDescent="0.25">
      <c r="B25" s="7" t="s">
        <v>3</v>
      </c>
      <c r="C25" s="7"/>
      <c r="D25" s="7"/>
      <c r="E25" s="7"/>
      <c r="F25" s="7">
        <f>+((+B29*2)+C29+D29)/3</f>
        <v>97559623.333333328</v>
      </c>
      <c r="G25" s="1"/>
    </row>
    <row r="26" spans="2:7" x14ac:dyDescent="0.25">
      <c r="B26" s="7"/>
      <c r="C26" s="7"/>
      <c r="D26" s="7"/>
      <c r="E26" s="7"/>
      <c r="F26" s="7"/>
      <c r="G26" s="1"/>
    </row>
    <row r="27" spans="2:7" x14ac:dyDescent="0.25">
      <c r="B27" s="8" t="s">
        <v>2</v>
      </c>
      <c r="C27" s="12" t="s">
        <v>0</v>
      </c>
      <c r="D27" s="12">
        <v>2023</v>
      </c>
      <c r="E27" s="12">
        <v>2024</v>
      </c>
      <c r="F27" s="12">
        <v>2025</v>
      </c>
      <c r="G27" s="12"/>
    </row>
    <row r="28" spans="2:7" x14ac:dyDescent="0.25">
      <c r="B28" s="8" t="s">
        <v>21</v>
      </c>
      <c r="C28" s="8" t="s">
        <v>21</v>
      </c>
      <c r="D28" s="8" t="s">
        <v>21</v>
      </c>
      <c r="E28" s="8" t="s">
        <v>22</v>
      </c>
      <c r="F28" s="8" t="s">
        <v>21</v>
      </c>
      <c r="G28" s="1"/>
    </row>
    <row r="29" spans="2:7" x14ac:dyDescent="0.25">
      <c r="B29" s="7">
        <v>45362555</v>
      </c>
      <c r="C29" s="7">
        <v>123742113</v>
      </c>
      <c r="D29" s="7">
        <v>78211647</v>
      </c>
      <c r="E29" s="9">
        <f>244231585-60000000</f>
        <v>184231585</v>
      </c>
      <c r="F29" s="7">
        <v>173511167</v>
      </c>
      <c r="G29" s="1"/>
    </row>
    <row r="30" spans="2:7" x14ac:dyDescent="0.25">
      <c r="B30" s="7" t="s">
        <v>8</v>
      </c>
      <c r="C30" s="7"/>
      <c r="D30" s="7"/>
      <c r="E30" s="7">
        <f>+F24*1.1</f>
        <v>121626485.2</v>
      </c>
      <c r="F30" s="7">
        <f>+E30</f>
        <v>121626485.2</v>
      </c>
      <c r="G30" s="1"/>
    </row>
    <row r="31" spans="2:7" x14ac:dyDescent="0.25">
      <c r="B31" s="7" t="s">
        <v>9</v>
      </c>
      <c r="C31" s="7"/>
      <c r="D31" s="7"/>
      <c r="E31" s="7">
        <f>+E29-E30</f>
        <v>62605099.799999997</v>
      </c>
      <c r="F31" s="7">
        <f>+F29-F30</f>
        <v>51884681.799999997</v>
      </c>
      <c r="G31" s="1"/>
    </row>
    <row r="32" spans="2:7" x14ac:dyDescent="0.25">
      <c r="B32" t="s">
        <v>9</v>
      </c>
      <c r="E32" s="2">
        <f>+E31/E29</f>
        <v>0.33981740861644327</v>
      </c>
      <c r="F32" s="2">
        <f>+F31/F29</f>
        <v>0.29902791098166032</v>
      </c>
      <c r="G32" s="2"/>
    </row>
    <row r="33" spans="2:25" x14ac:dyDescent="0.25">
      <c r="B33" s="1"/>
      <c r="C33" s="1"/>
      <c r="D33" s="1"/>
      <c r="E33" s="3"/>
      <c r="F33" s="3"/>
      <c r="G33" s="1"/>
      <c r="S33" s="1"/>
      <c r="T33" s="1"/>
      <c r="U33" s="1"/>
      <c r="V33" s="1"/>
      <c r="W33" s="1"/>
      <c r="X33" s="1"/>
      <c r="Y33" s="1"/>
    </row>
    <row r="34" spans="2:25" x14ac:dyDescent="0.25">
      <c r="B34" t="s">
        <v>10</v>
      </c>
      <c r="C34" s="1"/>
      <c r="D34" s="1"/>
      <c r="E34" s="1"/>
      <c r="F34" s="1"/>
      <c r="G34" s="1"/>
      <c r="S34" s="1"/>
      <c r="T34" s="1"/>
      <c r="U34" s="1"/>
      <c r="V34" s="1"/>
      <c r="W34" s="1"/>
      <c r="X34" s="1"/>
      <c r="Y34" s="1"/>
    </row>
    <row r="35" spans="2:25" x14ac:dyDescent="0.25">
      <c r="B35" s="1"/>
      <c r="C35" s="1"/>
      <c r="D35" s="1"/>
      <c r="E35" s="1"/>
      <c r="F35" s="1"/>
      <c r="G35" s="1"/>
      <c r="S35" s="1"/>
      <c r="T35" s="1"/>
      <c r="U35" s="1"/>
      <c r="V35" s="1"/>
      <c r="W35" s="1"/>
      <c r="X35" s="1"/>
      <c r="Y35" s="1"/>
    </row>
    <row r="36" spans="2:25" x14ac:dyDescent="0.25">
      <c r="B36" t="s">
        <v>20</v>
      </c>
      <c r="C36" s="1"/>
      <c r="D36" s="1"/>
      <c r="E36" s="1"/>
      <c r="F36" s="1"/>
      <c r="G36" s="1"/>
      <c r="S36" s="1"/>
      <c r="T36" s="1"/>
      <c r="U36" s="1"/>
      <c r="V36" s="1"/>
      <c r="W36" s="1"/>
      <c r="X36" s="1"/>
      <c r="Y36" s="1"/>
    </row>
    <row r="37" spans="2:25" x14ac:dyDescent="0.25">
      <c r="B37" s="1" t="s">
        <v>25</v>
      </c>
      <c r="C37" s="1"/>
      <c r="D37" s="1"/>
      <c r="E37" s="1"/>
      <c r="F37" s="1"/>
      <c r="G37" s="1"/>
      <c r="S37" s="1"/>
      <c r="T37" s="1"/>
      <c r="U37" s="1"/>
      <c r="V37" s="1"/>
      <c r="W37" s="1"/>
      <c r="X37" s="1"/>
      <c r="Y37" s="1"/>
    </row>
    <row r="38" spans="2:25" x14ac:dyDescent="0.25">
      <c r="B38" s="1" t="s">
        <v>24</v>
      </c>
      <c r="C38" s="1"/>
      <c r="D38" s="1"/>
      <c r="E38" s="1"/>
      <c r="F38" s="1"/>
      <c r="G38" s="1"/>
      <c r="S38" s="1"/>
      <c r="T38" s="1"/>
      <c r="U38" s="1"/>
      <c r="V38" s="1"/>
      <c r="W38" s="1"/>
      <c r="X38" s="1"/>
      <c r="Y38" s="1"/>
    </row>
    <row r="39" spans="2:25" x14ac:dyDescent="0.25">
      <c r="B39" s="1" t="s">
        <v>27</v>
      </c>
      <c r="C39" s="1"/>
      <c r="D39" s="1"/>
      <c r="E39" s="1"/>
      <c r="F39" s="1"/>
      <c r="G39" s="1"/>
      <c r="V39" s="4"/>
      <c r="W39" s="4"/>
      <c r="X39" s="4"/>
    </row>
    <row r="40" spans="2:25" x14ac:dyDescent="0.25">
      <c r="B40" s="1" t="s">
        <v>26</v>
      </c>
      <c r="C40" s="1"/>
      <c r="D40" s="1"/>
      <c r="E40" s="1"/>
      <c r="F40" s="1"/>
      <c r="G40" s="1"/>
    </row>
    <row r="41" spans="2:25" x14ac:dyDescent="0.25">
      <c r="B41" s="1"/>
      <c r="C41" s="1"/>
      <c r="D41" s="1"/>
      <c r="E41" s="1"/>
      <c r="F41" s="1"/>
      <c r="G41" s="1"/>
    </row>
    <row r="42" spans="2:25" x14ac:dyDescent="0.25">
      <c r="B42" s="1"/>
      <c r="C42" s="1"/>
      <c r="D42" s="1"/>
      <c r="E42" s="1"/>
      <c r="F42" s="1"/>
      <c r="G42" s="1"/>
    </row>
    <row r="43" spans="2:25" x14ac:dyDescent="0.25">
      <c r="D43" s="1"/>
      <c r="E43" s="1"/>
      <c r="F43" s="1"/>
      <c r="G43" s="1"/>
    </row>
    <row r="44" spans="2:25" x14ac:dyDescent="0.25">
      <c r="B44" s="1"/>
      <c r="C44" s="1"/>
      <c r="D44" s="1"/>
      <c r="E44" s="1"/>
      <c r="F44" s="1"/>
      <c r="G44" s="1"/>
    </row>
    <row r="45" spans="2:25" x14ac:dyDescent="0.25">
      <c r="B45" s="1"/>
      <c r="C45" s="1"/>
      <c r="D45" s="1"/>
      <c r="E45" s="1"/>
      <c r="F45" s="1"/>
      <c r="G45" s="1"/>
    </row>
    <row r="46" spans="2:25" x14ac:dyDescent="0.25">
      <c r="B46" s="1"/>
      <c r="C46" s="1"/>
      <c r="D46" s="1"/>
      <c r="E46" s="1"/>
      <c r="F46" s="1"/>
      <c r="G46" s="1"/>
    </row>
    <row r="47" spans="2:25" x14ac:dyDescent="0.25">
      <c r="B47" s="1"/>
      <c r="C47" s="1"/>
      <c r="D47" s="1"/>
      <c r="E47" s="1"/>
      <c r="F47" s="1"/>
      <c r="G47" s="1"/>
    </row>
    <row r="48" spans="2:25" x14ac:dyDescent="0.25">
      <c r="B48" s="1"/>
      <c r="C48" s="1"/>
      <c r="D48" s="1"/>
      <c r="E48" s="1"/>
      <c r="F48" s="1"/>
      <c r="G48" s="1"/>
    </row>
    <row r="49" spans="2:8" x14ac:dyDescent="0.25">
      <c r="B49" s="1"/>
      <c r="C49" s="1"/>
      <c r="D49" s="1"/>
      <c r="E49" s="1"/>
      <c r="F49" s="1"/>
      <c r="G49" s="1"/>
    </row>
    <row r="50" spans="2:8" x14ac:dyDescent="0.25">
      <c r="B50" s="1"/>
      <c r="C50" s="1"/>
      <c r="D50" s="1"/>
      <c r="E50" s="1"/>
      <c r="F50" s="1"/>
      <c r="G50" s="1"/>
    </row>
    <row r="51" spans="2:8" x14ac:dyDescent="0.25">
      <c r="B51" s="1"/>
      <c r="C51" s="1"/>
      <c r="D51" s="1"/>
      <c r="E51" s="1"/>
      <c r="F51" s="1"/>
      <c r="G51" s="1"/>
    </row>
    <row r="52" spans="2:8" x14ac:dyDescent="0.25">
      <c r="B52" s="1"/>
      <c r="C52" s="1"/>
      <c r="D52" s="1"/>
      <c r="E52" s="1"/>
      <c r="F52" s="1"/>
      <c r="G52" s="1"/>
    </row>
    <row r="53" spans="2:8" x14ac:dyDescent="0.25">
      <c r="B53" s="1"/>
      <c r="C53" s="1"/>
      <c r="D53" s="1"/>
      <c r="E53" s="1"/>
      <c r="F53" s="1"/>
      <c r="G53" s="1"/>
      <c r="H53" s="1"/>
    </row>
    <row r="54" spans="2:8" x14ac:dyDescent="0.25">
      <c r="B54" s="1"/>
      <c r="C54" s="1"/>
      <c r="D54" s="1"/>
      <c r="E54" s="1"/>
      <c r="F54" s="1"/>
      <c r="G54" s="1"/>
      <c r="H54" s="1"/>
    </row>
    <row r="55" spans="2:8" x14ac:dyDescent="0.25">
      <c r="B55" s="1"/>
      <c r="C55" s="1"/>
      <c r="D55" s="1"/>
      <c r="E55" s="1"/>
      <c r="F55" s="1"/>
      <c r="G55" s="1"/>
      <c r="H55" s="1"/>
    </row>
    <row r="56" spans="2:8" x14ac:dyDescent="0.25">
      <c r="B56" s="1"/>
      <c r="C56" s="1"/>
      <c r="D56" s="1"/>
      <c r="E56" s="1"/>
      <c r="F56" s="1"/>
      <c r="G56" s="1"/>
      <c r="H56" s="1"/>
    </row>
    <row r="57" spans="2:8" x14ac:dyDescent="0.25">
      <c r="B57" s="1"/>
      <c r="C57" s="1"/>
      <c r="D57" s="1"/>
      <c r="E57" s="1"/>
      <c r="F57" s="1"/>
      <c r="G57" s="1"/>
      <c r="H57" s="1"/>
    </row>
    <row r="58" spans="2:8" x14ac:dyDescent="0.25">
      <c r="B58" s="1"/>
      <c r="C58" s="1"/>
      <c r="D58" s="1"/>
      <c r="E58" s="1"/>
      <c r="F58" s="1"/>
      <c r="G58" s="1"/>
      <c r="H58" s="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7FF2F-5C8E-4ED6-B0F1-BCFDFF00345D}">
  <dimension ref="B1:G52"/>
  <sheetViews>
    <sheetView tabSelected="1" topLeftCell="A24" workbookViewId="0">
      <selection activeCell="C51" sqref="C51"/>
    </sheetView>
  </sheetViews>
  <sheetFormatPr defaultRowHeight="15" x14ac:dyDescent="0.25"/>
  <cols>
    <col min="2" max="6" width="14.7109375" customWidth="1"/>
  </cols>
  <sheetData>
    <row r="1" spans="2:7" x14ac:dyDescent="0.25">
      <c r="F1" t="s">
        <v>29</v>
      </c>
    </row>
    <row r="2" spans="2:7" x14ac:dyDescent="0.25">
      <c r="F2" t="s">
        <v>31</v>
      </c>
    </row>
    <row r="3" spans="2:7" x14ac:dyDescent="0.25">
      <c r="B3" t="s">
        <v>19</v>
      </c>
    </row>
    <row r="4" spans="2:7" x14ac:dyDescent="0.25">
      <c r="B4" t="s">
        <v>28</v>
      </c>
    </row>
    <row r="6" spans="2:7" x14ac:dyDescent="0.25">
      <c r="B6" t="s">
        <v>14</v>
      </c>
    </row>
    <row r="8" spans="2:7" x14ac:dyDescent="0.25">
      <c r="F8" s="1"/>
    </row>
    <row r="9" spans="2:7" x14ac:dyDescent="0.25">
      <c r="B9" s="7" t="s">
        <v>3</v>
      </c>
      <c r="C9" s="7"/>
      <c r="D9" s="7"/>
      <c r="E9" s="7"/>
      <c r="F9" s="7">
        <f>+(B13+B13+C13+D13)/3</f>
        <v>119912318.66666667</v>
      </c>
      <c r="G9" s="7"/>
    </row>
    <row r="10" spans="2:7" x14ac:dyDescent="0.25">
      <c r="B10" s="7"/>
      <c r="C10" s="7"/>
      <c r="D10" s="7"/>
      <c r="E10" s="7"/>
      <c r="F10" s="7"/>
      <c r="G10" s="7"/>
    </row>
    <row r="11" spans="2:7" x14ac:dyDescent="0.25">
      <c r="B11" s="5" t="s">
        <v>2</v>
      </c>
      <c r="C11" s="5" t="s">
        <v>0</v>
      </c>
      <c r="D11" s="5">
        <v>2023</v>
      </c>
      <c r="E11" s="5">
        <v>2024</v>
      </c>
      <c r="F11" s="5">
        <v>2025</v>
      </c>
      <c r="G11" s="5"/>
    </row>
    <row r="12" spans="2:7" x14ac:dyDescent="0.25">
      <c r="B12" s="8" t="s">
        <v>33</v>
      </c>
      <c r="C12" s="8" t="s">
        <v>33</v>
      </c>
      <c r="D12" s="8" t="s">
        <v>33</v>
      </c>
      <c r="E12" s="8" t="s">
        <v>33</v>
      </c>
      <c r="F12" s="8" t="s">
        <v>33</v>
      </c>
      <c r="G12" s="7"/>
    </row>
    <row r="13" spans="2:7" x14ac:dyDescent="0.25">
      <c r="B13" s="7">
        <v>85733349</v>
      </c>
      <c r="C13" s="7">
        <v>119436500</v>
      </c>
      <c r="D13" s="7">
        <v>68833758</v>
      </c>
      <c r="E13" s="7">
        <v>162975761</v>
      </c>
      <c r="F13" s="7">
        <v>124054620</v>
      </c>
      <c r="G13" s="7"/>
    </row>
    <row r="14" spans="2:7" x14ac:dyDescent="0.25">
      <c r="B14" s="7" t="s">
        <v>34</v>
      </c>
      <c r="C14" s="7"/>
      <c r="D14" s="7"/>
      <c r="E14" s="7"/>
      <c r="F14" s="11">
        <f>-20500000*0.6594</f>
        <v>-13517700</v>
      </c>
      <c r="G14" s="7"/>
    </row>
    <row r="15" spans="2:7" x14ac:dyDescent="0.25">
      <c r="B15" t="s">
        <v>32</v>
      </c>
      <c r="D15" s="7">
        <f>+D13+D14</f>
        <v>68833758</v>
      </c>
      <c r="E15" s="7">
        <f>+E13+E14</f>
        <v>162975761</v>
      </c>
      <c r="F15" s="7">
        <f>+F13+F14</f>
        <v>110536920</v>
      </c>
      <c r="G15" s="7"/>
    </row>
    <row r="16" spans="2:7" x14ac:dyDescent="0.25">
      <c r="B16" s="7" t="s">
        <v>35</v>
      </c>
      <c r="C16" s="7"/>
      <c r="D16" s="7"/>
      <c r="E16" s="7">
        <f>+F15</f>
        <v>110536920</v>
      </c>
      <c r="F16" s="7">
        <f>+F15</f>
        <v>110536920</v>
      </c>
      <c r="G16" s="2"/>
    </row>
    <row r="17" spans="2:7" x14ac:dyDescent="0.25">
      <c r="B17" t="s">
        <v>9</v>
      </c>
      <c r="E17" s="7">
        <f>+E13-E16</f>
        <v>52438841</v>
      </c>
      <c r="F17" s="7">
        <f>+F13-F16</f>
        <v>13517700</v>
      </c>
    </row>
    <row r="18" spans="2:7" x14ac:dyDescent="0.25">
      <c r="B18" s="2" t="s">
        <v>9</v>
      </c>
      <c r="C18" s="2"/>
      <c r="D18" s="2"/>
      <c r="E18" s="2">
        <f>+E17/E13</f>
        <v>0.32175852825132689</v>
      </c>
      <c r="F18" s="2">
        <f>+F17/F13</f>
        <v>0.10896571203877775</v>
      </c>
    </row>
    <row r="19" spans="2:7" x14ac:dyDescent="0.25">
      <c r="B19" s="2"/>
      <c r="C19" s="2"/>
      <c r="D19" s="2"/>
      <c r="E19" s="2"/>
      <c r="F19" s="3"/>
    </row>
    <row r="20" spans="2:7" x14ac:dyDescent="0.25">
      <c r="B20" s="2"/>
      <c r="C20" s="2"/>
      <c r="D20" s="2"/>
      <c r="E20" s="2"/>
      <c r="F20" s="3"/>
    </row>
    <row r="21" spans="2:7" x14ac:dyDescent="0.25">
      <c r="B21" s="7"/>
      <c r="C21" s="7"/>
      <c r="D21" s="7"/>
      <c r="E21" s="7"/>
      <c r="F21" s="7"/>
      <c r="G21" s="7"/>
    </row>
    <row r="22" spans="2:7" x14ac:dyDescent="0.25">
      <c r="B22" s="7" t="s">
        <v>17</v>
      </c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 t="s">
        <v>3</v>
      </c>
      <c r="C25" s="7"/>
      <c r="D25" s="7"/>
      <c r="E25" s="7"/>
      <c r="F25" s="7">
        <f>+(B29+B29+C29+G33)/3</f>
        <v>25622752</v>
      </c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12" t="s">
        <v>2</v>
      </c>
      <c r="C27" s="12" t="s">
        <v>0</v>
      </c>
      <c r="D27" s="12">
        <v>2023</v>
      </c>
      <c r="E27" s="12">
        <v>2024</v>
      </c>
      <c r="F27" s="12">
        <v>2025</v>
      </c>
      <c r="G27" s="12"/>
    </row>
    <row r="28" spans="2:7" x14ac:dyDescent="0.25">
      <c r="B28" s="8" t="s">
        <v>33</v>
      </c>
      <c r="C28" s="8" t="s">
        <v>33</v>
      </c>
      <c r="D28" s="8" t="s">
        <v>33</v>
      </c>
      <c r="E28" s="8" t="s">
        <v>33</v>
      </c>
      <c r="F28" s="8" t="s">
        <v>33</v>
      </c>
      <c r="G28" s="7"/>
    </row>
    <row r="29" spans="2:7" x14ac:dyDescent="0.25">
      <c r="B29" s="7">
        <v>22843985</v>
      </c>
      <c r="C29" s="7">
        <v>31180286</v>
      </c>
      <c r="D29" s="7">
        <v>19159081</v>
      </c>
      <c r="E29" s="7">
        <v>50813220</v>
      </c>
      <c r="F29" s="7">
        <v>41843356</v>
      </c>
      <c r="G29" s="7"/>
    </row>
    <row r="30" spans="2:7" x14ac:dyDescent="0.25">
      <c r="B30" t="s">
        <v>34</v>
      </c>
      <c r="F30" s="11">
        <f>-25000000*0.3406</f>
        <v>-8515000</v>
      </c>
      <c r="G30" s="7"/>
    </row>
    <row r="31" spans="2:7" x14ac:dyDescent="0.25">
      <c r="B31" t="s">
        <v>32</v>
      </c>
      <c r="D31" s="7">
        <f>+D29+D30</f>
        <v>19159081</v>
      </c>
      <c r="E31" s="7">
        <f>+E29+E30</f>
        <v>50813220</v>
      </c>
      <c r="F31" s="7">
        <f>+F29+F30</f>
        <v>33328356</v>
      </c>
      <c r="G31" s="7"/>
    </row>
    <row r="32" spans="2:7" x14ac:dyDescent="0.25">
      <c r="B32" s="7" t="s">
        <v>35</v>
      </c>
      <c r="C32" s="7"/>
      <c r="D32" s="7"/>
      <c r="E32" s="7">
        <f>+F31</f>
        <v>33328356</v>
      </c>
      <c r="F32" s="7">
        <f>+F31</f>
        <v>33328356</v>
      </c>
      <c r="G32" s="2"/>
    </row>
    <row r="33" spans="2:6" x14ac:dyDescent="0.25">
      <c r="B33" t="s">
        <v>9</v>
      </c>
      <c r="E33" s="7">
        <f>+E29-E32</f>
        <v>17484864</v>
      </c>
      <c r="F33" s="7">
        <f>+F29-F32</f>
        <v>8515000</v>
      </c>
    </row>
    <row r="34" spans="2:6" x14ac:dyDescent="0.25">
      <c r="B34" s="2" t="s">
        <v>9</v>
      </c>
      <c r="C34" s="2"/>
      <c r="D34" s="2"/>
      <c r="E34" s="2">
        <f>+E33/E29</f>
        <v>0.34410068875776817</v>
      </c>
      <c r="F34" s="2">
        <f>+F33/F29</f>
        <v>0.20349706175575399</v>
      </c>
    </row>
    <row r="35" spans="2:6" x14ac:dyDescent="0.25">
      <c r="B35" s="7"/>
      <c r="C35" s="7"/>
      <c r="D35" s="7"/>
      <c r="E35" s="7"/>
      <c r="F35" s="7"/>
    </row>
    <row r="36" spans="2:6" x14ac:dyDescent="0.25">
      <c r="E36" s="2"/>
    </row>
    <row r="37" spans="2:6" x14ac:dyDescent="0.25">
      <c r="B37" s="1" t="s">
        <v>36</v>
      </c>
      <c r="C37" s="1"/>
      <c r="D37" s="1"/>
      <c r="E37" s="3"/>
    </row>
    <row r="38" spans="2:6" x14ac:dyDescent="0.25">
      <c r="B38" s="1" t="s">
        <v>24</v>
      </c>
      <c r="C38" s="1"/>
      <c r="D38" s="1"/>
      <c r="E38" s="1"/>
    </row>
    <row r="39" spans="2:6" x14ac:dyDescent="0.25">
      <c r="B39" s="1" t="s">
        <v>37</v>
      </c>
      <c r="C39" s="1"/>
      <c r="D39" s="1"/>
      <c r="E39" s="1"/>
    </row>
    <row r="40" spans="2:6" x14ac:dyDescent="0.25">
      <c r="B40" s="1" t="s">
        <v>38</v>
      </c>
    </row>
    <row r="41" spans="2:6" x14ac:dyDescent="0.25">
      <c r="B41" s="1" t="s">
        <v>39</v>
      </c>
    </row>
    <row r="42" spans="2:6" x14ac:dyDescent="0.25">
      <c r="B42" s="1"/>
    </row>
    <row r="43" spans="2:6" x14ac:dyDescent="0.25">
      <c r="B43" s="1"/>
    </row>
    <row r="44" spans="2:6" x14ac:dyDescent="0.25">
      <c r="B44" s="1"/>
    </row>
    <row r="45" spans="2:6" x14ac:dyDescent="0.25">
      <c r="B45" s="1"/>
    </row>
    <row r="46" spans="2:6" x14ac:dyDescent="0.25">
      <c r="B46" s="1"/>
    </row>
    <row r="47" spans="2:6" x14ac:dyDescent="0.25">
      <c r="B47" s="1"/>
    </row>
    <row r="48" spans="2:6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83521-62A8-4F2D-9AF0-107FB7A91E62}">
  <dimension ref="B1:F39"/>
  <sheetViews>
    <sheetView topLeftCell="A13" workbookViewId="0">
      <selection activeCell="L23" sqref="L23"/>
    </sheetView>
  </sheetViews>
  <sheetFormatPr defaultRowHeight="15" x14ac:dyDescent="0.25"/>
  <cols>
    <col min="2" max="6" width="14.7109375" customWidth="1"/>
  </cols>
  <sheetData>
    <row r="1" spans="2:6" x14ac:dyDescent="0.25">
      <c r="F1" t="s">
        <v>29</v>
      </c>
    </row>
    <row r="2" spans="2:6" x14ac:dyDescent="0.25">
      <c r="F2" t="s">
        <v>42</v>
      </c>
    </row>
    <row r="3" spans="2:6" x14ac:dyDescent="0.25">
      <c r="B3" t="s">
        <v>19</v>
      </c>
    </row>
    <row r="4" spans="2:6" x14ac:dyDescent="0.25">
      <c r="B4" t="s">
        <v>44</v>
      </c>
    </row>
    <row r="6" spans="2:6" x14ac:dyDescent="0.25">
      <c r="B6" t="s">
        <v>15</v>
      </c>
    </row>
    <row r="8" spans="2:6" x14ac:dyDescent="0.25">
      <c r="F8" s="1"/>
    </row>
    <row r="9" spans="2:6" x14ac:dyDescent="0.25">
      <c r="B9" s="7" t="s">
        <v>3</v>
      </c>
      <c r="C9" s="7"/>
      <c r="D9" s="7"/>
      <c r="E9" s="7"/>
      <c r="F9" s="7">
        <f>+(B13+B13+C13+D13)/3</f>
        <v>53519616.666666664</v>
      </c>
    </row>
    <row r="10" spans="2:6" x14ac:dyDescent="0.25">
      <c r="B10" s="7"/>
      <c r="C10" s="7"/>
      <c r="D10" s="7"/>
      <c r="E10" s="7"/>
      <c r="F10" s="7"/>
    </row>
    <row r="11" spans="2:6" x14ac:dyDescent="0.25">
      <c r="B11" s="5" t="s">
        <v>2</v>
      </c>
      <c r="C11" s="5" t="s">
        <v>0</v>
      </c>
      <c r="D11" s="5">
        <v>2023</v>
      </c>
      <c r="E11" s="5">
        <v>2024</v>
      </c>
      <c r="F11" s="5">
        <v>2025</v>
      </c>
    </row>
    <row r="12" spans="2:6" x14ac:dyDescent="0.25">
      <c r="B12" s="8" t="s">
        <v>33</v>
      </c>
      <c r="C12" s="8" t="s">
        <v>33</v>
      </c>
      <c r="D12" s="8" t="s">
        <v>33</v>
      </c>
      <c r="E12" s="8" t="s">
        <v>33</v>
      </c>
      <c r="F12" s="8" t="s">
        <v>33</v>
      </c>
    </row>
    <row r="13" spans="2:6" x14ac:dyDescent="0.25">
      <c r="B13" s="7">
        <v>23425307</v>
      </c>
      <c r="C13" s="7">
        <v>92269615</v>
      </c>
      <c r="D13" s="7">
        <v>21438621</v>
      </c>
      <c r="E13" s="7">
        <v>113725405</v>
      </c>
      <c r="F13" s="7">
        <v>254066681</v>
      </c>
    </row>
    <row r="14" spans="2:6" x14ac:dyDescent="0.25">
      <c r="B14" s="7" t="s">
        <v>8</v>
      </c>
      <c r="C14" s="7"/>
      <c r="D14" s="7"/>
      <c r="E14" s="7">
        <f>+E13-'Plant wp, page 4'!E14</f>
        <v>109745135</v>
      </c>
      <c r="F14" s="7">
        <f>+F13-'Plant wp, page 4'!F14</f>
        <v>213058100</v>
      </c>
    </row>
    <row r="15" spans="2:6" x14ac:dyDescent="0.25">
      <c r="B15" s="7" t="s">
        <v>40</v>
      </c>
      <c r="C15" s="7"/>
      <c r="D15" s="7"/>
      <c r="E15" s="7">
        <f>+E13-E14</f>
        <v>3980270</v>
      </c>
      <c r="F15" s="7">
        <f>+F13-F14</f>
        <v>41008581</v>
      </c>
    </row>
    <row r="16" spans="2:6" x14ac:dyDescent="0.25">
      <c r="B16" s="2" t="s">
        <v>9</v>
      </c>
      <c r="C16" s="2"/>
      <c r="D16" s="2"/>
      <c r="E16" s="2">
        <f>+E15/E13</f>
        <v>3.4998952081111513E-2</v>
      </c>
      <c r="F16" s="2">
        <f>+F15/F13</f>
        <v>0.16140873269407569</v>
      </c>
    </row>
    <row r="17" spans="2:6" x14ac:dyDescent="0.25">
      <c r="B17" s="1"/>
      <c r="C17" s="1"/>
      <c r="D17" s="1"/>
      <c r="E17" s="2"/>
      <c r="F17" s="2"/>
    </row>
    <row r="18" spans="2:6" x14ac:dyDescent="0.25">
      <c r="B18" s="1"/>
      <c r="C18" s="1"/>
      <c r="D18" s="1"/>
      <c r="E18" s="2"/>
      <c r="F18" s="2"/>
    </row>
    <row r="19" spans="2:6" x14ac:dyDescent="0.25">
      <c r="B19" s="1"/>
      <c r="C19" s="1"/>
      <c r="D19" s="1"/>
      <c r="E19" s="2"/>
      <c r="F19" s="2"/>
    </row>
    <row r="20" spans="2:6" x14ac:dyDescent="0.25">
      <c r="B20" s="1"/>
      <c r="C20" s="1"/>
      <c r="D20" s="1"/>
      <c r="E20" s="2"/>
      <c r="F20" s="2"/>
    </row>
    <row r="21" spans="2:6" x14ac:dyDescent="0.25">
      <c r="B21" s="7"/>
      <c r="C21" s="7"/>
      <c r="D21" s="7"/>
      <c r="E21" s="7"/>
      <c r="F21" s="7"/>
    </row>
    <row r="22" spans="2:6" x14ac:dyDescent="0.25">
      <c r="B22" s="7" t="s">
        <v>18</v>
      </c>
      <c r="C22" s="7"/>
      <c r="D22" s="7"/>
      <c r="E22" s="7"/>
      <c r="F22" s="7"/>
    </row>
    <row r="23" spans="2:6" x14ac:dyDescent="0.25">
      <c r="B23" s="7"/>
      <c r="C23" s="7"/>
      <c r="D23" s="7"/>
      <c r="E23" s="7"/>
      <c r="F23" s="7"/>
    </row>
    <row r="24" spans="2:6" x14ac:dyDescent="0.25">
      <c r="B24" s="7"/>
      <c r="C24" s="7"/>
      <c r="D24" s="7"/>
      <c r="E24" s="7"/>
      <c r="F24" s="7"/>
    </row>
    <row r="25" spans="2:6" x14ac:dyDescent="0.25">
      <c r="B25" s="7" t="s">
        <v>3</v>
      </c>
      <c r="C25" s="7"/>
      <c r="D25" s="7"/>
      <c r="E25" s="7"/>
      <c r="F25" s="7">
        <f>+(B29+B29+C29+D29)/3</f>
        <v>80224934.666666672</v>
      </c>
    </row>
    <row r="26" spans="2:6" x14ac:dyDescent="0.25">
      <c r="B26" s="7"/>
      <c r="C26" s="7"/>
      <c r="D26" s="7"/>
      <c r="E26" s="7"/>
      <c r="F26" s="7"/>
    </row>
    <row r="27" spans="2:6" x14ac:dyDescent="0.25">
      <c r="B27" s="12" t="s">
        <v>2</v>
      </c>
      <c r="C27" s="12" t="s">
        <v>0</v>
      </c>
      <c r="D27" s="12">
        <v>2023</v>
      </c>
      <c r="E27" s="12">
        <v>2024</v>
      </c>
      <c r="F27" s="12">
        <v>2025</v>
      </c>
    </row>
    <row r="28" spans="2:6" x14ac:dyDescent="0.25">
      <c r="B28" s="8" t="s">
        <v>33</v>
      </c>
      <c r="C28" s="8" t="s">
        <v>33</v>
      </c>
      <c r="D28" s="8" t="s">
        <v>33</v>
      </c>
      <c r="E28" s="8" t="s">
        <v>33</v>
      </c>
      <c r="F28" s="8" t="s">
        <v>33</v>
      </c>
    </row>
    <row r="29" spans="2:6" x14ac:dyDescent="0.25">
      <c r="B29" s="7">
        <v>2640</v>
      </c>
      <c r="C29" s="7">
        <v>240669516</v>
      </c>
      <c r="D29" s="7">
        <v>8</v>
      </c>
      <c r="E29" s="7">
        <v>2055930</v>
      </c>
      <c r="F29" s="7">
        <v>17586544</v>
      </c>
    </row>
    <row r="30" spans="2:6" x14ac:dyDescent="0.25">
      <c r="B30" s="7" t="s">
        <v>8</v>
      </c>
      <c r="C30" s="7"/>
      <c r="D30" s="7"/>
      <c r="E30" s="7">
        <f>+E29-E31</f>
        <v>220913</v>
      </c>
      <c r="F30" s="7">
        <f>+F29-F31</f>
        <v>10878906</v>
      </c>
    </row>
    <row r="31" spans="2:6" x14ac:dyDescent="0.25">
      <c r="B31" s="7" t="s">
        <v>40</v>
      </c>
      <c r="C31" s="7"/>
      <c r="D31" s="7"/>
      <c r="E31" s="7">
        <f>+'Plant wp, page 4'!E23</f>
        <v>1835017</v>
      </c>
      <c r="F31" s="7">
        <f>+'Plant wp, page 4'!F23</f>
        <v>6707638</v>
      </c>
    </row>
    <row r="32" spans="2:6" x14ac:dyDescent="0.25">
      <c r="B32" t="s">
        <v>9</v>
      </c>
      <c r="E32" s="2">
        <f>+E31/E29</f>
        <v>0.89254838442943096</v>
      </c>
      <c r="F32" s="2">
        <f>+F31/F29</f>
        <v>0.38140739874758794</v>
      </c>
    </row>
    <row r="33" spans="2:6" x14ac:dyDescent="0.25">
      <c r="B33" s="1"/>
      <c r="C33" s="1"/>
      <c r="D33" s="1"/>
      <c r="E33" s="3"/>
      <c r="F33" s="3"/>
    </row>
    <row r="34" spans="2:6" x14ac:dyDescent="0.25">
      <c r="B34" s="1"/>
      <c r="C34" s="1"/>
      <c r="D34" s="1"/>
      <c r="E34" s="1"/>
      <c r="F34" s="1"/>
    </row>
    <row r="35" spans="2:6" x14ac:dyDescent="0.25">
      <c r="B35" s="1"/>
      <c r="C35" s="1"/>
      <c r="D35" s="1"/>
      <c r="E35" s="1"/>
    </row>
    <row r="37" spans="2:6" x14ac:dyDescent="0.25">
      <c r="B37" s="1" t="s">
        <v>36</v>
      </c>
    </row>
    <row r="38" spans="2:6" x14ac:dyDescent="0.25">
      <c r="B38" s="1" t="s">
        <v>24</v>
      </c>
    </row>
    <row r="39" spans="2:6" x14ac:dyDescent="0.25">
      <c r="B39" s="1" t="s">
        <v>41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F9ADE-A3BE-4FF0-927C-42E941E6B0CC}">
  <dimension ref="B1:H27"/>
  <sheetViews>
    <sheetView workbookViewId="0">
      <selection activeCell="J6" sqref="J6"/>
    </sheetView>
  </sheetViews>
  <sheetFormatPr defaultRowHeight="15" x14ac:dyDescent="0.25"/>
  <cols>
    <col min="3" max="7" width="14.7109375" customWidth="1"/>
  </cols>
  <sheetData>
    <row r="1" spans="2:7" x14ac:dyDescent="0.25">
      <c r="F1" t="s">
        <v>29</v>
      </c>
    </row>
    <row r="2" spans="2:7" x14ac:dyDescent="0.25">
      <c r="F2" t="s">
        <v>43</v>
      </c>
    </row>
    <row r="3" spans="2:7" x14ac:dyDescent="0.25">
      <c r="C3" t="s">
        <v>19</v>
      </c>
    </row>
    <row r="4" spans="2:7" x14ac:dyDescent="0.25">
      <c r="C4" t="s">
        <v>44</v>
      </c>
    </row>
    <row r="6" spans="2:7" x14ac:dyDescent="0.25">
      <c r="C6" t="s">
        <v>15</v>
      </c>
    </row>
    <row r="7" spans="2:7" x14ac:dyDescent="0.25">
      <c r="E7" s="13">
        <v>2024</v>
      </c>
      <c r="F7" s="13">
        <v>2025</v>
      </c>
    </row>
    <row r="8" spans="2:7" x14ac:dyDescent="0.25">
      <c r="E8" s="6" t="s">
        <v>33</v>
      </c>
      <c r="F8" s="6" t="s">
        <v>33</v>
      </c>
      <c r="G8" s="1"/>
    </row>
    <row r="9" spans="2:7" x14ac:dyDescent="0.25">
      <c r="B9" s="7"/>
      <c r="C9" s="7" t="s">
        <v>4</v>
      </c>
      <c r="D9" s="7"/>
      <c r="E9" s="7">
        <v>427686</v>
      </c>
      <c r="F9" s="7">
        <v>9836791</v>
      </c>
      <c r="G9" s="1"/>
    </row>
    <row r="10" spans="2:7" x14ac:dyDescent="0.25">
      <c r="B10" s="7"/>
      <c r="C10" s="7" t="s">
        <v>5</v>
      </c>
      <c r="D10" s="7"/>
      <c r="E10" s="7"/>
      <c r="F10" s="7">
        <v>18185833</v>
      </c>
      <c r="G10" s="1"/>
    </row>
    <row r="11" spans="2:7" x14ac:dyDescent="0.25">
      <c r="B11" s="7"/>
      <c r="C11" s="7" t="s">
        <v>6</v>
      </c>
      <c r="D11" s="7"/>
      <c r="E11" s="7">
        <v>3307151</v>
      </c>
      <c r="F11" s="7">
        <v>6614303</v>
      </c>
      <c r="G11" s="1"/>
    </row>
    <row r="12" spans="2:7" x14ac:dyDescent="0.25">
      <c r="B12" s="7"/>
      <c r="C12" s="7" t="s">
        <v>7</v>
      </c>
      <c r="D12" s="7"/>
      <c r="E12" s="10">
        <v>245433</v>
      </c>
      <c r="F12" s="10">
        <v>6371654</v>
      </c>
      <c r="G12" s="1"/>
    </row>
    <row r="13" spans="2:7" x14ac:dyDescent="0.25">
      <c r="B13" s="7"/>
      <c r="C13" s="7"/>
      <c r="D13" s="7"/>
      <c r="E13" s="7"/>
      <c r="F13" s="7"/>
      <c r="G13" s="1"/>
    </row>
    <row r="14" spans="2:7" x14ac:dyDescent="0.25">
      <c r="B14" s="7"/>
      <c r="C14" s="7" t="s">
        <v>1</v>
      </c>
      <c r="D14" s="7"/>
      <c r="E14" s="7">
        <f>SUM(E9:E12)</f>
        <v>3980270</v>
      </c>
      <c r="F14" s="7">
        <f>SUM(F9:F12)</f>
        <v>41008581</v>
      </c>
      <c r="G14" s="1"/>
    </row>
    <row r="15" spans="2:7" x14ac:dyDescent="0.25">
      <c r="B15" s="7"/>
      <c r="C15" s="7"/>
      <c r="D15" s="7"/>
      <c r="E15" s="7"/>
      <c r="F15" s="7"/>
      <c r="G15" s="1"/>
    </row>
    <row r="16" spans="2:7" x14ac:dyDescent="0.25">
      <c r="E16" s="1"/>
      <c r="F16" s="1"/>
      <c r="G16" s="1"/>
    </row>
    <row r="17" spans="2:8" x14ac:dyDescent="0.25">
      <c r="C17" t="s">
        <v>18</v>
      </c>
      <c r="E17" s="1"/>
      <c r="F17" s="1"/>
      <c r="G17" s="1"/>
    </row>
    <row r="18" spans="2:8" x14ac:dyDescent="0.25">
      <c r="B18" s="7"/>
      <c r="C18" s="7"/>
      <c r="D18" s="7"/>
      <c r="E18" s="14">
        <v>2024</v>
      </c>
      <c r="F18" s="14">
        <v>2025</v>
      </c>
      <c r="G18" s="1"/>
      <c r="H18" s="1"/>
    </row>
    <row r="19" spans="2:8" x14ac:dyDescent="0.25">
      <c r="B19" s="7"/>
      <c r="C19" s="7"/>
      <c r="D19" s="7"/>
      <c r="E19" s="6" t="s">
        <v>33</v>
      </c>
      <c r="F19" s="6" t="s">
        <v>33</v>
      </c>
      <c r="G19" s="1"/>
      <c r="H19" s="1"/>
    </row>
    <row r="20" spans="2:8" x14ac:dyDescent="0.25">
      <c r="B20" s="7"/>
      <c r="C20" s="7" t="s">
        <v>6</v>
      </c>
      <c r="D20" s="7"/>
      <c r="E20" s="7">
        <v>1708243</v>
      </c>
      <c r="F20" s="7">
        <v>3416487</v>
      </c>
      <c r="G20" s="1"/>
      <c r="H20" s="1"/>
    </row>
    <row r="21" spans="2:8" x14ac:dyDescent="0.25">
      <c r="B21" s="7"/>
      <c r="C21" s="7" t="s">
        <v>7</v>
      </c>
      <c r="D21" s="7"/>
      <c r="E21" s="10">
        <v>126774</v>
      </c>
      <c r="F21" s="10">
        <v>3291151</v>
      </c>
      <c r="G21" s="1"/>
      <c r="H21" s="1"/>
    </row>
    <row r="22" spans="2:8" x14ac:dyDescent="0.25">
      <c r="B22" s="7"/>
      <c r="C22" s="7"/>
      <c r="D22" s="7"/>
      <c r="E22" s="7"/>
      <c r="F22" s="7"/>
      <c r="G22" s="1"/>
      <c r="H22" s="1"/>
    </row>
    <row r="23" spans="2:8" x14ac:dyDescent="0.25">
      <c r="B23" s="7"/>
      <c r="C23" s="7" t="s">
        <v>1</v>
      </c>
      <c r="D23" s="7"/>
      <c r="E23" s="7">
        <f>+E20+E21</f>
        <v>1835017</v>
      </c>
      <c r="F23" s="7">
        <f>+F20+F21</f>
        <v>6707638</v>
      </c>
      <c r="G23" s="1"/>
      <c r="H23" s="1"/>
    </row>
    <row r="24" spans="2:8" x14ac:dyDescent="0.25">
      <c r="B24" s="7"/>
      <c r="C24" s="7"/>
      <c r="D24" s="7"/>
      <c r="E24" s="7"/>
      <c r="F24" s="7"/>
      <c r="G24" s="1"/>
      <c r="H24" s="1"/>
    </row>
    <row r="25" spans="2:8" x14ac:dyDescent="0.25">
      <c r="B25" s="1"/>
      <c r="C25" s="1"/>
      <c r="D25" s="1"/>
      <c r="E25" s="1"/>
      <c r="F25" s="1"/>
      <c r="G25" s="1"/>
      <c r="H25" s="1"/>
    </row>
    <row r="26" spans="2:8" x14ac:dyDescent="0.25">
      <c r="C26" s="1" t="s">
        <v>36</v>
      </c>
    </row>
    <row r="27" spans="2:8" x14ac:dyDescent="0.25">
      <c r="C27" s="1" t="s">
        <v>24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A73A4D8-9F7C-493C-AEB9-B358FD76DE47}"/>
</file>

<file path=customXml/itemProps2.xml><?xml version="1.0" encoding="utf-8"?>
<ds:datastoreItem xmlns:ds="http://schemas.openxmlformats.org/officeDocument/2006/customXml" ds:itemID="{80C00C40-3439-4241-B03A-8CC4D19D6F11}"/>
</file>

<file path=customXml/itemProps3.xml><?xml version="1.0" encoding="utf-8"?>
<ds:datastoreItem xmlns:ds="http://schemas.openxmlformats.org/officeDocument/2006/customXml" ds:itemID="{848287C4-54AA-40BC-AE1D-7E512B9F487A}"/>
</file>

<file path=customXml/itemProps4.xml><?xml version="1.0" encoding="utf-8"?>
<ds:datastoreItem xmlns:ds="http://schemas.openxmlformats.org/officeDocument/2006/customXml" ds:itemID="{3C98E8CF-691A-4CF0-B800-2A69F9BBC4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Plant WP, page 1</vt:lpstr>
      <vt:lpstr>Plant WP, page 2</vt:lpstr>
      <vt:lpstr>Plant WP, page 3</vt:lpstr>
      <vt:lpstr>Plant wp, page 4</vt:lpstr>
      <vt:lpstr>'Plant WP, page 2'!Print_Area</vt:lpstr>
      <vt:lpstr>'Plant WP, page 3'!Print_Area</vt:lpstr>
      <vt:lpstr>'Plant wp, page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2022-07-11T20:37:46Z</cp:lastPrinted>
  <dcterms:created xsi:type="dcterms:W3CDTF">2022-05-29T15:24:48Z</dcterms:created>
  <dcterms:modified xsi:type="dcterms:W3CDTF">2022-07-11T21:23:22Z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