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3"/>
  </bookViews>
  <sheets>
    <sheet name="DPK-3 (interest)" sheetId="1" r:id="rId1"/>
    <sheet name="DPK-4 (Malin)" sheetId="2" r:id="rId2"/>
    <sheet name="DPK-5 (prop tax)" sheetId="3" r:id="rId3"/>
    <sheet name="DPK-6 (prop tax)" sheetId="4" r:id="rId4"/>
  </sheets>
  <definedNames>
    <definedName name="_xlnm.Print_Area" localSheetId="0">'DPK-3 (interest)'!$C$3:$J$45</definedName>
    <definedName name="_xlnm.Print_Area" localSheetId="1">'DPK-4 (Malin)'!$C$3:$L$48</definedName>
    <definedName name="_xlnm.Print_Area" localSheetId="2">'DPK-5 (prop tax)'!$C$3:$I$49</definedName>
    <definedName name="_xlnm.Print_Area" localSheetId="3">'DPK-6 (prop tax)'!$C$3:$I$49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<sst xmlns="http://schemas.openxmlformats.org/spreadsheetml/2006/main" count="145" uniqueCount="105">
  <si>
    <t>Exhibit T___(DPK-3)</t>
  </si>
  <si>
    <t>Docket UE-032065</t>
  </si>
  <si>
    <t>Line No.</t>
  </si>
  <si>
    <t>Source</t>
  </si>
  <si>
    <t>Profoma Rate Base</t>
  </si>
  <si>
    <t>CWIP</t>
  </si>
  <si>
    <t>Total Rate Base and CWIP</t>
  </si>
  <si>
    <t>L. 2+L. 4</t>
  </si>
  <si>
    <t>Weighted Cost of Debt</t>
  </si>
  <si>
    <t>Pro Forma Interest Expense</t>
  </si>
  <si>
    <t>L. 6 * L. 8</t>
  </si>
  <si>
    <t>Federal Tax Rate</t>
  </si>
  <si>
    <t>Federal Tax Effect</t>
  </si>
  <si>
    <t xml:space="preserve"> - Computation of AFUDC-Debt Over 263A Interest -</t>
  </si>
  <si>
    <t>(If AFUDC is greater than 263A include CWIP in Proforma Computation)</t>
  </si>
  <si>
    <t>PacifiCorp</t>
  </si>
  <si>
    <t>Washington</t>
  </si>
  <si>
    <t>DR 181</t>
  </si>
  <si>
    <t>AFUDC-Debt</t>
  </si>
  <si>
    <t>L. 21 * L.22</t>
  </si>
  <si>
    <t>Unweighted Cost of Debt*</t>
  </si>
  <si>
    <t>Capitalized 263A costs**</t>
  </si>
  <si>
    <t>**</t>
  </si>
  <si>
    <t>L. 25 * L.26</t>
  </si>
  <si>
    <t>Excess of 263A interest over AFUDC-Debt</t>
  </si>
  <si>
    <t>L. 27 - L.23</t>
  </si>
  <si>
    <t xml:space="preserve"> * 263A assumes 100% debt financing</t>
  </si>
  <si>
    <t>** TY Capitalized 263A costs 14,579,777</t>
  </si>
  <si>
    <r>
      <t xml:space="preserve">Schedule for the Computation of </t>
    </r>
    <r>
      <rPr>
        <b/>
        <i/>
        <sz val="12"/>
        <rFont val="Palatino Linotype"/>
        <family val="1"/>
      </rPr>
      <t>Pro Forma</t>
    </r>
    <r>
      <rPr>
        <b/>
        <sz val="12"/>
        <rFont val="Palatino Linotype"/>
        <family val="1"/>
      </rPr>
      <t xml:space="preserve"> Interest</t>
    </r>
  </si>
  <si>
    <t>Schedule for the Recognition of</t>
  </si>
  <si>
    <t>Malin-Midpoint Transaction</t>
  </si>
  <si>
    <t>Amortization of Purchase Price of Tax Benefits</t>
  </si>
  <si>
    <t>Year</t>
  </si>
  <si>
    <t>Beginning Bal</t>
  </si>
  <si>
    <t>Year end Bal</t>
  </si>
  <si>
    <t>March 2002</t>
  </si>
  <si>
    <t>14,525 + (121*3)</t>
  </si>
  <si>
    <t>March 2003</t>
  </si>
  <si>
    <t>13,072 + (121*3)</t>
  </si>
  <si>
    <t>Average Balance</t>
  </si>
  <si>
    <t>DGP</t>
  </si>
  <si>
    <t>Staff</t>
  </si>
  <si>
    <t>Amount</t>
  </si>
  <si>
    <t>Allocation</t>
  </si>
  <si>
    <t>Adjustment</t>
  </si>
  <si>
    <t>Rate Base</t>
  </si>
  <si>
    <t>L.33</t>
  </si>
  <si>
    <t>Expense</t>
  </si>
  <si>
    <t>Yearly Amortization 1,452 = 43,574  / 30 years</t>
  </si>
  <si>
    <t>Source: Exhibit 151 (Docket No. U-86-02)</t>
  </si>
  <si>
    <t>Adjusted Balance = (1,452 / 12 months) times three months plus prior YE balance</t>
  </si>
  <si>
    <t>DGP Divisional Generation - Pacific     Washington Factor</t>
  </si>
  <si>
    <r>
      <t>Amortization</t>
    </r>
    <r>
      <rPr>
        <vertAlign val="superscript"/>
        <sz val="8"/>
        <rFont val="Palatino Linotype"/>
        <family val="1"/>
      </rPr>
      <t xml:space="preserve"> </t>
    </r>
  </si>
  <si>
    <t>Exhibit T___(DPK-4)</t>
  </si>
  <si>
    <t>Exhibit T___(DPK-5)</t>
  </si>
  <si>
    <t>UE-032065</t>
  </si>
  <si>
    <t>Schedule to Calculate</t>
  </si>
  <si>
    <t>Effective Property Tax Rate</t>
  </si>
  <si>
    <t>(a)</t>
  </si>
  <si>
    <t>(b)</t>
  </si>
  <si>
    <t>(c)</t>
  </si>
  <si>
    <t>(d)</t>
  </si>
  <si>
    <t>Plant at</t>
  </si>
  <si>
    <t>Property Taxes</t>
  </si>
  <si>
    <t>Pro Forma Tax</t>
  </si>
  <si>
    <t>Assessed 2003</t>
  </si>
  <si>
    <t>Rate</t>
  </si>
  <si>
    <t>California</t>
  </si>
  <si>
    <t>Oregon</t>
  </si>
  <si>
    <t>Idaho</t>
  </si>
  <si>
    <t>Montana</t>
  </si>
  <si>
    <t>Wyoming</t>
  </si>
  <si>
    <t>Utah</t>
  </si>
  <si>
    <t>New Mexico</t>
  </si>
  <si>
    <t>Arizona</t>
  </si>
  <si>
    <t>Colorado</t>
  </si>
  <si>
    <t>(c) / (b)</t>
  </si>
  <si>
    <t>(e)</t>
  </si>
  <si>
    <t>(f)</t>
  </si>
  <si>
    <t>Tax Rate</t>
  </si>
  <si>
    <t>Difference</t>
  </si>
  <si>
    <t>source:</t>
  </si>
  <si>
    <t>wp 04-06.11</t>
  </si>
  <si>
    <t>(d) - (e)</t>
  </si>
  <si>
    <t>Exhibit T___(DPK-6)</t>
  </si>
  <si>
    <t>Test Year</t>
  </si>
  <si>
    <t>State</t>
  </si>
  <si>
    <t>Property tax</t>
  </si>
  <si>
    <t>Rounding</t>
  </si>
  <si>
    <t>wutc dr no. 122A</t>
  </si>
  <si>
    <t>(a) * (b)</t>
  </si>
  <si>
    <t>Staff Pro Forma Tax</t>
  </si>
  <si>
    <t>Col (d) Ln 15</t>
  </si>
  <si>
    <t>Test Year Property Tax</t>
  </si>
  <si>
    <t>Col (e) Ln 15</t>
  </si>
  <si>
    <t>Total Company Increase in Property Tax</t>
  </si>
  <si>
    <t>Ln 22 - Ln 23</t>
  </si>
  <si>
    <t>Washington Allocation</t>
  </si>
  <si>
    <t>Hybrid GPS</t>
  </si>
  <si>
    <t xml:space="preserve"> Adjustment to Property Tax</t>
  </si>
  <si>
    <t>Ln 24 * Ln 26</t>
  </si>
  <si>
    <t>Exhibit___(DPK-5)</t>
  </si>
  <si>
    <t>column (d)</t>
  </si>
  <si>
    <t>Pro Forma</t>
  </si>
  <si>
    <t>Actual Interest Expense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</si>
</sst>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#,##0.0_);\(#,##0.0\)"/>
    <numFmt numFmtId="170" formatCode="0.000%"/>
    <numFmt numFmtId="171" formatCode="0_);\(0\)"/>
    <numFmt numFmtId="172" formatCode="0.0000%"/>
    <numFmt numFmtId="173" formatCode="0.00000%"/>
    <numFmt numFmtId="174" formatCode="0.000000%"/>
    <numFmt numFmtId="175" formatCode="#,##0.000_);\(#,##0.000\)"/>
    <numFmt numFmtId="176" formatCode="#,##0.0000_);\(#,##0.0000\)"/>
    <numFmt numFmtId="177" formatCode="#,##0.00000_);\(#,##0.00000\)"/>
  </numFmts>
  <fonts count="16">
    <font>
      <sz val="10"/>
      <name val="Times New Roman"/>
      <family val="0"/>
    </font>
    <font>
      <sz val="10"/>
      <name val="Palatino Linotype"/>
      <family val="1"/>
    </font>
    <font>
      <sz val="8"/>
      <name val="Palatino Linotype"/>
      <family val="1"/>
    </font>
    <font>
      <b/>
      <i/>
      <sz val="12"/>
      <name val="Palatino Linotype"/>
      <family val="1"/>
    </font>
    <font>
      <b/>
      <sz val="12"/>
      <name val="Palatino Linotype"/>
      <family val="1"/>
    </font>
    <font>
      <u val="single"/>
      <sz val="10"/>
      <name val="Palatino Linotype"/>
      <family val="1"/>
    </font>
    <font>
      <u val="single"/>
      <sz val="8"/>
      <name val="Palatino Linotype"/>
      <family val="1"/>
    </font>
    <font>
      <sz val="10"/>
      <color indexed="12"/>
      <name val="Palatino Linotype"/>
      <family val="1"/>
    </font>
    <font>
      <b/>
      <sz val="10"/>
      <name val="Palatino Linotype"/>
      <family val="1"/>
    </font>
    <font>
      <sz val="10"/>
      <name val="Arial"/>
      <family val="0"/>
    </font>
    <font>
      <vertAlign val="superscript"/>
      <sz val="8"/>
      <name val="Palatino Linotype"/>
      <family val="1"/>
    </font>
    <font>
      <vertAlign val="superscript"/>
      <sz val="7"/>
      <name val="Small Fonts"/>
      <family val="2"/>
    </font>
    <font>
      <u val="singleAccounting"/>
      <sz val="10"/>
      <name val="Palatino Linotype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Palatino Linotype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4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>
      <alignment/>
      <protection/>
    </xf>
    <xf numFmtId="37" fontId="9" fillId="0" borderId="0">
      <alignment/>
      <protection/>
    </xf>
    <xf numFmtId="9" fontId="0" fillId="0" borderId="0" applyFont="0" applyFill="0" applyBorder="0" applyAlignment="0" applyProtection="0"/>
  </cellStyleXfs>
  <cellXfs count="82">
    <xf numFmtId="37" fontId="0" fillId="0" borderId="0" xfId="0" applyAlignment="1">
      <alignment/>
    </xf>
    <xf numFmtId="37" fontId="1" fillId="2" borderId="0" xfId="0" applyFont="1" applyFill="1" applyAlignment="1">
      <alignment/>
    </xf>
    <xf numFmtId="37" fontId="2" fillId="2" borderId="0" xfId="0" applyFont="1" applyFill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right"/>
    </xf>
    <xf numFmtId="37" fontId="2" fillId="0" borderId="0" xfId="0" applyFont="1" applyAlignment="1">
      <alignment/>
    </xf>
    <xf numFmtId="37" fontId="1" fillId="0" borderId="1" xfId="0" applyFont="1" applyBorder="1" applyAlignment="1">
      <alignment horizontal="center"/>
    </xf>
    <xf numFmtId="37" fontId="1" fillId="0" borderId="2" xfId="0" applyFont="1" applyBorder="1" applyAlignment="1">
      <alignment horizontal="center"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6" fillId="0" borderId="3" xfId="0" applyFont="1" applyBorder="1" applyAlignment="1">
      <alignment horizontal="center"/>
    </xf>
    <xf numFmtId="37" fontId="1" fillId="0" borderId="0" xfId="0" applyFont="1" applyAlignment="1">
      <alignment horizontal="right"/>
    </xf>
    <xf numFmtId="169" fontId="2" fillId="0" borderId="3" xfId="0" applyNumberFormat="1" applyFont="1" applyBorder="1" applyAlignment="1">
      <alignment horizontal="center"/>
    </xf>
    <xf numFmtId="37" fontId="1" fillId="0" borderId="1" xfId="0" applyFont="1" applyBorder="1" applyAlignment="1">
      <alignment/>
    </xf>
    <xf numFmtId="37" fontId="2" fillId="0" borderId="3" xfId="0" applyFont="1" applyBorder="1" applyAlignment="1">
      <alignment horizontal="right"/>
    </xf>
    <xf numFmtId="37" fontId="2" fillId="0" borderId="3" xfId="0" applyFont="1" applyBorder="1" applyAlignment="1">
      <alignment horizontal="center"/>
    </xf>
    <xf numFmtId="37" fontId="2" fillId="0" borderId="3" xfId="0" applyFont="1" applyBorder="1" applyAlignment="1">
      <alignment/>
    </xf>
    <xf numFmtId="170" fontId="7" fillId="0" borderId="1" xfId="23" applyNumberFormat="1" applyFont="1" applyBorder="1" applyAlignment="1">
      <alignment/>
    </xf>
    <xf numFmtId="37" fontId="1" fillId="0" borderId="4" xfId="0" applyFont="1" applyBorder="1" applyAlignment="1">
      <alignment/>
    </xf>
    <xf numFmtId="10" fontId="1" fillId="0" borderId="0" xfId="23" applyNumberFormat="1" applyFont="1" applyAlignment="1">
      <alignment/>
    </xf>
    <xf numFmtId="37" fontId="8" fillId="0" borderId="0" xfId="0" applyFont="1" applyAlignment="1">
      <alignment/>
    </xf>
    <xf numFmtId="37" fontId="1" fillId="0" borderId="3" xfId="0" applyFont="1" applyBorder="1" applyAlignment="1">
      <alignment/>
    </xf>
    <xf numFmtId="167" fontId="1" fillId="0" borderId="0" xfId="15" applyNumberFormat="1" applyFont="1" applyBorder="1" applyAlignment="1" applyProtection="1">
      <alignment horizontal="right"/>
      <protection locked="0"/>
    </xf>
    <xf numFmtId="170" fontId="1" fillId="0" borderId="1" xfId="23" applyNumberFormat="1" applyFont="1" applyBorder="1" applyAlignment="1">
      <alignment/>
    </xf>
    <xf numFmtId="170" fontId="1" fillId="0" borderId="5" xfId="23" applyNumberFormat="1" applyFont="1" applyBorder="1" applyAlignment="1">
      <alignment/>
    </xf>
    <xf numFmtId="37" fontId="1" fillId="0" borderId="0" xfId="0" applyFont="1" applyFill="1" applyAlignment="1">
      <alignment/>
    </xf>
    <xf numFmtId="37" fontId="1" fillId="0" borderId="6" xfId="0" applyFont="1" applyBorder="1" applyAlignment="1">
      <alignment/>
    </xf>
    <xf numFmtId="37" fontId="1" fillId="0" borderId="0" xfId="0" applyFont="1" applyBorder="1" applyAlignment="1">
      <alignment/>
    </xf>
    <xf numFmtId="167" fontId="1" fillId="0" borderId="3" xfId="15" applyNumberFormat="1" applyFont="1" applyBorder="1" applyAlignment="1" applyProtection="1">
      <alignment horizontal="right"/>
      <protection locked="0"/>
    </xf>
    <xf numFmtId="10" fontId="1" fillId="0" borderId="1" xfId="23" applyNumberFormat="1" applyFont="1" applyBorder="1" applyAlignment="1">
      <alignment/>
    </xf>
    <xf numFmtId="10" fontId="1" fillId="0" borderId="5" xfId="23" applyNumberFormat="1" applyFont="1" applyBorder="1" applyAlignment="1">
      <alignment/>
    </xf>
    <xf numFmtId="167" fontId="1" fillId="0" borderId="7" xfId="15" applyNumberFormat="1" applyFont="1" applyBorder="1" applyAlignment="1">
      <alignment/>
    </xf>
    <xf numFmtId="167" fontId="1" fillId="2" borderId="0" xfId="15" applyNumberFormat="1" applyFont="1" applyFill="1" applyAlignment="1">
      <alignment/>
    </xf>
    <xf numFmtId="171" fontId="1" fillId="2" borderId="0" xfId="15" applyNumberFormat="1" applyFont="1" applyFill="1" applyAlignment="1">
      <alignment/>
    </xf>
    <xf numFmtId="167" fontId="1" fillId="0" borderId="0" xfId="15" applyNumberFormat="1" applyFont="1" applyAlignment="1">
      <alignment/>
    </xf>
    <xf numFmtId="171" fontId="1" fillId="0" borderId="0" xfId="15" applyNumberFormat="1" applyFont="1" applyAlignment="1">
      <alignment/>
    </xf>
    <xf numFmtId="0" fontId="1" fillId="0" borderId="0" xfId="21" applyFont="1" applyAlignment="1">
      <alignment horizontal="right"/>
      <protection/>
    </xf>
    <xf numFmtId="171" fontId="5" fillId="0" borderId="0" xfId="15" applyNumberFormat="1" applyFont="1" applyBorder="1" applyAlignment="1">
      <alignment horizontal="center"/>
    </xf>
    <xf numFmtId="167" fontId="1" fillId="0" borderId="3" xfId="15" applyNumberFormat="1" applyFont="1" applyBorder="1" applyAlignment="1">
      <alignment/>
    </xf>
    <xf numFmtId="0" fontId="9" fillId="0" borderId="0" xfId="21" applyFont="1" applyAlignment="1">
      <alignment horizontal="right"/>
      <protection/>
    </xf>
    <xf numFmtId="171" fontId="1" fillId="0" borderId="0" xfId="15" applyNumberFormat="1" applyFont="1" applyBorder="1" applyAlignment="1">
      <alignment horizontal="center"/>
    </xf>
    <xf numFmtId="167" fontId="8" fillId="0" borderId="0" xfId="15" applyNumberFormat="1" applyFont="1" applyAlignment="1">
      <alignment/>
    </xf>
    <xf numFmtId="171" fontId="1" fillId="0" borderId="2" xfId="15" applyNumberFormat="1" applyFont="1" applyBorder="1" applyAlignment="1">
      <alignment horizontal="center"/>
    </xf>
    <xf numFmtId="167" fontId="1" fillId="0" borderId="0" xfId="15" applyNumberFormat="1" applyFont="1" applyAlignment="1">
      <alignment horizontal="right"/>
    </xf>
    <xf numFmtId="37" fontId="11" fillId="0" borderId="0" xfId="15" applyNumberFormat="1" applyFont="1" applyAlignment="1">
      <alignment horizontal="left"/>
    </xf>
    <xf numFmtId="0" fontId="1" fillId="0" borderId="0" xfId="15" applyNumberFormat="1" applyFont="1" applyAlignment="1">
      <alignment/>
    </xf>
    <xf numFmtId="0" fontId="1" fillId="0" borderId="0" xfId="15" applyNumberFormat="1" applyFont="1" applyFill="1" applyAlignment="1">
      <alignment/>
    </xf>
    <xf numFmtId="167" fontId="1" fillId="0" borderId="0" xfId="15" applyNumberFormat="1" applyFont="1" applyFill="1" applyAlignment="1">
      <alignment/>
    </xf>
    <xf numFmtId="167" fontId="1" fillId="0" borderId="8" xfId="15" applyNumberFormat="1" applyFont="1" applyFill="1" applyBorder="1" applyAlignment="1">
      <alignment/>
    </xf>
    <xf numFmtId="167" fontId="1" fillId="0" borderId="0" xfId="15" applyNumberFormat="1" applyFont="1" applyFill="1" applyBorder="1" applyAlignment="1">
      <alignment/>
    </xf>
    <xf numFmtId="0" fontId="1" fillId="0" borderId="3" xfId="15" applyNumberFormat="1" applyFont="1" applyBorder="1" applyAlignment="1">
      <alignment/>
    </xf>
    <xf numFmtId="167" fontId="1" fillId="0" borderId="0" xfId="15" applyNumberFormat="1" applyFont="1" applyAlignment="1" quotePrefix="1">
      <alignment/>
    </xf>
    <xf numFmtId="167" fontId="2" fillId="0" borderId="0" xfId="15" applyNumberFormat="1" applyFont="1" applyAlignment="1" quotePrefix="1">
      <alignment/>
    </xf>
    <xf numFmtId="167" fontId="1" fillId="0" borderId="4" xfId="15" applyNumberFormat="1" applyFont="1" applyBorder="1" applyAlignment="1">
      <alignment/>
    </xf>
    <xf numFmtId="167" fontId="1" fillId="0" borderId="0" xfId="15" applyNumberFormat="1" applyFont="1" applyBorder="1" applyAlignment="1">
      <alignment/>
    </xf>
    <xf numFmtId="167" fontId="1" fillId="0" borderId="0" xfId="15" applyNumberFormat="1" applyFont="1" applyAlignment="1">
      <alignment horizontal="center"/>
    </xf>
    <xf numFmtId="167" fontId="12" fillId="0" borderId="0" xfId="15" applyNumberFormat="1" applyFont="1" applyAlignment="1">
      <alignment horizontal="center"/>
    </xf>
    <xf numFmtId="167" fontId="12" fillId="0" borderId="0" xfId="15" applyNumberFormat="1" applyFont="1" applyAlignment="1">
      <alignment/>
    </xf>
    <xf numFmtId="167" fontId="2" fillId="0" borderId="0" xfId="15" applyNumberFormat="1" applyFont="1" applyAlignment="1">
      <alignment/>
    </xf>
    <xf numFmtId="172" fontId="1" fillId="0" borderId="0" xfId="23" applyNumberFormat="1" applyFont="1" applyAlignment="1">
      <alignment/>
    </xf>
    <xf numFmtId="37" fontId="11" fillId="0" borderId="0" xfId="15" applyNumberFormat="1" applyFont="1" applyAlignment="1">
      <alignment horizontal="right"/>
    </xf>
    <xf numFmtId="43" fontId="1" fillId="0" borderId="0" xfId="15" applyNumberFormat="1" applyFont="1" applyAlignment="1">
      <alignment/>
    </xf>
    <xf numFmtId="37" fontId="1" fillId="2" borderId="0" xfId="22" applyFont="1" applyFill="1">
      <alignment/>
      <protection/>
    </xf>
    <xf numFmtId="37" fontId="1" fillId="0" borderId="0" xfId="22" applyFont="1">
      <alignment/>
      <protection/>
    </xf>
    <xf numFmtId="37" fontId="1" fillId="0" borderId="0" xfId="22" applyFont="1" applyAlignment="1">
      <alignment horizontal="right"/>
      <protection/>
    </xf>
    <xf numFmtId="37" fontId="1" fillId="0" borderId="0" xfId="22" applyFont="1" applyAlignment="1">
      <alignment horizontal="center"/>
      <protection/>
    </xf>
    <xf numFmtId="37" fontId="1" fillId="0" borderId="0" xfId="22" applyFont="1" applyAlignment="1" quotePrefix="1">
      <alignment horizontal="center"/>
      <protection/>
    </xf>
    <xf numFmtId="37" fontId="1" fillId="0" borderId="1" xfId="22" applyFont="1" applyBorder="1">
      <alignment/>
      <protection/>
    </xf>
    <xf numFmtId="37" fontId="1" fillId="0" borderId="0" xfId="22" applyFont="1" applyBorder="1">
      <alignment/>
      <protection/>
    </xf>
    <xf numFmtId="37" fontId="8" fillId="0" borderId="0" xfId="22" applyFont="1">
      <alignment/>
      <protection/>
    </xf>
    <xf numFmtId="37" fontId="1" fillId="0" borderId="4" xfId="22" applyFont="1" applyBorder="1">
      <alignment/>
      <protection/>
    </xf>
    <xf numFmtId="37" fontId="2" fillId="0" borderId="0" xfId="22" applyFont="1" applyAlignment="1">
      <alignment horizontal="right"/>
      <protection/>
    </xf>
    <xf numFmtId="37" fontId="2" fillId="0" borderId="0" xfId="22" applyFont="1" applyAlignment="1">
      <alignment horizontal="center"/>
      <protection/>
    </xf>
    <xf numFmtId="172" fontId="8" fillId="0" borderId="0" xfId="23" applyNumberFormat="1" applyFont="1" applyAlignment="1">
      <alignment/>
    </xf>
    <xf numFmtId="37" fontId="2" fillId="0" borderId="0" xfId="22" applyFont="1" applyAlignment="1">
      <alignment horizontal="left"/>
      <protection/>
    </xf>
    <xf numFmtId="37" fontId="1" fillId="0" borderId="3" xfId="22" applyFont="1" applyBorder="1">
      <alignment/>
      <protection/>
    </xf>
    <xf numFmtId="37" fontId="1" fillId="0" borderId="3" xfId="22" applyFont="1" applyBorder="1" applyAlignment="1">
      <alignment horizontal="center"/>
      <protection/>
    </xf>
    <xf numFmtId="37" fontId="2" fillId="0" borderId="3" xfId="22" applyFont="1" applyBorder="1" applyAlignment="1">
      <alignment horizontal="left"/>
      <protection/>
    </xf>
    <xf numFmtId="37" fontId="2" fillId="0" borderId="0" xfId="22" applyFont="1">
      <alignment/>
      <protection/>
    </xf>
    <xf numFmtId="172" fontId="1" fillId="0" borderId="0" xfId="22" applyNumberFormat="1" applyFont="1">
      <alignment/>
      <protection/>
    </xf>
    <xf numFmtId="37" fontId="15" fillId="0" borderId="0" xfId="22" applyFont="1" applyAlignment="1">
      <alignment horizontal="center"/>
      <protection/>
    </xf>
    <xf numFmtId="37" fontId="1" fillId="0" borderId="0" xfId="22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hibit" xfId="21"/>
    <cellStyle name="Normal_Property Tax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1:J59"/>
  <sheetViews>
    <sheetView showGridLines="0" workbookViewId="0" topLeftCell="A19">
      <selection activeCell="J47" sqref="J47"/>
    </sheetView>
  </sheetViews>
  <sheetFormatPr defaultColWidth="9.33203125" defaultRowHeight="12.75"/>
  <cols>
    <col min="1" max="1" width="12.66015625" style="1" customWidth="1"/>
    <col min="2" max="2" width="9.33203125" style="1" customWidth="1"/>
    <col min="3" max="3" width="9.5" style="3" customWidth="1"/>
    <col min="4" max="5" width="13.33203125" style="3" customWidth="1"/>
    <col min="6" max="6" width="14.66015625" style="3" customWidth="1"/>
    <col min="7" max="7" width="13.33203125" style="3" customWidth="1"/>
    <col min="8" max="8" width="17.16015625" style="3" customWidth="1"/>
    <col min="9" max="9" width="6.5" style="1" customWidth="1"/>
    <col min="10" max="10" width="9.83203125" style="5" customWidth="1"/>
    <col min="11" max="16" width="9.33203125" style="1" customWidth="1"/>
    <col min="17" max="16384" width="9.33203125" style="3" customWidth="1"/>
  </cols>
  <sheetData>
    <row r="1" spans="3:10" ht="15">
      <c r="C1" s="1"/>
      <c r="D1" s="1"/>
      <c r="E1" s="1"/>
      <c r="F1" s="1"/>
      <c r="G1" s="1"/>
      <c r="H1" s="1"/>
      <c r="J1" s="2"/>
    </row>
    <row r="2" spans="3:10" ht="15">
      <c r="C2" s="1"/>
      <c r="D2" s="1"/>
      <c r="E2" s="1"/>
      <c r="F2" s="1"/>
      <c r="G2" s="1"/>
      <c r="H2" s="1"/>
      <c r="J2" s="2"/>
    </row>
    <row r="3" spans="9:10" ht="15">
      <c r="I3" s="3"/>
      <c r="J3" s="4" t="s">
        <v>0</v>
      </c>
    </row>
    <row r="4" spans="9:10" ht="15">
      <c r="I4" s="3"/>
      <c r="J4" s="4" t="s">
        <v>1</v>
      </c>
    </row>
    <row r="5" ht="15">
      <c r="I5" s="3"/>
    </row>
    <row r="6" ht="15">
      <c r="I6" s="3"/>
    </row>
    <row r="7" spans="3:9" ht="15">
      <c r="C7" s="6" t="s">
        <v>2</v>
      </c>
      <c r="I7" s="3"/>
    </row>
    <row r="8" spans="3:9" ht="15">
      <c r="C8" s="7">
        <v>1</v>
      </c>
      <c r="I8" s="3"/>
    </row>
    <row r="9" spans="3:9" ht="18">
      <c r="C9" s="7">
        <v>2</v>
      </c>
      <c r="E9" s="8" t="s">
        <v>28</v>
      </c>
      <c r="I9" s="3"/>
    </row>
    <row r="10" spans="3:9" ht="15">
      <c r="C10" s="7">
        <f aca="true" t="shared" si="0" ref="C10:C45">+C9+1</f>
        <v>3</v>
      </c>
      <c r="I10" s="3"/>
    </row>
    <row r="11" spans="3:9" ht="15">
      <c r="C11" s="7">
        <f t="shared" si="0"/>
        <v>4</v>
      </c>
      <c r="G11" s="9"/>
      <c r="I11" s="3"/>
    </row>
    <row r="12" spans="3:10" ht="15">
      <c r="C12" s="7">
        <f t="shared" si="0"/>
        <v>5</v>
      </c>
      <c r="I12" s="3"/>
      <c r="J12" s="10" t="s">
        <v>3</v>
      </c>
    </row>
    <row r="13" spans="3:10" ht="15">
      <c r="C13" s="7">
        <f t="shared" si="0"/>
        <v>6</v>
      </c>
      <c r="F13" s="11" t="s">
        <v>4</v>
      </c>
      <c r="G13" s="3">
        <v>514049490</v>
      </c>
      <c r="I13" s="3"/>
      <c r="J13" s="12" t="s">
        <v>41</v>
      </c>
    </row>
    <row r="14" spans="3:10" ht="15">
      <c r="C14" s="7">
        <f t="shared" si="0"/>
        <v>7</v>
      </c>
      <c r="E14" s="11"/>
      <c r="F14" s="11" t="s">
        <v>5</v>
      </c>
      <c r="G14" s="13">
        <v>0</v>
      </c>
      <c r="I14" s="3"/>
      <c r="J14" s="14"/>
    </row>
    <row r="15" spans="3:10" ht="15">
      <c r="C15" s="7">
        <f t="shared" si="0"/>
        <v>8</v>
      </c>
      <c r="F15" s="11" t="s">
        <v>6</v>
      </c>
      <c r="G15" s="3">
        <f>+G13+G14</f>
        <v>514049490</v>
      </c>
      <c r="I15" s="3"/>
      <c r="J15" s="15" t="s">
        <v>7</v>
      </c>
    </row>
    <row r="16" spans="3:10" ht="15">
      <c r="C16" s="7">
        <f t="shared" si="0"/>
        <v>9</v>
      </c>
      <c r="I16" s="3"/>
      <c r="J16" s="16"/>
    </row>
    <row r="17" spans="3:10" ht="15">
      <c r="C17" s="7">
        <f t="shared" si="0"/>
        <v>10</v>
      </c>
      <c r="F17" s="11" t="s">
        <v>8</v>
      </c>
      <c r="G17" s="17">
        <v>0.034875</v>
      </c>
      <c r="I17" s="3"/>
      <c r="J17" s="15" t="s">
        <v>41</v>
      </c>
    </row>
    <row r="18" spans="3:10" ht="20.25" customHeight="1" thickBot="1">
      <c r="C18" s="7">
        <f t="shared" si="0"/>
        <v>11</v>
      </c>
      <c r="F18" s="11" t="s">
        <v>9</v>
      </c>
      <c r="G18" s="18">
        <f>+G15*G17</f>
        <v>17927475.96375</v>
      </c>
      <c r="H18" s="3">
        <f>+G18</f>
        <v>17927475.96375</v>
      </c>
      <c r="I18" s="3"/>
      <c r="J18" s="15" t="s">
        <v>10</v>
      </c>
    </row>
    <row r="19" spans="3:10" ht="20.25" customHeight="1" thickTop="1">
      <c r="C19" s="7">
        <f t="shared" si="0"/>
        <v>12</v>
      </c>
      <c r="F19" s="11" t="s">
        <v>104</v>
      </c>
      <c r="G19" s="27"/>
      <c r="H19" s="13">
        <v>19224153</v>
      </c>
      <c r="I19" s="3"/>
      <c r="J19" s="15"/>
    </row>
    <row r="20" spans="3:10" ht="15" customHeight="1">
      <c r="C20" s="7">
        <f t="shared" si="0"/>
        <v>13</v>
      </c>
      <c r="H20" s="13">
        <f>+H18-H19</f>
        <v>-1296677.036249999</v>
      </c>
      <c r="I20" s="3"/>
      <c r="J20" s="16"/>
    </row>
    <row r="21" spans="3:10" ht="15">
      <c r="C21" s="7">
        <f t="shared" si="0"/>
        <v>14</v>
      </c>
      <c r="G21" s="11" t="s">
        <v>11</v>
      </c>
      <c r="H21" s="19">
        <v>0.35</v>
      </c>
      <c r="I21" s="3"/>
      <c r="J21" s="16"/>
    </row>
    <row r="22" spans="3:10" ht="15.75" thickBot="1">
      <c r="C22" s="7">
        <f t="shared" si="0"/>
        <v>15</v>
      </c>
      <c r="G22" s="11" t="s">
        <v>12</v>
      </c>
      <c r="H22" s="18">
        <f>-H20*H21</f>
        <v>453836.9626874996</v>
      </c>
      <c r="I22" s="3"/>
      <c r="J22" s="16"/>
    </row>
    <row r="23" spans="3:10" ht="15.75" thickTop="1">
      <c r="C23" s="7">
        <f t="shared" si="0"/>
        <v>16</v>
      </c>
      <c r="I23" s="3"/>
      <c r="J23" s="16"/>
    </row>
    <row r="24" spans="3:10" ht="15">
      <c r="C24" s="7">
        <f t="shared" si="0"/>
        <v>17</v>
      </c>
      <c r="I24" s="3"/>
      <c r="J24" s="15"/>
    </row>
    <row r="25" spans="3:10" ht="15">
      <c r="C25" s="7">
        <f t="shared" si="0"/>
        <v>18</v>
      </c>
      <c r="E25" s="20" t="s">
        <v>13</v>
      </c>
      <c r="I25" s="3"/>
      <c r="J25" s="16"/>
    </row>
    <row r="26" spans="3:10" ht="15">
      <c r="C26" s="7">
        <f t="shared" si="0"/>
        <v>19</v>
      </c>
      <c r="E26" s="5" t="s">
        <v>14</v>
      </c>
      <c r="I26" s="3"/>
      <c r="J26" s="16"/>
    </row>
    <row r="27" spans="3:10" ht="15">
      <c r="C27" s="7">
        <f t="shared" si="0"/>
        <v>20</v>
      </c>
      <c r="I27" s="3"/>
      <c r="J27" s="16"/>
    </row>
    <row r="28" spans="3:10" ht="15">
      <c r="C28" s="7">
        <f t="shared" si="0"/>
        <v>21</v>
      </c>
      <c r="F28" s="11" t="s">
        <v>15</v>
      </c>
      <c r="G28" s="21" t="s">
        <v>16</v>
      </c>
      <c r="I28" s="3"/>
      <c r="J28" s="16"/>
    </row>
    <row r="29" spans="3:10" ht="15">
      <c r="C29" s="7">
        <f t="shared" si="0"/>
        <v>22</v>
      </c>
      <c r="E29" s="11" t="s">
        <v>5</v>
      </c>
      <c r="F29" s="22">
        <v>338843967.1723076</v>
      </c>
      <c r="G29" s="21">
        <v>33135967.191822015</v>
      </c>
      <c r="I29" s="3"/>
      <c r="J29" s="15" t="s">
        <v>17</v>
      </c>
    </row>
    <row r="30" spans="3:10" ht="15">
      <c r="C30" s="7">
        <f t="shared" si="0"/>
        <v>23</v>
      </c>
      <c r="E30" s="11" t="s">
        <v>8</v>
      </c>
      <c r="F30" s="23">
        <f>+G30</f>
        <v>0.034875</v>
      </c>
      <c r="G30" s="24">
        <f>+G17</f>
        <v>0.034875</v>
      </c>
      <c r="I30" s="25"/>
      <c r="J30" s="15" t="s">
        <v>41</v>
      </c>
    </row>
    <row r="31" spans="3:10" ht="15.75" thickBot="1">
      <c r="C31" s="7">
        <f t="shared" si="0"/>
        <v>24</v>
      </c>
      <c r="E31" s="3" t="s">
        <v>18</v>
      </c>
      <c r="F31" s="3">
        <f>+F29*F30</f>
        <v>11817183.355134228</v>
      </c>
      <c r="G31" s="26">
        <f>+G29*G30</f>
        <v>1155616.855814793</v>
      </c>
      <c r="H31" s="27">
        <f>+G31</f>
        <v>1155616.855814793</v>
      </c>
      <c r="I31" s="19"/>
      <c r="J31" s="15" t="s">
        <v>19</v>
      </c>
    </row>
    <row r="32" spans="3:10" ht="15.75" thickTop="1">
      <c r="C32" s="7">
        <f t="shared" si="0"/>
        <v>25</v>
      </c>
      <c r="G32" s="21"/>
      <c r="I32" s="3"/>
      <c r="J32" s="16"/>
    </row>
    <row r="33" spans="3:10" ht="15">
      <c r="C33" s="7">
        <f t="shared" si="0"/>
        <v>26</v>
      </c>
      <c r="E33" s="11" t="s">
        <v>5</v>
      </c>
      <c r="F33" s="22">
        <f>+F29</f>
        <v>338843967.1723076</v>
      </c>
      <c r="G33" s="28">
        <f>+G29</f>
        <v>33135967.191822015</v>
      </c>
      <c r="I33" s="3"/>
      <c r="J33" s="10"/>
    </row>
    <row r="34" spans="3:10" ht="15">
      <c r="C34" s="7">
        <f t="shared" si="0"/>
        <v>27</v>
      </c>
      <c r="E34" s="11" t="s">
        <v>20</v>
      </c>
      <c r="F34" s="29">
        <v>0.0651</v>
      </c>
      <c r="G34" s="30">
        <v>0.0651</v>
      </c>
      <c r="I34" s="3"/>
      <c r="J34" s="15" t="s">
        <v>41</v>
      </c>
    </row>
    <row r="35" spans="3:10" ht="15.75" thickBot="1">
      <c r="C35" s="7">
        <f t="shared" si="0"/>
        <v>28</v>
      </c>
      <c r="E35" s="11" t="s">
        <v>21</v>
      </c>
      <c r="F35" s="3">
        <f>+F29*F34</f>
        <v>22058742.262917228</v>
      </c>
      <c r="G35" s="26">
        <f>+G33*G34</f>
        <v>2157151.464187613</v>
      </c>
      <c r="H35" s="3">
        <f>+G35</f>
        <v>2157151.464187613</v>
      </c>
      <c r="I35" s="3" t="s">
        <v>22</v>
      </c>
      <c r="J35" s="15" t="s">
        <v>23</v>
      </c>
    </row>
    <row r="36" spans="3:10" ht="15.75" thickTop="1">
      <c r="C36" s="7">
        <f t="shared" si="0"/>
        <v>29</v>
      </c>
      <c r="I36" s="3"/>
      <c r="J36" s="10"/>
    </row>
    <row r="37" spans="3:10" ht="15">
      <c r="C37" s="7">
        <f t="shared" si="0"/>
        <v>30</v>
      </c>
      <c r="G37" s="11" t="s">
        <v>24</v>
      </c>
      <c r="H37" s="31">
        <f>+H35-H31</f>
        <v>1001534.6083728203</v>
      </c>
      <c r="I37" s="3"/>
      <c r="J37" s="15" t="s">
        <v>25</v>
      </c>
    </row>
    <row r="38" spans="3:10" ht="15">
      <c r="C38" s="7">
        <f t="shared" si="0"/>
        <v>31</v>
      </c>
      <c r="I38" s="3"/>
      <c r="J38" s="10"/>
    </row>
    <row r="39" spans="3:10" ht="15">
      <c r="C39" s="7">
        <f t="shared" si="0"/>
        <v>32</v>
      </c>
      <c r="I39" s="3"/>
      <c r="J39" s="10"/>
    </row>
    <row r="40" spans="3:10" ht="15">
      <c r="C40" s="7">
        <f t="shared" si="0"/>
        <v>33</v>
      </c>
      <c r="I40" s="3"/>
      <c r="J40" s="16"/>
    </row>
    <row r="41" spans="3:10" ht="15">
      <c r="C41" s="7">
        <f t="shared" si="0"/>
        <v>34</v>
      </c>
      <c r="I41" s="3"/>
      <c r="J41" s="16"/>
    </row>
    <row r="42" spans="3:10" ht="15">
      <c r="C42" s="7">
        <f t="shared" si="0"/>
        <v>35</v>
      </c>
      <c r="I42" s="3"/>
      <c r="J42" s="16"/>
    </row>
    <row r="43" spans="3:10" ht="15">
      <c r="C43" s="7">
        <f t="shared" si="0"/>
        <v>36</v>
      </c>
      <c r="I43" s="3"/>
      <c r="J43" s="16"/>
    </row>
    <row r="44" spans="3:10" ht="15">
      <c r="C44" s="7">
        <f t="shared" si="0"/>
        <v>37</v>
      </c>
      <c r="F44" s="4" t="s">
        <v>26</v>
      </c>
      <c r="I44" s="3"/>
      <c r="J44" s="16"/>
    </row>
    <row r="45" spans="3:10" ht="15">
      <c r="C45" s="7">
        <f t="shared" si="0"/>
        <v>38</v>
      </c>
      <c r="E45" s="5"/>
      <c r="F45" s="4" t="s">
        <v>27</v>
      </c>
      <c r="G45" s="5"/>
      <c r="I45" s="3"/>
      <c r="J45" s="16"/>
    </row>
    <row r="46" spans="3:10" ht="15">
      <c r="C46" s="1"/>
      <c r="D46" s="1"/>
      <c r="E46" s="1"/>
      <c r="F46" s="1"/>
      <c r="G46" s="1"/>
      <c r="H46" s="1"/>
      <c r="J46" s="2"/>
    </row>
    <row r="47" spans="3:10" ht="15">
      <c r="C47" s="1"/>
      <c r="D47" s="1"/>
      <c r="E47" s="1"/>
      <c r="F47" s="1"/>
      <c r="G47" s="1"/>
      <c r="H47" s="1"/>
      <c r="J47" s="2"/>
    </row>
    <row r="48" spans="3:10" ht="15">
      <c r="C48" s="1"/>
      <c r="D48" s="1"/>
      <c r="E48" s="1"/>
      <c r="F48" s="1"/>
      <c r="G48" s="1"/>
      <c r="H48" s="1"/>
      <c r="J48" s="2"/>
    </row>
    <row r="49" ht="15">
      <c r="J49" s="2"/>
    </row>
    <row r="50" ht="15">
      <c r="J50" s="2"/>
    </row>
    <row r="51" ht="15">
      <c r="J51" s="2"/>
    </row>
    <row r="52" ht="15">
      <c r="J52" s="2"/>
    </row>
    <row r="53" ht="15">
      <c r="J53" s="2"/>
    </row>
    <row r="54" ht="15">
      <c r="J54" s="2"/>
    </row>
    <row r="55" ht="15">
      <c r="J55" s="2"/>
    </row>
    <row r="56" ht="15">
      <c r="J56" s="2"/>
    </row>
    <row r="57" ht="15">
      <c r="J57" s="2"/>
    </row>
    <row r="58" ht="15">
      <c r="J58" s="2"/>
    </row>
    <row r="59" ht="15">
      <c r="J59" s="2"/>
    </row>
  </sheetData>
  <printOptions/>
  <pageMargins left="0.48" right="0.75" top="0.83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M53"/>
  <sheetViews>
    <sheetView showGridLines="0" workbookViewId="0" topLeftCell="A34">
      <selection activeCell="K18" sqref="K18"/>
    </sheetView>
  </sheetViews>
  <sheetFormatPr defaultColWidth="9.33203125" defaultRowHeight="12.75"/>
  <cols>
    <col min="1" max="1" width="14.66015625" style="32" customWidth="1"/>
    <col min="2" max="2" width="10.66015625" style="32" customWidth="1"/>
    <col min="3" max="3" width="10" style="35" customWidth="1"/>
    <col min="4" max="5" width="15.33203125" style="34" customWidth="1"/>
    <col min="6" max="6" width="5.16015625" style="34" customWidth="1"/>
    <col min="7" max="7" width="15.33203125" style="34" customWidth="1"/>
    <col min="8" max="8" width="3.66015625" style="34" customWidth="1"/>
    <col min="9" max="9" width="15.33203125" style="34" customWidth="1"/>
    <col min="10" max="10" width="3" style="34" customWidth="1"/>
    <col min="11" max="11" width="15.16015625" style="34" customWidth="1"/>
    <col min="12" max="12" width="7.66015625" style="34" customWidth="1"/>
    <col min="13" max="13" width="25.66015625" style="32" customWidth="1"/>
    <col min="14" max="14" width="10.66015625" style="32" customWidth="1"/>
    <col min="15" max="16384" width="10.66015625" style="34" customWidth="1"/>
  </cols>
  <sheetData>
    <row r="1" spans="3:12" ht="15">
      <c r="C1" s="33"/>
      <c r="D1" s="32"/>
      <c r="E1" s="32"/>
      <c r="F1" s="32"/>
      <c r="G1" s="32"/>
      <c r="H1" s="32"/>
      <c r="I1" s="32"/>
      <c r="J1" s="32"/>
      <c r="K1" s="32"/>
      <c r="L1" s="32"/>
    </row>
    <row r="2" spans="3:12" ht="15">
      <c r="C2" s="33"/>
      <c r="D2" s="32"/>
      <c r="E2" s="32"/>
      <c r="F2" s="32"/>
      <c r="G2" s="32"/>
      <c r="H2" s="32"/>
      <c r="I2" s="32"/>
      <c r="J2" s="32"/>
      <c r="K2" s="32"/>
      <c r="L2" s="32"/>
    </row>
    <row r="3" ht="15">
      <c r="L3" s="36" t="s">
        <v>53</v>
      </c>
    </row>
    <row r="4" spans="3:12" ht="15">
      <c r="C4" s="37" t="s">
        <v>2</v>
      </c>
      <c r="D4" s="38"/>
      <c r="L4" s="39" t="s">
        <v>1</v>
      </c>
    </row>
    <row r="5" spans="3:6" ht="15">
      <c r="C5" s="40">
        <v>1</v>
      </c>
      <c r="D5" s="38"/>
      <c r="E5" s="41" t="s">
        <v>29</v>
      </c>
      <c r="F5" s="41"/>
    </row>
    <row r="6" spans="3:6" ht="15">
      <c r="C6" s="40">
        <f aca="true" t="shared" si="0" ref="C6:C48">+C5+1</f>
        <v>2</v>
      </c>
      <c r="D6" s="38"/>
      <c r="E6" s="41" t="s">
        <v>30</v>
      </c>
      <c r="F6" s="41"/>
    </row>
    <row r="7" spans="3:4" ht="15">
      <c r="C7" s="42">
        <f t="shared" si="0"/>
        <v>3</v>
      </c>
      <c r="D7" s="38"/>
    </row>
    <row r="8" spans="3:13" ht="15">
      <c r="C8" s="42">
        <f t="shared" si="0"/>
        <v>4</v>
      </c>
      <c r="D8" s="38"/>
      <c r="E8" s="34" t="s">
        <v>31</v>
      </c>
      <c r="M8" s="32">
        <v>0.7733333333333333</v>
      </c>
    </row>
    <row r="9" spans="3:13" ht="15">
      <c r="C9" s="42">
        <f t="shared" si="0"/>
        <v>5</v>
      </c>
      <c r="D9" s="38"/>
      <c r="M9" s="32">
        <v>14950</v>
      </c>
    </row>
    <row r="10" spans="3:13" ht="15">
      <c r="C10" s="42">
        <f t="shared" si="0"/>
        <v>6</v>
      </c>
      <c r="D10" s="43" t="s">
        <v>32</v>
      </c>
      <c r="E10" s="34" t="s">
        <v>33</v>
      </c>
      <c r="G10" s="34" t="s">
        <v>52</v>
      </c>
      <c r="H10" s="44">
        <v>-1</v>
      </c>
      <c r="I10" s="43" t="s">
        <v>34</v>
      </c>
      <c r="J10" s="43"/>
      <c r="M10" s="32">
        <f>+M9/30*0.08</f>
        <v>39.86666666666667</v>
      </c>
    </row>
    <row r="11" spans="3:13" ht="15">
      <c r="C11" s="42">
        <f t="shared" si="0"/>
        <v>7</v>
      </c>
      <c r="D11" s="45">
        <v>1981</v>
      </c>
      <c r="I11" s="34">
        <v>43574</v>
      </c>
      <c r="M11" s="32">
        <v>32763</v>
      </c>
    </row>
    <row r="12" spans="3:13" ht="15">
      <c r="C12" s="42">
        <f t="shared" si="0"/>
        <v>8</v>
      </c>
      <c r="D12" s="46">
        <f aca="true" t="shared" si="1" ref="D12:D33">+D11+1</f>
        <v>1982</v>
      </c>
      <c r="E12" s="47">
        <f aca="true" t="shared" si="2" ref="E12:E33">+I11</f>
        <v>43574</v>
      </c>
      <c r="F12" s="44">
        <v>-2</v>
      </c>
      <c r="G12" s="34">
        <f>-E12/30</f>
        <v>-1452.4666666666667</v>
      </c>
      <c r="I12" s="34">
        <f aca="true" t="shared" si="3" ref="I12:I33">+E12+G12</f>
        <v>42121.53333333333</v>
      </c>
      <c r="M12" s="32">
        <v>9501</v>
      </c>
    </row>
    <row r="13" spans="3:13" ht="15">
      <c r="C13" s="42">
        <f t="shared" si="0"/>
        <v>9</v>
      </c>
      <c r="D13" s="46">
        <f t="shared" si="1"/>
        <v>1983</v>
      </c>
      <c r="E13" s="47">
        <f t="shared" si="2"/>
        <v>42121.53333333333</v>
      </c>
      <c r="F13" s="44">
        <v>-2</v>
      </c>
      <c r="G13" s="34">
        <f aca="true" t="shared" si="4" ref="G13:G33">+G12</f>
        <v>-1452.4666666666667</v>
      </c>
      <c r="I13" s="34">
        <f t="shared" si="3"/>
        <v>40669.066666666666</v>
      </c>
      <c r="M13" s="32">
        <f>+M11+M12</f>
        <v>42264</v>
      </c>
    </row>
    <row r="14" spans="3:9" ht="15">
      <c r="C14" s="42">
        <f t="shared" si="0"/>
        <v>10</v>
      </c>
      <c r="D14" s="46">
        <f t="shared" si="1"/>
        <v>1984</v>
      </c>
      <c r="E14" s="47">
        <f t="shared" si="2"/>
        <v>40669.066666666666</v>
      </c>
      <c r="F14" s="44">
        <v>-2</v>
      </c>
      <c r="G14" s="34">
        <f t="shared" si="4"/>
        <v>-1452.4666666666667</v>
      </c>
      <c r="I14" s="34">
        <f t="shared" si="3"/>
        <v>39216.6</v>
      </c>
    </row>
    <row r="15" spans="3:9" ht="15">
      <c r="C15" s="42">
        <f t="shared" si="0"/>
        <v>11</v>
      </c>
      <c r="D15" s="46">
        <f t="shared" si="1"/>
        <v>1985</v>
      </c>
      <c r="E15" s="47">
        <f t="shared" si="2"/>
        <v>39216.6</v>
      </c>
      <c r="F15" s="44">
        <v>-2</v>
      </c>
      <c r="G15" s="34">
        <f t="shared" si="4"/>
        <v>-1452.4666666666667</v>
      </c>
      <c r="I15" s="34">
        <f t="shared" si="3"/>
        <v>37764.13333333333</v>
      </c>
    </row>
    <row r="16" spans="3:9" ht="15">
      <c r="C16" s="42">
        <f t="shared" si="0"/>
        <v>12</v>
      </c>
      <c r="D16" s="46">
        <f t="shared" si="1"/>
        <v>1986</v>
      </c>
      <c r="E16" s="47">
        <f t="shared" si="2"/>
        <v>37764.13333333333</v>
      </c>
      <c r="F16" s="44">
        <v>-2</v>
      </c>
      <c r="G16" s="34">
        <f t="shared" si="4"/>
        <v>-1452.4666666666667</v>
      </c>
      <c r="I16" s="34">
        <f t="shared" si="3"/>
        <v>36311.666666666664</v>
      </c>
    </row>
    <row r="17" spans="3:9" ht="15">
      <c r="C17" s="42">
        <f t="shared" si="0"/>
        <v>13</v>
      </c>
      <c r="D17" s="46">
        <f t="shared" si="1"/>
        <v>1987</v>
      </c>
      <c r="E17" s="47">
        <f t="shared" si="2"/>
        <v>36311.666666666664</v>
      </c>
      <c r="F17" s="44">
        <v>-2</v>
      </c>
      <c r="G17" s="34">
        <f t="shared" si="4"/>
        <v>-1452.4666666666667</v>
      </c>
      <c r="I17" s="34">
        <f t="shared" si="3"/>
        <v>34859.2</v>
      </c>
    </row>
    <row r="18" spans="3:9" ht="15">
      <c r="C18" s="42">
        <f t="shared" si="0"/>
        <v>14</v>
      </c>
      <c r="D18" s="45">
        <f t="shared" si="1"/>
        <v>1988</v>
      </c>
      <c r="E18" s="34">
        <f t="shared" si="2"/>
        <v>34859.2</v>
      </c>
      <c r="G18" s="34">
        <f t="shared" si="4"/>
        <v>-1452.4666666666667</v>
      </c>
      <c r="I18" s="34">
        <f t="shared" si="3"/>
        <v>33406.73333333333</v>
      </c>
    </row>
    <row r="19" spans="3:9" ht="15">
      <c r="C19" s="42">
        <f t="shared" si="0"/>
        <v>15</v>
      </c>
      <c r="D19" s="45">
        <f t="shared" si="1"/>
        <v>1989</v>
      </c>
      <c r="E19" s="34">
        <f t="shared" si="2"/>
        <v>33406.73333333333</v>
      </c>
      <c r="G19" s="34">
        <f t="shared" si="4"/>
        <v>-1452.4666666666667</v>
      </c>
      <c r="I19" s="34">
        <f t="shared" si="3"/>
        <v>31954.266666666663</v>
      </c>
    </row>
    <row r="20" spans="3:9" ht="15">
      <c r="C20" s="42">
        <f t="shared" si="0"/>
        <v>16</v>
      </c>
      <c r="D20" s="45">
        <f t="shared" si="1"/>
        <v>1990</v>
      </c>
      <c r="E20" s="34">
        <f t="shared" si="2"/>
        <v>31954.266666666663</v>
      </c>
      <c r="G20" s="34">
        <f t="shared" si="4"/>
        <v>-1452.4666666666667</v>
      </c>
      <c r="I20" s="34">
        <f t="shared" si="3"/>
        <v>30501.799999999996</v>
      </c>
    </row>
    <row r="21" spans="3:9" ht="15">
      <c r="C21" s="42">
        <f t="shared" si="0"/>
        <v>17</v>
      </c>
      <c r="D21" s="45">
        <f t="shared" si="1"/>
        <v>1991</v>
      </c>
      <c r="E21" s="34">
        <f t="shared" si="2"/>
        <v>30501.799999999996</v>
      </c>
      <c r="G21" s="34">
        <f t="shared" si="4"/>
        <v>-1452.4666666666667</v>
      </c>
      <c r="I21" s="34">
        <f t="shared" si="3"/>
        <v>29049.33333333333</v>
      </c>
    </row>
    <row r="22" spans="3:9" ht="15">
      <c r="C22" s="42">
        <f t="shared" si="0"/>
        <v>18</v>
      </c>
      <c r="D22" s="45">
        <f t="shared" si="1"/>
        <v>1992</v>
      </c>
      <c r="E22" s="34">
        <f t="shared" si="2"/>
        <v>29049.33333333333</v>
      </c>
      <c r="G22" s="34">
        <f t="shared" si="4"/>
        <v>-1452.4666666666667</v>
      </c>
      <c r="I22" s="34">
        <f t="shared" si="3"/>
        <v>27596.86666666666</v>
      </c>
    </row>
    <row r="23" spans="3:9" ht="15">
      <c r="C23" s="42">
        <f t="shared" si="0"/>
        <v>19</v>
      </c>
      <c r="D23" s="45">
        <f t="shared" si="1"/>
        <v>1993</v>
      </c>
      <c r="E23" s="34">
        <f t="shared" si="2"/>
        <v>27596.86666666666</v>
      </c>
      <c r="G23" s="34">
        <f t="shared" si="4"/>
        <v>-1452.4666666666667</v>
      </c>
      <c r="I23" s="34">
        <f t="shared" si="3"/>
        <v>26144.399999999994</v>
      </c>
    </row>
    <row r="24" spans="3:9" ht="15">
      <c r="C24" s="42">
        <f t="shared" si="0"/>
        <v>20</v>
      </c>
      <c r="D24" s="45">
        <f t="shared" si="1"/>
        <v>1994</v>
      </c>
      <c r="E24" s="34">
        <f t="shared" si="2"/>
        <v>26144.399999999994</v>
      </c>
      <c r="G24" s="34">
        <f t="shared" si="4"/>
        <v>-1452.4666666666667</v>
      </c>
      <c r="I24" s="34">
        <f t="shared" si="3"/>
        <v>24691.933333333327</v>
      </c>
    </row>
    <row r="25" spans="3:9" ht="15">
      <c r="C25" s="42">
        <f t="shared" si="0"/>
        <v>21</v>
      </c>
      <c r="D25" s="45">
        <f t="shared" si="1"/>
        <v>1995</v>
      </c>
      <c r="E25" s="34">
        <f t="shared" si="2"/>
        <v>24691.933333333327</v>
      </c>
      <c r="G25" s="34">
        <f t="shared" si="4"/>
        <v>-1452.4666666666667</v>
      </c>
      <c r="I25" s="34">
        <f t="shared" si="3"/>
        <v>23239.46666666666</v>
      </c>
    </row>
    <row r="26" spans="3:9" ht="15">
      <c r="C26" s="42">
        <f t="shared" si="0"/>
        <v>22</v>
      </c>
      <c r="D26" s="45">
        <f t="shared" si="1"/>
        <v>1996</v>
      </c>
      <c r="E26" s="34">
        <f t="shared" si="2"/>
        <v>23239.46666666666</v>
      </c>
      <c r="G26" s="34">
        <f t="shared" si="4"/>
        <v>-1452.4666666666667</v>
      </c>
      <c r="I26" s="34">
        <f t="shared" si="3"/>
        <v>21786.999999999993</v>
      </c>
    </row>
    <row r="27" spans="3:9" ht="15">
      <c r="C27" s="42">
        <f t="shared" si="0"/>
        <v>23</v>
      </c>
      <c r="D27" s="45">
        <f t="shared" si="1"/>
        <v>1997</v>
      </c>
      <c r="E27" s="34">
        <f t="shared" si="2"/>
        <v>21786.999999999993</v>
      </c>
      <c r="G27" s="34">
        <f t="shared" si="4"/>
        <v>-1452.4666666666667</v>
      </c>
      <c r="I27" s="34">
        <f t="shared" si="3"/>
        <v>20334.533333333326</v>
      </c>
    </row>
    <row r="28" spans="3:9" ht="15">
      <c r="C28" s="42">
        <f t="shared" si="0"/>
        <v>24</v>
      </c>
      <c r="D28" s="45">
        <f t="shared" si="1"/>
        <v>1998</v>
      </c>
      <c r="E28" s="34">
        <f t="shared" si="2"/>
        <v>20334.533333333326</v>
      </c>
      <c r="G28" s="34">
        <f t="shared" si="4"/>
        <v>-1452.4666666666667</v>
      </c>
      <c r="I28" s="34">
        <f t="shared" si="3"/>
        <v>18882.06666666666</v>
      </c>
    </row>
    <row r="29" spans="3:9" ht="15">
      <c r="C29" s="42">
        <f t="shared" si="0"/>
        <v>25</v>
      </c>
      <c r="D29" s="45">
        <f t="shared" si="1"/>
        <v>1999</v>
      </c>
      <c r="E29" s="34">
        <f t="shared" si="2"/>
        <v>18882.06666666666</v>
      </c>
      <c r="G29" s="34">
        <f t="shared" si="4"/>
        <v>-1452.4666666666667</v>
      </c>
      <c r="I29" s="34">
        <f t="shared" si="3"/>
        <v>17429.59999999999</v>
      </c>
    </row>
    <row r="30" spans="3:9" ht="15">
      <c r="C30" s="42">
        <f t="shared" si="0"/>
        <v>26</v>
      </c>
      <c r="D30" s="45">
        <f t="shared" si="1"/>
        <v>2000</v>
      </c>
      <c r="E30" s="34">
        <f t="shared" si="2"/>
        <v>17429.59999999999</v>
      </c>
      <c r="G30" s="34">
        <f t="shared" si="4"/>
        <v>-1452.4666666666667</v>
      </c>
      <c r="I30" s="34">
        <f t="shared" si="3"/>
        <v>15977.133333333324</v>
      </c>
    </row>
    <row r="31" spans="3:10" ht="15">
      <c r="C31" s="42">
        <f t="shared" si="0"/>
        <v>27</v>
      </c>
      <c r="D31" s="45">
        <f t="shared" si="1"/>
        <v>2001</v>
      </c>
      <c r="E31" s="34">
        <f t="shared" si="2"/>
        <v>15977.133333333324</v>
      </c>
      <c r="G31" s="34">
        <f t="shared" si="4"/>
        <v>-1452.4666666666667</v>
      </c>
      <c r="I31" s="48">
        <f t="shared" si="3"/>
        <v>14524.666666666657</v>
      </c>
      <c r="J31" s="49"/>
    </row>
    <row r="32" spans="3:10" ht="15">
      <c r="C32" s="40">
        <f t="shared" si="0"/>
        <v>28</v>
      </c>
      <c r="D32" s="50">
        <f t="shared" si="1"/>
        <v>2002</v>
      </c>
      <c r="E32" s="49">
        <f t="shared" si="2"/>
        <v>14524.666666666657</v>
      </c>
      <c r="G32" s="34">
        <f t="shared" si="4"/>
        <v>-1452.4666666666667</v>
      </c>
      <c r="I32" s="48">
        <f t="shared" si="3"/>
        <v>13072.19999999999</v>
      </c>
      <c r="J32" s="49"/>
    </row>
    <row r="33" spans="3:9" ht="15">
      <c r="C33" s="40">
        <f t="shared" si="0"/>
        <v>29</v>
      </c>
      <c r="D33" s="50">
        <f t="shared" si="1"/>
        <v>2003</v>
      </c>
      <c r="E33" s="49">
        <f t="shared" si="2"/>
        <v>13072.19999999999</v>
      </c>
      <c r="G33" s="34">
        <f t="shared" si="4"/>
        <v>-1452.4666666666667</v>
      </c>
      <c r="I33" s="34">
        <f t="shared" si="3"/>
        <v>11619.733333333323</v>
      </c>
    </row>
    <row r="34" ht="15">
      <c r="C34" s="42">
        <f t="shared" si="0"/>
        <v>30</v>
      </c>
    </row>
    <row r="35" spans="3:12" ht="15">
      <c r="C35" s="42">
        <f t="shared" si="0"/>
        <v>31</v>
      </c>
      <c r="G35" s="51" t="s">
        <v>35</v>
      </c>
      <c r="I35" s="34">
        <f>+E32-(121*3)</f>
        <v>14161.666666666657</v>
      </c>
      <c r="K35" s="52" t="s">
        <v>36</v>
      </c>
      <c r="L35" s="44">
        <v>-3</v>
      </c>
    </row>
    <row r="36" spans="3:12" ht="15">
      <c r="C36" s="42">
        <f t="shared" si="0"/>
        <v>32</v>
      </c>
      <c r="G36" s="51" t="s">
        <v>37</v>
      </c>
      <c r="I36" s="34">
        <f>+E33-(121*3)</f>
        <v>12709.19999999999</v>
      </c>
      <c r="K36" s="52" t="s">
        <v>38</v>
      </c>
      <c r="L36" s="44">
        <v>-3</v>
      </c>
    </row>
    <row r="37" spans="3:10" ht="15.75" thickBot="1">
      <c r="C37" s="42">
        <f t="shared" si="0"/>
        <v>33</v>
      </c>
      <c r="G37" s="34" t="s">
        <v>39</v>
      </c>
      <c r="I37" s="53">
        <f>(+I35+I36)/2</f>
        <v>13435.433333333323</v>
      </c>
      <c r="J37" s="54"/>
    </row>
    <row r="38" ht="15.75" thickTop="1">
      <c r="C38" s="42">
        <f t="shared" si="0"/>
        <v>34</v>
      </c>
    </row>
    <row r="39" spans="3:11" ht="15">
      <c r="C39" s="42">
        <f t="shared" si="0"/>
        <v>35</v>
      </c>
      <c r="I39" s="55" t="s">
        <v>40</v>
      </c>
      <c r="K39" s="55" t="s">
        <v>41</v>
      </c>
    </row>
    <row r="40" spans="3:11" ht="17.25">
      <c r="C40" s="42">
        <f t="shared" si="0"/>
        <v>36</v>
      </c>
      <c r="G40" s="56" t="s">
        <v>42</v>
      </c>
      <c r="H40" s="57"/>
      <c r="I40" s="56" t="s">
        <v>43</v>
      </c>
      <c r="J40" s="56"/>
      <c r="K40" s="56" t="s">
        <v>44</v>
      </c>
    </row>
    <row r="41" spans="3:11" ht="15">
      <c r="C41" s="42">
        <f t="shared" si="0"/>
        <v>37</v>
      </c>
      <c r="E41" s="34" t="s">
        <v>45</v>
      </c>
      <c r="F41" s="58" t="s">
        <v>46</v>
      </c>
      <c r="G41" s="34">
        <f>+I37</f>
        <v>13435.433333333323</v>
      </c>
      <c r="I41" s="59">
        <v>0.168332</v>
      </c>
      <c r="J41" s="44">
        <v>-4</v>
      </c>
      <c r="K41" s="34">
        <f>+G41*I41</f>
        <v>2261.613363866665</v>
      </c>
    </row>
    <row r="42" spans="3:11" ht="15">
      <c r="C42" s="42">
        <f t="shared" si="0"/>
        <v>38</v>
      </c>
      <c r="E42" s="34" t="s">
        <v>47</v>
      </c>
      <c r="G42" s="34">
        <f>+G33</f>
        <v>-1452.4666666666667</v>
      </c>
      <c r="I42" s="59">
        <v>0.168332</v>
      </c>
      <c r="J42" s="44">
        <v>-4</v>
      </c>
      <c r="K42" s="34">
        <f>+G42*I42</f>
        <v>-244.49661893333337</v>
      </c>
    </row>
    <row r="43" ht="15">
      <c r="C43" s="42">
        <f t="shared" si="0"/>
        <v>39</v>
      </c>
    </row>
    <row r="44" ht="15">
      <c r="C44" s="42">
        <f t="shared" si="0"/>
        <v>40</v>
      </c>
    </row>
    <row r="45" spans="3:6" ht="15">
      <c r="C45" s="42">
        <f t="shared" si="0"/>
        <v>41</v>
      </c>
      <c r="E45" s="60">
        <v>-1</v>
      </c>
      <c r="F45" s="58" t="s">
        <v>48</v>
      </c>
    </row>
    <row r="46" spans="3:12" ht="15">
      <c r="C46" s="42">
        <f t="shared" si="0"/>
        <v>42</v>
      </c>
      <c r="E46" s="60">
        <v>-2</v>
      </c>
      <c r="F46" s="58" t="s">
        <v>49</v>
      </c>
      <c r="L46" s="61"/>
    </row>
    <row r="47" spans="3:12" ht="15">
      <c r="C47" s="42">
        <f t="shared" si="0"/>
        <v>43</v>
      </c>
      <c r="E47" s="60">
        <v>-3</v>
      </c>
      <c r="F47" s="58" t="s">
        <v>50</v>
      </c>
      <c r="L47" s="61"/>
    </row>
    <row r="48" spans="3:6" ht="15">
      <c r="C48" s="42">
        <f t="shared" si="0"/>
        <v>44</v>
      </c>
      <c r="E48" s="60">
        <v>-3</v>
      </c>
      <c r="F48" s="58" t="s">
        <v>51</v>
      </c>
    </row>
    <row r="49" spans="3:12" ht="15">
      <c r="C49" s="33"/>
      <c r="D49" s="32"/>
      <c r="E49" s="32"/>
      <c r="F49" s="32"/>
      <c r="G49" s="32"/>
      <c r="H49" s="32"/>
      <c r="I49" s="32"/>
      <c r="J49" s="32"/>
      <c r="K49" s="32"/>
      <c r="L49" s="32"/>
    </row>
    <row r="50" spans="3:12" ht="15">
      <c r="C50" s="33"/>
      <c r="D50" s="32"/>
      <c r="E50" s="32"/>
      <c r="F50" s="32"/>
      <c r="G50" s="32"/>
      <c r="H50" s="32"/>
      <c r="I50" s="32"/>
      <c r="J50" s="32"/>
      <c r="K50" s="32"/>
      <c r="L50" s="32"/>
    </row>
    <row r="51" spans="3:12" ht="15">
      <c r="C51" s="33"/>
      <c r="D51" s="32"/>
      <c r="E51" s="32"/>
      <c r="F51" s="32"/>
      <c r="G51" s="32"/>
      <c r="H51" s="32"/>
      <c r="I51" s="32"/>
      <c r="J51" s="32"/>
      <c r="K51" s="32"/>
      <c r="L51" s="32"/>
    </row>
    <row r="52" spans="3:12" ht="15">
      <c r="C52" s="33"/>
      <c r="D52" s="32"/>
      <c r="E52" s="32"/>
      <c r="F52" s="32"/>
      <c r="G52" s="32"/>
      <c r="H52" s="32"/>
      <c r="I52" s="32"/>
      <c r="J52" s="32"/>
      <c r="K52" s="32"/>
      <c r="L52" s="32"/>
    </row>
    <row r="53" spans="3:12" ht="15">
      <c r="C53" s="33"/>
      <c r="D53" s="32"/>
      <c r="E53" s="32"/>
      <c r="F53" s="32"/>
      <c r="G53" s="32"/>
      <c r="H53" s="32"/>
      <c r="I53" s="32"/>
      <c r="J53" s="32"/>
      <c r="K53" s="32"/>
      <c r="L53" s="32"/>
    </row>
  </sheetData>
  <printOptions/>
  <pageMargins left="0.34" right="0.25" top="0.39" bottom="0.35" header="0.21" footer="0.2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1:I49"/>
  <sheetViews>
    <sheetView showGridLines="0" workbookViewId="0" topLeftCell="A1">
      <selection activeCell="G27" sqref="G27"/>
    </sheetView>
  </sheetViews>
  <sheetFormatPr defaultColWidth="9.33203125" defaultRowHeight="12.75"/>
  <cols>
    <col min="1" max="1" width="18.83203125" style="62" customWidth="1"/>
    <col min="2" max="2" width="10.66015625" style="62" customWidth="1"/>
    <col min="3" max="3" width="9.66015625" style="63" customWidth="1"/>
    <col min="4" max="4" width="5.66015625" style="63" customWidth="1"/>
    <col min="5" max="5" width="15.33203125" style="63" customWidth="1"/>
    <col min="6" max="6" width="16.83203125" style="63" bestFit="1" customWidth="1"/>
    <col min="7" max="7" width="16.16015625" style="63" customWidth="1"/>
    <col min="8" max="8" width="15.33203125" style="63" customWidth="1"/>
    <col min="9" max="9" width="12" style="63" customWidth="1"/>
    <col min="10" max="10" width="25.66015625" style="62" customWidth="1"/>
    <col min="11" max="11" width="17" style="62" customWidth="1"/>
    <col min="12" max="16384" width="10.66015625" style="63" customWidth="1"/>
  </cols>
  <sheetData>
    <row r="1" spans="3:9" ht="15">
      <c r="C1" s="62"/>
      <c r="D1" s="62"/>
      <c r="E1" s="62"/>
      <c r="F1" s="62"/>
      <c r="G1" s="62"/>
      <c r="H1" s="62"/>
      <c r="I1" s="62"/>
    </row>
    <row r="2" spans="3:9" ht="15">
      <c r="C2" s="62"/>
      <c r="D2" s="62"/>
      <c r="E2" s="62"/>
      <c r="F2" s="62"/>
      <c r="G2" s="62"/>
      <c r="H2" s="62"/>
      <c r="I2" s="62"/>
    </row>
    <row r="3" spans="3:9" ht="15">
      <c r="C3" s="63" t="s">
        <v>15</v>
      </c>
      <c r="I3" s="64" t="s">
        <v>54</v>
      </c>
    </row>
    <row r="4" spans="3:9" ht="15">
      <c r="C4" s="63" t="s">
        <v>55</v>
      </c>
      <c r="I4" s="64" t="s">
        <v>1</v>
      </c>
    </row>
    <row r="5" ht="15">
      <c r="C5" s="63" t="s">
        <v>56</v>
      </c>
    </row>
    <row r="6" ht="15">
      <c r="C6" s="63" t="s">
        <v>57</v>
      </c>
    </row>
    <row r="8" spans="5:8" ht="15">
      <c r="E8" s="65" t="s">
        <v>58</v>
      </c>
      <c r="F8" s="65" t="s">
        <v>59</v>
      </c>
      <c r="G8" s="65" t="s">
        <v>60</v>
      </c>
      <c r="H8" s="65" t="s">
        <v>61</v>
      </c>
    </row>
    <row r="9" spans="6:8" ht="15">
      <c r="F9" s="65" t="s">
        <v>62</v>
      </c>
      <c r="G9" s="64" t="s">
        <v>63</v>
      </c>
      <c r="H9" s="65" t="s">
        <v>64</v>
      </c>
    </row>
    <row r="10" spans="6:8" ht="15">
      <c r="F10" s="66" t="s">
        <v>35</v>
      </c>
      <c r="G10" s="64" t="s">
        <v>65</v>
      </c>
      <c r="H10" s="65" t="s">
        <v>66</v>
      </c>
    </row>
    <row r="11" spans="3:4" ht="11.25" customHeight="1">
      <c r="C11" s="67" t="s">
        <v>2</v>
      </c>
      <c r="D11" s="68"/>
    </row>
    <row r="12" spans="3:8" ht="21" customHeight="1">
      <c r="C12" s="65">
        <v>1</v>
      </c>
      <c r="D12" s="65"/>
      <c r="E12" s="63" t="s">
        <v>67</v>
      </c>
      <c r="F12" s="63">
        <v>274939344</v>
      </c>
      <c r="G12" s="63">
        <v>1558170</v>
      </c>
      <c r="H12" s="59">
        <f aca="true" t="shared" si="0" ref="H12:H21">+G12/F12</f>
        <v>0.005667322753196065</v>
      </c>
    </row>
    <row r="13" spans="3:8" ht="15">
      <c r="C13" s="65">
        <v>2</v>
      </c>
      <c r="D13" s="65"/>
      <c r="E13" s="63" t="s">
        <v>68</v>
      </c>
      <c r="F13" s="63">
        <v>2498988582</v>
      </c>
      <c r="G13" s="63">
        <v>16295052</v>
      </c>
      <c r="H13" s="59">
        <f t="shared" si="0"/>
        <v>0.006520658844690952</v>
      </c>
    </row>
    <row r="14" spans="3:8" ht="15">
      <c r="C14" s="65">
        <v>3</v>
      </c>
      <c r="D14" s="65"/>
      <c r="E14" s="69" t="s">
        <v>16</v>
      </c>
      <c r="F14" s="69">
        <v>629263541</v>
      </c>
      <c r="G14" s="69">
        <v>3343674</v>
      </c>
      <c r="H14" s="73">
        <f t="shared" si="0"/>
        <v>0.005313630588999912</v>
      </c>
    </row>
    <row r="15" spans="3:8" ht="15">
      <c r="C15" s="65">
        <v>4</v>
      </c>
      <c r="D15" s="65"/>
      <c r="E15" s="63" t="s">
        <v>69</v>
      </c>
      <c r="F15" s="63">
        <v>491665093</v>
      </c>
      <c r="G15" s="63">
        <v>2815828</v>
      </c>
      <c r="H15" s="59">
        <f t="shared" si="0"/>
        <v>0.005727126127296574</v>
      </c>
    </row>
    <row r="16" spans="3:8" ht="15">
      <c r="C16" s="65">
        <v>5</v>
      </c>
      <c r="D16" s="65"/>
      <c r="E16" s="63" t="s">
        <v>70</v>
      </c>
      <c r="F16" s="63">
        <v>209663717</v>
      </c>
      <c r="G16" s="63">
        <v>2447840</v>
      </c>
      <c r="H16" s="59">
        <f t="shared" si="0"/>
        <v>0.011675076808830972</v>
      </c>
    </row>
    <row r="17" spans="3:8" ht="15">
      <c r="C17" s="65">
        <v>6</v>
      </c>
      <c r="D17" s="65"/>
      <c r="E17" s="63" t="s">
        <v>71</v>
      </c>
      <c r="F17" s="63">
        <v>1992286260</v>
      </c>
      <c r="G17" s="63">
        <v>6386142</v>
      </c>
      <c r="H17" s="59">
        <f t="shared" si="0"/>
        <v>0.003205433942007912</v>
      </c>
    </row>
    <row r="18" spans="3:8" ht="15">
      <c r="C18" s="65">
        <v>7</v>
      </c>
      <c r="D18" s="65"/>
      <c r="E18" s="63" t="s">
        <v>72</v>
      </c>
      <c r="F18" s="63">
        <v>4356114425</v>
      </c>
      <c r="G18" s="63">
        <v>29841824</v>
      </c>
      <c r="H18" s="59">
        <f t="shared" si="0"/>
        <v>0.006850560175539925</v>
      </c>
    </row>
    <row r="19" spans="3:8" ht="15">
      <c r="C19" s="65">
        <v>8</v>
      </c>
      <c r="D19" s="65"/>
      <c r="E19" s="63" t="s">
        <v>73</v>
      </c>
      <c r="F19" s="63">
        <v>2046900</v>
      </c>
      <c r="G19" s="63">
        <v>7387</v>
      </c>
      <c r="H19" s="59">
        <f t="shared" si="0"/>
        <v>0.0036088719527089747</v>
      </c>
    </row>
    <row r="20" spans="3:8" ht="15">
      <c r="C20" s="65">
        <v>9</v>
      </c>
      <c r="D20" s="65"/>
      <c r="E20" s="63" t="s">
        <v>74</v>
      </c>
      <c r="F20" s="63">
        <v>325208813</v>
      </c>
      <c r="G20" s="63">
        <v>2204199</v>
      </c>
      <c r="H20" s="59">
        <f t="shared" si="0"/>
        <v>0.00677779602485742</v>
      </c>
    </row>
    <row r="21" spans="3:8" ht="15">
      <c r="C21" s="65">
        <v>10</v>
      </c>
      <c r="D21" s="65"/>
      <c r="E21" s="63" t="s">
        <v>75</v>
      </c>
      <c r="F21" s="63">
        <v>220024990</v>
      </c>
      <c r="G21" s="63">
        <v>2330188</v>
      </c>
      <c r="H21" s="59">
        <f t="shared" si="0"/>
        <v>0.010590560644952195</v>
      </c>
    </row>
    <row r="22" spans="3:8" ht="15">
      <c r="C22" s="65">
        <v>11</v>
      </c>
      <c r="D22" s="65"/>
      <c r="H22" s="79"/>
    </row>
    <row r="23" spans="3:7" ht="15.75" thickBot="1">
      <c r="C23" s="65">
        <v>12</v>
      </c>
      <c r="D23" s="65"/>
      <c r="F23" s="70">
        <f>SUM(F12:F22)</f>
        <v>11000201665</v>
      </c>
      <c r="G23" s="70">
        <f>SUM(G12:G22)</f>
        <v>67230304</v>
      </c>
    </row>
    <row r="24" spans="3:4" ht="15.75" thickTop="1">
      <c r="C24" s="65">
        <v>13</v>
      </c>
      <c r="D24" s="65"/>
    </row>
    <row r="25" spans="3:8" ht="15">
      <c r="C25" s="65">
        <v>14</v>
      </c>
      <c r="D25" s="65"/>
      <c r="E25" s="71" t="s">
        <v>81</v>
      </c>
      <c r="F25" s="78" t="s">
        <v>89</v>
      </c>
      <c r="G25" s="78" t="s">
        <v>89</v>
      </c>
      <c r="H25" s="71" t="s">
        <v>76</v>
      </c>
    </row>
    <row r="26" spans="3:7" ht="15">
      <c r="C26" s="65">
        <v>15</v>
      </c>
      <c r="D26" s="65"/>
      <c r="G26" s="72"/>
    </row>
    <row r="27" spans="3:4" ht="15">
      <c r="C27" s="65">
        <v>16</v>
      </c>
      <c r="D27" s="65"/>
    </row>
    <row r="28" spans="3:4" ht="15">
      <c r="C28" s="65">
        <v>17</v>
      </c>
      <c r="D28" s="65"/>
    </row>
    <row r="29" spans="3:4" ht="15">
      <c r="C29" s="65">
        <v>18</v>
      </c>
      <c r="D29" s="65"/>
    </row>
    <row r="30" spans="3:4" ht="15">
      <c r="C30" s="65">
        <v>19</v>
      </c>
      <c r="D30" s="65"/>
    </row>
    <row r="31" spans="3:4" ht="15">
      <c r="C31" s="65">
        <v>20</v>
      </c>
      <c r="D31" s="65"/>
    </row>
    <row r="32" spans="3:4" ht="15">
      <c r="C32" s="65">
        <v>21</v>
      </c>
      <c r="D32" s="65"/>
    </row>
    <row r="33" spans="3:4" ht="15">
      <c r="C33" s="65">
        <v>22</v>
      </c>
      <c r="D33" s="65"/>
    </row>
    <row r="34" spans="3:4" ht="15">
      <c r="C34" s="65">
        <v>23</v>
      </c>
      <c r="D34" s="65"/>
    </row>
    <row r="35" spans="3:4" ht="15">
      <c r="C35" s="65">
        <v>24</v>
      </c>
      <c r="D35" s="65"/>
    </row>
    <row r="36" spans="3:4" ht="15">
      <c r="C36" s="65">
        <v>25</v>
      </c>
      <c r="D36" s="65"/>
    </row>
    <row r="37" spans="3:4" ht="15">
      <c r="C37" s="65">
        <v>26</v>
      </c>
      <c r="D37" s="65"/>
    </row>
    <row r="38" spans="3:4" ht="15">
      <c r="C38" s="65">
        <v>27</v>
      </c>
      <c r="D38" s="65"/>
    </row>
    <row r="39" spans="3:4" ht="15">
      <c r="C39" s="65">
        <v>28</v>
      </c>
      <c r="D39" s="65"/>
    </row>
    <row r="40" spans="3:4" ht="15">
      <c r="C40" s="65">
        <v>29</v>
      </c>
      <c r="D40" s="65"/>
    </row>
    <row r="41" spans="3:4" ht="15">
      <c r="C41" s="65">
        <v>30</v>
      </c>
      <c r="D41" s="65"/>
    </row>
    <row r="42" spans="3:4" ht="15">
      <c r="C42" s="65">
        <v>31</v>
      </c>
      <c r="D42" s="65"/>
    </row>
    <row r="43" spans="3:4" ht="15">
      <c r="C43" s="65">
        <v>32</v>
      </c>
      <c r="D43" s="65"/>
    </row>
    <row r="44" spans="3:4" ht="15">
      <c r="C44" s="65">
        <v>33</v>
      </c>
      <c r="D44" s="65"/>
    </row>
    <row r="45" spans="3:4" ht="15">
      <c r="C45" s="65">
        <v>34</v>
      </c>
      <c r="D45" s="65"/>
    </row>
    <row r="46" spans="3:4" ht="15">
      <c r="C46" s="65">
        <v>35</v>
      </c>
      <c r="D46" s="65"/>
    </row>
    <row r="47" spans="3:4" ht="15">
      <c r="C47" s="65">
        <v>36</v>
      </c>
      <c r="D47" s="65"/>
    </row>
    <row r="48" spans="3:4" ht="15">
      <c r="C48" s="65">
        <v>37</v>
      </c>
      <c r="D48" s="65"/>
    </row>
    <row r="49" spans="3:4" ht="15">
      <c r="C49" s="65">
        <v>38</v>
      </c>
      <c r="D49" s="65"/>
    </row>
    <row r="50" s="62" customFormat="1" ht="15"/>
    <row r="51" s="62" customFormat="1" ht="15"/>
    <row r="52" s="62" customFormat="1" ht="15"/>
    <row r="53" s="62" customFormat="1" ht="15"/>
  </sheetData>
  <printOptions/>
  <pageMargins left="0.75" right="0.75" top="0.66" bottom="0.41" header="0.5" footer="0.19"/>
  <pageSetup horizontalDpi="600" verticalDpi="600" orientation="portrait" r:id="rId1"/>
  <headerFooter alignWithMargins="0">
    <oddFooter>&amp;L&amp;8&amp;D &amp;T&amp;R&amp;8&amp;F&amp;A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1:I56"/>
  <sheetViews>
    <sheetView showGridLines="0" tabSelected="1" workbookViewId="0" topLeftCell="A10">
      <selection activeCell="E27" sqref="E27"/>
    </sheetView>
  </sheetViews>
  <sheetFormatPr defaultColWidth="9.33203125" defaultRowHeight="12.75"/>
  <cols>
    <col min="1" max="1" width="14.66015625" style="62" customWidth="1"/>
    <col min="2" max="2" width="10.66015625" style="62" customWidth="1"/>
    <col min="3" max="3" width="8.5" style="63" customWidth="1"/>
    <col min="4" max="4" width="15.33203125" style="63" customWidth="1"/>
    <col min="5" max="5" width="16.83203125" style="63" bestFit="1" customWidth="1"/>
    <col min="6" max="6" width="16.66015625" style="63" customWidth="1"/>
    <col min="7" max="7" width="15.33203125" style="63" customWidth="1"/>
    <col min="8" max="8" width="15.66015625" style="63" customWidth="1"/>
    <col min="9" max="9" width="16.16015625" style="63" customWidth="1"/>
    <col min="10" max="10" width="25.66015625" style="62" customWidth="1"/>
    <col min="11" max="11" width="10.66015625" style="62" customWidth="1"/>
    <col min="12" max="16384" width="10.66015625" style="63" customWidth="1"/>
  </cols>
  <sheetData>
    <row r="1" spans="3:9" ht="15">
      <c r="C1" s="62"/>
      <c r="D1" s="62"/>
      <c r="E1" s="62"/>
      <c r="F1" s="62"/>
      <c r="G1" s="62"/>
      <c r="H1" s="62"/>
      <c r="I1" s="62"/>
    </row>
    <row r="2" spans="3:9" ht="15">
      <c r="C2" s="62"/>
      <c r="D2" s="62"/>
      <c r="E2" s="62"/>
      <c r="F2" s="62"/>
      <c r="G2" s="62"/>
      <c r="H2" s="62"/>
      <c r="I2" s="62"/>
    </row>
    <row r="3" ht="15">
      <c r="I3" s="64" t="s">
        <v>84</v>
      </c>
    </row>
    <row r="4" ht="15">
      <c r="I4" s="64" t="s">
        <v>1</v>
      </c>
    </row>
    <row r="6" spans="5:8" ht="15">
      <c r="E6" s="81" t="s">
        <v>56</v>
      </c>
      <c r="F6" s="81"/>
      <c r="G6" s="81"/>
      <c r="H6" s="81"/>
    </row>
    <row r="7" spans="5:8" ht="15">
      <c r="E7" s="81" t="s">
        <v>57</v>
      </c>
      <c r="F7" s="81"/>
      <c r="G7" s="81"/>
      <c r="H7" s="81"/>
    </row>
    <row r="8" ht="15">
      <c r="D8" s="75"/>
    </row>
    <row r="9" ht="15">
      <c r="D9" s="75"/>
    </row>
    <row r="10" spans="3:9" ht="15">
      <c r="C10" s="67" t="s">
        <v>2</v>
      </c>
      <c r="D10" s="76" t="s">
        <v>58</v>
      </c>
      <c r="E10" s="65" t="s">
        <v>59</v>
      </c>
      <c r="F10" s="65" t="s">
        <v>60</v>
      </c>
      <c r="G10" s="65" t="s">
        <v>61</v>
      </c>
      <c r="H10" s="65" t="s">
        <v>77</v>
      </c>
      <c r="I10" s="65" t="s">
        <v>78</v>
      </c>
    </row>
    <row r="11" spans="3:8" ht="20.25" customHeight="1">
      <c r="C11" s="65">
        <v>1</v>
      </c>
      <c r="D11" s="75"/>
      <c r="E11" s="65" t="s">
        <v>62</v>
      </c>
      <c r="F11" s="80" t="s">
        <v>103</v>
      </c>
      <c r="G11" s="65" t="s">
        <v>41</v>
      </c>
      <c r="H11" s="65" t="s">
        <v>85</v>
      </c>
    </row>
    <row r="12" spans="3:9" ht="15">
      <c r="C12" s="65">
        <v>2</v>
      </c>
      <c r="D12" s="75" t="s">
        <v>86</v>
      </c>
      <c r="E12" s="66" t="s">
        <v>37</v>
      </c>
      <c r="F12" s="65" t="s">
        <v>79</v>
      </c>
      <c r="G12" s="65" t="s">
        <v>64</v>
      </c>
      <c r="H12" s="65" t="s">
        <v>87</v>
      </c>
      <c r="I12" s="65" t="s">
        <v>80</v>
      </c>
    </row>
    <row r="13" spans="3:4" ht="15">
      <c r="C13" s="65">
        <v>3</v>
      </c>
      <c r="D13" s="75"/>
    </row>
    <row r="14" spans="3:9" ht="15">
      <c r="C14" s="65">
        <v>4</v>
      </c>
      <c r="D14" s="75" t="s">
        <v>67</v>
      </c>
      <c r="E14" s="63">
        <v>281621537</v>
      </c>
      <c r="F14" s="59">
        <f>+'DPK-5 (prop tax)'!H12</f>
        <v>0.005667322753196065</v>
      </c>
      <c r="G14" s="63">
        <f aca="true" t="shared" si="0" ref="G14:G23">+F14*E14</f>
        <v>1596040.1444301475</v>
      </c>
      <c r="H14" s="63">
        <v>1573000</v>
      </c>
      <c r="I14" s="63">
        <f aca="true" t="shared" si="1" ref="I14:I24">+G14-H14</f>
        <v>23040.144430147484</v>
      </c>
    </row>
    <row r="15" spans="3:9" ht="15">
      <c r="C15" s="65">
        <v>5</v>
      </c>
      <c r="D15" s="75" t="s">
        <v>68</v>
      </c>
      <c r="E15" s="63">
        <v>2585783765</v>
      </c>
      <c r="F15" s="59">
        <f>+'DPK-5 (prop tax)'!H13</f>
        <v>0.006520658844690952</v>
      </c>
      <c r="G15" s="63">
        <f t="shared" si="0"/>
        <v>16861013.77770552</v>
      </c>
      <c r="H15" s="63">
        <v>16730000</v>
      </c>
      <c r="I15" s="63">
        <f t="shared" si="1"/>
        <v>131013.77770552039</v>
      </c>
    </row>
    <row r="16" spans="3:9" ht="15">
      <c r="C16" s="65">
        <v>6</v>
      </c>
      <c r="D16" s="75" t="s">
        <v>16</v>
      </c>
      <c r="E16" s="63">
        <v>648886303</v>
      </c>
      <c r="F16" s="59">
        <f>+'DPK-5 (prop tax)'!H14</f>
        <v>0.005313630588999912</v>
      </c>
      <c r="G16" s="63">
        <f t="shared" si="0"/>
        <v>3447942.1084038652</v>
      </c>
      <c r="H16" s="63">
        <v>3599000</v>
      </c>
      <c r="I16" s="63">
        <f t="shared" si="1"/>
        <v>-151057.89159613475</v>
      </c>
    </row>
    <row r="17" spans="3:9" ht="15">
      <c r="C17" s="65">
        <v>7</v>
      </c>
      <c r="D17" s="75" t="s">
        <v>69</v>
      </c>
      <c r="E17" s="63">
        <v>506283921</v>
      </c>
      <c r="F17" s="59">
        <f>+'DPK-5 (prop tax)'!H15</f>
        <v>0.005727126127296574</v>
      </c>
      <c r="G17" s="63">
        <f t="shared" si="0"/>
        <v>2899551.8717892547</v>
      </c>
      <c r="H17" s="63">
        <v>3031000</v>
      </c>
      <c r="I17" s="63">
        <f t="shared" si="1"/>
        <v>-131448.1282107453</v>
      </c>
    </row>
    <row r="18" spans="3:9" ht="15">
      <c r="C18" s="65">
        <v>8</v>
      </c>
      <c r="D18" s="75" t="s">
        <v>70</v>
      </c>
      <c r="E18" s="63">
        <v>209286635</v>
      </c>
      <c r="F18" s="59">
        <f>+'DPK-5 (prop tax)'!H16</f>
        <v>0.011675076808830972</v>
      </c>
      <c r="G18" s="63">
        <f t="shared" si="0"/>
        <v>2443437.5386867723</v>
      </c>
      <c r="H18" s="63">
        <v>2350000</v>
      </c>
      <c r="I18" s="63">
        <f t="shared" si="1"/>
        <v>93437.53868677234</v>
      </c>
    </row>
    <row r="19" spans="3:9" ht="15">
      <c r="C19" s="65">
        <v>9</v>
      </c>
      <c r="D19" s="75" t="s">
        <v>71</v>
      </c>
      <c r="E19" s="63">
        <v>2049689454</v>
      </c>
      <c r="F19" s="59">
        <f>+'DPK-5 (prop tax)'!H17</f>
        <v>0.003205433942007912</v>
      </c>
      <c r="G19" s="63">
        <f t="shared" si="0"/>
        <v>6570144.146427264</v>
      </c>
      <c r="H19" s="63">
        <v>6390000</v>
      </c>
      <c r="I19" s="63">
        <f t="shared" si="1"/>
        <v>180144.14642726444</v>
      </c>
    </row>
    <row r="20" spans="3:9" ht="15">
      <c r="C20" s="65">
        <v>10</v>
      </c>
      <c r="D20" s="75" t="s">
        <v>72</v>
      </c>
      <c r="E20" s="63">
        <v>4582117264</v>
      </c>
      <c r="F20" s="59">
        <f>+'DPK-5 (prop tax)'!H18</f>
        <v>0.006850560175539925</v>
      </c>
      <c r="G20" s="63">
        <f t="shared" si="0"/>
        <v>31390070.04841236</v>
      </c>
      <c r="H20" s="63">
        <v>28515000</v>
      </c>
      <c r="I20" s="63">
        <f t="shared" si="1"/>
        <v>2875070.0484123603</v>
      </c>
    </row>
    <row r="21" spans="3:9" ht="15">
      <c r="C21" s="65">
        <v>11</v>
      </c>
      <c r="D21" s="75" t="s">
        <v>73</v>
      </c>
      <c r="E21" s="63">
        <v>2088407</v>
      </c>
      <c r="F21" s="59">
        <f>+'DPK-5 (prop tax)'!H19</f>
        <v>0.0036088719527089747</v>
      </c>
      <c r="G21" s="63">
        <f t="shared" si="0"/>
        <v>7536.793448141092</v>
      </c>
      <c r="H21" s="63">
        <v>11000</v>
      </c>
      <c r="I21" s="63">
        <f t="shared" si="1"/>
        <v>-3463.206551858908</v>
      </c>
    </row>
    <row r="22" spans="3:9" ht="15">
      <c r="C22" s="65">
        <v>12</v>
      </c>
      <c r="D22" s="75" t="s">
        <v>74</v>
      </c>
      <c r="E22" s="63">
        <v>327168203</v>
      </c>
      <c r="F22" s="59">
        <f>+'DPK-5 (prop tax)'!H20</f>
        <v>0.00677779602485742</v>
      </c>
      <c r="G22" s="63">
        <f t="shared" si="0"/>
        <v>2217479.3457531454</v>
      </c>
      <c r="H22" s="63">
        <v>2100000</v>
      </c>
      <c r="I22" s="63">
        <f t="shared" si="1"/>
        <v>117479.3457531454</v>
      </c>
    </row>
    <row r="23" spans="3:9" ht="15">
      <c r="C23" s="65">
        <v>13</v>
      </c>
      <c r="D23" s="75" t="s">
        <v>75</v>
      </c>
      <c r="E23" s="63">
        <v>221415363</v>
      </c>
      <c r="F23" s="59">
        <f>+'DPK-5 (prop tax)'!H21</f>
        <v>0.010590560644952195</v>
      </c>
      <c r="G23" s="63">
        <f t="shared" si="0"/>
        <v>2344912.8295756043</v>
      </c>
      <c r="H23" s="63">
        <v>2067000</v>
      </c>
      <c r="I23" s="63">
        <f t="shared" si="1"/>
        <v>277912.8295756043</v>
      </c>
    </row>
    <row r="24" spans="3:9" ht="15">
      <c r="C24" s="65">
        <v>14</v>
      </c>
      <c r="D24" s="75" t="s">
        <v>88</v>
      </c>
      <c r="H24" s="63">
        <f>G33-SUM(H14:H23)</f>
        <v>1602</v>
      </c>
      <c r="I24" s="63">
        <f t="shared" si="1"/>
        <v>-1602</v>
      </c>
    </row>
    <row r="25" spans="3:9" ht="15.75" thickBot="1">
      <c r="C25" s="65">
        <v>15</v>
      </c>
      <c r="D25" s="75"/>
      <c r="E25" s="70">
        <f>SUM(E14:E24)</f>
        <v>11414340852</v>
      </c>
      <c r="G25" s="70">
        <f>SUM(G14:G24)</f>
        <v>69778128.60463206</v>
      </c>
      <c r="H25" s="70">
        <f>SUM(H14:H24)</f>
        <v>66367602</v>
      </c>
      <c r="I25" s="70">
        <f>SUM(I14:I24)</f>
        <v>3410526.604632076</v>
      </c>
    </row>
    <row r="26" spans="3:4" ht="15.75" thickTop="1">
      <c r="C26" s="65">
        <v>16</v>
      </c>
      <c r="D26" s="75"/>
    </row>
    <row r="27" spans="3:9" ht="15">
      <c r="C27" s="65">
        <v>17</v>
      </c>
      <c r="D27" s="77" t="s">
        <v>81</v>
      </c>
      <c r="E27" s="78" t="s">
        <v>89</v>
      </c>
      <c r="F27" s="78" t="s">
        <v>101</v>
      </c>
      <c r="G27" s="72" t="s">
        <v>90</v>
      </c>
      <c r="H27" s="78" t="s">
        <v>89</v>
      </c>
      <c r="I27" s="72" t="s">
        <v>83</v>
      </c>
    </row>
    <row r="28" spans="3:6" ht="15">
      <c r="C28" s="65">
        <v>18</v>
      </c>
      <c r="D28" s="75"/>
      <c r="E28" s="72"/>
      <c r="F28" s="72" t="s">
        <v>102</v>
      </c>
    </row>
    <row r="29" spans="3:4" ht="15">
      <c r="C29" s="65">
        <v>19</v>
      </c>
      <c r="D29" s="75"/>
    </row>
    <row r="30" spans="3:4" ht="15">
      <c r="C30" s="65">
        <v>20</v>
      </c>
      <c r="D30" s="75"/>
    </row>
    <row r="31" spans="3:8" ht="15">
      <c r="C31" s="65">
        <v>21</v>
      </c>
      <c r="D31" s="75"/>
      <c r="H31" s="74"/>
    </row>
    <row r="32" spans="3:8" ht="15">
      <c r="C32" s="65">
        <v>22</v>
      </c>
      <c r="D32" s="75"/>
      <c r="F32" s="64" t="s">
        <v>91</v>
      </c>
      <c r="G32" s="63">
        <f>G25</f>
        <v>69778128.60463206</v>
      </c>
      <c r="H32" s="78" t="s">
        <v>92</v>
      </c>
    </row>
    <row r="33" spans="3:8" ht="15">
      <c r="C33" s="65">
        <v>23</v>
      </c>
      <c r="D33" s="75"/>
      <c r="F33" s="64" t="s">
        <v>93</v>
      </c>
      <c r="G33" s="67">
        <v>66367602</v>
      </c>
      <c r="H33" s="78" t="s">
        <v>94</v>
      </c>
    </row>
    <row r="34" spans="3:8" ht="15">
      <c r="C34" s="65">
        <v>24</v>
      </c>
      <c r="D34" s="75"/>
      <c r="F34" s="64" t="s">
        <v>95</v>
      </c>
      <c r="G34" s="63">
        <f>G32-G33</f>
        <v>3410526.6046320647</v>
      </c>
      <c r="H34" s="78" t="s">
        <v>96</v>
      </c>
    </row>
    <row r="35" spans="3:8" ht="15">
      <c r="C35" s="65">
        <v>25</v>
      </c>
      <c r="D35" s="75"/>
      <c r="F35" s="64"/>
      <c r="H35" s="78"/>
    </row>
    <row r="36" spans="3:9" ht="15">
      <c r="C36" s="65">
        <v>26</v>
      </c>
      <c r="D36" s="75"/>
      <c r="F36" s="64" t="s">
        <v>97</v>
      </c>
      <c r="G36" s="59">
        <v>0.071465</v>
      </c>
      <c r="H36" s="78" t="s">
        <v>98</v>
      </c>
      <c r="I36" s="59"/>
    </row>
    <row r="37" spans="3:8" ht="15.75" thickBot="1">
      <c r="C37" s="65">
        <v>27</v>
      </c>
      <c r="D37" s="75"/>
      <c r="F37" s="64" t="s">
        <v>99</v>
      </c>
      <c r="G37" s="70">
        <f>G34*G36</f>
        <v>243733.2838000305</v>
      </c>
      <c r="H37" s="78" t="s">
        <v>100</v>
      </c>
    </row>
    <row r="38" spans="3:4" ht="15.75" thickTop="1">
      <c r="C38" s="65">
        <v>28</v>
      </c>
      <c r="D38" s="75"/>
    </row>
    <row r="39" spans="3:4" ht="15">
      <c r="C39" s="65">
        <v>29</v>
      </c>
      <c r="D39" s="75"/>
    </row>
    <row r="40" spans="3:4" ht="15">
      <c r="C40" s="65">
        <v>30</v>
      </c>
      <c r="D40" s="75"/>
    </row>
    <row r="41" spans="3:4" ht="15">
      <c r="C41" s="65">
        <v>31</v>
      </c>
      <c r="D41" s="75"/>
    </row>
    <row r="42" spans="3:4" ht="15">
      <c r="C42" s="65">
        <v>32</v>
      </c>
      <c r="D42" s="75"/>
    </row>
    <row r="43" spans="3:4" ht="15">
      <c r="C43" s="65">
        <v>33</v>
      </c>
      <c r="D43" s="75"/>
    </row>
    <row r="44" spans="3:4" ht="15">
      <c r="C44" s="65">
        <v>34</v>
      </c>
      <c r="D44" s="75"/>
    </row>
    <row r="45" spans="3:4" ht="15">
      <c r="C45" s="65">
        <v>35</v>
      </c>
      <c r="D45" s="75"/>
    </row>
    <row r="46" spans="3:4" ht="15">
      <c r="C46" s="65">
        <v>36</v>
      </c>
      <c r="D46" s="75"/>
    </row>
    <row r="47" spans="3:4" ht="15">
      <c r="C47" s="65">
        <v>37</v>
      </c>
      <c r="D47" s="75"/>
    </row>
    <row r="48" spans="3:4" ht="15">
      <c r="C48" s="65">
        <v>38</v>
      </c>
      <c r="D48" s="75"/>
    </row>
    <row r="49" spans="3:4" ht="15">
      <c r="C49" s="65">
        <v>39</v>
      </c>
      <c r="D49" s="75"/>
    </row>
    <row r="50" spans="3:9" ht="15">
      <c r="C50" s="62"/>
      <c r="D50" s="62"/>
      <c r="E50" s="62"/>
      <c r="F50" s="62"/>
      <c r="G50" s="62"/>
      <c r="H50" s="62"/>
      <c r="I50" s="62"/>
    </row>
    <row r="51" spans="3:9" ht="15">
      <c r="C51" s="62"/>
      <c r="D51" s="62"/>
      <c r="E51" s="62"/>
      <c r="F51" s="62"/>
      <c r="G51" s="62"/>
      <c r="H51" s="62"/>
      <c r="I51" s="63" t="s">
        <v>82</v>
      </c>
    </row>
    <row r="52" spans="3:9" ht="15">
      <c r="C52" s="62"/>
      <c r="D52" s="62"/>
      <c r="E52" s="62"/>
      <c r="F52" s="62"/>
      <c r="G52" s="62"/>
      <c r="H52" s="62"/>
      <c r="I52" s="62"/>
    </row>
    <row r="53" spans="3:9" ht="15">
      <c r="C53" s="62"/>
      <c r="D53" s="62"/>
      <c r="E53" s="62"/>
      <c r="F53" s="62"/>
      <c r="G53" s="62"/>
      <c r="H53" s="62"/>
      <c r="I53" s="62"/>
    </row>
    <row r="54" spans="3:9" ht="15">
      <c r="C54" s="62"/>
      <c r="D54" s="62"/>
      <c r="E54" s="62"/>
      <c r="F54" s="62"/>
      <c r="G54" s="62"/>
      <c r="H54" s="62"/>
      <c r="I54" s="62"/>
    </row>
    <row r="55" spans="3:9" ht="15">
      <c r="C55" s="62"/>
      <c r="D55" s="62"/>
      <c r="E55" s="62"/>
      <c r="F55" s="62"/>
      <c r="G55" s="62"/>
      <c r="H55" s="62"/>
      <c r="I55" s="62"/>
    </row>
    <row r="56" spans="3:9" ht="177.75" customHeight="1">
      <c r="C56" s="62"/>
      <c r="D56" s="62"/>
      <c r="E56" s="62"/>
      <c r="F56" s="62"/>
      <c r="G56" s="62"/>
      <c r="H56" s="62"/>
      <c r="I56" s="62"/>
    </row>
  </sheetData>
  <mergeCells count="2">
    <mergeCell ref="E6:H6"/>
    <mergeCell ref="E7:H7"/>
  </mergeCells>
  <printOptions/>
  <pageMargins left="0.25" right="0.75" top="0.64" bottom="0.4" header="0.5" footer="0.18"/>
  <pageSetup horizontalDpi="600" verticalDpi="600" orientation="portrait" r:id="rId1"/>
  <headerFooter alignWithMargins="0">
    <oddFooter>&amp;L&amp;8&amp;D &amp;T&amp;R&amp;8&amp;F&amp;A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dkermode</dc:creator>
  <cp:keywords/>
  <dc:description/>
  <cp:lastModifiedBy>dkermode</cp:lastModifiedBy>
  <cp:lastPrinted>2004-06-24T21:22:47Z</cp:lastPrinted>
  <dcterms:created xsi:type="dcterms:W3CDTF">2004-06-23T20:37:38Z</dcterms:created>
  <dcterms:modified xsi:type="dcterms:W3CDTF">2004-06-24T23:40:11Z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032065</vt:lpwstr>
  </property>
  <property fmtid="{D5CDD505-2E9C-101B-9397-08002B2CF9AE}" pid="6" name="IsConfidenti">
    <vt:lpwstr>0</vt:lpwstr>
  </property>
  <property fmtid="{D5CDD505-2E9C-101B-9397-08002B2CF9AE}" pid="7" name="Dat">
    <vt:lpwstr>2004-07-02T00:00:00Z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2003-12-16T00:00:00Z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