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ustomProperty7.bin" ContentType="application/vnd.openxmlformats-officedocument.spreadsheetml.customProperty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customProperty4.bin" ContentType="application/vnd.openxmlformats-officedocument.spreadsheetml.customProperty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9710" yWindow="225" windowWidth="18090" windowHeight="11415"/>
  </bookViews>
  <sheets>
    <sheet name="10.1" sheetId="1" r:id="rId1"/>
    <sheet name="10.2" sheetId="7" r:id="rId2"/>
    <sheet name="10.3-10.5" sheetId="2" r:id="rId3"/>
    <sheet name="10.6-10.7" sheetId="3" r:id="rId4"/>
    <sheet name="10.8-10.9" sheetId="4" r:id="rId5"/>
    <sheet name="10.10-10.11" sheetId="5" r:id="rId6"/>
    <sheet name="10.12-10.16" sheetId="8" r:id="rId7"/>
  </sheets>
  <externalReferences>
    <externalReference r:id="rId8"/>
    <externalReference r:id="rId9"/>
    <externalReference r:id="rId10"/>
    <externalReference r:id="rId11"/>
  </externalReferences>
  <definedNames>
    <definedName name="___j1" localSheetId="5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5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5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5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5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j1" localSheetId="5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5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5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5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5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Fill" localSheetId="5" hidden="1">#REF!</definedName>
    <definedName name="_Fill" hidden="1">#REF!</definedName>
    <definedName name="_j1" localSheetId="5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5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5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5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5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5" hidden="1">#REF!</definedName>
    <definedName name="_Key1" hidden="1">#REF!</definedName>
    <definedName name="_Key2" localSheetId="5" hidden="1">#REF!</definedName>
    <definedName name="_Key2" hidden="1">#REF!</definedName>
    <definedName name="_Order1" hidden="1">255</definedName>
    <definedName name="_Order2" hidden="1">0</definedName>
    <definedName name="_Sort" localSheetId="5" hidden="1">#REF!</definedName>
    <definedName name="_Sort" hidden="1">#REF!</definedName>
    <definedName name="a" hidden="1">'[3]DSM Output'!$J$21:$J$23</definedName>
    <definedName name="DUDE" localSheetId="5" hidden="1">#REF!</definedName>
    <definedName name="DUDE" hidden="1">#REF!</definedName>
    <definedName name="Keep" localSheetId="5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5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_xlnm.Print_Area" localSheetId="5">'10.10-10.11'!$A$1:$N$129</definedName>
    <definedName name="_xlnm.Print_Area" localSheetId="1">'10.2'!$A$1:$N$39</definedName>
    <definedName name="_xlnm.Print_Area" localSheetId="3">'10.6-10.7'!$A$1:$N$126</definedName>
    <definedName name="_xlnm.Print_Area" localSheetId="4">'10.8-10.9'!$A$1:$M$127</definedName>
    <definedName name="_xlnm.Print_Titles" localSheetId="5">'10.10-10.11'!$1:$5</definedName>
    <definedName name="_xlnm.Print_Titles" localSheetId="6">'10.12-10.16'!$1:$5</definedName>
    <definedName name="_xlnm.Print_Titles" localSheetId="2">'10.3-10.5'!$1:$2</definedName>
    <definedName name="_xlnm.Print_Titles" localSheetId="3">'10.6-10.7'!$1:$4</definedName>
    <definedName name="_xlnm.Print_Titles" localSheetId="4">'10.8-10.9'!$1:$4</definedName>
    <definedName name="retail" localSheetId="5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5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5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APBEXrevision" hidden="1">1</definedName>
    <definedName name="SAPBEXsysID" hidden="1">"BWP"</definedName>
    <definedName name="SAPBEXwbID" hidden="1">"45EQYSCWE9WJMGB34OOD1BOQZ"</definedName>
    <definedName name="shit" localSheetId="5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All._.Pages." localSheetId="5" hidden="1">{#N/A,#N/A,FALSE,"Cover";#N/A,#N/A,FALSE,"Lead Sheet";#N/A,#N/A,FALSE,"T-Accounts";#N/A,#N/A,FALSE,"Ins &amp; Prem ActualEstimates"}</definedName>
    <definedName name="wrn.All._.Pages." hidden="1">{#N/A,#N/A,FALSE,"Cover";#N/A,#N/A,FALSE,"Lead Sheet";#N/A,#N/A,FALSE,"T-Accounts";#N/A,#N/A,FALSE,"Ins &amp; Prem ActualEstimates"}</definedName>
    <definedName name="wrn.Allocation._.factor." localSheetId="1" hidden="1">{#N/A,#N/A,TRUE,"11.1";#N/A,#N/A,TRUE,"11.2";#N/A,#N/A,TRUE,"11.3-.4";#N/A,#N/A,TRUE,"11.5-11.6";#N/A,#N/A,TRUE,"11.7-.10";#N/A,#N/A,TRUE,"11.11-11.22";#N/A,#N/A,TRUE,"11.23_ECD"}</definedName>
    <definedName name="wrn.Allocation._.factor." hidden="1">{#N/A,#N/A,TRUE,"11.1";#N/A,#N/A,TRUE,"11.2";#N/A,#N/A,TRUE,"11.3-.4";#N/A,#N/A,TRUE,"11.5-11.6";#N/A,#N/A,TRUE,"11.7-.10";#N/A,#N/A,TRUE,"11.11-11.22";#N/A,#N/A,TRUE,"11.23_ECD"}</definedName>
    <definedName name="wrn.Factors._.Tab._.10." localSheetId="5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OR._.Carrying._.Charge._.JV." localSheetId="5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5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regon._.Rate._.case." localSheetId="1" hidden="1">{#N/A,#N/A,TRUE,"10.1_Historical Cover Sheet";#N/A,#N/A,TRUE,"10.2-10.3_Historical";#N/A,#N/A,TRUE,"10.4_Historical";#N/A,#N/A,TRUE,"10.4.1_Historical";#N/A,#N/A,TRUE,"10.7-10.17_Historical"}</definedName>
    <definedName name="wrn.Oregon._.Rate._.case." hidden="1">{#N/A,#N/A,TRUE,"10.1_Historical Cover Sheet";#N/A,#N/A,TRUE,"10.2-10.3_Historical";#N/A,#N/A,TRUE,"10.4_Historical";#N/A,#N/A,TRUE,"10.4.1_Historical";#N/A,#N/A,TRUE,"10.7-10.17_Historical"}</definedName>
    <definedName name="wrn.PRINT._.SOURCE._.DATA." localSheetId="5" hidden="1">{"DATA_SET",#N/A,FALSE,"HOURLY SPREAD"}</definedName>
    <definedName name="wrn.PRINT._.SOURCE._.DATA." hidden="1">{"DATA_SET",#N/A,FALSE,"HOURLY SPREAD"}</definedName>
    <definedName name="wrn.SALES._.VAR._.95._.BUDGET." localSheetId="5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test." localSheetId="1" hidden="1">{#N/A,#N/A,TRUE,"10.1_Historical Cover Sheet";#N/A,#N/A,TRUE,"10.2-10.3_Historical"}</definedName>
    <definedName name="wrn.test." hidden="1">{#N/A,#N/A,TRUE,"10.1_Historical Cover Sheet";#N/A,#N/A,TRUE,"10.2-10.3_Historical"}</definedName>
    <definedName name="wrn.YearEnd." localSheetId="5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'[3]DSM Output'!$B$21:$B$23</definedName>
    <definedName name="z" hidden="1">'[3]DSM Output'!$G$21:$G$23</definedName>
  </definedNames>
  <calcPr calcId="152511" iterate="1"/>
</workbook>
</file>

<file path=xl/calcChain.xml><?xml version="1.0" encoding="utf-8"?>
<calcChain xmlns="http://schemas.openxmlformats.org/spreadsheetml/2006/main">
  <c r="D59" i="8" l="1"/>
  <c r="N275" i="8"/>
  <c r="M275" i="8"/>
  <c r="L275" i="8"/>
  <c r="K275" i="8"/>
  <c r="J275" i="8"/>
  <c r="I275" i="8"/>
  <c r="H275" i="8"/>
  <c r="G275" i="8"/>
  <c r="F275" i="8"/>
  <c r="E275" i="8"/>
  <c r="D275" i="8"/>
  <c r="C275" i="8"/>
  <c r="N274" i="8"/>
  <c r="M274" i="8"/>
  <c r="L274" i="8"/>
  <c r="K274" i="8"/>
  <c r="J274" i="8"/>
  <c r="I274" i="8"/>
  <c r="H274" i="8"/>
  <c r="G274" i="8"/>
  <c r="F274" i="8"/>
  <c r="E274" i="8"/>
  <c r="D274" i="8"/>
  <c r="C274" i="8"/>
  <c r="N273" i="8"/>
  <c r="M273" i="8"/>
  <c r="L273" i="8"/>
  <c r="K273" i="8"/>
  <c r="J273" i="8"/>
  <c r="I273" i="8"/>
  <c r="H273" i="8"/>
  <c r="G273" i="8"/>
  <c r="F273" i="8"/>
  <c r="E273" i="8"/>
  <c r="D273" i="8"/>
  <c r="C273" i="8"/>
  <c r="N272" i="8"/>
  <c r="M272" i="8"/>
  <c r="L272" i="8"/>
  <c r="K272" i="8"/>
  <c r="J272" i="8"/>
  <c r="I272" i="8"/>
  <c r="H272" i="8"/>
  <c r="G272" i="8"/>
  <c r="F272" i="8"/>
  <c r="E272" i="8"/>
  <c r="D272" i="8"/>
  <c r="C272" i="8"/>
  <c r="N271" i="8"/>
  <c r="M271" i="8"/>
  <c r="L271" i="8"/>
  <c r="K271" i="8"/>
  <c r="J271" i="8"/>
  <c r="I271" i="8"/>
  <c r="H271" i="8"/>
  <c r="G271" i="8"/>
  <c r="F271" i="8"/>
  <c r="E271" i="8"/>
  <c r="D271" i="8"/>
  <c r="C271" i="8"/>
  <c r="N270" i="8"/>
  <c r="M270" i="8"/>
  <c r="L270" i="8"/>
  <c r="K270" i="8"/>
  <c r="J270" i="8"/>
  <c r="I270" i="8"/>
  <c r="H270" i="8"/>
  <c r="G270" i="8"/>
  <c r="F270" i="8"/>
  <c r="E270" i="8"/>
  <c r="D270" i="8"/>
  <c r="C270" i="8"/>
  <c r="N269" i="8"/>
  <c r="M269" i="8"/>
  <c r="L269" i="8"/>
  <c r="K269" i="8"/>
  <c r="J269" i="8"/>
  <c r="I269" i="8"/>
  <c r="H269" i="8"/>
  <c r="G269" i="8"/>
  <c r="F269" i="8"/>
  <c r="E269" i="8"/>
  <c r="D269" i="8"/>
  <c r="C269" i="8"/>
  <c r="N268" i="8"/>
  <c r="M268" i="8"/>
  <c r="L268" i="8"/>
  <c r="K268" i="8"/>
  <c r="J268" i="8"/>
  <c r="I268" i="8"/>
  <c r="H268" i="8"/>
  <c r="G268" i="8"/>
  <c r="F268" i="8"/>
  <c r="E268" i="8"/>
  <c r="D268" i="8"/>
  <c r="C268" i="8"/>
  <c r="N267" i="8"/>
  <c r="M267" i="8"/>
  <c r="L267" i="8"/>
  <c r="K267" i="8"/>
  <c r="J267" i="8"/>
  <c r="I267" i="8"/>
  <c r="H267" i="8"/>
  <c r="G267" i="8"/>
  <c r="F267" i="8"/>
  <c r="E267" i="8"/>
  <c r="D267" i="8"/>
  <c r="C267" i="8"/>
  <c r="N266" i="8"/>
  <c r="M266" i="8"/>
  <c r="L266" i="8"/>
  <c r="K266" i="8"/>
  <c r="J266" i="8"/>
  <c r="I266" i="8"/>
  <c r="H266" i="8"/>
  <c r="G266" i="8"/>
  <c r="F266" i="8"/>
  <c r="E266" i="8"/>
  <c r="D266" i="8"/>
  <c r="C266" i="8"/>
  <c r="N257" i="8"/>
  <c r="M257" i="8"/>
  <c r="L257" i="8"/>
  <c r="K257" i="8"/>
  <c r="J257" i="8"/>
  <c r="I257" i="8"/>
  <c r="H257" i="8"/>
  <c r="G257" i="8"/>
  <c r="F257" i="8"/>
  <c r="E257" i="8"/>
  <c r="D257" i="8"/>
  <c r="C257" i="8"/>
  <c r="N246" i="8"/>
  <c r="M246" i="8"/>
  <c r="L246" i="8"/>
  <c r="K246" i="8"/>
  <c r="J246" i="8"/>
  <c r="I246" i="8"/>
  <c r="H246" i="8"/>
  <c r="G246" i="8"/>
  <c r="F246" i="8"/>
  <c r="E246" i="8"/>
  <c r="D246" i="8"/>
  <c r="C246" i="8"/>
  <c r="N245" i="8"/>
  <c r="M245" i="8"/>
  <c r="L245" i="8"/>
  <c r="K245" i="8"/>
  <c r="J245" i="8"/>
  <c r="I245" i="8"/>
  <c r="H245" i="8"/>
  <c r="G245" i="8"/>
  <c r="F245" i="8"/>
  <c r="E245" i="8"/>
  <c r="D245" i="8"/>
  <c r="C245" i="8"/>
  <c r="N244" i="8"/>
  <c r="M244" i="8"/>
  <c r="L244" i="8"/>
  <c r="K244" i="8"/>
  <c r="J244" i="8"/>
  <c r="I244" i="8"/>
  <c r="H244" i="8"/>
  <c r="G244" i="8"/>
  <c r="F244" i="8"/>
  <c r="E244" i="8"/>
  <c r="D244" i="8"/>
  <c r="C244" i="8"/>
  <c r="N243" i="8"/>
  <c r="M243" i="8"/>
  <c r="L243" i="8"/>
  <c r="K243" i="8"/>
  <c r="J243" i="8"/>
  <c r="I243" i="8"/>
  <c r="H243" i="8"/>
  <c r="G243" i="8"/>
  <c r="F243" i="8"/>
  <c r="E243" i="8"/>
  <c r="D243" i="8"/>
  <c r="C243" i="8"/>
  <c r="N242" i="8"/>
  <c r="M242" i="8"/>
  <c r="L242" i="8"/>
  <c r="K242" i="8"/>
  <c r="J242" i="8"/>
  <c r="I242" i="8"/>
  <c r="H242" i="8"/>
  <c r="G242" i="8"/>
  <c r="F242" i="8"/>
  <c r="E242" i="8"/>
  <c r="D242" i="8"/>
  <c r="C242" i="8"/>
  <c r="N241" i="8"/>
  <c r="M241" i="8"/>
  <c r="L241" i="8"/>
  <c r="K241" i="8"/>
  <c r="J241" i="8"/>
  <c r="I241" i="8"/>
  <c r="H241" i="8"/>
  <c r="G241" i="8"/>
  <c r="F241" i="8"/>
  <c r="E241" i="8"/>
  <c r="D241" i="8"/>
  <c r="C241" i="8"/>
  <c r="N240" i="8"/>
  <c r="M240" i="8"/>
  <c r="L240" i="8"/>
  <c r="K240" i="8"/>
  <c r="J240" i="8"/>
  <c r="I240" i="8"/>
  <c r="H240" i="8"/>
  <c r="G240" i="8"/>
  <c r="F240" i="8"/>
  <c r="E240" i="8"/>
  <c r="D240" i="8"/>
  <c r="C240" i="8"/>
  <c r="N239" i="8"/>
  <c r="M239" i="8"/>
  <c r="L239" i="8"/>
  <c r="K239" i="8"/>
  <c r="J239" i="8"/>
  <c r="I239" i="8"/>
  <c r="H239" i="8"/>
  <c r="G239" i="8"/>
  <c r="F239" i="8"/>
  <c r="E239" i="8"/>
  <c r="D239" i="8"/>
  <c r="C239" i="8"/>
  <c r="N238" i="8"/>
  <c r="M238" i="8"/>
  <c r="L238" i="8"/>
  <c r="K238" i="8"/>
  <c r="J238" i="8"/>
  <c r="I238" i="8"/>
  <c r="H238" i="8"/>
  <c r="G238" i="8"/>
  <c r="F238" i="8"/>
  <c r="E238" i="8"/>
  <c r="D238" i="8"/>
  <c r="C238" i="8"/>
  <c r="N237" i="8"/>
  <c r="M237" i="8"/>
  <c r="L237" i="8"/>
  <c r="K237" i="8"/>
  <c r="J237" i="8"/>
  <c r="I237" i="8"/>
  <c r="H237" i="8"/>
  <c r="G237" i="8"/>
  <c r="F237" i="8"/>
  <c r="E237" i="8"/>
  <c r="D237" i="8"/>
  <c r="C237" i="8"/>
  <c r="N236" i="8"/>
  <c r="M236" i="8"/>
  <c r="L236" i="8"/>
  <c r="K236" i="8"/>
  <c r="J236" i="8"/>
  <c r="I236" i="8"/>
  <c r="H236" i="8"/>
  <c r="G236" i="8"/>
  <c r="F236" i="8"/>
  <c r="E236" i="8"/>
  <c r="D236" i="8"/>
  <c r="C236" i="8"/>
  <c r="N235" i="8"/>
  <c r="M235" i="8"/>
  <c r="L235" i="8"/>
  <c r="K235" i="8"/>
  <c r="J235" i="8"/>
  <c r="I235" i="8"/>
  <c r="H235" i="8"/>
  <c r="G235" i="8"/>
  <c r="F235" i="8"/>
  <c r="E235" i="8"/>
  <c r="D235" i="8"/>
  <c r="C235" i="8"/>
  <c r="N234" i="8"/>
  <c r="M234" i="8"/>
  <c r="L234" i="8"/>
  <c r="K234" i="8"/>
  <c r="J234" i="8"/>
  <c r="I234" i="8"/>
  <c r="H234" i="8"/>
  <c r="G234" i="8"/>
  <c r="F234" i="8"/>
  <c r="E234" i="8"/>
  <c r="D234" i="8"/>
  <c r="C234" i="8"/>
  <c r="N233" i="8"/>
  <c r="M233" i="8"/>
  <c r="L233" i="8"/>
  <c r="K233" i="8"/>
  <c r="J233" i="8"/>
  <c r="I233" i="8"/>
  <c r="H233" i="8"/>
  <c r="G233" i="8"/>
  <c r="F233" i="8"/>
  <c r="E233" i="8"/>
  <c r="D233" i="8"/>
  <c r="C233" i="8"/>
  <c r="N232" i="8"/>
  <c r="M232" i="8"/>
  <c r="L232" i="8"/>
  <c r="K232" i="8"/>
  <c r="J232" i="8"/>
  <c r="I232" i="8"/>
  <c r="H232" i="8"/>
  <c r="G232" i="8"/>
  <c r="F232" i="8"/>
  <c r="E232" i="8"/>
  <c r="D232" i="8"/>
  <c r="C232" i="8"/>
  <c r="N231" i="8"/>
  <c r="M231" i="8"/>
  <c r="L231" i="8"/>
  <c r="K231" i="8"/>
  <c r="J231" i="8"/>
  <c r="I231" i="8"/>
  <c r="H231" i="8"/>
  <c r="G231" i="8"/>
  <c r="F231" i="8"/>
  <c r="E231" i="8"/>
  <c r="D231" i="8"/>
  <c r="C231" i="8"/>
  <c r="N230" i="8"/>
  <c r="M230" i="8"/>
  <c r="L230" i="8"/>
  <c r="K230" i="8"/>
  <c r="J230" i="8"/>
  <c r="I230" i="8"/>
  <c r="H230" i="8"/>
  <c r="G230" i="8"/>
  <c r="F230" i="8"/>
  <c r="E230" i="8"/>
  <c r="D230" i="8"/>
  <c r="C230" i="8"/>
  <c r="N229" i="8"/>
  <c r="M229" i="8"/>
  <c r="L229" i="8"/>
  <c r="K229" i="8"/>
  <c r="J229" i="8"/>
  <c r="I229" i="8"/>
  <c r="H229" i="8"/>
  <c r="G229" i="8"/>
  <c r="F229" i="8"/>
  <c r="E229" i="8"/>
  <c r="D229" i="8"/>
  <c r="C229" i="8"/>
  <c r="N223" i="8"/>
  <c r="M223" i="8"/>
  <c r="L223" i="8"/>
  <c r="K223" i="8"/>
  <c r="J223" i="8"/>
  <c r="I223" i="8"/>
  <c r="H223" i="8"/>
  <c r="G223" i="8"/>
  <c r="F223" i="8"/>
  <c r="E223" i="8"/>
  <c r="D223" i="8"/>
  <c r="C223" i="8"/>
  <c r="N222" i="8"/>
  <c r="M222" i="8"/>
  <c r="L222" i="8"/>
  <c r="K222" i="8"/>
  <c r="J222" i="8"/>
  <c r="I222" i="8"/>
  <c r="H222" i="8"/>
  <c r="G222" i="8"/>
  <c r="F222" i="8"/>
  <c r="E222" i="8"/>
  <c r="D222" i="8"/>
  <c r="C222" i="8"/>
  <c r="N221" i="8"/>
  <c r="M221" i="8"/>
  <c r="L221" i="8"/>
  <c r="K221" i="8"/>
  <c r="J221" i="8"/>
  <c r="I221" i="8"/>
  <c r="H221" i="8"/>
  <c r="G221" i="8"/>
  <c r="F221" i="8"/>
  <c r="E221" i="8"/>
  <c r="D221" i="8"/>
  <c r="C221" i="8"/>
  <c r="N220" i="8"/>
  <c r="M220" i="8"/>
  <c r="L220" i="8"/>
  <c r="K220" i="8"/>
  <c r="J220" i="8"/>
  <c r="I220" i="8"/>
  <c r="H220" i="8"/>
  <c r="G220" i="8"/>
  <c r="F220" i="8"/>
  <c r="E220" i="8"/>
  <c r="D220" i="8"/>
  <c r="C220" i="8"/>
  <c r="N219" i="8"/>
  <c r="M219" i="8"/>
  <c r="L219" i="8"/>
  <c r="K219" i="8"/>
  <c r="J219" i="8"/>
  <c r="I219" i="8"/>
  <c r="H219" i="8"/>
  <c r="G219" i="8"/>
  <c r="F219" i="8"/>
  <c r="E219" i="8"/>
  <c r="D219" i="8"/>
  <c r="C219" i="8"/>
  <c r="N214" i="8"/>
  <c r="M214" i="8"/>
  <c r="L214" i="8"/>
  <c r="K214" i="8"/>
  <c r="J214" i="8"/>
  <c r="I214" i="8"/>
  <c r="H214" i="8"/>
  <c r="G214" i="8"/>
  <c r="F214" i="8"/>
  <c r="E214" i="8"/>
  <c r="D214" i="8"/>
  <c r="C214" i="8"/>
  <c r="N213" i="8"/>
  <c r="M213" i="8"/>
  <c r="L213" i="8"/>
  <c r="K213" i="8"/>
  <c r="J213" i="8"/>
  <c r="I213" i="8"/>
  <c r="H213" i="8"/>
  <c r="G213" i="8"/>
  <c r="F213" i="8"/>
  <c r="E213" i="8"/>
  <c r="D213" i="8"/>
  <c r="C213" i="8"/>
  <c r="N212" i="8"/>
  <c r="M212" i="8"/>
  <c r="L212" i="8"/>
  <c r="K212" i="8"/>
  <c r="J212" i="8"/>
  <c r="I212" i="8"/>
  <c r="H212" i="8"/>
  <c r="G212" i="8"/>
  <c r="F212" i="8"/>
  <c r="E212" i="8"/>
  <c r="D212" i="8"/>
  <c r="C212" i="8"/>
  <c r="N211" i="8"/>
  <c r="M211" i="8"/>
  <c r="L211" i="8"/>
  <c r="K211" i="8"/>
  <c r="J211" i="8"/>
  <c r="I211" i="8"/>
  <c r="H211" i="8"/>
  <c r="G211" i="8"/>
  <c r="F211" i="8"/>
  <c r="E211" i="8"/>
  <c r="D211" i="8"/>
  <c r="C211" i="8"/>
  <c r="N210" i="8"/>
  <c r="M210" i="8"/>
  <c r="L210" i="8"/>
  <c r="K210" i="8"/>
  <c r="J210" i="8"/>
  <c r="I210" i="8"/>
  <c r="H210" i="8"/>
  <c r="G210" i="8"/>
  <c r="F210" i="8"/>
  <c r="E210" i="8"/>
  <c r="D210" i="8"/>
  <c r="C210" i="8"/>
  <c r="N209" i="8"/>
  <c r="M209" i="8"/>
  <c r="L209" i="8"/>
  <c r="K209" i="8"/>
  <c r="J209" i="8"/>
  <c r="I209" i="8"/>
  <c r="H209" i="8"/>
  <c r="G209" i="8"/>
  <c r="F209" i="8"/>
  <c r="E209" i="8"/>
  <c r="D209" i="8"/>
  <c r="C209" i="8"/>
  <c r="N208" i="8"/>
  <c r="M208" i="8"/>
  <c r="L208" i="8"/>
  <c r="K208" i="8"/>
  <c r="J208" i="8"/>
  <c r="I208" i="8"/>
  <c r="H208" i="8"/>
  <c r="G208" i="8"/>
  <c r="F208" i="8"/>
  <c r="E208" i="8"/>
  <c r="D208" i="8"/>
  <c r="C208" i="8"/>
  <c r="N204" i="8"/>
  <c r="M204" i="8"/>
  <c r="L204" i="8"/>
  <c r="K204" i="8"/>
  <c r="J204" i="8"/>
  <c r="I204" i="8"/>
  <c r="H204" i="8"/>
  <c r="G204" i="8"/>
  <c r="F204" i="8"/>
  <c r="E204" i="8"/>
  <c r="D204" i="8"/>
  <c r="C204" i="8"/>
  <c r="L150" i="8"/>
  <c r="K150" i="8"/>
  <c r="J150" i="8"/>
  <c r="I150" i="8"/>
  <c r="H150" i="8"/>
  <c r="G150" i="8"/>
  <c r="F150" i="8"/>
  <c r="E150" i="8"/>
  <c r="D150" i="8"/>
  <c r="C150" i="8"/>
  <c r="L149" i="8"/>
  <c r="K149" i="8"/>
  <c r="J149" i="8"/>
  <c r="I149" i="8"/>
  <c r="H149" i="8"/>
  <c r="G149" i="8"/>
  <c r="F149" i="8"/>
  <c r="E149" i="8"/>
  <c r="D149" i="8"/>
  <c r="C149" i="8"/>
  <c r="L146" i="8"/>
  <c r="K146" i="8"/>
  <c r="J146" i="8"/>
  <c r="I146" i="8"/>
  <c r="H146" i="8"/>
  <c r="G146" i="8"/>
  <c r="F146" i="8"/>
  <c r="E146" i="8"/>
  <c r="D146" i="8"/>
  <c r="C146" i="8"/>
  <c r="L145" i="8"/>
  <c r="K145" i="8"/>
  <c r="J145" i="8"/>
  <c r="I145" i="8"/>
  <c r="H145" i="8"/>
  <c r="G145" i="8"/>
  <c r="F145" i="8"/>
  <c r="E145" i="8"/>
  <c r="D145" i="8"/>
  <c r="C145" i="8"/>
  <c r="L144" i="8"/>
  <c r="K144" i="8"/>
  <c r="J144" i="8"/>
  <c r="I144" i="8"/>
  <c r="H144" i="8"/>
  <c r="G144" i="8"/>
  <c r="F144" i="8"/>
  <c r="E144" i="8"/>
  <c r="D144" i="8"/>
  <c r="C144" i="8"/>
  <c r="L143" i="8"/>
  <c r="K143" i="8"/>
  <c r="J143" i="8"/>
  <c r="I143" i="8"/>
  <c r="H143" i="8"/>
  <c r="G143" i="8"/>
  <c r="F143" i="8"/>
  <c r="E143" i="8"/>
  <c r="D143" i="8"/>
  <c r="C143" i="8"/>
  <c r="L136" i="8"/>
  <c r="K136" i="8"/>
  <c r="J136" i="8"/>
  <c r="I136" i="8"/>
  <c r="H136" i="8"/>
  <c r="G136" i="8"/>
  <c r="F136" i="8"/>
  <c r="E136" i="8"/>
  <c r="D136" i="8"/>
  <c r="C136" i="8"/>
  <c r="L133" i="8"/>
  <c r="K133" i="8"/>
  <c r="J133" i="8"/>
  <c r="I133" i="8"/>
  <c r="H133" i="8"/>
  <c r="G133" i="8"/>
  <c r="F133" i="8"/>
  <c r="E133" i="8"/>
  <c r="D133" i="8"/>
  <c r="C133" i="8"/>
  <c r="L132" i="8"/>
  <c r="K132" i="8"/>
  <c r="J132" i="8"/>
  <c r="I132" i="8"/>
  <c r="H132" i="8"/>
  <c r="G132" i="8"/>
  <c r="F132" i="8"/>
  <c r="E132" i="8"/>
  <c r="D132" i="8"/>
  <c r="C132" i="8"/>
  <c r="L129" i="8"/>
  <c r="K129" i="8"/>
  <c r="J129" i="8"/>
  <c r="I129" i="8"/>
  <c r="H129" i="8"/>
  <c r="G129" i="8"/>
  <c r="F129" i="8"/>
  <c r="E129" i="8"/>
  <c r="D129" i="8"/>
  <c r="C129" i="8"/>
  <c r="L128" i="8"/>
  <c r="K128" i="8"/>
  <c r="J128" i="8"/>
  <c r="I128" i="8"/>
  <c r="H128" i="8"/>
  <c r="G128" i="8"/>
  <c r="F128" i="8"/>
  <c r="E128" i="8"/>
  <c r="D128" i="8"/>
  <c r="C128" i="8"/>
  <c r="L127" i="8"/>
  <c r="K127" i="8"/>
  <c r="J127" i="8"/>
  <c r="I127" i="8"/>
  <c r="H127" i="8"/>
  <c r="G127" i="8"/>
  <c r="F127" i="8"/>
  <c r="E127" i="8"/>
  <c r="D127" i="8"/>
  <c r="C127" i="8"/>
  <c r="L126" i="8"/>
  <c r="K126" i="8"/>
  <c r="J126" i="8"/>
  <c r="I126" i="8"/>
  <c r="H126" i="8"/>
  <c r="G126" i="8"/>
  <c r="F126" i="8"/>
  <c r="E126" i="8"/>
  <c r="D126" i="8"/>
  <c r="C126" i="8"/>
  <c r="L125" i="8"/>
  <c r="K125" i="8"/>
  <c r="J125" i="8"/>
  <c r="I125" i="8"/>
  <c r="H125" i="8"/>
  <c r="G125" i="8"/>
  <c r="F125" i="8"/>
  <c r="E125" i="8"/>
  <c r="D125" i="8"/>
  <c r="C125" i="8"/>
  <c r="L124" i="8"/>
  <c r="K124" i="8"/>
  <c r="J124" i="8"/>
  <c r="I124" i="8"/>
  <c r="H124" i="8"/>
  <c r="G124" i="8"/>
  <c r="F124" i="8"/>
  <c r="E124" i="8"/>
  <c r="D124" i="8"/>
  <c r="C124" i="8"/>
  <c r="L123" i="8"/>
  <c r="K123" i="8"/>
  <c r="J123" i="8"/>
  <c r="I123" i="8"/>
  <c r="H123" i="8"/>
  <c r="G123" i="8"/>
  <c r="F123" i="8"/>
  <c r="E123" i="8"/>
  <c r="D123" i="8"/>
  <c r="C123" i="8"/>
  <c r="L122" i="8"/>
  <c r="K122" i="8"/>
  <c r="J122" i="8"/>
  <c r="I122" i="8"/>
  <c r="H122" i="8"/>
  <c r="G122" i="8"/>
  <c r="F122" i="8"/>
  <c r="E122" i="8"/>
  <c r="D122" i="8"/>
  <c r="C122" i="8"/>
  <c r="L121" i="8"/>
  <c r="K121" i="8"/>
  <c r="J121" i="8"/>
  <c r="I121" i="8"/>
  <c r="H121" i="8"/>
  <c r="G121" i="8"/>
  <c r="F121" i="8"/>
  <c r="E121" i="8"/>
  <c r="D121" i="8"/>
  <c r="C121" i="8"/>
  <c r="L120" i="8"/>
  <c r="K120" i="8"/>
  <c r="J120" i="8"/>
  <c r="I120" i="8"/>
  <c r="H120" i="8"/>
  <c r="G120" i="8"/>
  <c r="F120" i="8"/>
  <c r="E120" i="8"/>
  <c r="D120" i="8"/>
  <c r="C120" i="8"/>
  <c r="L114" i="8"/>
  <c r="K114" i="8"/>
  <c r="J114" i="8"/>
  <c r="I114" i="8"/>
  <c r="H114" i="8"/>
  <c r="G114" i="8"/>
  <c r="F114" i="8"/>
  <c r="E114" i="8"/>
  <c r="D114" i="8"/>
  <c r="C114" i="8"/>
  <c r="F107" i="8"/>
  <c r="F106" i="8"/>
  <c r="F105" i="8"/>
  <c r="F104" i="8"/>
  <c r="F103" i="8"/>
  <c r="F102" i="8"/>
  <c r="F101" i="8"/>
  <c r="F100" i="8"/>
  <c r="F99" i="8"/>
  <c r="F98" i="8"/>
  <c r="L91" i="8"/>
  <c r="K91" i="8"/>
  <c r="J91" i="8"/>
  <c r="I91" i="8"/>
  <c r="H91" i="8"/>
  <c r="G91" i="8"/>
  <c r="F91" i="8"/>
  <c r="E91" i="8"/>
  <c r="D91" i="8"/>
  <c r="C91" i="8"/>
  <c r="L80" i="8"/>
  <c r="K80" i="8"/>
  <c r="J80" i="8"/>
  <c r="I80" i="8"/>
  <c r="H80" i="8"/>
  <c r="G80" i="8"/>
  <c r="F80" i="8"/>
  <c r="E80" i="8"/>
  <c r="D80" i="8"/>
  <c r="C80" i="8"/>
  <c r="L79" i="8"/>
  <c r="K79" i="8"/>
  <c r="J79" i="8"/>
  <c r="I79" i="8"/>
  <c r="H79" i="8"/>
  <c r="G79" i="8"/>
  <c r="F79" i="8"/>
  <c r="E79" i="8"/>
  <c r="D79" i="8"/>
  <c r="C79" i="8"/>
  <c r="L78" i="8"/>
  <c r="K78" i="8"/>
  <c r="J78" i="8"/>
  <c r="I78" i="8"/>
  <c r="H78" i="8"/>
  <c r="G78" i="8"/>
  <c r="F78" i="8"/>
  <c r="E78" i="8"/>
  <c r="D78" i="8"/>
  <c r="C78" i="8"/>
  <c r="L77" i="8"/>
  <c r="K77" i="8"/>
  <c r="J77" i="8"/>
  <c r="I77" i="8"/>
  <c r="H77" i="8"/>
  <c r="G77" i="8"/>
  <c r="F77" i="8"/>
  <c r="E77" i="8"/>
  <c r="D77" i="8"/>
  <c r="C77" i="8"/>
  <c r="L76" i="8"/>
  <c r="K76" i="8"/>
  <c r="J76" i="8"/>
  <c r="I76" i="8"/>
  <c r="H76" i="8"/>
  <c r="G76" i="8"/>
  <c r="F76" i="8"/>
  <c r="E76" i="8"/>
  <c r="D76" i="8"/>
  <c r="C76" i="8"/>
  <c r="L72" i="8"/>
  <c r="K72" i="8"/>
  <c r="J72" i="8"/>
  <c r="I72" i="8"/>
  <c r="H72" i="8"/>
  <c r="G72" i="8"/>
  <c r="F72" i="8"/>
  <c r="E72" i="8"/>
  <c r="D72" i="8"/>
  <c r="C72" i="8"/>
  <c r="L71" i="8"/>
  <c r="K71" i="8"/>
  <c r="J71" i="8"/>
  <c r="I71" i="8"/>
  <c r="H71" i="8"/>
  <c r="G71" i="8"/>
  <c r="F71" i="8"/>
  <c r="E71" i="8"/>
  <c r="D71" i="8"/>
  <c r="C71" i="8"/>
  <c r="L70" i="8"/>
  <c r="K70" i="8"/>
  <c r="J70" i="8"/>
  <c r="I70" i="8"/>
  <c r="H70" i="8"/>
  <c r="G70" i="8"/>
  <c r="F70" i="8"/>
  <c r="E70" i="8"/>
  <c r="D70" i="8"/>
  <c r="C70" i="8"/>
  <c r="L69" i="8"/>
  <c r="K69" i="8"/>
  <c r="J69" i="8"/>
  <c r="I69" i="8"/>
  <c r="H69" i="8"/>
  <c r="G69" i="8"/>
  <c r="F69" i="8"/>
  <c r="E69" i="8"/>
  <c r="D69" i="8"/>
  <c r="C69" i="8"/>
  <c r="L68" i="8"/>
  <c r="K68" i="8"/>
  <c r="J68" i="8"/>
  <c r="I68" i="8"/>
  <c r="H68" i="8"/>
  <c r="G68" i="8"/>
  <c r="F68" i="8"/>
  <c r="E68" i="8"/>
  <c r="D68" i="8"/>
  <c r="C68" i="8"/>
  <c r="N48" i="8"/>
  <c r="M48" i="8"/>
  <c r="L48" i="8"/>
  <c r="K48" i="8"/>
  <c r="J48" i="8"/>
  <c r="I48" i="8"/>
  <c r="H48" i="8"/>
  <c r="G48" i="8"/>
  <c r="F48" i="8"/>
  <c r="E48" i="8"/>
  <c r="D48" i="8"/>
  <c r="C48" i="8"/>
  <c r="N46" i="8"/>
  <c r="M46" i="8"/>
  <c r="L46" i="8"/>
  <c r="K46" i="8"/>
  <c r="J46" i="8"/>
  <c r="I46" i="8"/>
  <c r="H46" i="8"/>
  <c r="G46" i="8"/>
  <c r="F46" i="8"/>
  <c r="E46" i="8"/>
  <c r="D46" i="8"/>
  <c r="C46" i="8"/>
  <c r="N39" i="8"/>
  <c r="M39" i="8"/>
  <c r="L39" i="8"/>
  <c r="K39" i="8"/>
  <c r="J39" i="8"/>
  <c r="I39" i="8"/>
  <c r="H39" i="8"/>
  <c r="G39" i="8"/>
  <c r="F39" i="8"/>
  <c r="E39" i="8"/>
  <c r="D39" i="8"/>
  <c r="C39" i="8"/>
  <c r="N37" i="8"/>
  <c r="M37" i="8"/>
  <c r="L37" i="8"/>
  <c r="K37" i="8"/>
  <c r="J37" i="8"/>
  <c r="I37" i="8"/>
  <c r="H37" i="8"/>
  <c r="G37" i="8"/>
  <c r="F37" i="8"/>
  <c r="E37" i="8"/>
  <c r="D37" i="8"/>
  <c r="C37" i="8"/>
  <c r="M26" i="8"/>
  <c r="L26" i="8"/>
  <c r="K26" i="8"/>
  <c r="J26" i="8"/>
  <c r="I26" i="8"/>
  <c r="H26" i="8"/>
  <c r="G26" i="8"/>
  <c r="F26" i="8"/>
  <c r="E26" i="8"/>
  <c r="D26" i="8"/>
  <c r="C26" i="8"/>
  <c r="M25" i="8"/>
  <c r="L25" i="8"/>
  <c r="K25" i="8"/>
  <c r="J25" i="8"/>
  <c r="I25" i="8"/>
  <c r="H25" i="8"/>
  <c r="G25" i="8"/>
  <c r="F25" i="8"/>
  <c r="E25" i="8"/>
  <c r="D25" i="8"/>
  <c r="C25" i="8"/>
  <c r="M24" i="8"/>
  <c r="L24" i="8"/>
  <c r="K24" i="8"/>
  <c r="J24" i="8"/>
  <c r="I24" i="8"/>
  <c r="H24" i="8"/>
  <c r="G24" i="8"/>
  <c r="F24" i="8"/>
  <c r="E24" i="8"/>
  <c r="D24" i="8"/>
  <c r="C24" i="8"/>
  <c r="M23" i="8"/>
  <c r="L23" i="8"/>
  <c r="K23" i="8"/>
  <c r="J23" i="8"/>
  <c r="I23" i="8"/>
  <c r="H23" i="8"/>
  <c r="G23" i="8"/>
  <c r="F23" i="8"/>
  <c r="E23" i="8"/>
  <c r="D23" i="8"/>
  <c r="C23" i="8"/>
  <c r="M22" i="8"/>
  <c r="L22" i="8"/>
  <c r="K22" i="8"/>
  <c r="J22" i="8"/>
  <c r="I22" i="8"/>
  <c r="H22" i="8"/>
  <c r="G22" i="8"/>
  <c r="F22" i="8"/>
  <c r="E22" i="8"/>
  <c r="D22" i="8"/>
  <c r="C22" i="8"/>
  <c r="M15" i="8"/>
  <c r="L15" i="8"/>
  <c r="K15" i="8"/>
  <c r="J15" i="8"/>
  <c r="I15" i="8"/>
  <c r="H15" i="8"/>
  <c r="G15" i="8"/>
  <c r="F15" i="8"/>
  <c r="E15" i="8"/>
  <c r="D15" i="8"/>
  <c r="C15" i="8"/>
  <c r="M14" i="8"/>
  <c r="L14" i="8"/>
  <c r="K14" i="8"/>
  <c r="J14" i="8"/>
  <c r="I14" i="8"/>
  <c r="H14" i="8"/>
  <c r="G14" i="8"/>
  <c r="F14" i="8"/>
  <c r="E14" i="8"/>
  <c r="D14" i="8"/>
  <c r="C14" i="8"/>
  <c r="M13" i="8"/>
  <c r="L13" i="8"/>
  <c r="K13" i="8"/>
  <c r="J13" i="8"/>
  <c r="I13" i="8"/>
  <c r="H13" i="8"/>
  <c r="G13" i="8"/>
  <c r="F13" i="8"/>
  <c r="E13" i="8"/>
  <c r="D13" i="8"/>
  <c r="C13" i="8"/>
  <c r="M12" i="8"/>
  <c r="L12" i="8"/>
  <c r="K12" i="8"/>
  <c r="J12" i="8"/>
  <c r="I12" i="8"/>
  <c r="H12" i="8"/>
  <c r="G12" i="8"/>
  <c r="F12" i="8"/>
  <c r="E12" i="8"/>
  <c r="D12" i="8"/>
  <c r="C12" i="8"/>
  <c r="M11" i="8"/>
  <c r="L11" i="8"/>
  <c r="K11" i="8"/>
  <c r="J11" i="8"/>
  <c r="I11" i="8"/>
  <c r="H11" i="8"/>
  <c r="G11" i="8"/>
  <c r="F11" i="8"/>
  <c r="E11" i="8"/>
  <c r="D11" i="8"/>
  <c r="C11" i="8"/>
  <c r="L6" i="8"/>
  <c r="K6" i="8"/>
  <c r="J6" i="8"/>
  <c r="I6" i="8"/>
  <c r="H6" i="8"/>
  <c r="G6" i="8"/>
  <c r="F6" i="8"/>
  <c r="E6" i="8"/>
  <c r="D6" i="8"/>
  <c r="C6" i="8"/>
  <c r="J77" i="2"/>
  <c r="I77" i="2"/>
  <c r="H77" i="2"/>
  <c r="G77" i="2"/>
  <c r="F77" i="2"/>
  <c r="D77" i="2"/>
  <c r="C77" i="2"/>
  <c r="B77" i="2"/>
  <c r="J46" i="2"/>
  <c r="I46" i="2"/>
  <c r="H46" i="2"/>
  <c r="G46" i="2"/>
  <c r="F46" i="2"/>
  <c r="E46" i="2"/>
  <c r="D46" i="2"/>
  <c r="C46" i="2"/>
  <c r="B46" i="2"/>
  <c r="J45" i="2"/>
  <c r="I45" i="2"/>
  <c r="H45" i="2"/>
  <c r="G45" i="2"/>
  <c r="F45" i="2"/>
  <c r="E45" i="2"/>
  <c r="D45" i="2"/>
  <c r="C45" i="2"/>
  <c r="B45" i="2"/>
  <c r="J44" i="2"/>
  <c r="I44" i="2"/>
  <c r="H44" i="2"/>
  <c r="G44" i="2"/>
  <c r="F44" i="2"/>
  <c r="E44" i="2"/>
  <c r="D44" i="2"/>
  <c r="C44" i="2"/>
  <c r="B44" i="2"/>
  <c r="J43" i="2"/>
  <c r="I43" i="2"/>
  <c r="H43" i="2"/>
  <c r="G43" i="2"/>
  <c r="F43" i="2"/>
  <c r="E43" i="2"/>
  <c r="D43" i="2"/>
  <c r="C43" i="2"/>
  <c r="B43" i="2"/>
  <c r="J42" i="2"/>
  <c r="I42" i="2"/>
  <c r="H42" i="2"/>
  <c r="G42" i="2"/>
  <c r="F42" i="2"/>
  <c r="E42" i="2"/>
  <c r="D42" i="2"/>
  <c r="C42" i="2"/>
  <c r="B42" i="2"/>
  <c r="J41" i="2"/>
  <c r="I41" i="2"/>
  <c r="H41" i="2"/>
  <c r="G41" i="2"/>
  <c r="F41" i="2"/>
  <c r="E41" i="2"/>
  <c r="D41" i="2"/>
  <c r="C41" i="2"/>
  <c r="B41" i="2"/>
  <c r="J40" i="2"/>
  <c r="I40" i="2"/>
  <c r="H40" i="2"/>
  <c r="G40" i="2"/>
  <c r="F40" i="2"/>
  <c r="E40" i="2"/>
  <c r="D40" i="2"/>
  <c r="C40" i="2"/>
  <c r="B40" i="2"/>
  <c r="J39" i="2"/>
  <c r="I39" i="2"/>
  <c r="H39" i="2"/>
  <c r="G39" i="2"/>
  <c r="F39" i="2"/>
  <c r="E39" i="2"/>
  <c r="D39" i="2"/>
  <c r="C39" i="2"/>
  <c r="B39" i="2"/>
  <c r="J38" i="2"/>
  <c r="I38" i="2"/>
  <c r="H38" i="2"/>
  <c r="G38" i="2"/>
  <c r="F38" i="2"/>
  <c r="E38" i="2"/>
  <c r="D38" i="2"/>
  <c r="C38" i="2"/>
  <c r="B38" i="2"/>
  <c r="J37" i="2"/>
  <c r="I37" i="2"/>
  <c r="H37" i="2"/>
  <c r="G37" i="2"/>
  <c r="F37" i="2"/>
  <c r="E37" i="2"/>
  <c r="D37" i="2"/>
  <c r="C37" i="2"/>
  <c r="B37" i="2"/>
  <c r="J36" i="2"/>
  <c r="I36" i="2"/>
  <c r="H36" i="2"/>
  <c r="G36" i="2"/>
  <c r="F36" i="2"/>
  <c r="E36" i="2"/>
  <c r="D36" i="2"/>
  <c r="C36" i="2"/>
  <c r="B36" i="2"/>
  <c r="J35" i="2"/>
  <c r="I35" i="2"/>
  <c r="H35" i="2"/>
  <c r="G35" i="2"/>
  <c r="F35" i="2"/>
  <c r="E35" i="2"/>
  <c r="D35" i="2"/>
  <c r="C35" i="2"/>
  <c r="B35" i="2"/>
  <c r="J23" i="2"/>
  <c r="I23" i="2"/>
  <c r="H23" i="2"/>
  <c r="G23" i="2"/>
  <c r="F23" i="2"/>
  <c r="E23" i="2"/>
  <c r="D23" i="2"/>
  <c r="C23" i="2"/>
  <c r="B23" i="2"/>
  <c r="J22" i="2"/>
  <c r="I22" i="2"/>
  <c r="H22" i="2"/>
  <c r="G22" i="2"/>
  <c r="F22" i="2"/>
  <c r="E22" i="2"/>
  <c r="D22" i="2"/>
  <c r="C22" i="2"/>
  <c r="B22" i="2"/>
  <c r="J21" i="2"/>
  <c r="I21" i="2"/>
  <c r="H21" i="2"/>
  <c r="G21" i="2"/>
  <c r="F21" i="2"/>
  <c r="E21" i="2"/>
  <c r="D21" i="2"/>
  <c r="C21" i="2"/>
  <c r="B21" i="2"/>
  <c r="J20" i="2"/>
  <c r="I20" i="2"/>
  <c r="H20" i="2"/>
  <c r="G20" i="2"/>
  <c r="F20" i="2"/>
  <c r="E20" i="2"/>
  <c r="D20" i="2"/>
  <c r="C20" i="2"/>
  <c r="B20" i="2"/>
  <c r="J19" i="2"/>
  <c r="I19" i="2"/>
  <c r="H19" i="2"/>
  <c r="G19" i="2"/>
  <c r="F19" i="2"/>
  <c r="E19" i="2"/>
  <c r="D19" i="2"/>
  <c r="C19" i="2"/>
  <c r="B19" i="2"/>
  <c r="J18" i="2"/>
  <c r="I18" i="2"/>
  <c r="H18" i="2"/>
  <c r="G18" i="2"/>
  <c r="F18" i="2"/>
  <c r="E18" i="2"/>
  <c r="D18" i="2"/>
  <c r="C18" i="2"/>
  <c r="B18" i="2"/>
  <c r="J17" i="2"/>
  <c r="I17" i="2"/>
  <c r="H17" i="2"/>
  <c r="G17" i="2"/>
  <c r="F17" i="2"/>
  <c r="E17" i="2"/>
  <c r="D17" i="2"/>
  <c r="C17" i="2"/>
  <c r="B17" i="2"/>
  <c r="J16" i="2"/>
  <c r="I16" i="2"/>
  <c r="H16" i="2"/>
  <c r="G16" i="2"/>
  <c r="F16" i="2"/>
  <c r="E16" i="2"/>
  <c r="D16" i="2"/>
  <c r="C16" i="2"/>
  <c r="B16" i="2"/>
  <c r="J15" i="2"/>
  <c r="I15" i="2"/>
  <c r="H15" i="2"/>
  <c r="G15" i="2"/>
  <c r="F15" i="2"/>
  <c r="E15" i="2"/>
  <c r="D15" i="2"/>
  <c r="C15" i="2"/>
  <c r="B15" i="2"/>
  <c r="J14" i="2"/>
  <c r="I14" i="2"/>
  <c r="H14" i="2"/>
  <c r="G14" i="2"/>
  <c r="F14" i="2"/>
  <c r="E14" i="2"/>
  <c r="D14" i="2"/>
  <c r="C14" i="2"/>
  <c r="B14" i="2"/>
  <c r="J13" i="2"/>
  <c r="I13" i="2"/>
  <c r="H13" i="2"/>
  <c r="G13" i="2"/>
  <c r="F13" i="2"/>
  <c r="E13" i="2"/>
  <c r="D13" i="2"/>
  <c r="C13" i="2"/>
  <c r="B13" i="2"/>
  <c r="J12" i="2"/>
  <c r="I12" i="2"/>
  <c r="H12" i="2"/>
  <c r="G12" i="2"/>
  <c r="F12" i="2"/>
  <c r="E12" i="2"/>
  <c r="D12" i="2"/>
  <c r="C12" i="2"/>
  <c r="B12" i="2"/>
  <c r="K54" i="5" l="1"/>
  <c r="K53" i="5"/>
  <c r="K52" i="5"/>
  <c r="K51" i="5"/>
  <c r="K50" i="5"/>
  <c r="K49" i="5"/>
  <c r="K48" i="5"/>
  <c r="K47" i="5"/>
  <c r="K46" i="5"/>
  <c r="K45" i="5"/>
  <c r="K44" i="5"/>
  <c r="K43" i="5"/>
  <c r="M49" i="8" l="1"/>
  <c r="N40" i="8" l="1"/>
  <c r="M40" i="8"/>
  <c r="M53" i="8" s="1"/>
  <c r="M17" i="8"/>
  <c r="N49" i="8"/>
  <c r="K77" i="2"/>
  <c r="E77" i="2"/>
  <c r="J32" i="7"/>
  <c r="T32" i="7" s="1"/>
  <c r="J6" i="7"/>
  <c r="N53" i="8" l="1"/>
  <c r="A46" i="2"/>
  <c r="A45" i="2"/>
  <c r="A44" i="2"/>
  <c r="A43" i="2"/>
  <c r="A42" i="2"/>
  <c r="A41" i="2"/>
  <c r="A40" i="2"/>
  <c r="A39" i="2"/>
  <c r="A38" i="2"/>
  <c r="A37" i="2"/>
  <c r="A36" i="2"/>
  <c r="A35" i="2"/>
  <c r="J54" i="5"/>
  <c r="I54" i="5"/>
  <c r="H54" i="5"/>
  <c r="G54" i="5"/>
  <c r="F54" i="5"/>
  <c r="E54" i="5"/>
  <c r="D54" i="5"/>
  <c r="J53" i="5"/>
  <c r="I53" i="5"/>
  <c r="H53" i="5"/>
  <c r="G53" i="5"/>
  <c r="F53" i="5"/>
  <c r="E53" i="5"/>
  <c r="D53" i="5"/>
  <c r="J52" i="5"/>
  <c r="I52" i="5"/>
  <c r="H52" i="5"/>
  <c r="G52" i="5"/>
  <c r="F52" i="5"/>
  <c r="E52" i="5"/>
  <c r="D52" i="5"/>
  <c r="J51" i="5"/>
  <c r="I51" i="5"/>
  <c r="H51" i="5"/>
  <c r="G51" i="5"/>
  <c r="F51" i="5"/>
  <c r="E51" i="5"/>
  <c r="D51" i="5"/>
  <c r="J50" i="5"/>
  <c r="I50" i="5"/>
  <c r="H50" i="5"/>
  <c r="G50" i="5"/>
  <c r="F50" i="5"/>
  <c r="E50" i="5"/>
  <c r="D50" i="5"/>
  <c r="J49" i="5"/>
  <c r="I49" i="5"/>
  <c r="H49" i="5"/>
  <c r="G49" i="5"/>
  <c r="F49" i="5"/>
  <c r="E49" i="5"/>
  <c r="D49" i="5"/>
  <c r="J48" i="5"/>
  <c r="I48" i="5"/>
  <c r="H48" i="5"/>
  <c r="G48" i="5"/>
  <c r="F48" i="5"/>
  <c r="E48" i="5"/>
  <c r="D48" i="5"/>
  <c r="J47" i="5"/>
  <c r="I47" i="5"/>
  <c r="H47" i="5"/>
  <c r="G47" i="5"/>
  <c r="F47" i="5"/>
  <c r="E47" i="5"/>
  <c r="D47" i="5"/>
  <c r="J46" i="5"/>
  <c r="I46" i="5"/>
  <c r="H46" i="5"/>
  <c r="G46" i="5"/>
  <c r="F46" i="5"/>
  <c r="E46" i="5"/>
  <c r="D46" i="5"/>
  <c r="J45" i="5"/>
  <c r="I45" i="5"/>
  <c r="H45" i="5"/>
  <c r="G45" i="5"/>
  <c r="F45" i="5"/>
  <c r="E45" i="5"/>
  <c r="D45" i="5"/>
  <c r="J44" i="5"/>
  <c r="I44" i="5"/>
  <c r="H44" i="5"/>
  <c r="G44" i="5"/>
  <c r="F44" i="5"/>
  <c r="E44" i="5"/>
  <c r="D44" i="5"/>
  <c r="J43" i="5"/>
  <c r="I43" i="5"/>
  <c r="H43" i="5"/>
  <c r="G43" i="5"/>
  <c r="F43" i="5"/>
  <c r="E43" i="5"/>
  <c r="D43" i="5"/>
  <c r="D21" i="5"/>
  <c r="I77" i="5" l="1"/>
  <c r="G77" i="5"/>
  <c r="E77" i="5"/>
  <c r="D77" i="5" l="1"/>
  <c r="H77" i="5"/>
  <c r="F77" i="5"/>
  <c r="J77" i="5"/>
  <c r="J8" i="7"/>
  <c r="J7" i="7" l="1"/>
  <c r="G106" i="5" l="1"/>
  <c r="L96" i="5"/>
  <c r="L97" i="5"/>
  <c r="L98" i="5"/>
  <c r="L99" i="5"/>
  <c r="L100" i="5"/>
  <c r="L101" i="5"/>
  <c r="L103" i="5"/>
  <c r="L104" i="5"/>
  <c r="L105" i="5"/>
  <c r="E129" i="5"/>
  <c r="F129" i="5"/>
  <c r="D129" i="5"/>
  <c r="L128" i="5"/>
  <c r="K128" i="5"/>
  <c r="J128" i="5"/>
  <c r="I128" i="5"/>
  <c r="G128" i="5"/>
  <c r="L95" i="5"/>
  <c r="L102" i="5"/>
  <c r="L60" i="5"/>
  <c r="L61" i="5"/>
  <c r="L62" i="5"/>
  <c r="L64" i="5"/>
  <c r="L65" i="5"/>
  <c r="L66" i="5"/>
  <c r="L68" i="5"/>
  <c r="L69" i="5"/>
  <c r="L70" i="5"/>
  <c r="I78" i="5"/>
  <c r="I112" i="5" s="1"/>
  <c r="L28" i="5"/>
  <c r="E80" i="5"/>
  <c r="E114" i="5" s="1"/>
  <c r="I80" i="5"/>
  <c r="I114" i="5" s="1"/>
  <c r="L30" i="5"/>
  <c r="E82" i="5"/>
  <c r="L31" i="5"/>
  <c r="E83" i="5"/>
  <c r="L32" i="5"/>
  <c r="E84" i="5"/>
  <c r="E118" i="5" s="1"/>
  <c r="I84" i="5"/>
  <c r="I118" i="5" s="1"/>
  <c r="E86" i="5"/>
  <c r="E120" i="5" s="1"/>
  <c r="L35" i="5"/>
  <c r="E87" i="5"/>
  <c r="L36" i="5"/>
  <c r="I87" i="5"/>
  <c r="I88" i="5"/>
  <c r="I122" i="5" s="1"/>
  <c r="J21" i="5"/>
  <c r="F78" i="5"/>
  <c r="F112" i="5" s="1"/>
  <c r="J78" i="5"/>
  <c r="J112" i="5" s="1"/>
  <c r="K78" i="5"/>
  <c r="F79" i="5"/>
  <c r="F113" i="5" s="1"/>
  <c r="K79" i="5"/>
  <c r="D80" i="5"/>
  <c r="K80" i="5"/>
  <c r="D81" i="5"/>
  <c r="F81" i="5"/>
  <c r="F115" i="5" s="1"/>
  <c r="J81" i="5"/>
  <c r="J115" i="5" s="1"/>
  <c r="F82" i="5"/>
  <c r="F116" i="5" s="1"/>
  <c r="J82" i="5"/>
  <c r="J116" i="5" s="1"/>
  <c r="K82" i="5"/>
  <c r="K84" i="5"/>
  <c r="D85" i="5"/>
  <c r="F85" i="5"/>
  <c r="F119" i="5" s="1"/>
  <c r="J85" i="5"/>
  <c r="J119" i="5" s="1"/>
  <c r="F86" i="5"/>
  <c r="F120" i="5" s="1"/>
  <c r="J86" i="5"/>
  <c r="J120" i="5" s="1"/>
  <c r="K86" i="5"/>
  <c r="K87" i="5"/>
  <c r="K88" i="5"/>
  <c r="B27" i="5"/>
  <c r="B44" i="5" s="1"/>
  <c r="B61" i="5" s="1"/>
  <c r="B78" i="5" s="1"/>
  <c r="B95" i="5" s="1"/>
  <c r="B112" i="5" s="1"/>
  <c r="B28" i="5"/>
  <c r="B45" i="5" s="1"/>
  <c r="B62" i="5" s="1"/>
  <c r="B79" i="5" s="1"/>
  <c r="B96" i="5" s="1"/>
  <c r="B113" i="5" s="1"/>
  <c r="B29" i="5"/>
  <c r="B46" i="5" s="1"/>
  <c r="B63" i="5" s="1"/>
  <c r="B80" i="5" s="1"/>
  <c r="B97" i="5" s="1"/>
  <c r="B114" i="5" s="1"/>
  <c r="C29" i="5"/>
  <c r="C46" i="5" s="1"/>
  <c r="C63" i="5" s="1"/>
  <c r="C80" i="5" s="1"/>
  <c r="C97" i="5" s="1"/>
  <c r="C114" i="5" s="1"/>
  <c r="B30" i="5"/>
  <c r="B47" i="5" s="1"/>
  <c r="B64" i="5" s="1"/>
  <c r="B81" i="5" s="1"/>
  <c r="B98" i="5" s="1"/>
  <c r="B115" i="5" s="1"/>
  <c r="B31" i="5"/>
  <c r="B48" i="5" s="1"/>
  <c r="B65" i="5" s="1"/>
  <c r="B82" i="5" s="1"/>
  <c r="B99" i="5" s="1"/>
  <c r="B116" i="5" s="1"/>
  <c r="C31" i="5"/>
  <c r="C48" i="5" s="1"/>
  <c r="C65" i="5" s="1"/>
  <c r="C82" i="5" s="1"/>
  <c r="C99" i="5" s="1"/>
  <c r="C116" i="5" s="1"/>
  <c r="B32" i="5"/>
  <c r="B49" i="5" s="1"/>
  <c r="B66" i="5" s="1"/>
  <c r="B83" i="5" s="1"/>
  <c r="B100" i="5" s="1"/>
  <c r="B117" i="5" s="1"/>
  <c r="B33" i="5"/>
  <c r="B50" i="5" s="1"/>
  <c r="B67" i="5" s="1"/>
  <c r="B84" i="5" s="1"/>
  <c r="B101" i="5" s="1"/>
  <c r="B118" i="5" s="1"/>
  <c r="C33" i="5"/>
  <c r="C50" i="5" s="1"/>
  <c r="C67" i="5" s="1"/>
  <c r="C84" i="5" s="1"/>
  <c r="C101" i="5" s="1"/>
  <c r="C118" i="5" s="1"/>
  <c r="B35" i="5"/>
  <c r="B52" i="5" s="1"/>
  <c r="B69" i="5" s="1"/>
  <c r="B86" i="5" s="1"/>
  <c r="B103" i="5" s="1"/>
  <c r="B120" i="5" s="1"/>
  <c r="C35" i="5"/>
  <c r="C52" i="5" s="1"/>
  <c r="C69" i="5" s="1"/>
  <c r="C86" i="5" s="1"/>
  <c r="C103" i="5" s="1"/>
  <c r="C120" i="5" s="1"/>
  <c r="B36" i="5"/>
  <c r="B53" i="5" s="1"/>
  <c r="B70" i="5" s="1"/>
  <c r="B87" i="5" s="1"/>
  <c r="B104" i="5" s="1"/>
  <c r="B121" i="5" s="1"/>
  <c r="B37" i="5"/>
  <c r="B54" i="5" s="1"/>
  <c r="B71" i="5" s="1"/>
  <c r="B88" i="5" s="1"/>
  <c r="B105" i="5" s="1"/>
  <c r="B122" i="5" s="1"/>
  <c r="C37" i="5"/>
  <c r="C54" i="5" s="1"/>
  <c r="C71" i="5" s="1"/>
  <c r="C88" i="5" s="1"/>
  <c r="C105" i="5" s="1"/>
  <c r="C122" i="5" s="1"/>
  <c r="N99" i="5"/>
  <c r="K72" i="5"/>
  <c r="L71" i="5"/>
  <c r="L67" i="5"/>
  <c r="L63" i="5"/>
  <c r="H85" i="5"/>
  <c r="K83" i="5"/>
  <c r="H81" i="5"/>
  <c r="H115" i="5" s="1"/>
  <c r="K38" i="5"/>
  <c r="L37" i="5"/>
  <c r="A37" i="5"/>
  <c r="A54" i="5" s="1"/>
  <c r="A71" i="5" s="1"/>
  <c r="A88" i="5" s="1"/>
  <c r="A105" i="5" s="1"/>
  <c r="A122" i="5" s="1"/>
  <c r="C36" i="5"/>
  <c r="C53" i="5" s="1"/>
  <c r="C70" i="5" s="1"/>
  <c r="C87" i="5" s="1"/>
  <c r="C104" i="5" s="1"/>
  <c r="C121" i="5" s="1"/>
  <c r="A36" i="5"/>
  <c r="A53" i="5" s="1"/>
  <c r="A70" i="5" s="1"/>
  <c r="A87" i="5" s="1"/>
  <c r="A104" i="5" s="1"/>
  <c r="A121" i="5" s="1"/>
  <c r="A35" i="5"/>
  <c r="A52" i="5" s="1"/>
  <c r="A69" i="5" s="1"/>
  <c r="A86" i="5" s="1"/>
  <c r="A103" i="5" s="1"/>
  <c r="A120" i="5" s="1"/>
  <c r="L34" i="5"/>
  <c r="C34" i="5"/>
  <c r="C51" i="5" s="1"/>
  <c r="C68" i="5" s="1"/>
  <c r="C85" i="5" s="1"/>
  <c r="C102" i="5" s="1"/>
  <c r="C119" i="5" s="1"/>
  <c r="B34" i="5"/>
  <c r="B51" i="5" s="1"/>
  <c r="B68" i="5" s="1"/>
  <c r="B85" i="5" s="1"/>
  <c r="B102" i="5" s="1"/>
  <c r="B119" i="5" s="1"/>
  <c r="A34" i="5"/>
  <c r="A51" i="5" s="1"/>
  <c r="A68" i="5" s="1"/>
  <c r="A85" i="5" s="1"/>
  <c r="A102" i="5" s="1"/>
  <c r="A119" i="5" s="1"/>
  <c r="L33" i="5"/>
  <c r="A33" i="5"/>
  <c r="A50" i="5" s="1"/>
  <c r="A67" i="5" s="1"/>
  <c r="A84" i="5" s="1"/>
  <c r="A101" i="5" s="1"/>
  <c r="A118" i="5" s="1"/>
  <c r="C32" i="5"/>
  <c r="C49" i="5" s="1"/>
  <c r="C66" i="5" s="1"/>
  <c r="C83" i="5" s="1"/>
  <c r="C100" i="5" s="1"/>
  <c r="C117" i="5" s="1"/>
  <c r="A32" i="5"/>
  <c r="A49" i="5" s="1"/>
  <c r="A66" i="5" s="1"/>
  <c r="A83" i="5" s="1"/>
  <c r="A100" i="5" s="1"/>
  <c r="A117" i="5" s="1"/>
  <c r="A31" i="5"/>
  <c r="A48" i="5" s="1"/>
  <c r="A65" i="5" s="1"/>
  <c r="A82" i="5" s="1"/>
  <c r="A99" i="5" s="1"/>
  <c r="A116" i="5" s="1"/>
  <c r="C30" i="5"/>
  <c r="C47" i="5" s="1"/>
  <c r="C64" i="5" s="1"/>
  <c r="C81" i="5" s="1"/>
  <c r="C98" i="5" s="1"/>
  <c r="C115" i="5" s="1"/>
  <c r="A30" i="5"/>
  <c r="A47" i="5" s="1"/>
  <c r="A64" i="5" s="1"/>
  <c r="A81" i="5" s="1"/>
  <c r="A98" i="5" s="1"/>
  <c r="A115" i="5" s="1"/>
  <c r="L29" i="5"/>
  <c r="A29" i="5"/>
  <c r="A46" i="5" s="1"/>
  <c r="A63" i="5" s="1"/>
  <c r="A80" i="5" s="1"/>
  <c r="A97" i="5" s="1"/>
  <c r="A114" i="5" s="1"/>
  <c r="C28" i="5"/>
  <c r="C45" i="5" s="1"/>
  <c r="C62" i="5" s="1"/>
  <c r="C79" i="5" s="1"/>
  <c r="C96" i="5" s="1"/>
  <c r="C113" i="5" s="1"/>
  <c r="A28" i="5"/>
  <c r="A45" i="5" s="1"/>
  <c r="A62" i="5" s="1"/>
  <c r="A79" i="5" s="1"/>
  <c r="A96" i="5" s="1"/>
  <c r="A113" i="5" s="1"/>
  <c r="C27" i="5"/>
  <c r="C44" i="5" s="1"/>
  <c r="C61" i="5" s="1"/>
  <c r="C78" i="5" s="1"/>
  <c r="C95" i="5" s="1"/>
  <c r="C112" i="5" s="1"/>
  <c r="A27" i="5"/>
  <c r="A44" i="5" s="1"/>
  <c r="A61" i="5" s="1"/>
  <c r="A78" i="5" s="1"/>
  <c r="A95" i="5" s="1"/>
  <c r="A112" i="5" s="1"/>
  <c r="L26" i="5"/>
  <c r="C26" i="5"/>
  <c r="C43" i="5" s="1"/>
  <c r="C60" i="5" s="1"/>
  <c r="C77" i="5" s="1"/>
  <c r="C94" i="5" s="1"/>
  <c r="C111" i="5" s="1"/>
  <c r="B26" i="5"/>
  <c r="B43" i="5" s="1"/>
  <c r="B60" i="5" s="1"/>
  <c r="B77" i="5" s="1"/>
  <c r="B94" i="5" s="1"/>
  <c r="B111" i="5" s="1"/>
  <c r="A26" i="5"/>
  <c r="A43" i="5" s="1"/>
  <c r="A60" i="5" s="1"/>
  <c r="A77" i="5" s="1"/>
  <c r="A94" i="5" s="1"/>
  <c r="A111" i="5" s="1"/>
  <c r="H21" i="5"/>
  <c r="H88" i="5"/>
  <c r="I86" i="5"/>
  <c r="I120" i="5" s="1"/>
  <c r="E85" i="5"/>
  <c r="E119" i="5" s="1"/>
  <c r="D84" i="5"/>
  <c r="I82" i="5"/>
  <c r="I116" i="5" s="1"/>
  <c r="K81" i="5"/>
  <c r="I81" i="5"/>
  <c r="H80" i="5"/>
  <c r="E78" i="5"/>
  <c r="E112" i="5" s="1"/>
  <c r="F21" i="5"/>
  <c r="D83" i="5" l="1"/>
  <c r="D117" i="5" s="1"/>
  <c r="N102" i="5"/>
  <c r="N95" i="5"/>
  <c r="K106" i="5"/>
  <c r="N104" i="5"/>
  <c r="N103" i="5"/>
  <c r="N100" i="5"/>
  <c r="N98" i="5"/>
  <c r="J106" i="5"/>
  <c r="F106" i="5"/>
  <c r="I115" i="5"/>
  <c r="K122" i="5"/>
  <c r="G88" i="5"/>
  <c r="G122" i="5" s="1"/>
  <c r="K121" i="5"/>
  <c r="K120" i="5"/>
  <c r="G86" i="5"/>
  <c r="G120" i="5" s="1"/>
  <c r="L17" i="5"/>
  <c r="L51" i="5" s="1"/>
  <c r="N17" i="5"/>
  <c r="G84" i="5"/>
  <c r="G118" i="5" s="1"/>
  <c r="L15" i="5"/>
  <c r="L49" i="5" s="1"/>
  <c r="K116" i="5"/>
  <c r="L13" i="5"/>
  <c r="L47" i="5" s="1"/>
  <c r="N13" i="5"/>
  <c r="N12" i="5"/>
  <c r="K113" i="5"/>
  <c r="K112" i="5"/>
  <c r="G78" i="5"/>
  <c r="G112" i="5" s="1"/>
  <c r="L9" i="5"/>
  <c r="L43" i="5" s="1"/>
  <c r="I121" i="5"/>
  <c r="E121" i="5"/>
  <c r="D86" i="5"/>
  <c r="D120" i="5" s="1"/>
  <c r="E117" i="5"/>
  <c r="D82" i="5"/>
  <c r="D116" i="5" s="1"/>
  <c r="H78" i="5"/>
  <c r="L78" i="5" s="1"/>
  <c r="N70" i="5"/>
  <c r="N68" i="5"/>
  <c r="N65" i="5"/>
  <c r="F72" i="5"/>
  <c r="E72" i="5"/>
  <c r="N61" i="5"/>
  <c r="G38" i="5"/>
  <c r="K85" i="5"/>
  <c r="K119" i="5" s="1"/>
  <c r="L27" i="5"/>
  <c r="N19" i="5"/>
  <c r="N11" i="5"/>
  <c r="G81" i="5"/>
  <c r="G115" i="5" s="1"/>
  <c r="L14" i="5"/>
  <c r="L48" i="5" s="1"/>
  <c r="D88" i="5"/>
  <c r="D122" i="5" s="1"/>
  <c r="I85" i="5"/>
  <c r="I119" i="5" s="1"/>
  <c r="E81" i="5"/>
  <c r="E115" i="5" s="1"/>
  <c r="N64" i="5"/>
  <c r="I72" i="5"/>
  <c r="G85" i="5"/>
  <c r="G119" i="5" s="1"/>
  <c r="I38" i="5"/>
  <c r="E38" i="5"/>
  <c r="N27" i="5"/>
  <c r="G21" i="5"/>
  <c r="N15" i="5"/>
  <c r="N9" i="5"/>
  <c r="G82" i="5"/>
  <c r="G116" i="5" s="1"/>
  <c r="N30" i="5"/>
  <c r="L18" i="5"/>
  <c r="L52" i="5" s="1"/>
  <c r="H82" i="5"/>
  <c r="L82" i="5" s="1"/>
  <c r="N20" i="5"/>
  <c r="K115" i="5"/>
  <c r="L115" i="5" s="1"/>
  <c r="K118" i="5"/>
  <c r="L94" i="5"/>
  <c r="L106" i="5" s="1"/>
  <c r="K117" i="5"/>
  <c r="K114" i="5"/>
  <c r="E116" i="5"/>
  <c r="I83" i="5"/>
  <c r="I117" i="5" s="1"/>
  <c r="D79" i="5"/>
  <c r="D113" i="5" s="1"/>
  <c r="H84" i="5"/>
  <c r="L84" i="5" s="1"/>
  <c r="E88" i="5"/>
  <c r="E122" i="5" s="1"/>
  <c r="D38" i="5"/>
  <c r="N35" i="5"/>
  <c r="E79" i="5"/>
  <c r="E113" i="5" s="1"/>
  <c r="N34" i="5"/>
  <c r="H86" i="5"/>
  <c r="L86" i="5" s="1"/>
  <c r="I79" i="5"/>
  <c r="I113" i="5" s="1"/>
  <c r="N31" i="5"/>
  <c r="H38" i="5"/>
  <c r="D78" i="5"/>
  <c r="D112" i="5" s="1"/>
  <c r="L10" i="5"/>
  <c r="N16" i="5"/>
  <c r="L19" i="5"/>
  <c r="L53" i="5" s="1"/>
  <c r="L11" i="5"/>
  <c r="L45" i="5" s="1"/>
  <c r="G80" i="5"/>
  <c r="G114" i="5" s="1"/>
  <c r="K21" i="5"/>
  <c r="J79" i="5"/>
  <c r="J113" i="5" s="1"/>
  <c r="F83" i="5"/>
  <c r="F117" i="5" s="1"/>
  <c r="J83" i="5"/>
  <c r="J117" i="5" s="1"/>
  <c r="F87" i="5"/>
  <c r="F121" i="5" s="1"/>
  <c r="J87" i="5"/>
  <c r="J121" i="5" s="1"/>
  <c r="L81" i="5"/>
  <c r="K77" i="5"/>
  <c r="K111" i="5" s="1"/>
  <c r="G79" i="5"/>
  <c r="G113" i="5" s="1"/>
  <c r="G83" i="5"/>
  <c r="G117" i="5" s="1"/>
  <c r="G87" i="5"/>
  <c r="G121" i="5" s="1"/>
  <c r="D115" i="5"/>
  <c r="I21" i="5"/>
  <c r="L80" i="5"/>
  <c r="H114" i="5"/>
  <c r="D118" i="5"/>
  <c r="D87" i="5"/>
  <c r="N29" i="5"/>
  <c r="N33" i="5"/>
  <c r="N37" i="5"/>
  <c r="H119" i="5"/>
  <c r="J72" i="5"/>
  <c r="N62" i="5"/>
  <c r="N66" i="5"/>
  <c r="E21" i="5"/>
  <c r="D114" i="5"/>
  <c r="H122" i="5"/>
  <c r="L88" i="5"/>
  <c r="D119" i="5"/>
  <c r="N69" i="5"/>
  <c r="G111" i="5"/>
  <c r="N10" i="5"/>
  <c r="F80" i="5"/>
  <c r="F114" i="5" s="1"/>
  <c r="J80" i="5"/>
  <c r="J114" i="5" s="1"/>
  <c r="N14" i="5"/>
  <c r="F84" i="5"/>
  <c r="F118" i="5" s="1"/>
  <c r="J84" i="5"/>
  <c r="J118" i="5" s="1"/>
  <c r="N18" i="5"/>
  <c r="F88" i="5"/>
  <c r="F122" i="5" s="1"/>
  <c r="J88" i="5"/>
  <c r="J122" i="5" s="1"/>
  <c r="F38" i="5"/>
  <c r="J38" i="5"/>
  <c r="N28" i="5"/>
  <c r="N32" i="5"/>
  <c r="N36" i="5"/>
  <c r="N63" i="5"/>
  <c r="N67" i="5"/>
  <c r="L72" i="5"/>
  <c r="D106" i="5"/>
  <c r="N26" i="5"/>
  <c r="H79" i="5"/>
  <c r="H83" i="5"/>
  <c r="H87" i="5"/>
  <c r="D72" i="5"/>
  <c r="H72" i="5"/>
  <c r="N60" i="5"/>
  <c r="N101" i="5"/>
  <c r="G72" i="5"/>
  <c r="H106" i="5"/>
  <c r="N94" i="5"/>
  <c r="N97" i="5"/>
  <c r="L12" i="5"/>
  <c r="L46" i="5" s="1"/>
  <c r="L16" i="5"/>
  <c r="L50" i="5" s="1"/>
  <c r="L20" i="5"/>
  <c r="L54" i="5" s="1"/>
  <c r="N71" i="5"/>
  <c r="N96" i="5"/>
  <c r="N105" i="5"/>
  <c r="E106" i="5"/>
  <c r="I106" i="5"/>
  <c r="N45" i="5" l="1"/>
  <c r="N50" i="5"/>
  <c r="N44" i="5"/>
  <c r="N46" i="5"/>
  <c r="N51" i="5"/>
  <c r="L38" i="5"/>
  <c r="L44" i="5"/>
  <c r="L55" i="5" s="1"/>
  <c r="N43" i="5"/>
  <c r="N53" i="5"/>
  <c r="N48" i="5"/>
  <c r="N49" i="5"/>
  <c r="N54" i="5"/>
  <c r="N52" i="5"/>
  <c r="N47" i="5"/>
  <c r="H112" i="5"/>
  <c r="L112" i="5" s="1"/>
  <c r="H120" i="5"/>
  <c r="L120" i="5" s="1"/>
  <c r="L122" i="5"/>
  <c r="L85" i="5"/>
  <c r="N82" i="5"/>
  <c r="H118" i="5"/>
  <c r="L118" i="5" s="1"/>
  <c r="K123" i="5"/>
  <c r="N85" i="5"/>
  <c r="N81" i="5"/>
  <c r="N78" i="5"/>
  <c r="H116" i="5"/>
  <c r="L116" i="5" s="1"/>
  <c r="N115" i="5"/>
  <c r="K89" i="5"/>
  <c r="L114" i="5"/>
  <c r="L119" i="5"/>
  <c r="N119" i="5"/>
  <c r="N86" i="5"/>
  <c r="N79" i="5"/>
  <c r="D55" i="5"/>
  <c r="G123" i="5"/>
  <c r="G55" i="5"/>
  <c r="G89" i="5"/>
  <c r="K55" i="5"/>
  <c r="N83" i="5"/>
  <c r="N122" i="5"/>
  <c r="H121" i="5"/>
  <c r="L121" i="5" s="1"/>
  <c r="L87" i="5"/>
  <c r="I55" i="5"/>
  <c r="N72" i="5"/>
  <c r="N38" i="5"/>
  <c r="N114" i="5"/>
  <c r="L21" i="5"/>
  <c r="H113" i="5"/>
  <c r="L113" i="5" s="1"/>
  <c r="L79" i="5"/>
  <c r="E55" i="5"/>
  <c r="D121" i="5"/>
  <c r="N87" i="5"/>
  <c r="N21" i="5"/>
  <c r="F55" i="5"/>
  <c r="N80" i="5"/>
  <c r="H55" i="5"/>
  <c r="N84" i="5"/>
  <c r="N106" i="5"/>
  <c r="H117" i="5"/>
  <c r="L117" i="5" s="1"/>
  <c r="L83" i="5"/>
  <c r="N88" i="5"/>
  <c r="J55" i="5"/>
  <c r="D111" i="5"/>
  <c r="D89" i="5"/>
  <c r="H111" i="5"/>
  <c r="H89" i="5"/>
  <c r="L77" i="5"/>
  <c r="L9" i="3"/>
  <c r="L10" i="3"/>
  <c r="L11" i="3"/>
  <c r="L12" i="3"/>
  <c r="L13" i="3"/>
  <c r="L14" i="3"/>
  <c r="L15" i="3"/>
  <c r="L16" i="3"/>
  <c r="L17" i="3"/>
  <c r="L18" i="3"/>
  <c r="L19" i="3"/>
  <c r="L20" i="3"/>
  <c r="C89" i="2"/>
  <c r="D89" i="2"/>
  <c r="B89" i="2"/>
  <c r="F86" i="2"/>
  <c r="I48" i="7" s="1"/>
  <c r="G86" i="2"/>
  <c r="F48" i="7" s="1"/>
  <c r="H86" i="2"/>
  <c r="I86" i="2"/>
  <c r="J86" i="2"/>
  <c r="K48" i="7" s="1"/>
  <c r="L64" i="7"/>
  <c r="L63" i="7"/>
  <c r="L62" i="7"/>
  <c r="L58" i="7"/>
  <c r="L57" i="7"/>
  <c r="L56" i="7"/>
  <c r="L52" i="7"/>
  <c r="K46" i="7"/>
  <c r="F46" i="7"/>
  <c r="G46" i="7"/>
  <c r="H46" i="7"/>
  <c r="D47" i="7"/>
  <c r="E47" i="7"/>
  <c r="G48" i="7"/>
  <c r="H48" i="7"/>
  <c r="C49" i="7"/>
  <c r="D49" i="7"/>
  <c r="J25" i="7"/>
  <c r="T25" i="7" s="1"/>
  <c r="A2" i="7"/>
  <c r="E89" i="2" l="1"/>
  <c r="K86" i="2"/>
  <c r="N112" i="5"/>
  <c r="N120" i="5"/>
  <c r="N116" i="5"/>
  <c r="N118" i="5"/>
  <c r="E49" i="7"/>
  <c r="N55" i="5"/>
  <c r="N117" i="5"/>
  <c r="N113" i="5"/>
  <c r="N121" i="5"/>
  <c r="D123" i="5"/>
  <c r="E111" i="5"/>
  <c r="E123" i="5" s="1"/>
  <c r="E89" i="5"/>
  <c r="I89" i="5"/>
  <c r="I111" i="5"/>
  <c r="I123" i="5" s="1"/>
  <c r="L111" i="5"/>
  <c r="L123" i="5" s="1"/>
  <c r="H123" i="5"/>
  <c r="L89" i="5"/>
  <c r="N77" i="5"/>
  <c r="J111" i="5"/>
  <c r="J123" i="5" s="1"/>
  <c r="J89" i="5"/>
  <c r="F111" i="5"/>
  <c r="F123" i="5" s="1"/>
  <c r="F89" i="5"/>
  <c r="J35" i="7"/>
  <c r="T35" i="7" s="1"/>
  <c r="J9" i="7"/>
  <c r="T9" i="7" s="1"/>
  <c r="J27" i="7"/>
  <c r="T27" i="7" s="1"/>
  <c r="J19" i="7"/>
  <c r="T19" i="7" s="1"/>
  <c r="T7" i="7"/>
  <c r="J31" i="7"/>
  <c r="T31" i="7" s="1"/>
  <c r="J33" i="7"/>
  <c r="T33" i="7" s="1"/>
  <c r="J15" i="7"/>
  <c r="T15" i="7" s="1"/>
  <c r="J17" i="7"/>
  <c r="T17" i="7" s="1"/>
  <c r="J23" i="7"/>
  <c r="T23" i="7" s="1"/>
  <c r="J11" i="7"/>
  <c r="T11" i="7" s="1"/>
  <c r="J38" i="7"/>
  <c r="T38" i="7" s="1"/>
  <c r="J37" i="7"/>
  <c r="T37" i="7" s="1"/>
  <c r="J34" i="7"/>
  <c r="T34" i="7" s="1"/>
  <c r="J30" i="7"/>
  <c r="T30" i="7" s="1"/>
  <c r="J29" i="7"/>
  <c r="T29" i="7" s="1"/>
  <c r="J26" i="7"/>
  <c r="T26" i="7" s="1"/>
  <c r="J22" i="7"/>
  <c r="T22" i="7" s="1"/>
  <c r="J21" i="7"/>
  <c r="T21" i="7" s="1"/>
  <c r="J18" i="7"/>
  <c r="T18" i="7" s="1"/>
  <c r="J14" i="7"/>
  <c r="T14" i="7" s="1"/>
  <c r="J13" i="7"/>
  <c r="T13" i="7" s="1"/>
  <c r="J10" i="7"/>
  <c r="T10" i="7" s="1"/>
  <c r="I46" i="7"/>
  <c r="C47" i="7"/>
  <c r="J39" i="7"/>
  <c r="T39" i="7" s="1"/>
  <c r="J36" i="7"/>
  <c r="T36" i="7" s="1"/>
  <c r="J28" i="7"/>
  <c r="T28" i="7" s="1"/>
  <c r="J24" i="7"/>
  <c r="T24" i="7" s="1"/>
  <c r="J20" i="7"/>
  <c r="T20" i="7" s="1"/>
  <c r="J16" i="7"/>
  <c r="T16" i="7" s="1"/>
  <c r="J12" i="7"/>
  <c r="T8" i="7"/>
  <c r="D40" i="8"/>
  <c r="N89" i="5" l="1"/>
  <c r="F108" i="8"/>
  <c r="G126" i="5"/>
  <c r="F125" i="5"/>
  <c r="K126" i="5"/>
  <c r="J126" i="5"/>
  <c r="L126" i="5"/>
  <c r="E125" i="5"/>
  <c r="I126" i="5"/>
  <c r="D125" i="5"/>
  <c r="N111" i="5"/>
  <c r="T12" i="7"/>
  <c r="N123" i="5" l="1"/>
  <c r="N126" i="5"/>
  <c r="N277" i="8"/>
  <c r="C277" i="8"/>
  <c r="C279" i="8" s="1"/>
  <c r="N259" i="8"/>
  <c r="M259" i="8"/>
  <c r="L259" i="8"/>
  <c r="K259" i="8"/>
  <c r="J259" i="8"/>
  <c r="I259" i="8"/>
  <c r="H259" i="8"/>
  <c r="G259" i="8"/>
  <c r="F259" i="8"/>
  <c r="E259" i="8"/>
  <c r="D259" i="8"/>
  <c r="C259" i="8"/>
  <c r="N248" i="8"/>
  <c r="M248" i="8"/>
  <c r="L248" i="8"/>
  <c r="K248" i="8"/>
  <c r="J248" i="8"/>
  <c r="I248" i="8"/>
  <c r="H248" i="8"/>
  <c r="G248" i="8"/>
  <c r="F248" i="8"/>
  <c r="E248" i="8"/>
  <c r="D248" i="8"/>
  <c r="N226" i="8"/>
  <c r="M226" i="8"/>
  <c r="L226" i="8"/>
  <c r="K226" i="8"/>
  <c r="J226" i="8"/>
  <c r="I226" i="8"/>
  <c r="H226" i="8"/>
  <c r="G226" i="8"/>
  <c r="F226" i="8"/>
  <c r="E226" i="8"/>
  <c r="D226" i="8"/>
  <c r="N216" i="8"/>
  <c r="M216" i="8"/>
  <c r="L216" i="8"/>
  <c r="K216" i="8"/>
  <c r="J216" i="8"/>
  <c r="I216" i="8"/>
  <c r="H216" i="8"/>
  <c r="G216" i="8"/>
  <c r="F216" i="8"/>
  <c r="E216" i="8"/>
  <c r="D216" i="8"/>
  <c r="N199" i="8"/>
  <c r="M199" i="8"/>
  <c r="L199" i="8"/>
  <c r="K199" i="8"/>
  <c r="J199" i="8"/>
  <c r="I199" i="8"/>
  <c r="H199" i="8"/>
  <c r="G199" i="8"/>
  <c r="F199" i="8"/>
  <c r="E199" i="8"/>
  <c r="D199" i="8"/>
  <c r="N177" i="8"/>
  <c r="M177" i="8"/>
  <c r="L177" i="8"/>
  <c r="K177" i="8"/>
  <c r="J177" i="8"/>
  <c r="I177" i="8"/>
  <c r="H177" i="8"/>
  <c r="G177" i="8"/>
  <c r="F177" i="8"/>
  <c r="E177" i="8"/>
  <c r="D177" i="8"/>
  <c r="N168" i="8"/>
  <c r="M168" i="8"/>
  <c r="L168" i="8"/>
  <c r="K168" i="8"/>
  <c r="J168" i="8"/>
  <c r="I168" i="8"/>
  <c r="H168" i="8"/>
  <c r="G168" i="8"/>
  <c r="F168" i="8"/>
  <c r="E168" i="8"/>
  <c r="D168" i="8"/>
  <c r="C151" i="8"/>
  <c r="C147" i="8"/>
  <c r="C134" i="8"/>
  <c r="C130" i="8"/>
  <c r="C116" i="8"/>
  <c r="K93" i="8"/>
  <c r="H60" i="7" s="1"/>
  <c r="C81" i="8"/>
  <c r="C73" i="8"/>
  <c r="D60" i="8"/>
  <c r="L49" i="8"/>
  <c r="K49" i="8"/>
  <c r="J49" i="8"/>
  <c r="I49" i="8"/>
  <c r="H49" i="8"/>
  <c r="G49" i="8"/>
  <c r="F49" i="8"/>
  <c r="E49" i="8"/>
  <c r="D49" i="8"/>
  <c r="D53" i="8" s="1"/>
  <c r="C49" i="8"/>
  <c r="L40" i="8"/>
  <c r="K40" i="8"/>
  <c r="J40" i="8"/>
  <c r="I40" i="8"/>
  <c r="H40" i="8"/>
  <c r="G40" i="8"/>
  <c r="F40" i="8"/>
  <c r="E40" i="8"/>
  <c r="C40" i="8"/>
  <c r="C27" i="8"/>
  <c r="A2" i="8"/>
  <c r="A1" i="8"/>
  <c r="M51" i="8" l="1"/>
  <c r="N51" i="8"/>
  <c r="M42" i="8"/>
  <c r="N42" i="8"/>
  <c r="H53" i="8"/>
  <c r="L53" i="8"/>
  <c r="H250" i="8"/>
  <c r="L250" i="8"/>
  <c r="N261" i="8"/>
  <c r="N125" i="5"/>
  <c r="E53" i="8"/>
  <c r="I53" i="8"/>
  <c r="G261" i="8"/>
  <c r="K261" i="8"/>
  <c r="H67" i="7" s="1"/>
  <c r="E250" i="8"/>
  <c r="I250" i="8"/>
  <c r="M250" i="8"/>
  <c r="G250" i="8"/>
  <c r="K250" i="8"/>
  <c r="D261" i="8"/>
  <c r="C67" i="7" s="1"/>
  <c r="L261" i="8"/>
  <c r="K67" i="7" s="1"/>
  <c r="E261" i="8"/>
  <c r="D67" i="7" s="1"/>
  <c r="I261" i="8"/>
  <c r="F67" i="7" s="1"/>
  <c r="M261" i="8"/>
  <c r="L67" i="7" s="1"/>
  <c r="H261" i="8"/>
  <c r="I67" i="7" s="1"/>
  <c r="F261" i="8"/>
  <c r="E67" i="7" s="1"/>
  <c r="J261" i="8"/>
  <c r="G67" i="7" s="1"/>
  <c r="C248" i="8"/>
  <c r="F250" i="8"/>
  <c r="J250" i="8"/>
  <c r="N250" i="8"/>
  <c r="D250" i="8"/>
  <c r="C199" i="8"/>
  <c r="C177" i="8"/>
  <c r="C168" i="8"/>
  <c r="C153" i="8"/>
  <c r="C155" i="8" s="1"/>
  <c r="C83" i="8"/>
  <c r="F53" i="8"/>
  <c r="J53" i="8"/>
  <c r="G53" i="8"/>
  <c r="K53" i="8"/>
  <c r="C53" i="8"/>
  <c r="D51" i="8"/>
  <c r="N279" i="8"/>
  <c r="F93" i="8"/>
  <c r="E60" i="7" s="1"/>
  <c r="J93" i="8"/>
  <c r="G60" i="7" s="1"/>
  <c r="E201" i="8"/>
  <c r="G201" i="8"/>
  <c r="I201" i="8"/>
  <c r="K201" i="8"/>
  <c r="M201" i="8"/>
  <c r="C216" i="8"/>
  <c r="D93" i="8"/>
  <c r="C60" i="7" s="1"/>
  <c r="H93" i="8"/>
  <c r="I60" i="7" s="1"/>
  <c r="L93" i="8"/>
  <c r="K60" i="7" s="1"/>
  <c r="F201" i="8"/>
  <c r="H201" i="8"/>
  <c r="J201" i="8"/>
  <c r="L201" i="8"/>
  <c r="N201" i="8"/>
  <c r="C226" i="8"/>
  <c r="D201" i="8"/>
  <c r="C138" i="8"/>
  <c r="F51" i="8"/>
  <c r="H51" i="8"/>
  <c r="J51" i="8"/>
  <c r="L51" i="8"/>
  <c r="E51" i="8"/>
  <c r="G51" i="8"/>
  <c r="I51" i="8"/>
  <c r="K51" i="8"/>
  <c r="E93" i="8"/>
  <c r="D60" i="7" s="1"/>
  <c r="G93" i="8"/>
  <c r="I93" i="8"/>
  <c r="F60" i="7" s="1"/>
  <c r="E42" i="8"/>
  <c r="G42" i="8"/>
  <c r="I42" i="8"/>
  <c r="K42" i="8"/>
  <c r="D42" i="8"/>
  <c r="F42" i="8"/>
  <c r="H42" i="8"/>
  <c r="J42" i="8"/>
  <c r="L42" i="8"/>
  <c r="A2" i="3"/>
  <c r="A1" i="3"/>
  <c r="A2" i="4"/>
  <c r="A1" i="4"/>
  <c r="A2" i="5"/>
  <c r="A1" i="5"/>
  <c r="C51" i="8" l="1"/>
  <c r="D55" i="8"/>
  <c r="M55" i="8"/>
  <c r="L55" i="7" s="1"/>
  <c r="N55" i="8"/>
  <c r="C42" i="8"/>
  <c r="F55" i="8"/>
  <c r="E55" i="7" s="1"/>
  <c r="E55" i="8"/>
  <c r="D55" i="7" s="1"/>
  <c r="H55" i="8"/>
  <c r="I55" i="7" s="1"/>
  <c r="H108" i="8"/>
  <c r="H98" i="8"/>
  <c r="H107" i="8"/>
  <c r="H102" i="8"/>
  <c r="H105" i="8"/>
  <c r="H100" i="8"/>
  <c r="H101" i="8"/>
  <c r="H104" i="8"/>
  <c r="H103" i="8"/>
  <c r="H99" i="8"/>
  <c r="H106" i="8"/>
  <c r="L55" i="8"/>
  <c r="K55" i="7" s="1"/>
  <c r="K55" i="8"/>
  <c r="H55" i="7" s="1"/>
  <c r="G55" i="8"/>
  <c r="I55" i="8"/>
  <c r="F55" i="7" s="1"/>
  <c r="C261" i="8"/>
  <c r="C250" i="8"/>
  <c r="M253" i="8" s="1"/>
  <c r="L66" i="7" s="1"/>
  <c r="J55" i="8"/>
  <c r="G55" i="7" s="1"/>
  <c r="C201" i="8"/>
  <c r="C55" i="7" l="1"/>
  <c r="C55" i="8"/>
  <c r="G253" i="8"/>
  <c r="H253" i="8"/>
  <c r="I66" i="7" s="1"/>
  <c r="N253" i="8"/>
  <c r="D253" i="8"/>
  <c r="C66" i="7" s="1"/>
  <c r="J253" i="8"/>
  <c r="G66" i="7" s="1"/>
  <c r="K253" i="8"/>
  <c r="H66" i="7" s="1"/>
  <c r="I253" i="8"/>
  <c r="F66" i="7" s="1"/>
  <c r="F253" i="8"/>
  <c r="E66" i="7" s="1"/>
  <c r="L253" i="8"/>
  <c r="K66" i="7" s="1"/>
  <c r="E253" i="8"/>
  <c r="D66" i="7" s="1"/>
  <c r="C65" i="7"/>
  <c r="D65" i="7"/>
  <c r="F65" i="7"/>
  <c r="E65" i="7"/>
  <c r="I65" i="7"/>
  <c r="G65" i="7"/>
  <c r="H65" i="7"/>
  <c r="K65" i="7"/>
  <c r="L65" i="7"/>
  <c r="C253" i="8" l="1"/>
  <c r="J106" i="4" l="1"/>
  <c r="K105" i="4"/>
  <c r="M105" i="4"/>
  <c r="K104" i="4"/>
  <c r="M104" i="4"/>
  <c r="K103" i="4"/>
  <c r="M103" i="4"/>
  <c r="K102" i="4"/>
  <c r="M102" i="4"/>
  <c r="K101" i="4"/>
  <c r="M101" i="4"/>
  <c r="K100" i="4"/>
  <c r="M100" i="4"/>
  <c r="K99" i="4"/>
  <c r="M99" i="4"/>
  <c r="K98" i="4"/>
  <c r="M98" i="4"/>
  <c r="K97" i="4"/>
  <c r="M97" i="4"/>
  <c r="K96" i="4"/>
  <c r="M96" i="4"/>
  <c r="K95" i="4"/>
  <c r="M95" i="4"/>
  <c r="K94" i="4"/>
  <c r="H106" i="4"/>
  <c r="F106" i="4"/>
  <c r="E106" i="4"/>
  <c r="D106" i="4"/>
  <c r="C106" i="4"/>
  <c r="B88" i="4"/>
  <c r="B87" i="4"/>
  <c r="B86" i="4"/>
  <c r="B85" i="4"/>
  <c r="B84" i="4"/>
  <c r="B83" i="4"/>
  <c r="B82" i="4"/>
  <c r="B81" i="4"/>
  <c r="B80" i="4"/>
  <c r="B79" i="4"/>
  <c r="B78" i="4"/>
  <c r="B77" i="4"/>
  <c r="J72" i="4"/>
  <c r="I72" i="4"/>
  <c r="F72" i="4"/>
  <c r="E72" i="4"/>
  <c r="D72" i="4"/>
  <c r="C72" i="4"/>
  <c r="M71" i="4"/>
  <c r="K71" i="4"/>
  <c r="B71" i="4"/>
  <c r="B122" i="4" s="1"/>
  <c r="K70" i="4"/>
  <c r="B70" i="4"/>
  <c r="B121" i="4" s="1"/>
  <c r="K69" i="4"/>
  <c r="B69" i="4"/>
  <c r="B120" i="4" s="1"/>
  <c r="K68" i="4"/>
  <c r="B68" i="4"/>
  <c r="B119" i="4" s="1"/>
  <c r="K67" i="4"/>
  <c r="B67" i="4"/>
  <c r="B118" i="4" s="1"/>
  <c r="K66" i="4"/>
  <c r="B66" i="4"/>
  <c r="B117" i="4" s="1"/>
  <c r="K65" i="4"/>
  <c r="B65" i="4"/>
  <c r="B116" i="4" s="1"/>
  <c r="K64" i="4"/>
  <c r="B64" i="4"/>
  <c r="B115" i="4" s="1"/>
  <c r="K63" i="4"/>
  <c r="B63" i="4"/>
  <c r="B114" i="4" s="1"/>
  <c r="K62" i="4"/>
  <c r="B62" i="4"/>
  <c r="B113" i="4" s="1"/>
  <c r="K61" i="4"/>
  <c r="B61" i="4"/>
  <c r="B112" i="4" s="1"/>
  <c r="H72" i="4"/>
  <c r="G72" i="4"/>
  <c r="B60" i="4"/>
  <c r="B111" i="4" s="1"/>
  <c r="B54" i="4"/>
  <c r="B105" i="4" s="1"/>
  <c r="B53" i="4"/>
  <c r="B104" i="4" s="1"/>
  <c r="B52" i="4"/>
  <c r="B103" i="4" s="1"/>
  <c r="B51" i="4"/>
  <c r="B102" i="4" s="1"/>
  <c r="B50" i="4"/>
  <c r="B101" i="4" s="1"/>
  <c r="B49" i="4"/>
  <c r="B100" i="4" s="1"/>
  <c r="B48" i="4"/>
  <c r="B99" i="4" s="1"/>
  <c r="B47" i="4"/>
  <c r="B98" i="4" s="1"/>
  <c r="B46" i="4"/>
  <c r="B97" i="4" s="1"/>
  <c r="B45" i="4"/>
  <c r="B96" i="4" s="1"/>
  <c r="B44" i="4"/>
  <c r="B95" i="4" s="1"/>
  <c r="B43" i="4"/>
  <c r="B94" i="4" s="1"/>
  <c r="J38" i="4"/>
  <c r="I38" i="4"/>
  <c r="H38" i="4"/>
  <c r="F38" i="4"/>
  <c r="E38" i="4"/>
  <c r="D38" i="4"/>
  <c r="C38" i="4"/>
  <c r="K37" i="4"/>
  <c r="M37" i="4"/>
  <c r="B37" i="4"/>
  <c r="A37" i="4"/>
  <c r="A54" i="4" s="1"/>
  <c r="A71" i="4" s="1"/>
  <c r="A88" i="4" s="1"/>
  <c r="A105" i="4" s="1"/>
  <c r="A122" i="4" s="1"/>
  <c r="M36" i="4"/>
  <c r="B36" i="4"/>
  <c r="A36" i="4"/>
  <c r="A53" i="4" s="1"/>
  <c r="A70" i="4" s="1"/>
  <c r="A87" i="4" s="1"/>
  <c r="A104" i="4" s="1"/>
  <c r="A121" i="4" s="1"/>
  <c r="K35" i="4"/>
  <c r="M35" i="4"/>
  <c r="B35" i="4"/>
  <c r="A35" i="4"/>
  <c r="A52" i="4" s="1"/>
  <c r="A69" i="4" s="1"/>
  <c r="A86" i="4" s="1"/>
  <c r="A103" i="4" s="1"/>
  <c r="A120" i="4" s="1"/>
  <c r="M34" i="4"/>
  <c r="B34" i="4"/>
  <c r="A34" i="4"/>
  <c r="A51" i="4" s="1"/>
  <c r="A68" i="4" s="1"/>
  <c r="A85" i="4" s="1"/>
  <c r="A102" i="4" s="1"/>
  <c r="A119" i="4" s="1"/>
  <c r="K33" i="4"/>
  <c r="M33" i="4"/>
  <c r="B33" i="4"/>
  <c r="A33" i="4"/>
  <c r="A50" i="4" s="1"/>
  <c r="A67" i="4" s="1"/>
  <c r="A84" i="4" s="1"/>
  <c r="A101" i="4" s="1"/>
  <c r="A118" i="4" s="1"/>
  <c r="M32" i="4"/>
  <c r="B32" i="4"/>
  <c r="A32" i="4"/>
  <c r="A49" i="4" s="1"/>
  <c r="A66" i="4" s="1"/>
  <c r="A83" i="4" s="1"/>
  <c r="A100" i="4" s="1"/>
  <c r="A117" i="4" s="1"/>
  <c r="K31" i="4"/>
  <c r="M31" i="4"/>
  <c r="B31" i="4"/>
  <c r="A31" i="4"/>
  <c r="A48" i="4" s="1"/>
  <c r="A65" i="4" s="1"/>
  <c r="A82" i="4" s="1"/>
  <c r="A99" i="4" s="1"/>
  <c r="A116" i="4" s="1"/>
  <c r="M30" i="4"/>
  <c r="B30" i="4"/>
  <c r="A30" i="4"/>
  <c r="A47" i="4" s="1"/>
  <c r="A64" i="4" s="1"/>
  <c r="A81" i="4" s="1"/>
  <c r="A98" i="4" s="1"/>
  <c r="A115" i="4" s="1"/>
  <c r="K29" i="4"/>
  <c r="M29" i="4"/>
  <c r="B29" i="4"/>
  <c r="A29" i="4"/>
  <c r="A46" i="4" s="1"/>
  <c r="A63" i="4" s="1"/>
  <c r="A80" i="4" s="1"/>
  <c r="A97" i="4" s="1"/>
  <c r="A114" i="4" s="1"/>
  <c r="M28" i="4"/>
  <c r="B28" i="4"/>
  <c r="A28" i="4"/>
  <c r="A45" i="4" s="1"/>
  <c r="A62" i="4" s="1"/>
  <c r="A79" i="4" s="1"/>
  <c r="A96" i="4" s="1"/>
  <c r="A113" i="4" s="1"/>
  <c r="K27" i="4"/>
  <c r="M27" i="4"/>
  <c r="B27" i="4"/>
  <c r="A27" i="4"/>
  <c r="A44" i="4" s="1"/>
  <c r="A61" i="4" s="1"/>
  <c r="A78" i="4" s="1"/>
  <c r="A95" i="4" s="1"/>
  <c r="A112" i="4" s="1"/>
  <c r="G38" i="4"/>
  <c r="B26" i="4"/>
  <c r="A26" i="4"/>
  <c r="A43" i="4" s="1"/>
  <c r="A60" i="4" s="1"/>
  <c r="A77" i="4" s="1"/>
  <c r="A94" i="4" s="1"/>
  <c r="A111" i="4" s="1"/>
  <c r="J54" i="4"/>
  <c r="J88" i="4" s="1"/>
  <c r="J122" i="4" s="1"/>
  <c r="I54" i="4"/>
  <c r="I88" i="4" s="1"/>
  <c r="I122" i="4" s="1"/>
  <c r="H54" i="4"/>
  <c r="H88" i="4" s="1"/>
  <c r="H122" i="4" s="1"/>
  <c r="G54" i="4"/>
  <c r="F54" i="4"/>
  <c r="F88" i="4" s="1"/>
  <c r="F122" i="4" s="1"/>
  <c r="E54" i="4"/>
  <c r="E88" i="4" s="1"/>
  <c r="E122" i="4" s="1"/>
  <c r="D54" i="4"/>
  <c r="D88" i="4" s="1"/>
  <c r="D122" i="4" s="1"/>
  <c r="C54" i="4"/>
  <c r="J53" i="4"/>
  <c r="J87" i="4" s="1"/>
  <c r="J121" i="4" s="1"/>
  <c r="I53" i="4"/>
  <c r="I87" i="4" s="1"/>
  <c r="I121" i="4" s="1"/>
  <c r="H53" i="4"/>
  <c r="H87" i="4" s="1"/>
  <c r="H121" i="4" s="1"/>
  <c r="G53" i="4"/>
  <c r="F53" i="4"/>
  <c r="F87" i="4" s="1"/>
  <c r="F121" i="4" s="1"/>
  <c r="E53" i="4"/>
  <c r="E87" i="4" s="1"/>
  <c r="E121" i="4" s="1"/>
  <c r="D53" i="4"/>
  <c r="D87" i="4" s="1"/>
  <c r="D121" i="4" s="1"/>
  <c r="C53" i="4"/>
  <c r="J52" i="4"/>
  <c r="J86" i="4" s="1"/>
  <c r="J120" i="4" s="1"/>
  <c r="I52" i="4"/>
  <c r="I86" i="4" s="1"/>
  <c r="I120" i="4" s="1"/>
  <c r="H52" i="4"/>
  <c r="H86" i="4" s="1"/>
  <c r="H120" i="4" s="1"/>
  <c r="G52" i="4"/>
  <c r="F52" i="4"/>
  <c r="F86" i="4" s="1"/>
  <c r="F120" i="4" s="1"/>
  <c r="E52" i="4"/>
  <c r="E86" i="4" s="1"/>
  <c r="E120" i="4" s="1"/>
  <c r="D52" i="4"/>
  <c r="D86" i="4" s="1"/>
  <c r="D120" i="4" s="1"/>
  <c r="C52" i="4"/>
  <c r="J51" i="4"/>
  <c r="J85" i="4" s="1"/>
  <c r="J119" i="4" s="1"/>
  <c r="I51" i="4"/>
  <c r="I85" i="4" s="1"/>
  <c r="I119" i="4" s="1"/>
  <c r="H51" i="4"/>
  <c r="H85" i="4" s="1"/>
  <c r="H119" i="4" s="1"/>
  <c r="G51" i="4"/>
  <c r="F51" i="4"/>
  <c r="F85" i="4" s="1"/>
  <c r="F119" i="4" s="1"/>
  <c r="E51" i="4"/>
  <c r="E85" i="4" s="1"/>
  <c r="E119" i="4" s="1"/>
  <c r="D51" i="4"/>
  <c r="D85" i="4" s="1"/>
  <c r="D119" i="4" s="1"/>
  <c r="C51" i="4"/>
  <c r="J50" i="4"/>
  <c r="J84" i="4" s="1"/>
  <c r="J118" i="4" s="1"/>
  <c r="I50" i="4"/>
  <c r="I84" i="4" s="1"/>
  <c r="I118" i="4" s="1"/>
  <c r="H50" i="4"/>
  <c r="H84" i="4" s="1"/>
  <c r="H118" i="4" s="1"/>
  <c r="G50" i="4"/>
  <c r="F50" i="4"/>
  <c r="F84" i="4" s="1"/>
  <c r="F118" i="4" s="1"/>
  <c r="E50" i="4"/>
  <c r="E84" i="4" s="1"/>
  <c r="E118" i="4" s="1"/>
  <c r="D50" i="4"/>
  <c r="D84" i="4" s="1"/>
  <c r="D118" i="4" s="1"/>
  <c r="C50" i="4"/>
  <c r="J49" i="4"/>
  <c r="J83" i="4" s="1"/>
  <c r="J117" i="4" s="1"/>
  <c r="I49" i="4"/>
  <c r="I83" i="4" s="1"/>
  <c r="I117" i="4" s="1"/>
  <c r="H49" i="4"/>
  <c r="H83" i="4" s="1"/>
  <c r="H117" i="4" s="1"/>
  <c r="G49" i="4"/>
  <c r="F49" i="4"/>
  <c r="F83" i="4" s="1"/>
  <c r="F117" i="4" s="1"/>
  <c r="E49" i="4"/>
  <c r="E83" i="4" s="1"/>
  <c r="E117" i="4" s="1"/>
  <c r="D49" i="4"/>
  <c r="D83" i="4" s="1"/>
  <c r="D117" i="4" s="1"/>
  <c r="C49" i="4"/>
  <c r="J48" i="4"/>
  <c r="J82" i="4" s="1"/>
  <c r="J116" i="4" s="1"/>
  <c r="I48" i="4"/>
  <c r="I82" i="4" s="1"/>
  <c r="I116" i="4" s="1"/>
  <c r="H48" i="4"/>
  <c r="H82" i="4" s="1"/>
  <c r="H116" i="4" s="1"/>
  <c r="G48" i="4"/>
  <c r="F48" i="4"/>
  <c r="F82" i="4" s="1"/>
  <c r="F116" i="4" s="1"/>
  <c r="E48" i="4"/>
  <c r="E82" i="4" s="1"/>
  <c r="E116" i="4" s="1"/>
  <c r="D48" i="4"/>
  <c r="D82" i="4" s="1"/>
  <c r="D116" i="4" s="1"/>
  <c r="C48" i="4"/>
  <c r="J47" i="4"/>
  <c r="J81" i="4" s="1"/>
  <c r="J115" i="4" s="1"/>
  <c r="I47" i="4"/>
  <c r="I81" i="4" s="1"/>
  <c r="I115" i="4" s="1"/>
  <c r="H47" i="4"/>
  <c r="H81" i="4" s="1"/>
  <c r="H115" i="4" s="1"/>
  <c r="G47" i="4"/>
  <c r="F47" i="4"/>
  <c r="F81" i="4" s="1"/>
  <c r="F115" i="4" s="1"/>
  <c r="E47" i="4"/>
  <c r="E81" i="4" s="1"/>
  <c r="E115" i="4" s="1"/>
  <c r="D47" i="4"/>
  <c r="D81" i="4" s="1"/>
  <c r="D115" i="4" s="1"/>
  <c r="C47" i="4"/>
  <c r="J46" i="4"/>
  <c r="J80" i="4" s="1"/>
  <c r="J114" i="4" s="1"/>
  <c r="I46" i="4"/>
  <c r="I80" i="4" s="1"/>
  <c r="I114" i="4" s="1"/>
  <c r="H46" i="4"/>
  <c r="H80" i="4" s="1"/>
  <c r="H114" i="4" s="1"/>
  <c r="G46" i="4"/>
  <c r="F46" i="4"/>
  <c r="F80" i="4" s="1"/>
  <c r="F114" i="4" s="1"/>
  <c r="E46" i="4"/>
  <c r="E80" i="4" s="1"/>
  <c r="E114" i="4" s="1"/>
  <c r="D46" i="4"/>
  <c r="D80" i="4" s="1"/>
  <c r="D114" i="4" s="1"/>
  <c r="C46" i="4"/>
  <c r="J45" i="4"/>
  <c r="J79" i="4" s="1"/>
  <c r="J113" i="4" s="1"/>
  <c r="I45" i="4"/>
  <c r="I79" i="4" s="1"/>
  <c r="I113" i="4" s="1"/>
  <c r="H45" i="4"/>
  <c r="H79" i="4" s="1"/>
  <c r="H113" i="4" s="1"/>
  <c r="G45" i="4"/>
  <c r="F45" i="4"/>
  <c r="F79" i="4" s="1"/>
  <c r="F113" i="4" s="1"/>
  <c r="E45" i="4"/>
  <c r="E79" i="4" s="1"/>
  <c r="E113" i="4" s="1"/>
  <c r="D45" i="4"/>
  <c r="D79" i="4" s="1"/>
  <c r="D113" i="4" s="1"/>
  <c r="C45" i="4"/>
  <c r="J44" i="4"/>
  <c r="J78" i="4" s="1"/>
  <c r="J112" i="4" s="1"/>
  <c r="I44" i="4"/>
  <c r="I78" i="4" s="1"/>
  <c r="I112" i="4" s="1"/>
  <c r="H44" i="4"/>
  <c r="H78" i="4" s="1"/>
  <c r="H112" i="4" s="1"/>
  <c r="G44" i="4"/>
  <c r="F44" i="4"/>
  <c r="F78" i="4" s="1"/>
  <c r="F112" i="4" s="1"/>
  <c r="E44" i="4"/>
  <c r="E78" i="4" s="1"/>
  <c r="E112" i="4" s="1"/>
  <c r="D44" i="4"/>
  <c r="D78" i="4" s="1"/>
  <c r="D112" i="4" s="1"/>
  <c r="C44" i="4"/>
  <c r="J43" i="4"/>
  <c r="I43" i="4"/>
  <c r="H43" i="4"/>
  <c r="G43" i="4"/>
  <c r="F43" i="4"/>
  <c r="E43" i="4"/>
  <c r="D43" i="4"/>
  <c r="C43" i="4"/>
  <c r="K106" i="3"/>
  <c r="L105" i="3"/>
  <c r="N105" i="3"/>
  <c r="L104" i="3"/>
  <c r="N104" i="3"/>
  <c r="L103" i="3"/>
  <c r="N103" i="3"/>
  <c r="L102" i="3"/>
  <c r="N102" i="3"/>
  <c r="L101" i="3"/>
  <c r="N101" i="3"/>
  <c r="L100" i="3"/>
  <c r="N100" i="3"/>
  <c r="L99" i="3"/>
  <c r="N99" i="3"/>
  <c r="L98" i="3"/>
  <c r="N98" i="3"/>
  <c r="L97" i="3"/>
  <c r="N97" i="3"/>
  <c r="L96" i="3"/>
  <c r="N96" i="3"/>
  <c r="L95" i="3"/>
  <c r="N95" i="3"/>
  <c r="J106" i="3"/>
  <c r="I106" i="3"/>
  <c r="H106" i="3"/>
  <c r="G106" i="3"/>
  <c r="F106" i="3"/>
  <c r="E106" i="3"/>
  <c r="D106" i="3"/>
  <c r="K72" i="3"/>
  <c r="J72" i="3"/>
  <c r="I72" i="3"/>
  <c r="H72" i="3"/>
  <c r="G72" i="3"/>
  <c r="F72" i="3"/>
  <c r="E72" i="3"/>
  <c r="D72" i="3"/>
  <c r="N71" i="3"/>
  <c r="L71" i="3"/>
  <c r="N70" i="3"/>
  <c r="L70" i="3"/>
  <c r="N69" i="3"/>
  <c r="L69" i="3"/>
  <c r="N68" i="3"/>
  <c r="L68" i="3"/>
  <c r="N67" i="3"/>
  <c r="L67" i="3"/>
  <c r="N66" i="3"/>
  <c r="L66" i="3"/>
  <c r="N65" i="3"/>
  <c r="L65" i="3"/>
  <c r="N64" i="3"/>
  <c r="L64" i="3"/>
  <c r="N63" i="3"/>
  <c r="L63" i="3"/>
  <c r="N62" i="3"/>
  <c r="L62" i="3"/>
  <c r="N61" i="3"/>
  <c r="L61" i="3"/>
  <c r="N60" i="3"/>
  <c r="L60" i="3"/>
  <c r="L72" i="3" s="1"/>
  <c r="J54" i="3"/>
  <c r="J88" i="3" s="1"/>
  <c r="J122" i="3" s="1"/>
  <c r="G54" i="3"/>
  <c r="G88" i="3" s="1"/>
  <c r="G122" i="3" s="1"/>
  <c r="F54" i="3"/>
  <c r="F88" i="3" s="1"/>
  <c r="F122" i="3" s="1"/>
  <c r="E54" i="3"/>
  <c r="E88" i="3" s="1"/>
  <c r="E122" i="3" s="1"/>
  <c r="D54" i="3"/>
  <c r="D88" i="3" s="1"/>
  <c r="J53" i="3"/>
  <c r="J87" i="3" s="1"/>
  <c r="J121" i="3" s="1"/>
  <c r="I53" i="3"/>
  <c r="I87" i="3" s="1"/>
  <c r="I121" i="3" s="1"/>
  <c r="H53" i="3"/>
  <c r="H87" i="3" s="1"/>
  <c r="G53" i="3"/>
  <c r="G87" i="3" s="1"/>
  <c r="G121" i="3" s="1"/>
  <c r="F53" i="3"/>
  <c r="F87" i="3" s="1"/>
  <c r="F121" i="3" s="1"/>
  <c r="E53" i="3"/>
  <c r="E87" i="3" s="1"/>
  <c r="E121" i="3" s="1"/>
  <c r="D53" i="3"/>
  <c r="D87" i="3" s="1"/>
  <c r="J52" i="3"/>
  <c r="J86" i="3" s="1"/>
  <c r="J120" i="3" s="1"/>
  <c r="I52" i="3"/>
  <c r="I86" i="3" s="1"/>
  <c r="I120" i="3" s="1"/>
  <c r="H52" i="3"/>
  <c r="H86" i="3" s="1"/>
  <c r="G52" i="3"/>
  <c r="G86" i="3" s="1"/>
  <c r="G120" i="3" s="1"/>
  <c r="F52" i="3"/>
  <c r="F86" i="3" s="1"/>
  <c r="F120" i="3" s="1"/>
  <c r="E52" i="3"/>
  <c r="E86" i="3" s="1"/>
  <c r="E120" i="3" s="1"/>
  <c r="D52" i="3"/>
  <c r="D86" i="3" s="1"/>
  <c r="J51" i="3"/>
  <c r="J85" i="3" s="1"/>
  <c r="J119" i="3" s="1"/>
  <c r="I51" i="3"/>
  <c r="I85" i="3" s="1"/>
  <c r="I119" i="3" s="1"/>
  <c r="H51" i="3"/>
  <c r="H85" i="3" s="1"/>
  <c r="G51" i="3"/>
  <c r="G85" i="3" s="1"/>
  <c r="G119" i="3" s="1"/>
  <c r="F51" i="3"/>
  <c r="F85" i="3" s="1"/>
  <c r="F119" i="3" s="1"/>
  <c r="E51" i="3"/>
  <c r="E85" i="3" s="1"/>
  <c r="E119" i="3" s="1"/>
  <c r="D51" i="3"/>
  <c r="D85" i="3" s="1"/>
  <c r="J50" i="3"/>
  <c r="J84" i="3" s="1"/>
  <c r="J118" i="3" s="1"/>
  <c r="I50" i="3"/>
  <c r="I84" i="3" s="1"/>
  <c r="I118" i="3" s="1"/>
  <c r="H50" i="3"/>
  <c r="H84" i="3" s="1"/>
  <c r="G50" i="3"/>
  <c r="G84" i="3" s="1"/>
  <c r="G118" i="3" s="1"/>
  <c r="F50" i="3"/>
  <c r="F84" i="3" s="1"/>
  <c r="F118" i="3" s="1"/>
  <c r="E50" i="3"/>
  <c r="E84" i="3" s="1"/>
  <c r="E118" i="3" s="1"/>
  <c r="D50" i="3"/>
  <c r="D84" i="3" s="1"/>
  <c r="J49" i="3"/>
  <c r="J83" i="3" s="1"/>
  <c r="J117" i="3" s="1"/>
  <c r="I49" i="3"/>
  <c r="I83" i="3" s="1"/>
  <c r="I117" i="3" s="1"/>
  <c r="G49" i="3"/>
  <c r="G83" i="3" s="1"/>
  <c r="G117" i="3" s="1"/>
  <c r="F49" i="3"/>
  <c r="F83" i="3" s="1"/>
  <c r="F117" i="3" s="1"/>
  <c r="E49" i="3"/>
  <c r="E83" i="3" s="1"/>
  <c r="E117" i="3" s="1"/>
  <c r="D49" i="3"/>
  <c r="D83" i="3" s="1"/>
  <c r="J48" i="3"/>
  <c r="J82" i="3" s="1"/>
  <c r="J116" i="3" s="1"/>
  <c r="I48" i="3"/>
  <c r="I82" i="3" s="1"/>
  <c r="I116" i="3" s="1"/>
  <c r="G48" i="3"/>
  <c r="G82" i="3" s="1"/>
  <c r="G116" i="3" s="1"/>
  <c r="F48" i="3"/>
  <c r="F82" i="3" s="1"/>
  <c r="F116" i="3" s="1"/>
  <c r="E48" i="3"/>
  <c r="E82" i="3" s="1"/>
  <c r="E116" i="3" s="1"/>
  <c r="D48" i="3"/>
  <c r="D82" i="3" s="1"/>
  <c r="J47" i="3"/>
  <c r="J81" i="3" s="1"/>
  <c r="J115" i="3" s="1"/>
  <c r="I47" i="3"/>
  <c r="I81" i="3" s="1"/>
  <c r="I115" i="3" s="1"/>
  <c r="H47" i="3"/>
  <c r="H81" i="3" s="1"/>
  <c r="G47" i="3"/>
  <c r="G81" i="3" s="1"/>
  <c r="G115" i="3" s="1"/>
  <c r="F47" i="3"/>
  <c r="F81" i="3" s="1"/>
  <c r="F115" i="3" s="1"/>
  <c r="E47" i="3"/>
  <c r="E81" i="3" s="1"/>
  <c r="E115" i="3" s="1"/>
  <c r="D47" i="3"/>
  <c r="D81" i="3" s="1"/>
  <c r="J46" i="3"/>
  <c r="J80" i="3" s="1"/>
  <c r="J114" i="3" s="1"/>
  <c r="I46" i="3"/>
  <c r="I80" i="3" s="1"/>
  <c r="I114" i="3" s="1"/>
  <c r="H46" i="3"/>
  <c r="H80" i="3" s="1"/>
  <c r="G46" i="3"/>
  <c r="G80" i="3" s="1"/>
  <c r="G114" i="3" s="1"/>
  <c r="F46" i="3"/>
  <c r="F80" i="3" s="1"/>
  <c r="F114" i="3" s="1"/>
  <c r="E46" i="3"/>
  <c r="E80" i="3" s="1"/>
  <c r="E114" i="3" s="1"/>
  <c r="D46" i="3"/>
  <c r="D80" i="3" s="1"/>
  <c r="J45" i="3"/>
  <c r="J79" i="3" s="1"/>
  <c r="J113" i="3" s="1"/>
  <c r="I45" i="3"/>
  <c r="I79" i="3" s="1"/>
  <c r="I113" i="3" s="1"/>
  <c r="H45" i="3"/>
  <c r="H79" i="3" s="1"/>
  <c r="G45" i="3"/>
  <c r="G79" i="3" s="1"/>
  <c r="G113" i="3" s="1"/>
  <c r="F45" i="3"/>
  <c r="F79" i="3" s="1"/>
  <c r="F113" i="3" s="1"/>
  <c r="E45" i="3"/>
  <c r="E79" i="3" s="1"/>
  <c r="E113" i="3" s="1"/>
  <c r="D45" i="3"/>
  <c r="D79" i="3" s="1"/>
  <c r="J44" i="3"/>
  <c r="J78" i="3" s="1"/>
  <c r="J112" i="3" s="1"/>
  <c r="G44" i="3"/>
  <c r="G78" i="3" s="1"/>
  <c r="G112" i="3" s="1"/>
  <c r="F44" i="3"/>
  <c r="F78" i="3" s="1"/>
  <c r="F112" i="3" s="1"/>
  <c r="E44" i="3"/>
  <c r="E78" i="3" s="1"/>
  <c r="E112" i="3" s="1"/>
  <c r="D44" i="3"/>
  <c r="D78" i="3" s="1"/>
  <c r="J43" i="3"/>
  <c r="J77" i="3" s="1"/>
  <c r="G43" i="3"/>
  <c r="G77" i="3" s="1"/>
  <c r="F43" i="3"/>
  <c r="F77" i="3" s="1"/>
  <c r="E43" i="3"/>
  <c r="E77" i="3" s="1"/>
  <c r="D43" i="3"/>
  <c r="D77" i="3" s="1"/>
  <c r="K38" i="3"/>
  <c r="J38" i="3"/>
  <c r="G38" i="3"/>
  <c r="F38" i="3"/>
  <c r="E38" i="3"/>
  <c r="D38" i="3"/>
  <c r="I54" i="3"/>
  <c r="I88" i="3" s="1"/>
  <c r="I122" i="3" s="1"/>
  <c r="H54" i="3"/>
  <c r="H88" i="3" s="1"/>
  <c r="C37" i="3"/>
  <c r="C54" i="3" s="1"/>
  <c r="C71" i="3" s="1"/>
  <c r="C88" i="3" s="1"/>
  <c r="C105" i="3" s="1"/>
  <c r="C122" i="3" s="1"/>
  <c r="B37" i="3"/>
  <c r="B54" i="3" s="1"/>
  <c r="B71" i="3" s="1"/>
  <c r="B88" i="3" s="1"/>
  <c r="B105" i="3" s="1"/>
  <c r="B122" i="3" s="1"/>
  <c r="A37" i="3"/>
  <c r="A54" i="3" s="1"/>
  <c r="A71" i="3" s="1"/>
  <c r="A88" i="3" s="1"/>
  <c r="A105" i="3" s="1"/>
  <c r="A122" i="3" s="1"/>
  <c r="N36" i="3"/>
  <c r="L36" i="3"/>
  <c r="C36" i="3"/>
  <c r="C53" i="3" s="1"/>
  <c r="C70" i="3" s="1"/>
  <c r="C87" i="3" s="1"/>
  <c r="C104" i="3" s="1"/>
  <c r="C121" i="3" s="1"/>
  <c r="B36" i="3"/>
  <c r="B53" i="3" s="1"/>
  <c r="B70" i="3" s="1"/>
  <c r="B87" i="3" s="1"/>
  <c r="B104" i="3" s="1"/>
  <c r="B121" i="3" s="1"/>
  <c r="A36" i="3"/>
  <c r="A53" i="3" s="1"/>
  <c r="A70" i="3" s="1"/>
  <c r="A87" i="3" s="1"/>
  <c r="A104" i="3" s="1"/>
  <c r="A121" i="3" s="1"/>
  <c r="N35" i="3"/>
  <c r="L35" i="3"/>
  <c r="C35" i="3"/>
  <c r="C52" i="3" s="1"/>
  <c r="C69" i="3" s="1"/>
  <c r="C86" i="3" s="1"/>
  <c r="C103" i="3" s="1"/>
  <c r="C120" i="3" s="1"/>
  <c r="B35" i="3"/>
  <c r="B52" i="3" s="1"/>
  <c r="B69" i="3" s="1"/>
  <c r="B86" i="3" s="1"/>
  <c r="B103" i="3" s="1"/>
  <c r="B120" i="3" s="1"/>
  <c r="A35" i="3"/>
  <c r="A52" i="3" s="1"/>
  <c r="A69" i="3" s="1"/>
  <c r="A86" i="3" s="1"/>
  <c r="A103" i="3" s="1"/>
  <c r="A120" i="3" s="1"/>
  <c r="N34" i="3"/>
  <c r="L34" i="3"/>
  <c r="L51" i="3" s="1"/>
  <c r="C34" i="3"/>
  <c r="C51" i="3" s="1"/>
  <c r="C68" i="3" s="1"/>
  <c r="C85" i="3" s="1"/>
  <c r="C102" i="3" s="1"/>
  <c r="C119" i="3" s="1"/>
  <c r="B34" i="3"/>
  <c r="B51" i="3" s="1"/>
  <c r="B68" i="3" s="1"/>
  <c r="B85" i="3" s="1"/>
  <c r="B102" i="3" s="1"/>
  <c r="B119" i="3" s="1"/>
  <c r="A34" i="3"/>
  <c r="A51" i="3" s="1"/>
  <c r="A68" i="3" s="1"/>
  <c r="A85" i="3" s="1"/>
  <c r="A102" i="3" s="1"/>
  <c r="A119" i="3" s="1"/>
  <c r="N33" i="3"/>
  <c r="L33" i="3"/>
  <c r="C33" i="3"/>
  <c r="C50" i="3" s="1"/>
  <c r="C67" i="3" s="1"/>
  <c r="C84" i="3" s="1"/>
  <c r="C101" i="3" s="1"/>
  <c r="C118" i="3" s="1"/>
  <c r="B33" i="3"/>
  <c r="B50" i="3" s="1"/>
  <c r="B67" i="3" s="1"/>
  <c r="B84" i="3" s="1"/>
  <c r="B101" i="3" s="1"/>
  <c r="B118" i="3" s="1"/>
  <c r="A33" i="3"/>
  <c r="A50" i="3" s="1"/>
  <c r="A67" i="3" s="1"/>
  <c r="A84" i="3" s="1"/>
  <c r="A101" i="3" s="1"/>
  <c r="A118" i="3" s="1"/>
  <c r="L32" i="3"/>
  <c r="L49" i="3" s="1"/>
  <c r="H49" i="3"/>
  <c r="H83" i="3" s="1"/>
  <c r="C32" i="3"/>
  <c r="C49" i="3" s="1"/>
  <c r="C66" i="3" s="1"/>
  <c r="C83" i="3" s="1"/>
  <c r="C100" i="3" s="1"/>
  <c r="C117" i="3" s="1"/>
  <c r="B32" i="3"/>
  <c r="B49" i="3" s="1"/>
  <c r="B66" i="3" s="1"/>
  <c r="B83" i="3" s="1"/>
  <c r="B100" i="3" s="1"/>
  <c r="B117" i="3" s="1"/>
  <c r="A32" i="3"/>
  <c r="A49" i="3" s="1"/>
  <c r="A66" i="3" s="1"/>
  <c r="A83" i="3" s="1"/>
  <c r="A100" i="3" s="1"/>
  <c r="A117" i="3" s="1"/>
  <c r="L31" i="3"/>
  <c r="H48" i="3"/>
  <c r="H82" i="3" s="1"/>
  <c r="C31" i="3"/>
  <c r="C48" i="3" s="1"/>
  <c r="C65" i="3" s="1"/>
  <c r="C82" i="3" s="1"/>
  <c r="C99" i="3" s="1"/>
  <c r="C116" i="3" s="1"/>
  <c r="B31" i="3"/>
  <c r="B48" i="3" s="1"/>
  <c r="B65" i="3" s="1"/>
  <c r="B82" i="3" s="1"/>
  <c r="B99" i="3" s="1"/>
  <c r="B116" i="3" s="1"/>
  <c r="A31" i="3"/>
  <c r="A48" i="3" s="1"/>
  <c r="A65" i="3" s="1"/>
  <c r="A82" i="3" s="1"/>
  <c r="A99" i="3" s="1"/>
  <c r="A116" i="3" s="1"/>
  <c r="N30" i="3"/>
  <c r="L30" i="3"/>
  <c r="L47" i="3" s="1"/>
  <c r="C30" i="3"/>
  <c r="C47" i="3" s="1"/>
  <c r="C64" i="3" s="1"/>
  <c r="C81" i="3" s="1"/>
  <c r="C98" i="3" s="1"/>
  <c r="C115" i="3" s="1"/>
  <c r="B30" i="3"/>
  <c r="B47" i="3" s="1"/>
  <c r="B64" i="3" s="1"/>
  <c r="B81" i="3" s="1"/>
  <c r="B98" i="3" s="1"/>
  <c r="B115" i="3" s="1"/>
  <c r="A30" i="3"/>
  <c r="A47" i="3" s="1"/>
  <c r="A64" i="3" s="1"/>
  <c r="A81" i="3" s="1"/>
  <c r="A98" i="3" s="1"/>
  <c r="A115" i="3" s="1"/>
  <c r="N29" i="3"/>
  <c r="L29" i="3"/>
  <c r="C29" i="3"/>
  <c r="C46" i="3" s="1"/>
  <c r="C63" i="3" s="1"/>
  <c r="C80" i="3" s="1"/>
  <c r="C97" i="3" s="1"/>
  <c r="C114" i="3" s="1"/>
  <c r="B29" i="3"/>
  <c r="B46" i="3" s="1"/>
  <c r="B63" i="3" s="1"/>
  <c r="B80" i="3" s="1"/>
  <c r="B97" i="3" s="1"/>
  <c r="B114" i="3" s="1"/>
  <c r="A29" i="3"/>
  <c r="A46" i="3" s="1"/>
  <c r="A63" i="3" s="1"/>
  <c r="A80" i="3" s="1"/>
  <c r="A97" i="3" s="1"/>
  <c r="A114" i="3" s="1"/>
  <c r="N28" i="3"/>
  <c r="L28" i="3"/>
  <c r="L45" i="3" s="1"/>
  <c r="C28" i="3"/>
  <c r="C45" i="3" s="1"/>
  <c r="C62" i="3" s="1"/>
  <c r="C79" i="3" s="1"/>
  <c r="C96" i="3" s="1"/>
  <c r="C113" i="3" s="1"/>
  <c r="B28" i="3"/>
  <c r="B45" i="3" s="1"/>
  <c r="B62" i="3" s="1"/>
  <c r="B79" i="3" s="1"/>
  <c r="B96" i="3" s="1"/>
  <c r="B113" i="3" s="1"/>
  <c r="A28" i="3"/>
  <c r="A45" i="3" s="1"/>
  <c r="A62" i="3" s="1"/>
  <c r="A79" i="3" s="1"/>
  <c r="A96" i="3" s="1"/>
  <c r="A113" i="3" s="1"/>
  <c r="I44" i="3"/>
  <c r="I78" i="3" s="1"/>
  <c r="I112" i="3" s="1"/>
  <c r="N27" i="3"/>
  <c r="C27" i="3"/>
  <c r="C44" i="3" s="1"/>
  <c r="C61" i="3" s="1"/>
  <c r="C78" i="3" s="1"/>
  <c r="C95" i="3" s="1"/>
  <c r="C112" i="3" s="1"/>
  <c r="B27" i="3"/>
  <c r="B44" i="3" s="1"/>
  <c r="B61" i="3" s="1"/>
  <c r="B78" i="3" s="1"/>
  <c r="B95" i="3" s="1"/>
  <c r="B112" i="3" s="1"/>
  <c r="A27" i="3"/>
  <c r="A44" i="3" s="1"/>
  <c r="A61" i="3" s="1"/>
  <c r="A78" i="3" s="1"/>
  <c r="A95" i="3" s="1"/>
  <c r="A112" i="3" s="1"/>
  <c r="I38" i="3"/>
  <c r="H43" i="3"/>
  <c r="C26" i="3"/>
  <c r="C43" i="3" s="1"/>
  <c r="C60" i="3" s="1"/>
  <c r="C77" i="3" s="1"/>
  <c r="C94" i="3" s="1"/>
  <c r="C111" i="3" s="1"/>
  <c r="B26" i="3"/>
  <c r="B43" i="3" s="1"/>
  <c r="B60" i="3" s="1"/>
  <c r="B77" i="3" s="1"/>
  <c r="B94" i="3" s="1"/>
  <c r="B111" i="3" s="1"/>
  <c r="A26" i="3"/>
  <c r="A43" i="3" s="1"/>
  <c r="A60" i="3" s="1"/>
  <c r="A77" i="3" s="1"/>
  <c r="A94" i="3" s="1"/>
  <c r="A111" i="3" s="1"/>
  <c r="J21" i="3"/>
  <c r="I21" i="3"/>
  <c r="H21" i="3"/>
  <c r="G21" i="3"/>
  <c r="F21" i="3"/>
  <c r="E21" i="3"/>
  <c r="D21" i="3"/>
  <c r="N20" i="3"/>
  <c r="K54" i="3"/>
  <c r="K88" i="3" s="1"/>
  <c r="K122" i="3" s="1"/>
  <c r="N19" i="3"/>
  <c r="N53" i="3" s="1"/>
  <c r="L53" i="3"/>
  <c r="N18" i="3"/>
  <c r="K52" i="3"/>
  <c r="K86" i="3" s="1"/>
  <c r="K120" i="3" s="1"/>
  <c r="N17" i="3"/>
  <c r="N51" i="3" s="1"/>
  <c r="N16" i="3"/>
  <c r="K50" i="3"/>
  <c r="K84" i="3" s="1"/>
  <c r="K118" i="3" s="1"/>
  <c r="N15" i="3"/>
  <c r="N14" i="3"/>
  <c r="K48" i="3"/>
  <c r="K82" i="3" s="1"/>
  <c r="K116" i="3" s="1"/>
  <c r="N13" i="3"/>
  <c r="N47" i="3" s="1"/>
  <c r="N12" i="3"/>
  <c r="K46" i="3"/>
  <c r="K80" i="3" s="1"/>
  <c r="K114" i="3" s="1"/>
  <c r="N11" i="3"/>
  <c r="N10" i="3"/>
  <c r="N44" i="3" s="1"/>
  <c r="K44" i="3"/>
  <c r="K78" i="3" s="1"/>
  <c r="K112" i="3" s="1"/>
  <c r="N9" i="3"/>
  <c r="K21" i="3"/>
  <c r="N52" i="3" l="1"/>
  <c r="N45" i="3"/>
  <c r="N46" i="3"/>
  <c r="N50" i="3"/>
  <c r="N21" i="3"/>
  <c r="H116" i="3"/>
  <c r="L116" i="3" s="1"/>
  <c r="L82" i="3"/>
  <c r="H122" i="3"/>
  <c r="L122" i="3" s="1"/>
  <c r="L88" i="3"/>
  <c r="H77" i="3"/>
  <c r="H117" i="3"/>
  <c r="L46" i="3"/>
  <c r="L48" i="3"/>
  <c r="L50" i="3"/>
  <c r="L52" i="3"/>
  <c r="N26" i="3"/>
  <c r="L27" i="3"/>
  <c r="N31" i="3"/>
  <c r="N48" i="3" s="1"/>
  <c r="N32" i="3"/>
  <c r="N49" i="3" s="1"/>
  <c r="L37" i="3"/>
  <c r="L54" i="3" s="1"/>
  <c r="H38" i="3"/>
  <c r="E111" i="3"/>
  <c r="E123" i="3" s="1"/>
  <c r="E89" i="3"/>
  <c r="G111" i="3"/>
  <c r="G123" i="3" s="1"/>
  <c r="G89" i="3"/>
  <c r="I43" i="3"/>
  <c r="K43" i="3"/>
  <c r="N43" i="3"/>
  <c r="D112" i="3"/>
  <c r="H44" i="3"/>
  <c r="H78" i="3" s="1"/>
  <c r="N78" i="3" s="1"/>
  <c r="K45" i="3"/>
  <c r="K79" i="3" s="1"/>
  <c r="K113" i="3" s="1"/>
  <c r="D114" i="3"/>
  <c r="N80" i="3"/>
  <c r="H114" i="3"/>
  <c r="L114" i="3" s="1"/>
  <c r="L80" i="3"/>
  <c r="K47" i="3"/>
  <c r="K81" i="3" s="1"/>
  <c r="K115" i="3" s="1"/>
  <c r="D116" i="3"/>
  <c r="N82" i="3"/>
  <c r="K49" i="3"/>
  <c r="K83" i="3" s="1"/>
  <c r="K117" i="3" s="1"/>
  <c r="D118" i="3"/>
  <c r="N84" i="3"/>
  <c r="H118" i="3"/>
  <c r="L118" i="3" s="1"/>
  <c r="L84" i="3"/>
  <c r="K51" i="3"/>
  <c r="K85" i="3" s="1"/>
  <c r="K119" i="3" s="1"/>
  <c r="D120" i="3"/>
  <c r="N86" i="3"/>
  <c r="H120" i="3"/>
  <c r="L120" i="3" s="1"/>
  <c r="L86" i="3"/>
  <c r="K53" i="3"/>
  <c r="K87" i="3" s="1"/>
  <c r="K121" i="3" s="1"/>
  <c r="D122" i="3"/>
  <c r="N88" i="3"/>
  <c r="D55" i="3"/>
  <c r="F55" i="3"/>
  <c r="J55" i="3"/>
  <c r="N72" i="3"/>
  <c r="L26" i="3"/>
  <c r="N37" i="3"/>
  <c r="N54" i="3" s="1"/>
  <c r="D89" i="3"/>
  <c r="D111" i="3"/>
  <c r="F89" i="3"/>
  <c r="F111" i="3"/>
  <c r="F123" i="3" s="1"/>
  <c r="J89" i="3"/>
  <c r="J111" i="3"/>
  <c r="J123" i="3" s="1"/>
  <c r="N79" i="3"/>
  <c r="D113" i="3"/>
  <c r="H113" i="3"/>
  <c r="L79" i="3"/>
  <c r="N81" i="3"/>
  <c r="D115" i="3"/>
  <c r="H115" i="3"/>
  <c r="N83" i="3"/>
  <c r="D117" i="3"/>
  <c r="D119" i="3"/>
  <c r="N85" i="3"/>
  <c r="H119" i="3"/>
  <c r="D121" i="3"/>
  <c r="N87" i="3"/>
  <c r="H121" i="3"/>
  <c r="E55" i="3"/>
  <c r="G55" i="3"/>
  <c r="N94" i="3"/>
  <c r="N106" i="3" s="1"/>
  <c r="D77" i="4"/>
  <c r="D55" i="4"/>
  <c r="F77" i="4"/>
  <c r="F55" i="4"/>
  <c r="H77" i="4"/>
  <c r="H55" i="4"/>
  <c r="J77" i="4"/>
  <c r="J55" i="4"/>
  <c r="L94" i="3"/>
  <c r="L106" i="3" s="1"/>
  <c r="C77" i="4"/>
  <c r="C55" i="4"/>
  <c r="M43" i="4"/>
  <c r="E77" i="4"/>
  <c r="E55" i="4"/>
  <c r="G77" i="4"/>
  <c r="G55" i="4"/>
  <c r="K43" i="4"/>
  <c r="I77" i="4"/>
  <c r="I55" i="4"/>
  <c r="C78" i="4"/>
  <c r="M44" i="4"/>
  <c r="G78" i="4"/>
  <c r="K44" i="4"/>
  <c r="C79" i="4"/>
  <c r="M45" i="4"/>
  <c r="G79" i="4"/>
  <c r="K45" i="4"/>
  <c r="C80" i="4"/>
  <c r="M46" i="4"/>
  <c r="G80" i="4"/>
  <c r="K46" i="4"/>
  <c r="C81" i="4"/>
  <c r="M47" i="4"/>
  <c r="G81" i="4"/>
  <c r="K47" i="4"/>
  <c r="C82" i="4"/>
  <c r="M48" i="4"/>
  <c r="G82" i="4"/>
  <c r="K48" i="4"/>
  <c r="C83" i="4"/>
  <c r="M49" i="4"/>
  <c r="G83" i="4"/>
  <c r="K49" i="4"/>
  <c r="C84" i="4"/>
  <c r="M50" i="4"/>
  <c r="G84" i="4"/>
  <c r="K50" i="4"/>
  <c r="C85" i="4"/>
  <c r="M51" i="4"/>
  <c r="G85" i="4"/>
  <c r="K51" i="4"/>
  <c r="C86" i="4"/>
  <c r="M52" i="4"/>
  <c r="G86" i="4"/>
  <c r="K52" i="4"/>
  <c r="C87" i="4"/>
  <c r="M53" i="4"/>
  <c r="G87" i="4"/>
  <c r="K53" i="4"/>
  <c r="C88" i="4"/>
  <c r="M54" i="4"/>
  <c r="G88" i="4"/>
  <c r="K54" i="4"/>
  <c r="M9" i="4"/>
  <c r="M10" i="4"/>
  <c r="M11" i="4"/>
  <c r="M12" i="4"/>
  <c r="M13" i="4"/>
  <c r="M14" i="4"/>
  <c r="M15" i="4"/>
  <c r="M16" i="4"/>
  <c r="M17" i="4"/>
  <c r="M18" i="4"/>
  <c r="M19" i="4"/>
  <c r="M20" i="4"/>
  <c r="D21" i="4"/>
  <c r="F21" i="4"/>
  <c r="H21" i="4"/>
  <c r="J21" i="4"/>
  <c r="K26" i="4"/>
  <c r="K28" i="4"/>
  <c r="K30" i="4"/>
  <c r="K32" i="4"/>
  <c r="K34" i="4"/>
  <c r="K36" i="4"/>
  <c r="M60" i="4"/>
  <c r="M61" i="4"/>
  <c r="M62" i="4"/>
  <c r="M63" i="4"/>
  <c r="M64" i="4"/>
  <c r="M65" i="4"/>
  <c r="M66" i="4"/>
  <c r="M67" i="4"/>
  <c r="M68" i="4"/>
  <c r="M69" i="4"/>
  <c r="K9" i="4"/>
  <c r="K10" i="4"/>
  <c r="K11" i="4"/>
  <c r="K12" i="4"/>
  <c r="K13" i="4"/>
  <c r="K14" i="4"/>
  <c r="K15" i="4"/>
  <c r="K16" i="4"/>
  <c r="K17" i="4"/>
  <c r="K18" i="4"/>
  <c r="K19" i="4"/>
  <c r="K20" i="4"/>
  <c r="C21" i="4"/>
  <c r="E21" i="4"/>
  <c r="G21" i="4"/>
  <c r="I21" i="4"/>
  <c r="M26" i="4"/>
  <c r="K60" i="4"/>
  <c r="K72" i="4" s="1"/>
  <c r="M70" i="4"/>
  <c r="G106" i="4"/>
  <c r="I106" i="4"/>
  <c r="M94" i="4"/>
  <c r="K106" i="4"/>
  <c r="M106" i="4" l="1"/>
  <c r="M38" i="4"/>
  <c r="L38" i="3"/>
  <c r="M55" i="4"/>
  <c r="N116" i="3"/>
  <c r="N117" i="3"/>
  <c r="L119" i="3"/>
  <c r="L113" i="3"/>
  <c r="N122" i="3"/>
  <c r="L87" i="3"/>
  <c r="L121" i="3"/>
  <c r="L81" i="3"/>
  <c r="L115" i="3"/>
  <c r="L83" i="3"/>
  <c r="K38" i="4"/>
  <c r="K21" i="4"/>
  <c r="M72" i="4"/>
  <c r="K55" i="4"/>
  <c r="G111" i="4"/>
  <c r="G89" i="4"/>
  <c r="K77" i="4"/>
  <c r="E111" i="4"/>
  <c r="E123" i="4" s="1"/>
  <c r="E89" i="4"/>
  <c r="J111" i="4"/>
  <c r="J123" i="4" s="1"/>
  <c r="J89" i="4"/>
  <c r="H111" i="4"/>
  <c r="H123" i="4" s="1"/>
  <c r="H89" i="4"/>
  <c r="F111" i="4"/>
  <c r="F123" i="4" s="1"/>
  <c r="F89" i="4"/>
  <c r="D111" i="4"/>
  <c r="D123" i="4" s="1"/>
  <c r="D89" i="4"/>
  <c r="L85" i="3"/>
  <c r="N115" i="3"/>
  <c r="N113" i="3"/>
  <c r="D123" i="3"/>
  <c r="N120" i="3"/>
  <c r="N55" i="3"/>
  <c r="I77" i="3"/>
  <c r="I55" i="3"/>
  <c r="N38" i="3"/>
  <c r="L44" i="3"/>
  <c r="L117" i="3"/>
  <c r="H89" i="3"/>
  <c r="H111" i="3"/>
  <c r="M21" i="4"/>
  <c r="G122" i="4"/>
  <c r="K122" i="4" s="1"/>
  <c r="K88" i="4"/>
  <c r="C122" i="4"/>
  <c r="M88" i="4"/>
  <c r="G121" i="4"/>
  <c r="K121" i="4" s="1"/>
  <c r="K87" i="4"/>
  <c r="C121" i="4"/>
  <c r="M87" i="4"/>
  <c r="G120" i="4"/>
  <c r="K120" i="4" s="1"/>
  <c r="K86" i="4"/>
  <c r="C120" i="4"/>
  <c r="M86" i="4"/>
  <c r="G119" i="4"/>
  <c r="K119" i="4" s="1"/>
  <c r="K85" i="4"/>
  <c r="C119" i="4"/>
  <c r="M85" i="4"/>
  <c r="G118" i="4"/>
  <c r="K118" i="4" s="1"/>
  <c r="K84" i="4"/>
  <c r="C118" i="4"/>
  <c r="M84" i="4"/>
  <c r="G117" i="4"/>
  <c r="K117" i="4" s="1"/>
  <c r="K83" i="4"/>
  <c r="C117" i="4"/>
  <c r="M83" i="4"/>
  <c r="G116" i="4"/>
  <c r="K116" i="4" s="1"/>
  <c r="K82" i="4"/>
  <c r="C116" i="4"/>
  <c r="M82" i="4"/>
  <c r="G115" i="4"/>
  <c r="K115" i="4" s="1"/>
  <c r="K81" i="4"/>
  <c r="C115" i="4"/>
  <c r="M81" i="4"/>
  <c r="G114" i="4"/>
  <c r="K114" i="4" s="1"/>
  <c r="K80" i="4"/>
  <c r="C114" i="4"/>
  <c r="M80" i="4"/>
  <c r="G113" i="4"/>
  <c r="K113" i="4" s="1"/>
  <c r="K79" i="4"/>
  <c r="C113" i="4"/>
  <c r="M79" i="4"/>
  <c r="G112" i="4"/>
  <c r="K112" i="4" s="1"/>
  <c r="K78" i="4"/>
  <c r="C112" i="4"/>
  <c r="M78" i="4"/>
  <c r="I111" i="4"/>
  <c r="I123" i="4" s="1"/>
  <c r="I89" i="4"/>
  <c r="C111" i="4"/>
  <c r="M77" i="4"/>
  <c r="C89" i="4"/>
  <c r="N121" i="3"/>
  <c r="N119" i="3"/>
  <c r="L43" i="3"/>
  <c r="L21" i="3"/>
  <c r="N118" i="3"/>
  <c r="N114" i="3"/>
  <c r="H112" i="3"/>
  <c r="L112" i="3" s="1"/>
  <c r="L78" i="3"/>
  <c r="K77" i="3"/>
  <c r="K55" i="3"/>
  <c r="H55" i="3"/>
  <c r="M89" i="4" l="1"/>
  <c r="M112" i="4"/>
  <c r="M113" i="4"/>
  <c r="M114" i="4"/>
  <c r="M115" i="4"/>
  <c r="M116" i="4"/>
  <c r="M117" i="4"/>
  <c r="M118" i="4"/>
  <c r="M119" i="4"/>
  <c r="M120" i="4"/>
  <c r="M121" i="4"/>
  <c r="M122" i="4"/>
  <c r="N112" i="3"/>
  <c r="M111" i="4"/>
  <c r="C123" i="4"/>
  <c r="C126" i="4" s="1"/>
  <c r="L55" i="3"/>
  <c r="H123" i="3"/>
  <c r="I111" i="3"/>
  <c r="I89" i="3"/>
  <c r="N77" i="3"/>
  <c r="N89" i="3" s="1"/>
  <c r="K89" i="4"/>
  <c r="G123" i="4"/>
  <c r="K111" i="4"/>
  <c r="K123" i="4" s="1"/>
  <c r="K127" i="4" s="1"/>
  <c r="K111" i="3"/>
  <c r="K123" i="3" s="1"/>
  <c r="K89" i="3"/>
  <c r="L77" i="3"/>
  <c r="L89" i="3" s="1"/>
  <c r="L129" i="5" l="1"/>
  <c r="D128" i="5"/>
  <c r="M123" i="4"/>
  <c r="J125" i="4" s="1"/>
  <c r="I63" i="8"/>
  <c r="F57" i="7" s="1"/>
  <c r="H127" i="4"/>
  <c r="D126" i="4"/>
  <c r="D125" i="4"/>
  <c r="J127" i="4"/>
  <c r="I127" i="4"/>
  <c r="D63" i="8"/>
  <c r="C57" i="7" s="1"/>
  <c r="E126" i="4"/>
  <c r="F127" i="4"/>
  <c r="I123" i="3"/>
  <c r="N111" i="3"/>
  <c r="N123" i="3" s="1"/>
  <c r="K125" i="3" s="1"/>
  <c r="C125" i="4"/>
  <c r="L111" i="3"/>
  <c r="L123" i="3" s="1"/>
  <c r="I62" i="8" l="1"/>
  <c r="F56" i="7" s="1"/>
  <c r="G129" i="5"/>
  <c r="J129" i="5"/>
  <c r="I129" i="5"/>
  <c r="K129" i="5"/>
  <c r="D62" i="8"/>
  <c r="C56" i="7" s="1"/>
  <c r="F128" i="5"/>
  <c r="K125" i="4"/>
  <c r="E128" i="5"/>
  <c r="H125" i="4"/>
  <c r="E125" i="4"/>
  <c r="F125" i="4"/>
  <c r="I125" i="4"/>
  <c r="M126" i="4"/>
  <c r="J63" i="8"/>
  <c r="G57" i="7" s="1"/>
  <c r="L63" i="8"/>
  <c r="K57" i="7" s="1"/>
  <c r="H63" i="8"/>
  <c r="I57" i="7" s="1"/>
  <c r="M127" i="4"/>
  <c r="K63" i="8"/>
  <c r="H57" i="7" s="1"/>
  <c r="F63" i="8"/>
  <c r="E57" i="7" s="1"/>
  <c r="E63" i="8"/>
  <c r="D57" i="7" s="1"/>
  <c r="K126" i="3"/>
  <c r="L125" i="3"/>
  <c r="I125" i="3"/>
  <c r="F125" i="3"/>
  <c r="E125" i="3"/>
  <c r="J125" i="3"/>
  <c r="G125" i="3"/>
  <c r="D125" i="3"/>
  <c r="H62" i="8" l="1"/>
  <c r="I56" i="7" s="1"/>
  <c r="J62" i="8"/>
  <c r="F62" i="8"/>
  <c r="E56" i="7" s="1"/>
  <c r="N128" i="5"/>
  <c r="K62" i="8"/>
  <c r="H56" i="7" s="1"/>
  <c r="N129" i="5"/>
  <c r="L62" i="8"/>
  <c r="K56" i="7" s="1"/>
  <c r="E62" i="8"/>
  <c r="D56" i="7" s="1"/>
  <c r="M125" i="4"/>
  <c r="G56" i="7"/>
  <c r="G126" i="3"/>
  <c r="J126" i="3"/>
  <c r="I126" i="3"/>
  <c r="E126" i="3"/>
  <c r="L126" i="3"/>
  <c r="D126" i="3"/>
  <c r="F126" i="3"/>
  <c r="N125" i="3"/>
  <c r="N126" i="3" l="1"/>
  <c r="K78" i="2"/>
  <c r="K81" i="2" s="1"/>
  <c r="J78" i="2"/>
  <c r="I78" i="2"/>
  <c r="H78" i="2"/>
  <c r="G78" i="2"/>
  <c r="F78" i="2"/>
  <c r="E78" i="2"/>
  <c r="E80" i="2" s="1"/>
  <c r="D78" i="2"/>
  <c r="C78" i="2"/>
  <c r="B78" i="2"/>
  <c r="J48" i="2"/>
  <c r="I48" i="2"/>
  <c r="H48" i="2"/>
  <c r="G48" i="2"/>
  <c r="F48" i="2"/>
  <c r="E48" i="2"/>
  <c r="D48" i="2"/>
  <c r="C48" i="2"/>
  <c r="B48" i="2"/>
  <c r="K46" i="2"/>
  <c r="K45" i="2"/>
  <c r="K44" i="2"/>
  <c r="K43" i="2"/>
  <c r="K42" i="2"/>
  <c r="K41" i="2"/>
  <c r="K40" i="2"/>
  <c r="K39" i="2"/>
  <c r="K38" i="2"/>
  <c r="K37" i="2"/>
  <c r="K36" i="2"/>
  <c r="K35" i="2"/>
  <c r="J25" i="2"/>
  <c r="I25" i="2"/>
  <c r="H25" i="2"/>
  <c r="G25" i="2"/>
  <c r="F25" i="2"/>
  <c r="E25" i="2"/>
  <c r="D25" i="2"/>
  <c r="C25" i="2"/>
  <c r="B25" i="2"/>
  <c r="K23" i="2"/>
  <c r="K22" i="2"/>
  <c r="K21" i="2"/>
  <c r="K20" i="2"/>
  <c r="K19" i="2"/>
  <c r="K18" i="2"/>
  <c r="K17" i="2"/>
  <c r="K16" i="2"/>
  <c r="K15" i="2"/>
  <c r="K14" i="2"/>
  <c r="K13" i="2"/>
  <c r="K12" i="2"/>
  <c r="A2" i="2"/>
  <c r="G81" i="2" l="1"/>
  <c r="I81" i="2"/>
  <c r="C80" i="2"/>
  <c r="K25" i="2"/>
  <c r="K27" i="2" s="1"/>
  <c r="K48" i="2"/>
  <c r="K50" i="2" s="1"/>
  <c r="C56" i="2"/>
  <c r="G59" i="2"/>
  <c r="B80" i="2"/>
  <c r="D80" i="2"/>
  <c r="F81" i="2"/>
  <c r="H81" i="2"/>
  <c r="J81" i="2"/>
  <c r="B56" i="2"/>
  <c r="D56" i="2"/>
  <c r="F59" i="2"/>
  <c r="H59" i="2"/>
  <c r="J59" i="2"/>
  <c r="I59" i="2"/>
  <c r="C86" i="2" l="1"/>
  <c r="B27" i="2"/>
  <c r="J50" i="2"/>
  <c r="J27" i="2"/>
  <c r="K43" i="7" s="1"/>
  <c r="G47" i="7"/>
  <c r="H27" i="2"/>
  <c r="I47" i="7"/>
  <c r="F47" i="7"/>
  <c r="G89" i="2"/>
  <c r="F49" i="7" s="1"/>
  <c r="H47" i="7"/>
  <c r="E46" i="7"/>
  <c r="F89" i="2"/>
  <c r="D46" i="7"/>
  <c r="K47" i="7"/>
  <c r="C46" i="7"/>
  <c r="D86" i="2"/>
  <c r="E48" i="7" s="1"/>
  <c r="K52" i="2"/>
  <c r="I89" i="2"/>
  <c r="J89" i="2"/>
  <c r="H89" i="2"/>
  <c r="B86" i="2"/>
  <c r="I27" i="2"/>
  <c r="F27" i="2"/>
  <c r="E27" i="2"/>
  <c r="G27" i="2"/>
  <c r="D27" i="2"/>
  <c r="C27" i="2"/>
  <c r="B50" i="2"/>
  <c r="F50" i="2"/>
  <c r="G50" i="2"/>
  <c r="K56" i="2"/>
  <c r="E50" i="2"/>
  <c r="H50" i="2"/>
  <c r="D50" i="2"/>
  <c r="I50" i="2"/>
  <c r="C50" i="2"/>
  <c r="K59" i="2"/>
  <c r="K44" i="7" l="1"/>
  <c r="E86" i="2"/>
  <c r="J52" i="2"/>
  <c r="K45" i="7" s="1"/>
  <c r="I49" i="7"/>
  <c r="K89" i="2"/>
  <c r="H44" i="7"/>
  <c r="D43" i="7"/>
  <c r="C52" i="2"/>
  <c r="G43" i="7"/>
  <c r="H52" i="2"/>
  <c r="E44" i="7"/>
  <c r="F44" i="7"/>
  <c r="H43" i="7"/>
  <c r="I52" i="2"/>
  <c r="I44" i="7"/>
  <c r="F43" i="7"/>
  <c r="G52" i="2"/>
  <c r="C43" i="7"/>
  <c r="B52" i="2"/>
  <c r="D44" i="7"/>
  <c r="C44" i="7"/>
  <c r="E52" i="2"/>
  <c r="I43" i="7"/>
  <c r="F52" i="2"/>
  <c r="E43" i="7"/>
  <c r="D52" i="2"/>
  <c r="K49" i="7"/>
  <c r="G49" i="7"/>
  <c r="H49" i="7"/>
  <c r="C48" i="7"/>
  <c r="D48" i="7"/>
  <c r="G44" i="7"/>
  <c r="I45" i="7" l="1"/>
  <c r="C45" i="7"/>
  <c r="H45" i="7"/>
  <c r="D45" i="7"/>
  <c r="E45" i="7"/>
  <c r="G45" i="7"/>
  <c r="F45" i="7"/>
  <c r="M27" i="8" l="1"/>
  <c r="K116" i="8"/>
  <c r="H61" i="7" s="1"/>
  <c r="J116" i="8"/>
  <c r="G61" i="7" s="1"/>
  <c r="H116" i="8"/>
  <c r="I61" i="7" s="1"/>
  <c r="L116" i="8"/>
  <c r="K61" i="7" s="1"/>
  <c r="E81" i="8" l="1"/>
  <c r="L81" i="8"/>
  <c r="I116" i="8"/>
  <c r="F61" i="7" s="1"/>
  <c r="L277" i="8"/>
  <c r="L279" i="8" s="1"/>
  <c r="K68" i="7" s="1"/>
  <c r="J81" i="8"/>
  <c r="D116" i="8"/>
  <c r="C61" i="7" s="1"/>
  <c r="G81" i="8"/>
  <c r="D81" i="8"/>
  <c r="F81" i="8"/>
  <c r="I130" i="8"/>
  <c r="J147" i="8"/>
  <c r="J130" i="8"/>
  <c r="L147" i="8"/>
  <c r="I147" i="8"/>
  <c r="L130" i="8"/>
  <c r="H81" i="8" l="1"/>
  <c r="G116" i="8"/>
  <c r="F116" i="8"/>
  <c r="E61" i="7" s="1"/>
  <c r="I277" i="8"/>
  <c r="I279" i="8" s="1"/>
  <c r="F68" i="7" s="1"/>
  <c r="K81" i="8"/>
  <c r="I81" i="8"/>
  <c r="E130" i="8"/>
  <c r="L151" i="8"/>
  <c r="L153" i="8" s="1"/>
  <c r="L155" i="8" s="1"/>
  <c r="K64" i="7" s="1"/>
  <c r="E147" i="8"/>
  <c r="L134" i="8"/>
  <c r="E151" i="8"/>
  <c r="I151" i="8"/>
  <c r="I153" i="8" s="1"/>
  <c r="I155" i="8" s="1"/>
  <c r="F64" i="7" s="1"/>
  <c r="L138" i="8"/>
  <c r="K63" i="7" s="1"/>
  <c r="E134" i="8"/>
  <c r="I134" i="8"/>
  <c r="G27" i="8" l="1"/>
  <c r="E27" i="8"/>
  <c r="D73" i="8"/>
  <c r="D83" i="8" s="1"/>
  <c r="D85" i="8" s="1"/>
  <c r="C62" i="7" s="1"/>
  <c r="H151" i="8"/>
  <c r="H134" i="8"/>
  <c r="G130" i="8"/>
  <c r="G147" i="8"/>
  <c r="F134" i="8"/>
  <c r="F151" i="8"/>
  <c r="H130" i="8"/>
  <c r="F147" i="8"/>
  <c r="J151" i="8"/>
  <c r="J153" i="8" s="1"/>
  <c r="J155" i="8" s="1"/>
  <c r="G64" i="7" s="1"/>
  <c r="J134" i="8"/>
  <c r="H147" i="8"/>
  <c r="G134" i="8"/>
  <c r="G151" i="8"/>
  <c r="F130" i="8"/>
  <c r="J27" i="8"/>
  <c r="F27" i="8"/>
  <c r="G277" i="8"/>
  <c r="G279" i="8" s="1"/>
  <c r="D134" i="8"/>
  <c r="D151" i="8"/>
  <c r="D130" i="8"/>
  <c r="D147" i="8"/>
  <c r="H277" i="8"/>
  <c r="H279" i="8" s="1"/>
  <c r="I68" i="7" s="1"/>
  <c r="H27" i="8"/>
  <c r="J73" i="8"/>
  <c r="J83" i="8" s="1"/>
  <c r="J85" i="8" s="1"/>
  <c r="G62" i="7" s="1"/>
  <c r="F277" i="8"/>
  <c r="F279" i="8" s="1"/>
  <c r="E68" i="7" s="1"/>
  <c r="M277" i="8"/>
  <c r="M279" i="8" s="1"/>
  <c r="L68" i="7" s="1"/>
  <c r="D277" i="8"/>
  <c r="D279" i="8" s="1"/>
  <c r="C68" i="7" s="1"/>
  <c r="K73" i="8"/>
  <c r="K83" i="8" s="1"/>
  <c r="K85" i="8" s="1"/>
  <c r="H62" i="7" s="1"/>
  <c r="L73" i="8"/>
  <c r="L83" i="8" s="1"/>
  <c r="L85" i="8" s="1"/>
  <c r="K62" i="7" s="1"/>
  <c r="K27" i="8"/>
  <c r="F73" i="8"/>
  <c r="F83" i="8" s="1"/>
  <c r="F85" i="8" s="1"/>
  <c r="E62" i="7" s="1"/>
  <c r="E116" i="8"/>
  <c r="D61" i="7" s="1"/>
  <c r="H73" i="8"/>
  <c r="H83" i="8" s="1"/>
  <c r="H85" i="8" s="1"/>
  <c r="E73" i="8"/>
  <c r="E83" i="8" s="1"/>
  <c r="E85" i="8" s="1"/>
  <c r="D62" i="7" s="1"/>
  <c r="K277" i="8"/>
  <c r="K279" i="8" s="1"/>
  <c r="H68" i="7" s="1"/>
  <c r="J277" i="8"/>
  <c r="J279" i="8" s="1"/>
  <c r="G68" i="7" s="1"/>
  <c r="E277" i="8"/>
  <c r="E279" i="8" s="1"/>
  <c r="D68" i="7" s="1"/>
  <c r="I27" i="8"/>
  <c r="G73" i="8"/>
  <c r="G83" i="8" s="1"/>
  <c r="G85" i="8" s="1"/>
  <c r="L27" i="8"/>
  <c r="I73" i="8"/>
  <c r="I83" i="8" s="1"/>
  <c r="I85" i="8" s="1"/>
  <c r="F62" i="7" s="1"/>
  <c r="E153" i="8"/>
  <c r="E155" i="8" s="1"/>
  <c r="D64" i="7" s="1"/>
  <c r="E138" i="8"/>
  <c r="D63" i="7" s="1"/>
  <c r="I138" i="8"/>
  <c r="F63" i="7" s="1"/>
  <c r="G153" i="8" l="1"/>
  <c r="G155" i="8" s="1"/>
  <c r="K134" i="8"/>
  <c r="K151" i="8"/>
  <c r="K130" i="8"/>
  <c r="K147" i="8"/>
  <c r="F138" i="8"/>
  <c r="E63" i="7" s="1"/>
  <c r="G138" i="8"/>
  <c r="H138" i="8"/>
  <c r="I63" i="7" s="1"/>
  <c r="J138" i="8"/>
  <c r="G63" i="7" s="1"/>
  <c r="F153" i="8"/>
  <c r="F155" i="8" s="1"/>
  <c r="E64" i="7" s="1"/>
  <c r="H153" i="8"/>
  <c r="H155" i="8" s="1"/>
  <c r="I64" i="7" s="1"/>
  <c r="D138" i="8"/>
  <c r="C63" i="7" s="1"/>
  <c r="D153" i="8"/>
  <c r="D155" i="8" s="1"/>
  <c r="C64" i="7" s="1"/>
  <c r="F87" i="8"/>
  <c r="E58" i="7" s="1"/>
  <c r="F88" i="8"/>
  <c r="E59" i="7" s="1"/>
  <c r="K87" i="8"/>
  <c r="H58" i="7" s="1"/>
  <c r="L87" i="8"/>
  <c r="K58" i="7" s="1"/>
  <c r="L88" i="8"/>
  <c r="K59" i="7" s="1"/>
  <c r="I62" i="7"/>
  <c r="H87" i="8"/>
  <c r="I58" i="7" s="1"/>
  <c r="K88" i="8"/>
  <c r="H59" i="7" s="1"/>
  <c r="J87" i="8"/>
  <c r="G58" i="7" s="1"/>
  <c r="I88" i="8"/>
  <c r="F59" i="7" s="1"/>
  <c r="J88" i="8"/>
  <c r="G59" i="7" s="1"/>
  <c r="I87" i="8"/>
  <c r="F58" i="7" s="1"/>
  <c r="H88" i="8"/>
  <c r="I59" i="7" s="1"/>
  <c r="D27" i="8"/>
  <c r="C85" i="8"/>
  <c r="E88" i="8"/>
  <c r="D59" i="7" s="1"/>
  <c r="D88" i="8"/>
  <c r="M30" i="8"/>
  <c r="G17" i="8"/>
  <c r="D87" i="8"/>
  <c r="E87" i="8"/>
  <c r="D58" i="7" s="1"/>
  <c r="I8" i="8"/>
  <c r="F52" i="7" s="1"/>
  <c r="H17" i="8" l="1"/>
  <c r="H30" i="8" s="1"/>
  <c r="K153" i="8"/>
  <c r="K155" i="8" s="1"/>
  <c r="H64" i="7" s="1"/>
  <c r="K138" i="8"/>
  <c r="H63" i="7" s="1"/>
  <c r="K8" i="8"/>
  <c r="H52" i="7" s="1"/>
  <c r="C59" i="7"/>
  <c r="C88" i="8"/>
  <c r="J17" i="8"/>
  <c r="K17" i="8"/>
  <c r="E8" i="8"/>
  <c r="D52" i="7" s="1"/>
  <c r="J8" i="8"/>
  <c r="G52" i="7" s="1"/>
  <c r="G8" i="8"/>
  <c r="F8" i="8"/>
  <c r="E52" i="7" s="1"/>
  <c r="G30" i="8"/>
  <c r="F17" i="8"/>
  <c r="E17" i="8"/>
  <c r="H8" i="8"/>
  <c r="I52" i="7" s="1"/>
  <c r="C58" i="7"/>
  <c r="C87" i="8"/>
  <c r="L8" i="8"/>
  <c r="K52" i="7" s="1"/>
  <c r="L17" i="8"/>
  <c r="D17" i="8" l="1"/>
  <c r="D30" i="8" s="1"/>
  <c r="I17" i="8"/>
  <c r="I30" i="8" s="1"/>
  <c r="E30" i="8"/>
  <c r="K30" i="8"/>
  <c r="L30" i="8"/>
  <c r="J30" i="8"/>
  <c r="F30" i="8"/>
  <c r="D8" i="8" l="1"/>
  <c r="C17" i="8"/>
  <c r="M19" i="8" s="1"/>
  <c r="C52" i="7" l="1"/>
  <c r="C8" i="8"/>
  <c r="C30" i="8"/>
  <c r="L53" i="7"/>
  <c r="G19" i="8"/>
  <c r="H19" i="8"/>
  <c r="I53" i="7" s="1"/>
  <c r="D19" i="8"/>
  <c r="K19" i="8"/>
  <c r="H53" i="7" s="1"/>
  <c r="I19" i="8"/>
  <c r="F53" i="7" s="1"/>
  <c r="F19" i="8"/>
  <c r="E53" i="7" s="1"/>
  <c r="J19" i="8"/>
  <c r="G53" i="7" s="1"/>
  <c r="E19" i="8"/>
  <c r="D53" i="7" s="1"/>
  <c r="L19" i="8"/>
  <c r="K53" i="7" s="1"/>
  <c r="C19" i="8" l="1"/>
  <c r="C53" i="7"/>
  <c r="M32" i="8"/>
  <c r="L54" i="7" s="1"/>
  <c r="H32" i="8"/>
  <c r="I54" i="7" s="1"/>
  <c r="G32" i="8"/>
  <c r="L32" i="8"/>
  <c r="K54" i="7" s="1"/>
  <c r="F32" i="8"/>
  <c r="E54" i="7" s="1"/>
  <c r="K32" i="8"/>
  <c r="H54" i="7" s="1"/>
  <c r="E32" i="8"/>
  <c r="D54" i="7" s="1"/>
  <c r="J32" i="8"/>
  <c r="G54" i="7" s="1"/>
  <c r="I32" i="8"/>
  <c r="F54" i="7" s="1"/>
  <c r="D32" i="8"/>
  <c r="C32" i="8" l="1"/>
  <c r="C54" i="7"/>
</calcChain>
</file>

<file path=xl/sharedStrings.xml><?xml version="1.0" encoding="utf-8"?>
<sst xmlns="http://schemas.openxmlformats.org/spreadsheetml/2006/main" count="914" uniqueCount="281">
  <si>
    <t>PacifiCorp</t>
  </si>
  <si>
    <t>Historical Factors</t>
  </si>
  <si>
    <t>CP ALLOCATION FACTOR</t>
  </si>
  <si>
    <t xml:space="preserve"> Demand Percentage</t>
  </si>
  <si>
    <t xml:space="preserve"> Energy Percentage</t>
  </si>
  <si>
    <t>MONTH</t>
  </si>
  <si>
    <t>CALIFORNIA</t>
  </si>
  <si>
    <t>WASHINGTON</t>
  </si>
  <si>
    <t>TOTAL</t>
  </si>
  <si>
    <t>Load Curtailment</t>
  </si>
  <si>
    <t>Total</t>
  </si>
  <si>
    <t>System Capacity Factor</t>
  </si>
  <si>
    <t xml:space="preserve">ENERGY ALLOCATION NOTE  </t>
  </si>
  <si>
    <t>System Energy Factor</t>
  </si>
  <si>
    <t>SE</t>
  </si>
  <si>
    <t>Control Area Factors</t>
  </si>
  <si>
    <t>Control Area Energy - West</t>
  </si>
  <si>
    <t>CAEW</t>
  </si>
  <si>
    <t>Control Area Energy - East</t>
  </si>
  <si>
    <t>SG</t>
  </si>
  <si>
    <t>CAEE</t>
  </si>
  <si>
    <t>DGP</t>
  </si>
  <si>
    <t>DGU</t>
  </si>
  <si>
    <t>WCA</t>
  </si>
  <si>
    <t>ECA</t>
  </si>
  <si>
    <t>Total Coin. Peak</t>
  </si>
  <si>
    <t>West. Contrl CP Factor</t>
  </si>
  <si>
    <t>East. Contrl CP Factor</t>
  </si>
  <si>
    <t>Control Area Generation Factors</t>
  </si>
  <si>
    <t>Control Area Generation - West</t>
  </si>
  <si>
    <t>CAGW</t>
  </si>
  <si>
    <t>Control Area Generation - East</t>
  </si>
  <si>
    <t>CAGE</t>
  </si>
  <si>
    <t>OREGON</t>
  </si>
  <si>
    <t>MONTANA</t>
  </si>
  <si>
    <t>WYOMING - P</t>
  </si>
  <si>
    <t>UTAH</t>
  </si>
  <si>
    <t>IDAHO</t>
  </si>
  <si>
    <t>WYOMING - U</t>
  </si>
  <si>
    <t>FERC</t>
  </si>
  <si>
    <t>JAM INPUT TEMPLATE</t>
  </si>
  <si>
    <t>METERED LOADS (CP)</t>
  </si>
  <si>
    <t>Non-FERC</t>
  </si>
  <si>
    <t>Month</t>
  </si>
  <si>
    <t>Day</t>
  </si>
  <si>
    <t>Time</t>
  </si>
  <si>
    <t>CA</t>
  </si>
  <si>
    <t>OR</t>
  </si>
  <si>
    <t>WA</t>
  </si>
  <si>
    <t>E. WY</t>
  </si>
  <si>
    <t>Total UT</t>
  </si>
  <si>
    <t>ID</t>
  </si>
  <si>
    <t>W. WY</t>
  </si>
  <si>
    <t>UT</t>
  </si>
  <si>
    <t>NET UT</t>
  </si>
  <si>
    <t xml:space="preserve"> </t>
  </si>
  <si>
    <t>-</t>
  </si>
  <si>
    <t>(less)</t>
  </si>
  <si>
    <t>Adjustments for Curtailments, Buy-Throughs and Load No Longer Served (Reductions to Load)</t>
  </si>
  <si>
    <t>=</t>
  </si>
  <si>
    <t>equals</t>
  </si>
  <si>
    <t>+</t>
  </si>
  <si>
    <t>plus</t>
  </si>
  <si>
    <t>LOADS FOR JURISDICTIONAL  ALLOCATION (CP) - Prior to Temperature Adjustment</t>
  </si>
  <si>
    <t>NORMALIZED LOADS FOR JURISDICTIONAL  ALLOCATION (CP)</t>
  </si>
  <si>
    <t>SC Factor</t>
  </si>
  <si>
    <t>SG Factor</t>
  </si>
  <si>
    <t>ENERGY</t>
  </si>
  <si>
    <t>METERED LOADS (MWH)</t>
  </si>
  <si>
    <t>Year</t>
  </si>
  <si>
    <t xml:space="preserve"> Net UT</t>
  </si>
  <si>
    <t>LOADS SERVED FROM COMPANY RESOURCES (NPC)</t>
  </si>
  <si>
    <t>Net UT</t>
  </si>
  <si>
    <t>NORMALIZED LOADS SERVED FROM COMPANY RESOURCES  (NPC) - Prior to Temperature Adjustment</t>
  </si>
  <si>
    <t>Temperature Adjustment for Energy</t>
  </si>
  <si>
    <t>NORMALIZED LOADS FOR JURISDICTIONAL  ALLOCATION (MWH)</t>
  </si>
  <si>
    <t>SE Factor</t>
  </si>
  <si>
    <t>CAEW Factor</t>
  </si>
  <si>
    <t>CAEE Factor</t>
  </si>
  <si>
    <t>West Control Area</t>
  </si>
  <si>
    <t>DESCRIPTION</t>
  </si>
  <si>
    <t>FACTOR</t>
  </si>
  <si>
    <t>California</t>
  </si>
  <si>
    <t>Oregon</t>
  </si>
  <si>
    <t>Washington</t>
  </si>
  <si>
    <t>Montana</t>
  </si>
  <si>
    <t>Utah</t>
  </si>
  <si>
    <t>OTHER</t>
  </si>
  <si>
    <t>Ref #</t>
  </si>
  <si>
    <t>Situs</t>
  </si>
  <si>
    <t>S</t>
  </si>
  <si>
    <t>System Generation</t>
  </si>
  <si>
    <t>System Capacity</t>
  </si>
  <si>
    <t>SC</t>
  </si>
  <si>
    <t>System Energy</t>
  </si>
  <si>
    <t>SO</t>
  </si>
  <si>
    <t>Gross Plant-System</t>
  </si>
  <si>
    <t>GPS</t>
  </si>
  <si>
    <t>System Net Plant</t>
  </si>
  <si>
    <t>SNP</t>
  </si>
  <si>
    <t>Division Net Plant Distribution</t>
  </si>
  <si>
    <t>SNPD</t>
  </si>
  <si>
    <t>Jim Bridger Generation</t>
  </si>
  <si>
    <t>JBG</t>
  </si>
  <si>
    <t>Jim Bridger Energy</t>
  </si>
  <si>
    <t>JBE</t>
  </si>
  <si>
    <t>Wheeling Revenue - Generation</t>
  </si>
  <si>
    <t>WRG</t>
  </si>
  <si>
    <t>Wheeling Revenue - Energy</t>
  </si>
  <si>
    <t>WRE</t>
  </si>
  <si>
    <t>Customer - System</t>
  </si>
  <si>
    <t>CN</t>
  </si>
  <si>
    <t>CIAC</t>
  </si>
  <si>
    <t>Bad Debt Expense</t>
  </si>
  <si>
    <t>BADDEBT</t>
  </si>
  <si>
    <t>Accumulated Investment Tax Credit 1984</t>
  </si>
  <si>
    <t>ITC84</t>
  </si>
  <si>
    <t>Fixed</t>
  </si>
  <si>
    <t>Accumulated Investment Tax Credit 1985</t>
  </si>
  <si>
    <t>ITC85</t>
  </si>
  <si>
    <t>Accumulated Investment Tax Credit 1986</t>
  </si>
  <si>
    <t>ITC86</t>
  </si>
  <si>
    <t>Accumulated Investment Tax Credit 1988</t>
  </si>
  <si>
    <t>ITC88</t>
  </si>
  <si>
    <t>Accumulated Investment Tax Credit 1989</t>
  </si>
  <si>
    <t>ITC89</t>
  </si>
  <si>
    <t>Accumulated Investment Tax Credit 1990</t>
  </si>
  <si>
    <t>ITC90</t>
  </si>
  <si>
    <t>Other Electric</t>
  </si>
  <si>
    <t>Non-Utility</t>
  </si>
  <si>
    <t>NUTIL</t>
  </si>
  <si>
    <t>System Net Transmission Plant</t>
  </si>
  <si>
    <t>SNPT</t>
  </si>
  <si>
    <t>Trojan Plant Allocator</t>
  </si>
  <si>
    <t>TROJP</t>
  </si>
  <si>
    <t>Trojan Decommissioning Allocator</t>
  </si>
  <si>
    <t>TROJD</t>
  </si>
  <si>
    <t>DIT Expense</t>
  </si>
  <si>
    <t>DITEXP</t>
  </si>
  <si>
    <t>DIT Balance</t>
  </si>
  <si>
    <t>DITBAL</t>
  </si>
  <si>
    <t>Tax Depreciation</t>
  </si>
  <si>
    <t>TAXDEPR</t>
  </si>
  <si>
    <t>SCHMAT Depreciation Expense</t>
  </si>
  <si>
    <t>SCHMDEXP</t>
  </si>
  <si>
    <t xml:space="preserve">TOTAL GROSS PLANT (LESS SO FACTOR) </t>
  </si>
  <si>
    <t>SYSTEM OVERHEAD FACTOR (SO)</t>
  </si>
  <si>
    <t>Wyo-PP&amp;L</t>
  </si>
  <si>
    <t xml:space="preserve">Idaho-UP&amp;L </t>
  </si>
  <si>
    <t>Wyo-UP&amp;L</t>
  </si>
  <si>
    <t>GROSS PLANT :</t>
  </si>
  <si>
    <t>PRODUCTION PLANT</t>
  </si>
  <si>
    <t>TRANSMISSION PLANT</t>
  </si>
  <si>
    <t>DISTRIBUTION PLANT</t>
  </si>
  <si>
    <t>GENERAL PLANT</t>
  </si>
  <si>
    <t>INTANGIBLE PLANT</t>
  </si>
  <si>
    <t>TOTAL GROSS PLANT</t>
  </si>
  <si>
    <t>GROSS PLANT-SYSTEM FACTOR</t>
  </si>
  <si>
    <t>ACCUMULATED DEPRECIATION AND AMORTIZATION</t>
  </si>
  <si>
    <t>NET PLANT</t>
  </si>
  <si>
    <t>SYSTEM NET PLANT FACTOR (SNP)</t>
  </si>
  <si>
    <t>DISTRIBUTION :</t>
  </si>
  <si>
    <t>DISTRIBUTION PLANT - PACIFIC</t>
  </si>
  <si>
    <t>LESS ACCUMULATED DEPRECIATION</t>
  </si>
  <si>
    <t>DNPDP</t>
  </si>
  <si>
    <t>DIVISION NET PLANT DISTRIBUTION PACIFIC</t>
  </si>
  <si>
    <t>DISTRIBUTION PLANT - UTAH</t>
  </si>
  <si>
    <t>DNPDU</t>
  </si>
  <si>
    <t>DIVISION NET PLANT DISTRIBUTION UTAH</t>
  </si>
  <si>
    <t>TOTAL NET DISTRIBUTION PLANT</t>
  </si>
  <si>
    <t>DNPD &amp; SNPD</t>
  </si>
  <si>
    <t>SYSTEM NET PLANT DISTRIBUTION</t>
  </si>
  <si>
    <t>Jim Bridger Plant Allocation:</t>
  </si>
  <si>
    <t>East Control Area</t>
  </si>
  <si>
    <t>TRANSMISSION :</t>
  </si>
  <si>
    <t>TOTAL NET TRANSMISSION PLANT</t>
  </si>
  <si>
    <t>SYSTEM NET PLANT TRANSMISSION</t>
  </si>
  <si>
    <t>Total Electric Billings</t>
  </si>
  <si>
    <t>Customer System factor - CN</t>
  </si>
  <si>
    <t>Customer Adv.</t>
  </si>
  <si>
    <t>Contributions in Aid of Construction</t>
  </si>
  <si>
    <t>Received</t>
  </si>
  <si>
    <t>Factor %</t>
  </si>
  <si>
    <t>Washington - Other</t>
  </si>
  <si>
    <t>Washington - SWIFT</t>
  </si>
  <si>
    <t>Idaho - PPL</t>
  </si>
  <si>
    <t>Idaho - UPL</t>
  </si>
  <si>
    <t>Wyoming PPL</t>
  </si>
  <si>
    <t>Wyoming UPL</t>
  </si>
  <si>
    <t>Account 904 Balance</t>
  </si>
  <si>
    <t>Account 182.22</t>
  </si>
  <si>
    <t>NON-UTILITY</t>
  </si>
  <si>
    <t>Pre-merger                                     (101)</t>
  </si>
  <si>
    <t>SNNP</t>
  </si>
  <si>
    <t>Total Acct 182.22</t>
  </si>
  <si>
    <t>Revised Study                                (228)</t>
  </si>
  <si>
    <t>December 1993 Adj.</t>
  </si>
  <si>
    <t>Adjusted Acct 182.22</t>
  </si>
  <si>
    <t>Account 228.42</t>
  </si>
  <si>
    <t>Plant - Premerger</t>
  </si>
  <si>
    <t xml:space="preserve">        - Postmerger</t>
  </si>
  <si>
    <t>Storage Facility</t>
  </si>
  <si>
    <t>Transition Costs</t>
  </si>
  <si>
    <t>Total Acct 228.42</t>
  </si>
  <si>
    <t>Adjusted Acct 228.42</t>
  </si>
  <si>
    <t>DITEXP:</t>
  </si>
  <si>
    <t>Pre-Merger - PPL</t>
  </si>
  <si>
    <t>Prod / Hydro</t>
  </si>
  <si>
    <t>Transmission</t>
  </si>
  <si>
    <t>Distribution</t>
  </si>
  <si>
    <t>General</t>
  </si>
  <si>
    <t>Mining</t>
  </si>
  <si>
    <t>Malin</t>
  </si>
  <si>
    <t>Non Utility</t>
  </si>
  <si>
    <t xml:space="preserve">     Total PPL</t>
  </si>
  <si>
    <t>Pre-Merger - UPL</t>
  </si>
  <si>
    <t xml:space="preserve">     Total UPL</t>
  </si>
  <si>
    <t>Post-Merger (Vintages beginning 2006 and forward except for WCA which is 2007 and forward)</t>
  </si>
  <si>
    <t>Prod / Other Prod</t>
  </si>
  <si>
    <t>Cholla Unit 4</t>
  </si>
  <si>
    <t>Gadsby Unit 4, 5 &amp; 6</t>
  </si>
  <si>
    <t>Hydro-PPL</t>
  </si>
  <si>
    <t>Hydro-UPL</t>
  </si>
  <si>
    <t>General/ Intangibles</t>
  </si>
  <si>
    <t>WCA - CAEE 2007+</t>
  </si>
  <si>
    <t>WCA - CAGE 2007+</t>
  </si>
  <si>
    <t>WCA - CAGW 2007+</t>
  </si>
  <si>
    <t>WCA_CAGW 2007+ -Marengo</t>
  </si>
  <si>
    <t>WCA CAGW 2007+ -Goodnoe</t>
  </si>
  <si>
    <t>WCA - General 2007+</t>
  </si>
  <si>
    <t>WCA - JBG 2007+</t>
  </si>
  <si>
    <t>Oregon Extra Book Depreciation</t>
  </si>
  <si>
    <t xml:space="preserve">     Total Post Merger</t>
  </si>
  <si>
    <t>Total Deferred Taxes</t>
  </si>
  <si>
    <t>Percentage of Total (DITEXP)</t>
  </si>
  <si>
    <t>DITBAL :</t>
  </si>
  <si>
    <t>OREGON EXTRA BOOK DEPR</t>
  </si>
  <si>
    <t>Total Post Merger</t>
  </si>
  <si>
    <t>Percentage of Total (DITBAL)</t>
  </si>
  <si>
    <t>Total Schedule M Differences (PowerTax)</t>
  </si>
  <si>
    <t>TAXDEPR Factor</t>
  </si>
  <si>
    <t>SCHMD</t>
  </si>
  <si>
    <t>Depreciation Expense :</t>
  </si>
  <si>
    <t>Steam</t>
  </si>
  <si>
    <t>Acct 403.1</t>
  </si>
  <si>
    <t>Nuclear</t>
  </si>
  <si>
    <t>Acct 403.2</t>
  </si>
  <si>
    <t>Hydro</t>
  </si>
  <si>
    <t>Acct 403.3</t>
  </si>
  <si>
    <t>Other</t>
  </si>
  <si>
    <t>Acct 403.4</t>
  </si>
  <si>
    <t>Acct 403.5</t>
  </si>
  <si>
    <t>Acct 403.6</t>
  </si>
  <si>
    <t>Acct 403.7&amp;8</t>
  </si>
  <si>
    <t>Acct 403.9</t>
  </si>
  <si>
    <t>Experimental</t>
  </si>
  <si>
    <t>Postmerger Hydro Step I Adjustment</t>
  </si>
  <si>
    <t>Total Depreciation Expense :</t>
  </si>
  <si>
    <t>WYOMING</t>
  </si>
  <si>
    <t>CACW</t>
  </si>
  <si>
    <t>CACE</t>
  </si>
  <si>
    <t>Adjustment for Coincident System Peaks Temperature Adjustment</t>
  </si>
  <si>
    <t>WEST CONTROL AREA COINCIDENT PEAKS</t>
  </si>
  <si>
    <t xml:space="preserve">COINCIDENT PEAK SERVED FROM COMPANY RESOURCES  </t>
  </si>
  <si>
    <t>COINCIDENT PEAKS (Normalized)</t>
  </si>
  <si>
    <t>COINCIDENT PEAKS</t>
  </si>
  <si>
    <t>IDAHO-UPL</t>
  </si>
  <si>
    <t>WY-UP&amp;L</t>
  </si>
  <si>
    <t>WYOMING-PPL</t>
  </si>
  <si>
    <t>System Generation (75% SC, 25% SE)</t>
  </si>
  <si>
    <t>WYOMING-UPL</t>
  </si>
  <si>
    <t>Checks - Load Based Allocation Factors</t>
  </si>
  <si>
    <t>Checks - Other Allocation Factors</t>
  </si>
  <si>
    <t>SCHMDEXPT</t>
  </si>
  <si>
    <t xml:space="preserve">Adjustments for Ancillary Services Contracts including Reserves and Direct Access (Additions to Load) </t>
  </si>
  <si>
    <t>10.11</t>
  </si>
  <si>
    <t>HIDE</t>
  </si>
  <si>
    <t>yes</t>
  </si>
  <si>
    <t>System Overhead</t>
  </si>
  <si>
    <t>Washington General Rate Case - 2021</t>
  </si>
  <si>
    <t>WIJAM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</si>
</sst>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yy"/>
    <numFmt numFmtId="165" formatCode="#,##0.0"/>
    <numFmt numFmtId="166" formatCode="0.0"/>
    <numFmt numFmtId="167" formatCode="0.0000%"/>
    <numFmt numFmtId="168" formatCode="_(* #,##0_);_(* \(#,##0\);_(* &quot;-&quot;??_);_(@_)"/>
    <numFmt numFmtId="169" formatCode="_(* #,##0.0_);_(* \(#,##0.0\);_(* &quot;-&quot;??_);_(@_)"/>
    <numFmt numFmtId="170" formatCode="[$-409]mmm\-yy;@"/>
    <numFmt numFmtId="171" formatCode="0_);\(0\)"/>
    <numFmt numFmtId="172" formatCode="0.000%"/>
    <numFmt numFmtId="173" formatCode="_-* #,##0\ &quot;F&quot;_-;\-* #,##0\ &quot;F&quot;_-;_-* &quot;-&quot;\ &quot;F&quot;_-;_-@_-"/>
    <numFmt numFmtId="174" formatCode="&quot;$&quot;###0;[Red]\(&quot;$&quot;###0\)"/>
    <numFmt numFmtId="175" formatCode="&quot;$&quot;#,##0\ ;\(&quot;$&quot;#,##0\)"/>
    <numFmt numFmtId="176" formatCode="########\-###\-###"/>
    <numFmt numFmtId="177" formatCode="#,##0.000;[Red]\-#,##0.000"/>
    <numFmt numFmtId="178" formatCode="#,##0.0_);\(#,##0.0\);\-\ ;"/>
    <numFmt numFmtId="179" formatCode="#,##0.0000"/>
    <numFmt numFmtId="180" formatCode="mmm\ dd\,\ yyyy"/>
    <numFmt numFmtId="181" formatCode="General_)"/>
    <numFmt numFmtId="182" formatCode="_(* #,##0.0000_);_(* \(#,##0.0000\);_(* &quot;-&quot;??_);_(@_)"/>
    <numFmt numFmtId="183" formatCode="_(* #,##0.0_);_(* \(#,##0.0\);_(* &quot;-&quot;_);_(@_)"/>
    <numFmt numFmtId="184" formatCode="0.0000%;\-0.0000%;&quot;-&quot;_%"/>
    <numFmt numFmtId="185" formatCode="0.0000000%"/>
    <numFmt numFmtId="186" formatCode="0.000000000%"/>
  </numFmts>
  <fonts count="7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 MT"/>
      <family val="2"/>
    </font>
    <font>
      <sz val="9"/>
      <color indexed="12"/>
      <name val="Arial"/>
      <family val="2"/>
    </font>
    <font>
      <sz val="9"/>
      <name val="Arial MT"/>
    </font>
    <font>
      <sz val="9"/>
      <color indexed="9"/>
      <name val="Arial"/>
      <family val="2"/>
    </font>
    <font>
      <b/>
      <sz val="9"/>
      <name val="Arial MT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Courier"/>
      <family val="3"/>
    </font>
    <font>
      <sz val="10"/>
      <color indexed="8"/>
      <name val="Helv"/>
    </font>
    <font>
      <sz val="10"/>
      <color indexed="24"/>
      <name val="Courier New"/>
      <family val="3"/>
    </font>
    <font>
      <sz val="10"/>
      <name val="Helv"/>
    </font>
    <font>
      <sz val="12"/>
      <name val="Arial"/>
      <family val="2"/>
    </font>
    <font>
      <sz val="10"/>
      <name val="MS Sans Serif"/>
      <family val="2"/>
    </font>
    <font>
      <sz val="12"/>
      <name val="Times New Roman"/>
      <family val="1"/>
    </font>
    <font>
      <sz val="8"/>
      <name val="Helv"/>
    </font>
    <font>
      <i/>
      <sz val="11"/>
      <color indexed="23"/>
      <name val="Calibri"/>
      <family val="2"/>
    </font>
    <font>
      <sz val="7"/>
      <name val="Arial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2"/>
      <color indexed="24"/>
      <name val="Times New Roman"/>
      <family val="1"/>
    </font>
    <font>
      <sz val="10"/>
      <color indexed="24"/>
      <name val="Times New Roman"/>
      <family val="1"/>
    </font>
    <font>
      <b/>
      <sz val="11"/>
      <color indexed="56"/>
      <name val="Calibri"/>
      <family val="2"/>
    </font>
    <font>
      <b/>
      <i/>
      <sz val="8"/>
      <color indexed="18"/>
      <name val="Helv"/>
    </font>
    <font>
      <sz val="11"/>
      <color indexed="52"/>
      <name val="Calibri"/>
      <family val="2"/>
    </font>
    <font>
      <b/>
      <sz val="8"/>
      <name val="Arial"/>
      <family val="2"/>
    </font>
    <font>
      <sz val="11"/>
      <color indexed="60"/>
      <name val="Calibri"/>
      <family val="2"/>
    </font>
    <font>
      <sz val="11"/>
      <color indexed="8"/>
      <name val="TimesNewRomanPS"/>
    </font>
    <font>
      <sz val="11"/>
      <name val="TimesNewRomanPS"/>
    </font>
    <font>
      <b/>
      <sz val="11"/>
      <color indexed="63"/>
      <name val="Calibri"/>
      <family val="2"/>
    </font>
    <font>
      <sz val="10"/>
      <color indexed="11"/>
      <name val="Geneva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8"/>
      <color indexed="62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sz val="12"/>
      <name val="Arial MT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sz val="10"/>
      <name val="LinePrinter"/>
    </font>
    <font>
      <sz val="8"/>
      <color indexed="12"/>
      <name val="Arial"/>
      <family val="2"/>
    </font>
    <font>
      <sz val="11"/>
      <color indexed="10"/>
      <name val="Calibri"/>
      <family val="2"/>
    </font>
    <font>
      <b/>
      <u/>
      <sz val="9"/>
      <name val="Arial"/>
      <family val="2"/>
    </font>
    <font>
      <sz val="10"/>
      <color rgb="FFC00000"/>
      <name val="Arial"/>
      <family val="2"/>
    </font>
    <font>
      <b/>
      <u/>
      <sz val="10"/>
      <color rgb="FFC00000"/>
      <name val="Calibri"/>
      <family val="2"/>
      <scheme val="minor"/>
    </font>
    <font>
      <b/>
      <u/>
      <sz val="10"/>
      <name val="Arial"/>
      <family val="2"/>
    </font>
    <font>
      <sz val="10"/>
      <color rgb="FF000000"/>
      <name val="Arial MT"/>
      <family val="2"/>
    </font>
    <font>
      <sz val="10"/>
      <name val="Arial MT"/>
      <family val="2"/>
    </font>
    <font>
      <sz val="10"/>
      <name val="Calibri"/>
      <family val="2"/>
      <scheme val="minor"/>
    </font>
    <font>
      <sz val="11"/>
      <color rgb="FFC00000"/>
      <name val="Calibri"/>
      <family val="2"/>
      <scheme val="minor"/>
    </font>
    <font>
      <sz val="10"/>
      <color theme="6" tint="-0.499984740745262"/>
      <name val="Arial"/>
      <family val="2"/>
    </font>
    <font>
      <sz val="11"/>
      <color theme="6" tint="-0.499984740745262"/>
      <name val="Calibri"/>
      <family val="2"/>
      <scheme val="minor"/>
    </font>
    <font>
      <sz val="10"/>
      <color theme="6" tint="-0.499984740745262"/>
      <name val="Calibri"/>
      <family val="2"/>
      <scheme val="minor"/>
    </font>
  </fonts>
  <fills count="4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15"/>
      </patternFill>
    </fill>
    <fill>
      <patternFill patternType="lightGray"/>
    </fill>
    <fill>
      <patternFill patternType="solid">
        <fgColor indexed="6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05">
    <xf numFmtId="0" fontId="0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4" fillId="0" borderId="4" applyNumberFormat="0" applyProtection="0">
      <alignment horizontal="left" vertical="center" indent="1"/>
    </xf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21" borderId="0" applyNumberFormat="0" applyBorder="0" applyAlignment="0" applyProtection="0"/>
    <xf numFmtId="0" fontId="19" fillId="5" borderId="0" applyNumberFormat="0" applyBorder="0" applyAlignment="0" applyProtection="0"/>
    <xf numFmtId="0" fontId="20" fillId="22" borderId="15" applyNumberFormat="0" applyAlignment="0" applyProtection="0"/>
    <xf numFmtId="0" fontId="21" fillId="23" borderId="16" applyNumberFormat="0" applyAlignment="0" applyProtection="0"/>
    <xf numFmtId="0" fontId="2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73" fontId="2" fillId="0" borderId="0"/>
    <xf numFmtId="1" fontId="23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24" fillId="0" borderId="0" applyFont="0" applyFill="0" applyBorder="0" applyAlignment="0" applyProtection="0"/>
    <xf numFmtId="0" fontId="25" fillId="0" borderId="0"/>
    <xf numFmtId="0" fontId="25" fillId="0" borderId="0"/>
    <xf numFmtId="3" fontId="24" fillId="0" borderId="0" applyFont="0" applyFill="0" applyBorder="0" applyAlignment="0" applyProtection="0"/>
    <xf numFmtId="0" fontId="25" fillId="0" borderId="0"/>
    <xf numFmtId="44" fontId="26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8" fillId="0" borderId="0" applyFont="0" applyFill="0" applyBorder="0" applyAlignment="0" applyProtection="0"/>
    <xf numFmtId="174" fontId="29" fillId="0" borderId="0" applyFont="0" applyFill="0" applyBorder="0" applyProtection="0">
      <alignment horizontal="right"/>
    </xf>
    <xf numFmtId="5" fontId="25" fillId="0" borderId="0"/>
    <xf numFmtId="175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0" borderId="0"/>
    <xf numFmtId="0" fontId="24" fillId="0" borderId="0" applyFont="0" applyFill="0" applyBorder="0" applyAlignment="0" applyProtection="0"/>
    <xf numFmtId="0" fontId="30" fillId="0" borderId="0" applyNumberFormat="0" applyFill="0" applyBorder="0" applyAlignment="0" applyProtection="0"/>
    <xf numFmtId="2" fontId="24" fillId="0" borderId="0" applyFont="0" applyFill="0" applyBorder="0" applyAlignment="0" applyProtection="0"/>
    <xf numFmtId="0" fontId="31" fillId="0" borderId="0" applyFont="0" applyFill="0" applyBorder="0" applyAlignment="0" applyProtection="0">
      <alignment horizontal="left"/>
    </xf>
    <xf numFmtId="0" fontId="32" fillId="6" borderId="0" applyNumberFormat="0" applyBorder="0" applyAlignment="0" applyProtection="0"/>
    <xf numFmtId="38" fontId="33" fillId="24" borderId="0" applyNumberFormat="0" applyBorder="0" applyAlignment="0" applyProtection="0"/>
    <xf numFmtId="0" fontId="34" fillId="0" borderId="0"/>
    <xf numFmtId="0" fontId="16" fillId="0" borderId="6" applyNumberFormat="0" applyAlignment="0" applyProtection="0">
      <alignment horizontal="left" vertical="center"/>
    </xf>
    <xf numFmtId="0" fontId="16" fillId="0" borderId="17">
      <alignment horizontal="left" vertical="center"/>
    </xf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8" applyNumberFormat="0" applyFill="0" applyAlignment="0" applyProtection="0"/>
    <xf numFmtId="0" fontId="37" fillId="0" borderId="0" applyNumberFormat="0" applyFill="0" applyBorder="0" applyAlignment="0" applyProtection="0"/>
    <xf numFmtId="10" fontId="33" fillId="25" borderId="19" applyNumberFormat="0" applyBorder="0" applyAlignment="0" applyProtection="0"/>
    <xf numFmtId="0" fontId="38" fillId="0" borderId="0" applyNumberFormat="0" applyFill="0" applyBorder="0" applyAlignment="0">
      <protection locked="0"/>
    </xf>
    <xf numFmtId="0" fontId="38" fillId="0" borderId="0" applyNumberFormat="0" applyFill="0" applyBorder="0" applyAlignment="0">
      <protection locked="0"/>
    </xf>
    <xf numFmtId="0" fontId="39" fillId="0" borderId="20" applyNumberFormat="0" applyFill="0" applyAlignment="0" applyProtection="0"/>
    <xf numFmtId="176" fontId="2" fillId="0" borderId="0"/>
    <xf numFmtId="166" fontId="40" fillId="0" borderId="0" applyNumberFormat="0" applyFill="0" applyBorder="0" applyAlignment="0" applyProtection="0"/>
    <xf numFmtId="0" fontId="41" fillId="26" borderId="0" applyNumberFormat="0" applyBorder="0" applyAlignment="0" applyProtection="0"/>
    <xf numFmtId="37" fontId="42" fillId="0" borderId="0" applyNumberFormat="0" applyFill="0" applyBorder="0"/>
    <xf numFmtId="37" fontId="42" fillId="0" borderId="0" applyNumberFormat="0" applyFill="0" applyBorder="0"/>
    <xf numFmtId="0" fontId="33" fillId="0" borderId="21" applyNumberFormat="0" applyBorder="0" applyAlignment="0"/>
    <xf numFmtId="177" fontId="2" fillId="0" borderId="0"/>
    <xf numFmtId="0" fontId="27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3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7" fillId="0" borderId="0"/>
    <xf numFmtId="0" fontId="2" fillId="0" borderId="0"/>
    <xf numFmtId="0" fontId="28" fillId="0" borderId="0"/>
    <xf numFmtId="0" fontId="4" fillId="0" borderId="0"/>
    <xf numFmtId="37" fontId="25" fillId="0" borderId="0"/>
    <xf numFmtId="0" fontId="2" fillId="27" borderId="22" applyNumberFormat="0" applyFont="0" applyAlignment="0" applyProtection="0"/>
    <xf numFmtId="0" fontId="4" fillId="2" borderId="1" applyNumberFormat="0" applyFont="0" applyAlignment="0" applyProtection="0"/>
    <xf numFmtId="0" fontId="4" fillId="2" borderId="1" applyNumberFormat="0" applyFont="0" applyAlignment="0" applyProtection="0"/>
    <xf numFmtId="178" fontId="28" fillId="0" borderId="0" applyFont="0" applyFill="0" applyBorder="0" applyProtection="0"/>
    <xf numFmtId="0" fontId="44" fillId="22" borderId="23" applyNumberFormat="0" applyAlignment="0" applyProtection="0"/>
    <xf numFmtId="12" fontId="16" fillId="28" borderId="14">
      <alignment horizontal="left"/>
    </xf>
    <xf numFmtId="0" fontId="25" fillId="0" borderId="0"/>
    <xf numFmtId="0" fontId="25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5" fillId="0" borderId="0"/>
    <xf numFmtId="4" fontId="46" fillId="26" borderId="4" applyNumberFormat="0" applyProtection="0">
      <alignment vertical="center"/>
    </xf>
    <xf numFmtId="4" fontId="47" fillId="29" borderId="4" applyNumberFormat="0" applyProtection="0">
      <alignment vertical="center"/>
    </xf>
    <xf numFmtId="4" fontId="46" fillId="29" borderId="4" applyNumberFormat="0" applyProtection="0">
      <alignment vertical="center"/>
    </xf>
    <xf numFmtId="0" fontId="46" fillId="29" borderId="4" applyNumberFormat="0" applyProtection="0">
      <alignment horizontal="left" vertical="top" indent="1"/>
    </xf>
    <xf numFmtId="4" fontId="46" fillId="30" borderId="24" applyNumberFormat="0" applyProtection="0">
      <alignment vertical="center"/>
    </xf>
    <xf numFmtId="4" fontId="46" fillId="30" borderId="4" applyNumberFormat="0" applyProtection="0"/>
    <xf numFmtId="4" fontId="14" fillId="5" borderId="4" applyNumberFormat="0" applyProtection="0">
      <alignment horizontal="right" vertical="center"/>
    </xf>
    <xf numFmtId="4" fontId="14" fillId="11" borderId="4" applyNumberFormat="0" applyProtection="0">
      <alignment horizontal="right" vertical="center"/>
    </xf>
    <xf numFmtId="4" fontId="14" fillId="19" borderId="4" applyNumberFormat="0" applyProtection="0">
      <alignment horizontal="right" vertical="center"/>
    </xf>
    <xf numFmtId="4" fontId="14" fillId="13" borderId="4" applyNumberFormat="0" applyProtection="0">
      <alignment horizontal="right" vertical="center"/>
    </xf>
    <xf numFmtId="4" fontId="14" fillId="17" borderId="4" applyNumberFormat="0" applyProtection="0">
      <alignment horizontal="right" vertical="center"/>
    </xf>
    <xf numFmtId="4" fontId="14" fillId="21" borderId="4" applyNumberFormat="0" applyProtection="0">
      <alignment horizontal="right" vertical="center"/>
    </xf>
    <xf numFmtId="4" fontId="14" fillId="20" borderId="4" applyNumberFormat="0" applyProtection="0">
      <alignment horizontal="right" vertical="center"/>
    </xf>
    <xf numFmtId="4" fontId="14" fillId="31" borderId="4" applyNumberFormat="0" applyProtection="0">
      <alignment horizontal="right" vertical="center"/>
    </xf>
    <xf numFmtId="4" fontId="14" fillId="12" borderId="4" applyNumberFormat="0" applyProtection="0">
      <alignment horizontal="right" vertical="center"/>
    </xf>
    <xf numFmtId="4" fontId="46" fillId="32" borderId="25" applyNumberFormat="0" applyProtection="0">
      <alignment horizontal="left" vertical="center" indent="1"/>
    </xf>
    <xf numFmtId="4" fontId="14" fillId="33" borderId="0" applyNumberFormat="0" applyProtection="0">
      <alignment horizontal="left" vertical="center" indent="1"/>
    </xf>
    <xf numFmtId="4" fontId="14" fillId="33" borderId="0" applyNumberFormat="0" applyProtection="0">
      <alignment horizontal="left" indent="1"/>
    </xf>
    <xf numFmtId="4" fontId="48" fillId="34" borderId="0" applyNumberFormat="0" applyProtection="0">
      <alignment horizontal="left" vertical="center" indent="1"/>
    </xf>
    <xf numFmtId="4" fontId="14" fillId="35" borderId="4" applyNumberFormat="0" applyProtection="0">
      <alignment horizontal="right" vertical="center"/>
    </xf>
    <xf numFmtId="4" fontId="49" fillId="0" borderId="0" applyNumberFormat="0" applyProtection="0">
      <alignment horizontal="left" vertical="center" indent="1"/>
    </xf>
    <xf numFmtId="4" fontId="50" fillId="36" borderId="0" applyNumberFormat="0" applyProtection="0">
      <alignment horizontal="left" indent="1"/>
    </xf>
    <xf numFmtId="4" fontId="51" fillId="0" borderId="0" applyNumberFormat="0" applyProtection="0">
      <alignment horizontal="left" vertical="center" indent="1"/>
    </xf>
    <xf numFmtId="4" fontId="51" fillId="37" borderId="0" applyNumberFormat="0" applyProtection="0"/>
    <xf numFmtId="0" fontId="2" fillId="34" borderId="4" applyNumberFormat="0" applyProtection="0">
      <alignment horizontal="left" vertical="center" indent="1"/>
    </xf>
    <xf numFmtId="0" fontId="2" fillId="34" borderId="4" applyNumberFormat="0" applyProtection="0">
      <alignment horizontal="left" vertical="top" indent="1"/>
    </xf>
    <xf numFmtId="0" fontId="2" fillId="30" borderId="4" applyNumberFormat="0" applyProtection="0">
      <alignment horizontal="left" vertical="center" indent="1"/>
    </xf>
    <xf numFmtId="0" fontId="2" fillId="30" borderId="4" applyNumberFormat="0" applyProtection="0">
      <alignment horizontal="left" vertical="top" indent="1"/>
    </xf>
    <xf numFmtId="0" fontId="2" fillId="38" borderId="4" applyNumberFormat="0" applyProtection="0">
      <alignment horizontal="left" vertical="center" indent="1"/>
    </xf>
    <xf numFmtId="0" fontId="2" fillId="38" borderId="4" applyNumberFormat="0" applyProtection="0">
      <alignment horizontal="left" vertical="top" indent="1"/>
    </xf>
    <xf numFmtId="0" fontId="2" fillId="39" borderId="4" applyNumberFormat="0" applyProtection="0">
      <alignment horizontal="left" vertical="center" indent="1"/>
    </xf>
    <xf numFmtId="0" fontId="2" fillId="39" borderId="4" applyNumberFormat="0" applyProtection="0">
      <alignment horizontal="left" vertical="top" indent="1"/>
    </xf>
    <xf numFmtId="4" fontId="14" fillId="25" borderId="4" applyNumberFormat="0" applyProtection="0">
      <alignment vertical="center"/>
    </xf>
    <xf numFmtId="4" fontId="52" fillId="25" borderId="4" applyNumberFormat="0" applyProtection="0">
      <alignment vertical="center"/>
    </xf>
    <xf numFmtId="4" fontId="14" fillId="25" borderId="4" applyNumberFormat="0" applyProtection="0">
      <alignment horizontal="left" vertical="center" indent="1"/>
    </xf>
    <xf numFmtId="0" fontId="14" fillId="25" borderId="4" applyNumberFormat="0" applyProtection="0">
      <alignment horizontal="left" vertical="top" indent="1"/>
    </xf>
    <xf numFmtId="4" fontId="14" fillId="40" borderId="26" applyNumberFormat="0" applyProtection="0">
      <alignment horizontal="right" vertical="center"/>
    </xf>
    <xf numFmtId="4" fontId="14" fillId="0" borderId="4" applyNumberFormat="0" applyProtection="0">
      <alignment horizontal="right" vertical="center"/>
    </xf>
    <xf numFmtId="4" fontId="52" fillId="33" borderId="4" applyNumberFormat="0" applyProtection="0">
      <alignment horizontal="right" vertical="center"/>
    </xf>
    <xf numFmtId="4" fontId="14" fillId="0" borderId="4" applyNumberFormat="0" applyProtection="0">
      <alignment horizontal="left" vertical="center" indent="1"/>
    </xf>
    <xf numFmtId="0" fontId="14" fillId="30" borderId="4" applyNumberFormat="0" applyProtection="0">
      <alignment horizontal="center" vertical="top"/>
    </xf>
    <xf numFmtId="0" fontId="14" fillId="30" borderId="4" applyNumberFormat="0" applyProtection="0">
      <alignment horizontal="left" vertical="top"/>
    </xf>
    <xf numFmtId="4" fontId="53" fillId="0" borderId="0" applyNumberFormat="0" applyProtection="0">
      <alignment horizontal="left" vertical="center"/>
    </xf>
    <xf numFmtId="4" fontId="54" fillId="41" borderId="0" applyNumberFormat="0" applyProtection="0">
      <alignment horizontal="left"/>
    </xf>
    <xf numFmtId="4" fontId="55" fillId="33" borderId="4" applyNumberFormat="0" applyProtection="0">
      <alignment horizontal="right" vertical="center"/>
    </xf>
    <xf numFmtId="37" fontId="56" fillId="42" borderId="0" applyNumberFormat="0" applyFont="0" applyBorder="0" applyAlignment="0" applyProtection="0"/>
    <xf numFmtId="179" fontId="2" fillId="0" borderId="27">
      <alignment horizontal="justify" vertical="top" wrapText="1"/>
    </xf>
    <xf numFmtId="0" fontId="2" fillId="0" borderId="0">
      <alignment horizontal="left" wrapText="1"/>
    </xf>
    <xf numFmtId="2" fontId="2" fillId="0" borderId="0" applyFill="0" applyBorder="0" applyProtection="0">
      <alignment horizontal="right"/>
    </xf>
    <xf numFmtId="14" fontId="57" fillId="43" borderId="28" applyProtection="0">
      <alignment horizontal="right"/>
    </xf>
    <xf numFmtId="0" fontId="57" fillId="0" borderId="0" applyNumberFormat="0" applyFill="0" applyBorder="0" applyProtection="0">
      <alignment horizontal="left"/>
    </xf>
    <xf numFmtId="180" fontId="2" fillId="0" borderId="0" applyFill="0" applyBorder="0" applyAlignment="0" applyProtection="0">
      <alignment wrapText="1"/>
    </xf>
    <xf numFmtId="0" fontId="13" fillId="0" borderId="0" applyNumberFormat="0" applyFill="0" applyBorder="0">
      <alignment horizontal="center" wrapText="1"/>
    </xf>
    <xf numFmtId="0" fontId="13" fillId="0" borderId="0" applyNumberFormat="0" applyFill="0" applyBorder="0">
      <alignment horizontal="center" wrapText="1"/>
    </xf>
    <xf numFmtId="0" fontId="58" fillId="0" borderId="0" applyNumberFormat="0" applyFill="0" applyBorder="0" applyAlignment="0" applyProtection="0"/>
    <xf numFmtId="0" fontId="13" fillId="0" borderId="19">
      <alignment horizontal="center" vertical="center" wrapText="1"/>
    </xf>
    <xf numFmtId="0" fontId="24" fillId="0" borderId="29" applyNumberFormat="0" applyFont="0" applyFill="0" applyAlignment="0" applyProtection="0"/>
    <xf numFmtId="0" fontId="25" fillId="0" borderId="30"/>
    <xf numFmtId="181" fontId="59" fillId="0" borderId="0">
      <alignment horizontal="left"/>
    </xf>
    <xf numFmtId="0" fontId="25" fillId="0" borderId="31"/>
    <xf numFmtId="38" fontId="14" fillId="0" borderId="32" applyFill="0" applyBorder="0" applyAlignment="0" applyProtection="0">
      <protection locked="0"/>
    </xf>
    <xf numFmtId="37" fontId="33" fillId="29" borderId="0" applyNumberFormat="0" applyBorder="0" applyAlignment="0" applyProtection="0"/>
    <xf numFmtId="37" fontId="33" fillId="0" borderId="0"/>
    <xf numFmtId="37" fontId="33" fillId="29" borderId="0" applyNumberFormat="0" applyBorder="0" applyAlignment="0" applyProtection="0"/>
    <xf numFmtId="3" fontId="60" fillId="44" borderId="33" applyProtection="0"/>
    <xf numFmtId="0" fontId="61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280">
    <xf numFmtId="0" fontId="0" fillId="0" borderId="0" xfId="0"/>
    <xf numFmtId="0" fontId="2" fillId="0" borderId="0" xfId="2" applyFill="1"/>
    <xf numFmtId="0" fontId="0" fillId="0" borderId="0" xfId="0" applyFill="1"/>
    <xf numFmtId="164" fontId="6" fillId="0" borderId="0" xfId="3" applyNumberFormat="1" applyFont="1" applyBorder="1" applyAlignment="1">
      <alignment horizontal="left"/>
    </xf>
    <xf numFmtId="0" fontId="2" fillId="0" borderId="0" xfId="3"/>
    <xf numFmtId="0" fontId="6" fillId="0" borderId="0" xfId="3" applyFont="1"/>
    <xf numFmtId="0" fontId="7" fillId="0" borderId="0" xfId="3" applyFont="1"/>
    <xf numFmtId="0" fontId="8" fillId="0" borderId="0" xfId="0" applyFont="1"/>
    <xf numFmtId="10" fontId="9" fillId="0" borderId="0" xfId="3" applyNumberFormat="1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right"/>
    </xf>
    <xf numFmtId="0" fontId="7" fillId="0" borderId="0" xfId="3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0" xfId="3" applyFont="1" applyFill="1" applyBorder="1"/>
    <xf numFmtId="0" fontId="6" fillId="0" borderId="0" xfId="3" applyFont="1" applyBorder="1"/>
    <xf numFmtId="0" fontId="7" fillId="0" borderId="0" xfId="3" applyFont="1" applyBorder="1" applyAlignment="1">
      <alignment horizontal="right"/>
    </xf>
    <xf numFmtId="0" fontId="7" fillId="0" borderId="0" xfId="3" applyFont="1" applyFill="1" applyBorder="1" applyAlignment="1">
      <alignment horizontal="center"/>
    </xf>
    <xf numFmtId="0" fontId="0" fillId="0" borderId="0" xfId="0" applyAlignment="1"/>
    <xf numFmtId="167" fontId="7" fillId="0" borderId="0" xfId="1" applyNumberFormat="1" applyFont="1" applyBorder="1"/>
    <xf numFmtId="167" fontId="7" fillId="0" borderId="0" xfId="1" applyNumberFormat="1" applyFont="1" applyFill="1" applyBorder="1"/>
    <xf numFmtId="167" fontId="0" fillId="0" borderId="0" xfId="1" applyNumberFormat="1" applyFont="1"/>
    <xf numFmtId="17" fontId="7" fillId="0" borderId="0" xfId="3" quotePrefix="1" applyNumberFormat="1" applyFont="1" applyBorder="1" applyAlignment="1" applyProtection="1">
      <alignment horizontal="center"/>
      <protection locked="0"/>
    </xf>
    <xf numFmtId="168" fontId="7" fillId="0" borderId="0" xfId="3" applyNumberFormat="1" applyFont="1" applyBorder="1"/>
    <xf numFmtId="10" fontId="7" fillId="0" borderId="0" xfId="4" applyNumberFormat="1" applyFont="1" applyBorder="1"/>
    <xf numFmtId="168" fontId="7" fillId="0" borderId="0" xfId="5" applyNumberFormat="1" applyFont="1" applyBorder="1"/>
    <xf numFmtId="0" fontId="13" fillId="0" borderId="0" xfId="3" applyFont="1" applyFill="1" applyBorder="1"/>
    <xf numFmtId="0" fontId="6" fillId="0" borderId="0" xfId="3" applyFont="1" applyFill="1" applyBorder="1"/>
    <xf numFmtId="167" fontId="7" fillId="0" borderId="0" xfId="3" applyNumberFormat="1" applyFont="1" applyFill="1" applyBorder="1"/>
    <xf numFmtId="0" fontId="7" fillId="0" borderId="0" xfId="3" applyFont="1" applyBorder="1" applyAlignment="1">
      <alignment horizontal="centerContinuous"/>
    </xf>
    <xf numFmtId="0" fontId="13" fillId="0" borderId="0" xfId="3" applyFont="1" applyAlignment="1">
      <alignment horizontal="left"/>
    </xf>
    <xf numFmtId="0" fontId="13" fillId="3" borderId="5" xfId="3" applyFont="1" applyFill="1" applyBorder="1" applyAlignment="1">
      <alignment horizontal="centerContinuous"/>
    </xf>
    <xf numFmtId="0" fontId="13" fillId="3" borderId="8" xfId="3" applyFont="1" applyFill="1" applyBorder="1" applyAlignment="1">
      <alignment horizontal="centerContinuous"/>
    </xf>
    <xf numFmtId="168" fontId="2" fillId="0" borderId="0" xfId="5" applyNumberFormat="1" applyFont="1" applyFill="1" applyBorder="1"/>
    <xf numFmtId="0" fontId="2" fillId="0" borderId="0" xfId="3" applyFont="1"/>
    <xf numFmtId="0" fontId="13" fillId="0" borderId="0" xfId="3" applyFont="1" applyAlignment="1">
      <alignment horizontal="center"/>
    </xf>
    <xf numFmtId="0" fontId="2" fillId="3" borderId="6" xfId="3" applyFont="1" applyFill="1" applyBorder="1" applyAlignment="1">
      <alignment horizontal="centerContinuous"/>
    </xf>
    <xf numFmtId="0" fontId="2" fillId="3" borderId="6" xfId="3" applyFont="1" applyFill="1" applyBorder="1"/>
    <xf numFmtId="0" fontId="2" fillId="3" borderId="7" xfId="3" applyFont="1" applyFill="1" applyBorder="1"/>
    <xf numFmtId="0" fontId="2" fillId="0" borderId="0" xfId="3" applyFont="1" applyAlignment="1">
      <alignment horizontal="center" wrapText="1"/>
    </xf>
    <xf numFmtId="0" fontId="2" fillId="0" borderId="9" xfId="3" applyFont="1" applyBorder="1" applyAlignment="1">
      <alignment horizontal="center" wrapText="1"/>
    </xf>
    <xf numFmtId="0" fontId="2" fillId="0" borderId="0" xfId="3" applyFont="1" applyFill="1" applyBorder="1" applyAlignment="1">
      <alignment horizontal="center" wrapText="1"/>
    </xf>
    <xf numFmtId="0" fontId="2" fillId="0" borderId="0" xfId="3" applyFont="1" applyAlignment="1">
      <alignment horizontal="left"/>
    </xf>
    <xf numFmtId="1" fontId="2" fillId="0" borderId="0" xfId="3" applyNumberFormat="1" applyFont="1" applyAlignment="1">
      <alignment horizontal="left"/>
    </xf>
    <xf numFmtId="0" fontId="2" fillId="0" borderId="0" xfId="3" applyFont="1" applyFill="1" applyBorder="1" applyAlignment="1">
      <alignment horizontal="left"/>
    </xf>
    <xf numFmtId="1" fontId="2" fillId="0" borderId="0" xfId="3" applyNumberFormat="1" applyFont="1" applyFill="1" applyBorder="1" applyAlignment="1">
      <alignment horizontal="left"/>
    </xf>
    <xf numFmtId="0" fontId="13" fillId="0" borderId="0" xfId="3" applyFont="1"/>
    <xf numFmtId="0" fontId="2" fillId="3" borderId="7" xfId="3" applyFont="1" applyFill="1" applyBorder="1" applyAlignment="1">
      <alignment horizontal="centerContinuous"/>
    </xf>
    <xf numFmtId="0" fontId="2" fillId="3" borderId="5" xfId="3" applyFont="1" applyFill="1" applyBorder="1"/>
    <xf numFmtId="0" fontId="2" fillId="0" borderId="0" xfId="3" applyFont="1" applyAlignment="1">
      <alignment horizontal="center"/>
    </xf>
    <xf numFmtId="168" fontId="2" fillId="0" borderId="0" xfId="3" applyNumberFormat="1" applyFont="1"/>
    <xf numFmtId="0" fontId="2" fillId="0" borderId="0" xfId="3" applyFont="1" applyFill="1"/>
    <xf numFmtId="0" fontId="2" fillId="0" borderId="0" xfId="3" applyFont="1" applyFill="1" applyAlignment="1">
      <alignment horizontal="left"/>
    </xf>
    <xf numFmtId="1" fontId="2" fillId="0" borderId="0" xfId="3" applyNumberFormat="1" applyFont="1" applyFill="1" applyAlignment="1">
      <alignment horizontal="left"/>
    </xf>
    <xf numFmtId="168" fontId="2" fillId="0" borderId="11" xfId="5" applyNumberFormat="1" applyFont="1" applyFill="1" applyBorder="1"/>
    <xf numFmtId="168" fontId="2" fillId="0" borderId="12" xfId="5" applyNumberFormat="1" applyFont="1" applyFill="1" applyBorder="1"/>
    <xf numFmtId="43" fontId="2" fillId="0" borderId="0" xfId="3" applyNumberFormat="1" applyFont="1"/>
    <xf numFmtId="43" fontId="2" fillId="0" borderId="11" xfId="5" applyNumberFormat="1" applyFont="1" applyFill="1" applyBorder="1"/>
    <xf numFmtId="167" fontId="2" fillId="0" borderId="0" xfId="3" applyNumberFormat="1" applyFont="1"/>
    <xf numFmtId="167" fontId="15" fillId="0" borderId="0" xfId="4" applyNumberFormat="1" applyFont="1"/>
    <xf numFmtId="167" fontId="15" fillId="0" borderId="0" xfId="4" applyNumberFormat="1" applyFont="1" applyAlignment="1">
      <alignment horizontal="center"/>
    </xf>
    <xf numFmtId="1" fontId="2" fillId="0" borderId="0" xfId="3" applyNumberFormat="1" applyFont="1" applyAlignment="1">
      <alignment horizontal="center" wrapText="1"/>
    </xf>
    <xf numFmtId="0" fontId="13" fillId="3" borderId="5" xfId="3" applyFont="1" applyFill="1" applyBorder="1" applyAlignment="1">
      <alignment horizontal="center"/>
    </xf>
    <xf numFmtId="0" fontId="2" fillId="3" borderId="6" xfId="3" applyFont="1" applyFill="1" applyBorder="1" applyAlignment="1">
      <alignment horizontal="center"/>
    </xf>
    <xf numFmtId="0" fontId="2" fillId="3" borderId="7" xfId="3" applyFont="1" applyFill="1" applyBorder="1" applyAlignment="1">
      <alignment horizontal="center"/>
    </xf>
    <xf numFmtId="0" fontId="2" fillId="0" borderId="0" xfId="3" applyFont="1" applyFill="1" applyBorder="1"/>
    <xf numFmtId="168" fontId="2" fillId="0" borderId="13" xfId="5" applyNumberFormat="1" applyFont="1" applyFill="1" applyBorder="1"/>
    <xf numFmtId="3" fontId="2" fillId="0" borderId="0" xfId="3" applyNumberFormat="1" applyFont="1" applyFill="1" applyBorder="1"/>
    <xf numFmtId="0" fontId="13" fillId="0" borderId="14" xfId="3" applyFont="1" applyFill="1" applyBorder="1" applyAlignment="1"/>
    <xf numFmtId="0" fontId="13" fillId="0" borderId="0" xfId="102" applyFont="1" applyAlignment="1">
      <alignment horizontal="left"/>
    </xf>
    <xf numFmtId="0" fontId="2" fillId="0" borderId="0" xfId="102" applyFont="1"/>
    <xf numFmtId="0" fontId="2" fillId="0" borderId="0" xfId="102" applyFont="1" applyAlignment="1">
      <alignment horizontal="left"/>
    </xf>
    <xf numFmtId="1" fontId="2" fillId="0" borderId="0" xfId="102" applyNumberFormat="1" applyFont="1" applyAlignment="1">
      <alignment horizontal="left"/>
    </xf>
    <xf numFmtId="168" fontId="2" fillId="0" borderId="0" xfId="102" applyNumberFormat="1" applyFont="1"/>
    <xf numFmtId="0" fontId="2" fillId="0" borderId="0" xfId="102" applyFont="1" applyFill="1"/>
    <xf numFmtId="0" fontId="2" fillId="0" borderId="0" xfId="3" applyFont="1" applyAlignment="1">
      <alignment horizontal="right"/>
    </xf>
    <xf numFmtId="1" fontId="2" fillId="0" borderId="0" xfId="3" applyNumberFormat="1" applyFont="1" applyAlignment="1">
      <alignment horizontal="right"/>
    </xf>
    <xf numFmtId="0" fontId="13" fillId="0" borderId="0" xfId="2" applyFont="1" applyFill="1" applyBorder="1"/>
    <xf numFmtId="167" fontId="2" fillId="0" borderId="0" xfId="1" applyNumberFormat="1" applyFont="1" applyFill="1"/>
    <xf numFmtId="0" fontId="2" fillId="0" borderId="0" xfId="2" applyFill="1" applyAlignment="1">
      <alignment horizontal="center"/>
    </xf>
    <xf numFmtId="0" fontId="2" fillId="0" borderId="0" xfId="2" applyFont="1" applyFill="1" applyBorder="1"/>
    <xf numFmtId="167" fontId="13" fillId="0" borderId="0" xfId="1" applyNumberFormat="1" applyFont="1" applyFill="1" applyBorder="1"/>
    <xf numFmtId="0" fontId="13" fillId="0" borderId="0" xfId="2" applyFont="1" applyFill="1" applyBorder="1" applyAlignment="1">
      <alignment horizontal="center"/>
    </xf>
    <xf numFmtId="172" fontId="13" fillId="0" borderId="0" xfId="12" applyNumberFormat="1" applyFont="1" applyFill="1" applyBorder="1"/>
    <xf numFmtId="182" fontId="13" fillId="0" borderId="0" xfId="6" applyNumberFormat="1" applyFont="1" applyFill="1" applyBorder="1"/>
    <xf numFmtId="0" fontId="62" fillId="0" borderId="2" xfId="2" applyFont="1" applyFill="1" applyBorder="1"/>
    <xf numFmtId="0" fontId="2" fillId="0" borderId="0" xfId="2" applyFill="1" applyBorder="1" applyAlignment="1">
      <alignment horizontal="center"/>
    </xf>
    <xf numFmtId="0" fontId="13" fillId="0" borderId="19" xfId="2" applyFont="1" applyFill="1" applyBorder="1" applyAlignment="1">
      <alignment horizontal="center"/>
    </xf>
    <xf numFmtId="167" fontId="13" fillId="0" borderId="19" xfId="1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5" fillId="0" borderId="19" xfId="0" applyFont="1" applyFill="1" applyBorder="1"/>
    <xf numFmtId="0" fontId="15" fillId="0" borderId="0" xfId="0" applyFont="1" applyFill="1"/>
    <xf numFmtId="167" fontId="0" fillId="0" borderId="0" xfId="1" applyNumberFormat="1" applyFont="1" applyFill="1"/>
    <xf numFmtId="0" fontId="6" fillId="0" borderId="34" xfId="2" applyFont="1" applyFill="1" applyBorder="1" applyAlignment="1">
      <alignment horizontal="center" vertical="center" wrapText="1"/>
    </xf>
    <xf numFmtId="167" fontId="15" fillId="0" borderId="0" xfId="4" applyNumberFormat="1" applyFont="1" applyFill="1"/>
    <xf numFmtId="167" fontId="13" fillId="45" borderId="19" xfId="1" applyNumberFormat="1" applyFont="1" applyFill="1" applyBorder="1" applyAlignment="1">
      <alignment horizontal="center"/>
    </xf>
    <xf numFmtId="0" fontId="13" fillId="0" borderId="0" xfId="0" applyFont="1" applyFill="1" applyBorder="1"/>
    <xf numFmtId="0" fontId="1" fillId="0" borderId="0" xfId="0" applyFont="1"/>
    <xf numFmtId="0" fontId="64" fillId="0" borderId="0" xfId="0" applyFont="1" applyAlignment="1">
      <alignment horizontal="center"/>
    </xf>
    <xf numFmtId="0" fontId="65" fillId="0" borderId="0" xfId="0" applyFont="1" applyFill="1" applyBorder="1" applyAlignment="1">
      <alignment horizontal="center"/>
    </xf>
    <xf numFmtId="0" fontId="65" fillId="46" borderId="0" xfId="0" applyFont="1" applyFill="1" applyBorder="1" applyAlignment="1">
      <alignment horizontal="center"/>
    </xf>
    <xf numFmtId="0" fontId="1" fillId="46" borderId="0" xfId="0" applyFont="1" applyFill="1"/>
    <xf numFmtId="0" fontId="2" fillId="0" borderId="0" xfId="0" applyFont="1" applyFill="1" applyBorder="1"/>
    <xf numFmtId="37" fontId="2" fillId="0" borderId="0" xfId="0" applyNumberFormat="1" applyFont="1" applyFill="1" applyBorder="1"/>
    <xf numFmtId="168" fontId="2" fillId="46" borderId="0" xfId="204" applyNumberFormat="1" applyFont="1" applyFill="1" applyBorder="1"/>
    <xf numFmtId="0" fontId="2" fillId="46" borderId="0" xfId="0" applyFont="1" applyFill="1" applyBorder="1"/>
    <xf numFmtId="167" fontId="2" fillId="46" borderId="0" xfId="0" applyNumberFormat="1" applyFont="1" applyFill="1" applyBorder="1"/>
    <xf numFmtId="0" fontId="65" fillId="0" borderId="0" xfId="0" applyFont="1" applyFill="1" applyBorder="1"/>
    <xf numFmtId="37" fontId="2" fillId="46" borderId="0" xfId="0" applyNumberFormat="1" applyFont="1" applyFill="1" applyBorder="1"/>
    <xf numFmtId="168" fontId="2" fillId="0" borderId="0" xfId="204" applyNumberFormat="1" applyFont="1" applyFill="1" applyBorder="1"/>
    <xf numFmtId="37" fontId="2" fillId="0" borderId="3" xfId="0" applyNumberFormat="1" applyFont="1" applyFill="1" applyBorder="1"/>
    <xf numFmtId="37" fontId="2" fillId="46" borderId="3" xfId="0" applyNumberFormat="1" applyFont="1" applyFill="1" applyBorder="1"/>
    <xf numFmtId="167" fontId="2" fillId="0" borderId="0" xfId="0" applyNumberFormat="1" applyFont="1" applyFill="1" applyBorder="1"/>
    <xf numFmtId="0" fontId="1" fillId="0" borderId="0" xfId="0" applyFont="1" applyFill="1"/>
    <xf numFmtId="10" fontId="2" fillId="0" borderId="19" xfId="0" applyNumberFormat="1" applyFont="1" applyFill="1" applyBorder="1"/>
    <xf numFmtId="167" fontId="15" fillId="46" borderId="0" xfId="1" applyNumberFormat="1" applyFont="1" applyFill="1"/>
    <xf numFmtId="3" fontId="2" fillId="0" borderId="0" xfId="0" applyNumberFormat="1" applyFont="1" applyFill="1" applyBorder="1"/>
    <xf numFmtId="0" fontId="2" fillId="0" borderId="0" xfId="0" applyFont="1" applyFill="1" applyBorder="1" applyProtection="1">
      <protection locked="0"/>
    </xf>
    <xf numFmtId="0" fontId="13" fillId="0" borderId="0" xfId="0" quotePrefix="1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center"/>
    </xf>
    <xf numFmtId="0" fontId="2" fillId="46" borderId="0" xfId="0" applyFont="1" applyFill="1" applyBorder="1" applyAlignment="1">
      <alignment horizontal="center"/>
    </xf>
    <xf numFmtId="3" fontId="2" fillId="46" borderId="0" xfId="0" applyNumberFormat="1" applyFont="1" applyFill="1" applyBorder="1"/>
    <xf numFmtId="10" fontId="2" fillId="46" borderId="0" xfId="0" applyNumberFormat="1" applyFont="1" applyFill="1" applyBorder="1"/>
    <xf numFmtId="167" fontId="2" fillId="0" borderId="0" xfId="4" applyNumberFormat="1" applyFont="1" applyFill="1" applyBorder="1"/>
    <xf numFmtId="167" fontId="2" fillId="46" borderId="0" xfId="4" applyNumberFormat="1" applyFont="1" applyFill="1" applyBorder="1"/>
    <xf numFmtId="0" fontId="2" fillId="0" borderId="0" xfId="0" applyFont="1" applyFill="1" applyBorder="1" applyAlignment="1">
      <alignment horizontal="left" indent="1"/>
    </xf>
    <xf numFmtId="0" fontId="2" fillId="0" borderId="2" xfId="0" applyFont="1" applyFill="1" applyBorder="1"/>
    <xf numFmtId="0" fontId="66" fillId="0" borderId="0" xfId="0" applyFont="1" applyFill="1" applyBorder="1" applyAlignment="1" applyProtection="1">
      <alignment horizontal="left" indent="1"/>
    </xf>
    <xf numFmtId="9" fontId="2" fillId="0" borderId="0" xfId="4" applyFont="1" applyFill="1" applyBorder="1"/>
    <xf numFmtId="0" fontId="66" fillId="0" borderId="0" xfId="0" applyFont="1" applyFill="1" applyBorder="1" applyProtection="1"/>
    <xf numFmtId="0" fontId="67" fillId="0" borderId="0" xfId="0" applyFont="1" applyFill="1" applyBorder="1" applyAlignment="1" applyProtection="1">
      <alignment horizontal="left" indent="1"/>
    </xf>
    <xf numFmtId="0" fontId="68" fillId="0" borderId="0" xfId="0" applyFont="1" applyFill="1"/>
    <xf numFmtId="0" fontId="67" fillId="0" borderId="0" xfId="0" applyFont="1" applyFill="1" applyBorder="1" applyProtection="1"/>
    <xf numFmtId="0" fontId="2" fillId="0" borderId="0" xfId="0" quotePrefix="1" applyFont="1" applyFill="1" applyBorder="1" applyAlignment="1">
      <alignment horizontal="left"/>
    </xf>
    <xf numFmtId="0" fontId="68" fillId="46" borderId="0" xfId="0" applyFont="1" applyFill="1"/>
    <xf numFmtId="0" fontId="2" fillId="46" borderId="3" xfId="0" applyFont="1" applyFill="1" applyBorder="1"/>
    <xf numFmtId="168" fontId="2" fillId="46" borderId="3" xfId="204" applyNumberFormat="1" applyFont="1" applyFill="1" applyBorder="1"/>
    <xf numFmtId="168" fontId="2" fillId="46" borderId="0" xfId="204" applyNumberFormat="1" applyFont="1" applyFill="1" applyBorder="1" applyProtection="1">
      <protection locked="0"/>
    </xf>
    <xf numFmtId="43" fontId="2" fillId="46" borderId="0" xfId="204" applyFont="1" applyFill="1" applyBorder="1"/>
    <xf numFmtId="168" fontId="2" fillId="46" borderId="11" xfId="204" applyNumberFormat="1" applyFont="1" applyFill="1" applyBorder="1"/>
    <xf numFmtId="168" fontId="2" fillId="46" borderId="2" xfId="204" applyNumberFormat="1" applyFont="1" applyFill="1" applyBorder="1" applyProtection="1">
      <protection locked="0"/>
    </xf>
    <xf numFmtId="168" fontId="2" fillId="46" borderId="2" xfId="204" applyNumberFormat="1" applyFont="1" applyFill="1" applyBorder="1"/>
    <xf numFmtId="43" fontId="2" fillId="46" borderId="2" xfId="204" applyFont="1" applyFill="1" applyBorder="1"/>
    <xf numFmtId="169" fontId="2" fillId="0" borderId="11" xfId="5" applyNumberFormat="1" applyFont="1" applyFill="1" applyBorder="1"/>
    <xf numFmtId="169" fontId="2" fillId="0" borderId="12" xfId="5" applyNumberFormat="1" applyFont="1" applyFill="1" applyBorder="1"/>
    <xf numFmtId="169" fontId="2" fillId="0" borderId="0" xfId="5" applyNumberFormat="1" applyFont="1" applyFill="1" applyBorder="1"/>
    <xf numFmtId="168" fontId="2" fillId="48" borderId="0" xfId="5" applyNumberFormat="1" applyFont="1" applyFill="1" applyBorder="1"/>
    <xf numFmtId="167" fontId="69" fillId="0" borderId="0" xfId="4" applyNumberFormat="1" applyFont="1" applyBorder="1"/>
    <xf numFmtId="0" fontId="2" fillId="0" borderId="0" xfId="102" applyFont="1" applyBorder="1"/>
    <xf numFmtId="167" fontId="63" fillId="0" borderId="0" xfId="102" applyNumberFormat="1" applyFont="1" applyBorder="1"/>
    <xf numFmtId="0" fontId="63" fillId="0" borderId="0" xfId="102" applyFont="1" applyBorder="1"/>
    <xf numFmtId="169" fontId="63" fillId="0" borderId="0" xfId="204" applyNumberFormat="1" applyFont="1" applyBorder="1"/>
    <xf numFmtId="169" fontId="70" fillId="0" borderId="0" xfId="204" applyNumberFormat="1" applyFont="1" applyBorder="1"/>
    <xf numFmtId="167" fontId="70" fillId="0" borderId="0" xfId="1" applyNumberFormat="1" applyFont="1" applyBorder="1"/>
    <xf numFmtId="0" fontId="70" fillId="0" borderId="0" xfId="3" applyFont="1" applyBorder="1"/>
    <xf numFmtId="167" fontId="70" fillId="0" borderId="0" xfId="3" applyNumberFormat="1" applyFont="1" applyBorder="1"/>
    <xf numFmtId="1" fontId="70" fillId="0" borderId="0" xfId="3" applyNumberFormat="1" applyFont="1" applyBorder="1" applyAlignment="1">
      <alignment horizontal="left"/>
    </xf>
    <xf numFmtId="0" fontId="2" fillId="3" borderId="0" xfId="3" applyFont="1" applyFill="1" applyBorder="1"/>
    <xf numFmtId="0" fontId="13" fillId="3" borderId="0" xfId="3" applyFont="1" applyFill="1" applyBorder="1" applyAlignment="1">
      <alignment horizontal="center"/>
    </xf>
    <xf numFmtId="1" fontId="71" fillId="0" borderId="0" xfId="0" applyNumberFormat="1" applyFont="1" applyBorder="1" applyAlignment="1">
      <alignment horizontal="left"/>
    </xf>
    <xf numFmtId="167" fontId="71" fillId="0" borderId="0" xfId="4" applyNumberFormat="1" applyFont="1" applyBorder="1"/>
    <xf numFmtId="0" fontId="71" fillId="0" borderId="0" xfId="0" applyFont="1" applyBorder="1"/>
    <xf numFmtId="1" fontId="70" fillId="0" borderId="0" xfId="102" applyNumberFormat="1" applyFont="1" applyBorder="1" applyAlignment="1">
      <alignment horizontal="left"/>
    </xf>
    <xf numFmtId="0" fontId="70" fillId="0" borderId="0" xfId="102" applyFont="1" applyBorder="1"/>
    <xf numFmtId="167" fontId="70" fillId="0" borderId="0" xfId="102" applyNumberFormat="1" applyFont="1" applyBorder="1"/>
    <xf numFmtId="186" fontId="72" fillId="46" borderId="0" xfId="0" applyNumberFormat="1" applyFont="1" applyFill="1"/>
    <xf numFmtId="185" fontId="1" fillId="46" borderId="0" xfId="0" applyNumberFormat="1" applyFont="1" applyFill="1"/>
    <xf numFmtId="0" fontId="70" fillId="0" borderId="0" xfId="0" applyFont="1" applyFill="1"/>
    <xf numFmtId="167" fontId="70" fillId="0" borderId="0" xfId="0" applyNumberFormat="1" applyFont="1" applyFill="1"/>
    <xf numFmtId="0" fontId="71" fillId="0" borderId="0" xfId="0" applyFont="1" applyFill="1"/>
    <xf numFmtId="0" fontId="70" fillId="0" borderId="0" xfId="0" applyFont="1" applyFill="1" applyBorder="1"/>
    <xf numFmtId="167" fontId="71" fillId="0" borderId="0" xfId="1" applyNumberFormat="1" applyFont="1" applyFill="1"/>
    <xf numFmtId="0" fontId="71" fillId="0" borderId="0" xfId="0" applyFont="1" applyFill="1" applyAlignment="1">
      <alignment horizontal="center"/>
    </xf>
    <xf numFmtId="184" fontId="71" fillId="0" borderId="0" xfId="1" applyNumberFormat="1" applyFont="1" applyFill="1"/>
    <xf numFmtId="167" fontId="15" fillId="0" borderId="0" xfId="4" applyNumberFormat="1" applyFont="1" applyFill="1" applyAlignment="1">
      <alignment horizontal="center"/>
    </xf>
    <xf numFmtId="0" fontId="3" fillId="0" borderId="0" xfId="2" applyFont="1" applyFill="1"/>
    <xf numFmtId="0" fontId="5" fillId="0" borderId="0" xfId="2" applyFont="1" applyFill="1" applyAlignment="1">
      <alignment horizontal="centerContinuous"/>
    </xf>
    <xf numFmtId="0" fontId="5" fillId="0" borderId="0" xfId="2" applyFont="1" applyFill="1" applyAlignment="1">
      <alignment horizontal="centerContinuous" vertical="center"/>
    </xf>
    <xf numFmtId="167" fontId="15" fillId="0" borderId="19" xfId="1" applyNumberFormat="1" applyFont="1" applyFill="1" applyBorder="1"/>
    <xf numFmtId="0" fontId="15" fillId="0" borderId="19" xfId="0" applyFont="1" applyFill="1" applyBorder="1" applyAlignment="1">
      <alignment horizontal="center"/>
    </xf>
    <xf numFmtId="0" fontId="15" fillId="0" borderId="19" xfId="0" quotePrefix="1" applyFont="1" applyFill="1" applyBorder="1" applyAlignment="1">
      <alignment horizontal="center"/>
    </xf>
    <xf numFmtId="183" fontId="8" fillId="0" borderId="0" xfId="0" applyNumberFormat="1" applyFont="1" applyFill="1"/>
    <xf numFmtId="0" fontId="8" fillId="0" borderId="0" xfId="0" applyFont="1" applyFill="1"/>
    <xf numFmtId="183" fontId="8" fillId="0" borderId="2" xfId="0" applyNumberFormat="1" applyFont="1" applyFill="1" applyBorder="1"/>
    <xf numFmtId="183" fontId="8" fillId="0" borderId="0" xfId="0" applyNumberFormat="1" applyFont="1" applyFill="1" applyBorder="1"/>
    <xf numFmtId="167" fontId="8" fillId="0" borderId="0" xfId="0" applyNumberFormat="1" applyFont="1" applyFill="1"/>
    <xf numFmtId="185" fontId="7" fillId="0" borderId="0" xfId="3" applyNumberFormat="1" applyFont="1" applyFill="1" applyBorder="1"/>
    <xf numFmtId="0" fontId="7" fillId="0" borderId="0" xfId="3" applyFont="1" applyFill="1" applyBorder="1" applyAlignment="1">
      <alignment horizontal="right"/>
    </xf>
    <xf numFmtId="0" fontId="11" fillId="0" borderId="0" xfId="3" applyFont="1" applyFill="1" applyBorder="1" applyAlignment="1">
      <alignment horizontal="right"/>
    </xf>
    <xf numFmtId="0" fontId="12" fillId="0" borderId="0" xfId="0" applyFont="1" applyFill="1"/>
    <xf numFmtId="0" fontId="8" fillId="0" borderId="0" xfId="0" applyFont="1" applyFill="1" applyAlignment="1"/>
    <xf numFmtId="0" fontId="8" fillId="0" borderId="2" xfId="0" applyFont="1" applyFill="1" applyBorder="1" applyAlignment="1">
      <alignment horizontal="center"/>
    </xf>
    <xf numFmtId="17" fontId="10" fillId="0" borderId="0" xfId="0" applyNumberFormat="1" applyFont="1" applyFill="1" applyAlignment="1">
      <alignment horizontal="center"/>
    </xf>
    <xf numFmtId="41" fontId="8" fillId="0" borderId="0" xfId="0" applyNumberFormat="1" applyFont="1" applyFill="1"/>
    <xf numFmtId="41" fontId="7" fillId="0" borderId="3" xfId="3" applyNumberFormat="1" applyFont="1" applyFill="1" applyBorder="1"/>
    <xf numFmtId="41" fontId="7" fillId="0" borderId="0" xfId="3" applyNumberFormat="1" applyFont="1" applyFill="1" applyBorder="1"/>
    <xf numFmtId="41" fontId="8" fillId="0" borderId="2" xfId="0" applyNumberFormat="1" applyFont="1" applyFill="1" applyBorder="1"/>
    <xf numFmtId="41" fontId="7" fillId="0" borderId="2" xfId="3" applyNumberFormat="1" applyFont="1" applyFill="1" applyBorder="1"/>
    <xf numFmtId="43" fontId="7" fillId="0" borderId="0" xfId="204" applyFont="1" applyFill="1" applyBorder="1"/>
    <xf numFmtId="0" fontId="12" fillId="0" borderId="0" xfId="0" applyFont="1" applyFill="1" applyBorder="1" applyAlignment="1"/>
    <xf numFmtId="167" fontId="7" fillId="0" borderId="0" xfId="3" quotePrefix="1" applyNumberFormat="1" applyFont="1" applyFill="1" applyBorder="1"/>
    <xf numFmtId="0" fontId="2" fillId="0" borderId="0" xfId="3" applyFill="1" applyBorder="1"/>
    <xf numFmtId="0" fontId="13" fillId="0" borderId="0" xfId="3" applyFont="1" applyFill="1" applyBorder="1" applyAlignment="1">
      <alignment horizontal="center"/>
    </xf>
    <xf numFmtId="167" fontId="7" fillId="0" borderId="0" xfId="4" applyNumberFormat="1" applyFont="1" applyFill="1" applyBorder="1"/>
    <xf numFmtId="17" fontId="7" fillId="0" borderId="0" xfId="3" quotePrefix="1" applyNumberFormat="1" applyFont="1" applyFill="1" applyBorder="1" applyAlignment="1" applyProtection="1">
      <alignment horizontal="center"/>
      <protection locked="0"/>
    </xf>
    <xf numFmtId="168" fontId="7" fillId="0" borderId="0" xfId="3" applyNumberFormat="1" applyFont="1" applyFill="1" applyBorder="1"/>
    <xf numFmtId="10" fontId="7" fillId="0" borderId="0" xfId="4" applyNumberFormat="1" applyFont="1" applyFill="1" applyBorder="1"/>
    <xf numFmtId="166" fontId="7" fillId="0" borderId="0" xfId="3" applyNumberFormat="1" applyFont="1" applyFill="1" applyBorder="1"/>
    <xf numFmtId="17" fontId="6" fillId="0" borderId="0" xfId="0" applyNumberFormat="1" applyFont="1" applyFill="1"/>
    <xf numFmtId="10" fontId="9" fillId="0" borderId="0" xfId="3" applyNumberFormat="1" applyFont="1" applyFill="1" applyAlignment="1">
      <alignment horizontal="right"/>
    </xf>
    <xf numFmtId="17" fontId="13" fillId="0" borderId="0" xfId="3" applyNumberFormat="1" applyFont="1" applyFill="1" applyBorder="1"/>
    <xf numFmtId="17" fontId="10" fillId="0" borderId="0" xfId="0" quotePrefix="1" applyNumberFormat="1" applyFont="1" applyFill="1" applyAlignment="1">
      <alignment horizontal="center"/>
    </xf>
    <xf numFmtId="3" fontId="8" fillId="0" borderId="0" xfId="0" applyNumberFormat="1" applyFont="1" applyFill="1"/>
    <xf numFmtId="3" fontId="8" fillId="0" borderId="3" xfId="0" applyNumberFormat="1" applyFont="1" applyFill="1" applyBorder="1"/>
    <xf numFmtId="17" fontId="10" fillId="0" borderId="0" xfId="3" quotePrefix="1" applyNumberFormat="1" applyFont="1" applyFill="1" applyBorder="1" applyAlignment="1">
      <alignment horizontal="center"/>
    </xf>
    <xf numFmtId="165" fontId="10" fillId="0" borderId="0" xfId="3" applyNumberFormat="1" applyFont="1" applyFill="1" applyBorder="1" applyProtection="1">
      <protection locked="0"/>
    </xf>
    <xf numFmtId="165" fontId="7" fillId="0" borderId="0" xfId="3" applyNumberFormat="1" applyFont="1" applyFill="1" applyBorder="1"/>
    <xf numFmtId="0" fontId="7" fillId="0" borderId="0" xfId="0" applyFont="1" applyFill="1"/>
    <xf numFmtId="167" fontId="8" fillId="0" borderId="0" xfId="1" applyNumberFormat="1" applyFont="1" applyFill="1" applyBorder="1"/>
    <xf numFmtId="168" fontId="2" fillId="0" borderId="0" xfId="5" applyNumberFormat="1" applyFont="1" applyFill="1"/>
    <xf numFmtId="170" fontId="2" fillId="0" borderId="0" xfId="11" applyNumberFormat="1" applyFont="1" applyFill="1" applyAlignment="1">
      <alignment horizontal="center"/>
    </xf>
    <xf numFmtId="171" fontId="2" fillId="0" borderId="0" xfId="5" applyNumberFormat="1" applyFont="1" applyFill="1" applyBorder="1" applyAlignment="1">
      <alignment horizontal="center"/>
    </xf>
    <xf numFmtId="168" fontId="2" fillId="0" borderId="10" xfId="5" applyNumberFormat="1" applyFont="1" applyFill="1" applyBorder="1"/>
    <xf numFmtId="0" fontId="2" fillId="0" borderId="0" xfId="3" applyFont="1" applyFill="1" applyAlignment="1">
      <alignment horizontal="center"/>
    </xf>
    <xf numFmtId="171" fontId="2" fillId="0" borderId="0" xfId="11" quotePrefix="1" applyNumberFormat="1" applyFont="1" applyFill="1" applyAlignment="1">
      <alignment horizontal="center"/>
    </xf>
    <xf numFmtId="168" fontId="2" fillId="0" borderId="0" xfId="5" applyNumberFormat="1" applyFont="1" applyFill="1" applyBorder="1" applyAlignment="1">
      <alignment horizontal="center"/>
    </xf>
    <xf numFmtId="169" fontId="2" fillId="0" borderId="0" xfId="5" applyNumberFormat="1" applyFont="1" applyFill="1"/>
    <xf numFmtId="169" fontId="2" fillId="0" borderId="0" xfId="5" applyNumberFormat="1" applyFont="1" applyFill="1" applyBorder="1" applyAlignment="1">
      <alignment horizontal="center"/>
    </xf>
    <xf numFmtId="169" fontId="2" fillId="0" borderId="10" xfId="5" applyNumberFormat="1" applyFont="1" applyFill="1" applyBorder="1"/>
    <xf numFmtId="168" fontId="2" fillId="0" borderId="3" xfId="204" applyNumberFormat="1" applyFont="1" applyFill="1" applyBorder="1"/>
    <xf numFmtId="10" fontId="2" fillId="0" borderId="19" xfId="4" applyNumberFormat="1" applyFont="1" applyFill="1" applyBorder="1"/>
    <xf numFmtId="168" fontId="2" fillId="0" borderId="0" xfId="204" applyNumberFormat="1" applyFont="1" applyFill="1" applyBorder="1" applyProtection="1">
      <protection locked="0"/>
    </xf>
    <xf numFmtId="10" fontId="2" fillId="0" borderId="0" xfId="0" applyNumberFormat="1" applyFont="1" applyFill="1" applyBorder="1"/>
    <xf numFmtId="0" fontId="2" fillId="0" borderId="2" xfId="0" applyFont="1" applyFill="1" applyBorder="1" applyAlignment="1">
      <alignment horizontal="center"/>
    </xf>
    <xf numFmtId="169" fontId="2" fillId="0" borderId="0" xfId="5" applyNumberFormat="1" applyFont="1" applyFill="1" applyBorder="1" applyProtection="1">
      <protection locked="0"/>
    </xf>
    <xf numFmtId="43" fontId="2" fillId="0" borderId="0" xfId="204" applyFont="1" applyFill="1" applyBorder="1"/>
    <xf numFmtId="43" fontId="2" fillId="0" borderId="2" xfId="204" applyFont="1" applyFill="1" applyBorder="1"/>
    <xf numFmtId="168" fontId="2" fillId="0" borderId="2" xfId="204" applyNumberFormat="1" applyFont="1" applyFill="1" applyBorder="1"/>
    <xf numFmtId="168" fontId="2" fillId="0" borderId="11" xfId="204" applyNumberFormat="1" applyFont="1" applyFill="1" applyBorder="1"/>
    <xf numFmtId="168" fontId="2" fillId="0" borderId="2" xfId="204" applyNumberFormat="1" applyFont="1" applyFill="1" applyBorder="1" applyProtection="1">
      <protection locked="0"/>
    </xf>
    <xf numFmtId="0" fontId="2" fillId="0" borderId="3" xfId="0" applyFont="1" applyFill="1" applyBorder="1"/>
    <xf numFmtId="186" fontId="68" fillId="0" borderId="0" xfId="0" applyNumberFormat="1" applyFont="1" applyFill="1"/>
    <xf numFmtId="185" fontId="68" fillId="0" borderId="0" xfId="0" applyNumberFormat="1" applyFont="1" applyFill="1"/>
    <xf numFmtId="167" fontId="2" fillId="0" borderId="2" xfId="0" applyNumberFormat="1" applyFont="1" applyFill="1" applyBorder="1"/>
    <xf numFmtId="168" fontId="68" fillId="0" borderId="0" xfId="204" applyNumberFormat="1" applyFont="1" applyFill="1"/>
    <xf numFmtId="168" fontId="68" fillId="0" borderId="0" xfId="204" applyNumberFormat="1" applyFont="1" applyFill="1" applyBorder="1"/>
    <xf numFmtId="0" fontId="68" fillId="0" borderId="0" xfId="0" applyFont="1" applyFill="1" applyBorder="1"/>
    <xf numFmtId="0" fontId="2" fillId="0" borderId="0" xfId="3" applyFont="1" applyBorder="1"/>
    <xf numFmtId="43" fontId="70" fillId="0" borderId="0" xfId="204" applyFont="1" applyBorder="1" applyProtection="1">
      <protection locked="0"/>
    </xf>
    <xf numFmtId="43" fontId="70" fillId="0" borderId="0" xfId="204" applyFont="1" applyFill="1" applyBorder="1" applyAlignment="1">
      <alignment horizontal="center"/>
    </xf>
    <xf numFmtId="43" fontId="70" fillId="0" borderId="0" xfId="204" applyFont="1" applyFill="1" applyBorder="1" applyProtection="1">
      <protection locked="0"/>
    </xf>
    <xf numFmtId="43" fontId="70" fillId="0" borderId="0" xfId="204" applyFont="1" applyBorder="1"/>
    <xf numFmtId="43" fontId="2" fillId="0" borderId="0" xfId="204" applyFont="1" applyBorder="1"/>
    <xf numFmtId="0" fontId="2" fillId="0" borderId="0" xfId="3" applyFont="1" applyBorder="1" applyAlignment="1">
      <alignment horizontal="left"/>
    </xf>
    <xf numFmtId="1" fontId="2" fillId="0" borderId="0" xfId="3" applyNumberFormat="1" applyFont="1" applyBorder="1" applyAlignment="1">
      <alignment horizontal="left"/>
    </xf>
    <xf numFmtId="167" fontId="2" fillId="0" borderId="0" xfId="3" applyNumberFormat="1" applyFont="1" applyBorder="1"/>
    <xf numFmtId="184" fontId="15" fillId="0" borderId="0" xfId="4" applyNumberFormat="1" applyFont="1" applyBorder="1"/>
    <xf numFmtId="167" fontId="15" fillId="0" borderId="0" xfId="4" applyNumberFormat="1" applyFont="1" applyBorder="1"/>
    <xf numFmtId="0" fontId="70" fillId="0" borderId="0" xfId="3" applyFont="1" applyBorder="1" applyAlignment="1">
      <alignment horizontal="right"/>
    </xf>
    <xf numFmtId="167" fontId="70" fillId="0" borderId="0" xfId="4" applyNumberFormat="1" applyFont="1" applyBorder="1" applyAlignment="1">
      <alignment horizontal="left"/>
    </xf>
    <xf numFmtId="167" fontId="70" fillId="0" borderId="0" xfId="4" applyNumberFormat="1" applyFont="1" applyBorder="1"/>
    <xf numFmtId="0" fontId="70" fillId="0" borderId="0" xfId="3" applyFont="1" applyBorder="1" applyAlignment="1">
      <alignment horizontal="left"/>
    </xf>
    <xf numFmtId="172" fontId="70" fillId="0" borderId="0" xfId="3" applyNumberFormat="1" applyFont="1" applyBorder="1"/>
    <xf numFmtId="168" fontId="2" fillId="0" borderId="0" xfId="204" applyNumberFormat="1" applyFont="1" applyBorder="1"/>
    <xf numFmtId="168" fontId="70" fillId="0" borderId="0" xfId="204" applyNumberFormat="1" applyFont="1" applyBorder="1"/>
    <xf numFmtId="168" fontId="70" fillId="0" borderId="0" xfId="3" applyNumberFormat="1" applyFont="1" applyBorder="1"/>
    <xf numFmtId="168" fontId="70" fillId="0" borderId="0" xfId="204" applyNumberFormat="1" applyFont="1" applyFill="1" applyBorder="1"/>
    <xf numFmtId="170" fontId="2" fillId="0" borderId="0" xfId="11" applyNumberFormat="1" applyFont="1" applyBorder="1" applyProtection="1">
      <protection locked="0"/>
    </xf>
    <xf numFmtId="1" fontId="2" fillId="0" borderId="0" xfId="11" applyNumberFormat="1" applyFont="1" applyBorder="1" applyProtection="1">
      <protection locked="0"/>
    </xf>
    <xf numFmtId="0" fontId="2" fillId="0" borderId="0" xfId="102" applyFont="1" applyFill="1" applyBorder="1"/>
    <xf numFmtId="169" fontId="2" fillId="48" borderId="0" xfId="5" applyNumberFormat="1" applyFont="1" applyFill="1" applyBorder="1"/>
    <xf numFmtId="167" fontId="15" fillId="47" borderId="0" xfId="4" applyNumberFormat="1" applyFont="1" applyFill="1" applyBorder="1"/>
    <xf numFmtId="169" fontId="2" fillId="0" borderId="0" xfId="204" applyNumberFormat="1" applyFont="1" applyBorder="1"/>
    <xf numFmtId="0" fontId="2" fillId="0" borderId="0" xfId="102" applyFont="1" applyBorder="1" applyAlignment="1">
      <alignment horizontal="left"/>
    </xf>
    <xf numFmtId="1" fontId="2" fillId="0" borderId="0" xfId="102" applyNumberFormat="1" applyFont="1" applyBorder="1" applyAlignment="1">
      <alignment horizontal="left"/>
    </xf>
    <xf numFmtId="184" fontId="2" fillId="0" borderId="0" xfId="102" applyNumberFormat="1" applyFont="1" applyBorder="1"/>
    <xf numFmtId="0" fontId="13" fillId="3" borderId="5" xfId="3" applyFont="1" applyFill="1" applyBorder="1" applyAlignment="1">
      <alignment horizontal="center"/>
    </xf>
    <xf numFmtId="0" fontId="13" fillId="3" borderId="6" xfId="3" applyFont="1" applyFill="1" applyBorder="1" applyAlignment="1">
      <alignment horizontal="center"/>
    </xf>
    <xf numFmtId="0" fontId="13" fillId="3" borderId="7" xfId="3" applyFont="1" applyFill="1" applyBorder="1" applyAlignment="1">
      <alignment horizontal="center"/>
    </xf>
  </cellXfs>
  <cellStyles count="205">
    <cellStyle name="20% - Accent1 2" xfId="15"/>
    <cellStyle name="20% - Accent2 2" xfId="16"/>
    <cellStyle name="20% - Accent3 2" xfId="17"/>
    <cellStyle name="20% - Accent4 2" xfId="18"/>
    <cellStyle name="20% - Accent5 2" xfId="19"/>
    <cellStyle name="20% - Accent6 2" xfId="20"/>
    <cellStyle name="40% - Accent1 2" xfId="21"/>
    <cellStyle name="40% - Accent2 2" xfId="22"/>
    <cellStyle name="40% - Accent3 2" xfId="23"/>
    <cellStyle name="40% - Accent4 2" xfId="24"/>
    <cellStyle name="40% - Accent5 2" xfId="25"/>
    <cellStyle name="40% - Accent6 2" xfId="26"/>
    <cellStyle name="60% - Accent1 2" xfId="27"/>
    <cellStyle name="60% - Accent2 2" xfId="28"/>
    <cellStyle name="60% - Accent3 2" xfId="29"/>
    <cellStyle name="60% - Accent4 2" xfId="30"/>
    <cellStyle name="60% - Accent5 2" xfId="31"/>
    <cellStyle name="60% - Accent6 2" xfId="32"/>
    <cellStyle name="Accent1 2" xfId="33"/>
    <cellStyle name="Accent2 2" xfId="34"/>
    <cellStyle name="Accent3 2" xfId="35"/>
    <cellStyle name="Accent4 2" xfId="36"/>
    <cellStyle name="Accent5 2" xfId="37"/>
    <cellStyle name="Accent6 2" xfId="38"/>
    <cellStyle name="Bad 2" xfId="39"/>
    <cellStyle name="Calculation 2" xfId="40"/>
    <cellStyle name="Check Cell 2" xfId="41"/>
    <cellStyle name="Column total in dollars" xfId="42"/>
    <cellStyle name="Comma" xfId="204" builtinId="3"/>
    <cellStyle name="Comma  - Style1" xfId="43"/>
    <cellStyle name="Comma  - Style2" xfId="44"/>
    <cellStyle name="Comma  - Style3" xfId="45"/>
    <cellStyle name="Comma  - Style4" xfId="46"/>
    <cellStyle name="Comma  - Style5" xfId="47"/>
    <cellStyle name="Comma  - Style6" xfId="48"/>
    <cellStyle name="Comma  - Style7" xfId="49"/>
    <cellStyle name="Comma  - Style8" xfId="50"/>
    <cellStyle name="Comma (0)" xfId="51"/>
    <cellStyle name="Comma 2" xfId="5"/>
    <cellStyle name="Comma 2 2" xfId="52"/>
    <cellStyle name="Comma 2 2 2" xfId="53"/>
    <cellStyle name="Comma 3" xfId="6"/>
    <cellStyle name="Comma 4" xfId="7"/>
    <cellStyle name="Comma 4 2" xfId="54"/>
    <cellStyle name="Comma 4 3" xfId="55"/>
    <cellStyle name="Comma 4 3 2" xfId="56"/>
    <cellStyle name="Comma 5" xfId="57"/>
    <cellStyle name="Comma 6" xfId="58"/>
    <cellStyle name="Comma 7" xfId="59"/>
    <cellStyle name="Comma 8" xfId="60"/>
    <cellStyle name="Comma0" xfId="61"/>
    <cellStyle name="Comma0 - Style3" xfId="62"/>
    <cellStyle name="Comma0 - Style4" xfId="63"/>
    <cellStyle name="Comma0_5.1 - NPC Adjust March Semi" xfId="64"/>
    <cellStyle name="Comma1 - Style1" xfId="65"/>
    <cellStyle name="Currency 2" xfId="8"/>
    <cellStyle name="Currency 3" xfId="66"/>
    <cellStyle name="Currency 4" xfId="67"/>
    <cellStyle name="Currency 5" xfId="68"/>
    <cellStyle name="Currency No Comma" xfId="69"/>
    <cellStyle name="Currency(0)" xfId="70"/>
    <cellStyle name="Currency0" xfId="71"/>
    <cellStyle name="Date" xfId="72"/>
    <cellStyle name="Date - Style3" xfId="73"/>
    <cellStyle name="Date_5.1 - NPC Adjust March Semi" xfId="74"/>
    <cellStyle name="Explanatory Text 2" xfId="75"/>
    <cellStyle name="Fixed" xfId="76"/>
    <cellStyle name="General" xfId="77"/>
    <cellStyle name="Good 2" xfId="78"/>
    <cellStyle name="Grey" xfId="79"/>
    <cellStyle name="header" xfId="80"/>
    <cellStyle name="Header1" xfId="81"/>
    <cellStyle name="Header2" xfId="82"/>
    <cellStyle name="Heading 1 2" xfId="83"/>
    <cellStyle name="Heading 2 2" xfId="84"/>
    <cellStyle name="Heading 3 2" xfId="85"/>
    <cellStyle name="Heading 4 2" xfId="86"/>
    <cellStyle name="Input [yellow]" xfId="87"/>
    <cellStyle name="Input 2" xfId="88"/>
    <cellStyle name="Input 2 2" xfId="89"/>
    <cellStyle name="Linked Cell 2" xfId="90"/>
    <cellStyle name="Marathon" xfId="91"/>
    <cellStyle name="MCP" xfId="92"/>
    <cellStyle name="Neutral 2" xfId="93"/>
    <cellStyle name="nONE" xfId="94"/>
    <cellStyle name="nONE 2" xfId="95"/>
    <cellStyle name="noninput" xfId="96"/>
    <cellStyle name="Normal" xfId="0" builtinId="0"/>
    <cellStyle name="Normal - Style1" xfId="97"/>
    <cellStyle name="Normal 10" xfId="98"/>
    <cellStyle name="Normal 10 2" xfId="99"/>
    <cellStyle name="Normal 11" xfId="100"/>
    <cellStyle name="Normal 12" xfId="101"/>
    <cellStyle name="Normal 13" xfId="102"/>
    <cellStyle name="Normal 14" xfId="103"/>
    <cellStyle name="Normal 15" xfId="104"/>
    <cellStyle name="Normal 15 2" xfId="105"/>
    <cellStyle name="Normal 16" xfId="106"/>
    <cellStyle name="Normal 2" xfId="3"/>
    <cellStyle name="Normal 2 2" xfId="107"/>
    <cellStyle name="Normal 2 2 2" xfId="108"/>
    <cellStyle name="Normal 2 2 3" xfId="109"/>
    <cellStyle name="Normal 2 3" xfId="110"/>
    <cellStyle name="Normal 3" xfId="2"/>
    <cellStyle name="Normal 3 2" xfId="111"/>
    <cellStyle name="Normal 3 3" xfId="112"/>
    <cellStyle name="Normal 4" xfId="9"/>
    <cellStyle name="Normal 4 2" xfId="113"/>
    <cellStyle name="Normal 4 3" xfId="114"/>
    <cellStyle name="Normal 4 4" xfId="115"/>
    <cellStyle name="Normal 5" xfId="10"/>
    <cellStyle name="Normal 5 2" xfId="116"/>
    <cellStyle name="Normal 6" xfId="117"/>
    <cellStyle name="Normal 6 2" xfId="118"/>
    <cellStyle name="Normal 7" xfId="119"/>
    <cellStyle name="Normal 7 2" xfId="120"/>
    <cellStyle name="Normal 8" xfId="121"/>
    <cellStyle name="Normal 8 2" xfId="122"/>
    <cellStyle name="Normal 9" xfId="123"/>
    <cellStyle name="Normal 9 2" xfId="124"/>
    <cellStyle name="Normal(0)" xfId="125"/>
    <cellStyle name="Normal_tabulation" xfId="11"/>
    <cellStyle name="Note 2" xfId="126"/>
    <cellStyle name="Note 3" xfId="127"/>
    <cellStyle name="Note 4" xfId="128"/>
    <cellStyle name="Number" xfId="129"/>
    <cellStyle name="Output 2" xfId="130"/>
    <cellStyle name="Password" xfId="131"/>
    <cellStyle name="Percen - Style1" xfId="132"/>
    <cellStyle name="Percen - Style2" xfId="133"/>
    <cellStyle name="Percent" xfId="1" builtinId="5"/>
    <cellStyle name="Percent [2]" xfId="134"/>
    <cellStyle name="Percent 2" xfId="4"/>
    <cellStyle name="Percent 2 2" xfId="135"/>
    <cellStyle name="Percent 2 2 2" xfId="136"/>
    <cellStyle name="Percent 3" xfId="12"/>
    <cellStyle name="Percent 4" xfId="13"/>
    <cellStyle name="Percent(0)" xfId="137"/>
    <cellStyle name="SAPBEXaggData" xfId="138"/>
    <cellStyle name="SAPBEXaggDataEmph" xfId="139"/>
    <cellStyle name="SAPBEXaggItem" xfId="140"/>
    <cellStyle name="SAPBEXaggItemX" xfId="141"/>
    <cellStyle name="SAPBEXchaText" xfId="142"/>
    <cellStyle name="SAPBEXchaText 2" xfId="143"/>
    <cellStyle name="SAPBEXexcBad7" xfId="144"/>
    <cellStyle name="SAPBEXexcBad8" xfId="145"/>
    <cellStyle name="SAPBEXexcBad9" xfId="146"/>
    <cellStyle name="SAPBEXexcCritical4" xfId="147"/>
    <cellStyle name="SAPBEXexcCritical5" xfId="148"/>
    <cellStyle name="SAPBEXexcCritical6" xfId="149"/>
    <cellStyle name="SAPBEXexcGood1" xfId="150"/>
    <cellStyle name="SAPBEXexcGood2" xfId="151"/>
    <cellStyle name="SAPBEXexcGood3" xfId="152"/>
    <cellStyle name="SAPBEXfilterDrill" xfId="153"/>
    <cellStyle name="SAPBEXfilterItem" xfId="154"/>
    <cellStyle name="SAPBEXfilterItem 2" xfId="155"/>
    <cellStyle name="SAPBEXfilterText" xfId="156"/>
    <cellStyle name="SAPBEXformats" xfId="157"/>
    <cellStyle name="SAPBEXheaderItem" xfId="158"/>
    <cellStyle name="SAPBEXheaderItem 2" xfId="159"/>
    <cellStyle name="SAPBEXheaderText" xfId="160"/>
    <cellStyle name="SAPBEXheaderText 2" xfId="161"/>
    <cellStyle name="SAPBEXHLevel0" xfId="162"/>
    <cellStyle name="SAPBEXHLevel0X" xfId="163"/>
    <cellStyle name="SAPBEXHLevel1" xfId="164"/>
    <cellStyle name="SAPBEXHLevel1X" xfId="165"/>
    <cellStyle name="SAPBEXHLevel2" xfId="166"/>
    <cellStyle name="SAPBEXHLevel2X" xfId="167"/>
    <cellStyle name="SAPBEXHLevel3" xfId="168"/>
    <cellStyle name="SAPBEXHLevel3X" xfId="169"/>
    <cellStyle name="SAPBEXresData" xfId="170"/>
    <cellStyle name="SAPBEXresDataEmph" xfId="171"/>
    <cellStyle name="SAPBEXresItem" xfId="172"/>
    <cellStyle name="SAPBEXresItemX" xfId="173"/>
    <cellStyle name="SAPBEXstdData" xfId="174"/>
    <cellStyle name="SAPBEXstdData 2" xfId="175"/>
    <cellStyle name="SAPBEXstdDataEmph" xfId="176"/>
    <cellStyle name="SAPBEXstdItem" xfId="14"/>
    <cellStyle name="SAPBEXstdItem 2" xfId="177"/>
    <cellStyle name="SAPBEXstdItemX" xfId="178"/>
    <cellStyle name="SAPBEXstdItemX 2" xfId="179"/>
    <cellStyle name="SAPBEXtitle" xfId="180"/>
    <cellStyle name="SAPBEXtitle 2" xfId="181"/>
    <cellStyle name="SAPBEXundefined" xfId="182"/>
    <cellStyle name="Shade" xfId="183"/>
    <cellStyle name="Special" xfId="184"/>
    <cellStyle name="Style 1" xfId="185"/>
    <cellStyle name="Style 21" xfId="186"/>
    <cellStyle name="Style 22" xfId="187"/>
    <cellStyle name="Style 24" xfId="188"/>
    <cellStyle name="Style 27" xfId="189"/>
    <cellStyle name="Style 35" xfId="190"/>
    <cellStyle name="Style 36" xfId="191"/>
    <cellStyle name="Title 2" xfId="192"/>
    <cellStyle name="Titles" xfId="193"/>
    <cellStyle name="Total 2" xfId="194"/>
    <cellStyle name="Total2 - Style2" xfId="195"/>
    <cellStyle name="TRANSMISSION RELIABILITY PORTION OF PROJECT" xfId="196"/>
    <cellStyle name="Underl - Style4" xfId="197"/>
    <cellStyle name="UNLocked" xfId="198"/>
    <cellStyle name="Unprot" xfId="199"/>
    <cellStyle name="Unprot$" xfId="200"/>
    <cellStyle name="Unprot_CA Blocking Jun08 - GRC" xfId="201"/>
    <cellStyle name="Unprotect" xfId="202"/>
    <cellStyle name="Warning Text 2" xfId="20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d%20Models/WA%20JAM%202021%20GR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NPC"/>
      <sheetName val="Results"/>
      <sheetName val="Report"/>
      <sheetName val="UTCR"/>
      <sheetName val="NRO"/>
      <sheetName val="ADJ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3">
          <cell r="K23">
            <v>1</v>
          </cell>
        </row>
      </sheetData>
      <sheetData sheetId="13" refreshError="1"/>
      <sheetData sheetId="14">
        <row r="10">
          <cell r="AO10">
            <v>119.43751278018262</v>
          </cell>
          <cell r="AP10">
            <v>2241.4205841128396</v>
          </cell>
          <cell r="AQ10">
            <v>762.0276336297195</v>
          </cell>
          <cell r="AR10">
            <v>0</v>
          </cell>
          <cell r="AS10">
            <v>1063.8369799560217</v>
          </cell>
          <cell r="AT10">
            <v>3447.9448328358085</v>
          </cell>
          <cell r="AU10">
            <v>483.78345349967213</v>
          </cell>
          <cell r="AV10">
            <v>206.16746587452926</v>
          </cell>
          <cell r="AW10">
            <v>3.4344399999999986</v>
          </cell>
        </row>
        <row r="11">
          <cell r="AO11">
            <v>135.85571062004436</v>
          </cell>
          <cell r="AP11">
            <v>2464.1750619031573</v>
          </cell>
          <cell r="AQ11">
            <v>694.79451053696187</v>
          </cell>
          <cell r="AR11">
            <v>0</v>
          </cell>
          <cell r="AS11">
            <v>1109.0769574244416</v>
          </cell>
          <cell r="AT11">
            <v>3236.8115505100131</v>
          </cell>
          <cell r="AU11">
            <v>365.7261187547337</v>
          </cell>
          <cell r="AV11">
            <v>181.78124966603414</v>
          </cell>
          <cell r="AW11">
            <v>3.0204800000000032</v>
          </cell>
        </row>
        <row r="12">
          <cell r="AO12">
            <v>123.84533843748257</v>
          </cell>
          <cell r="AP12">
            <v>2388.2650320663583</v>
          </cell>
          <cell r="AQ12">
            <v>658.55741374932404</v>
          </cell>
          <cell r="AR12">
            <v>0</v>
          </cell>
          <cell r="AS12">
            <v>1024.7215771283832</v>
          </cell>
          <cell r="AT12">
            <v>3105.078059409791</v>
          </cell>
          <cell r="AU12">
            <v>387.88708528420199</v>
          </cell>
          <cell r="AV12">
            <v>195.4696733418514</v>
          </cell>
          <cell r="AW12">
            <v>2.6678800000000011</v>
          </cell>
        </row>
        <row r="13">
          <cell r="AO13">
            <v>126.36047889111953</v>
          </cell>
          <cell r="AP13">
            <v>2080.6479132421528</v>
          </cell>
          <cell r="AQ13">
            <v>558.26979779042199</v>
          </cell>
          <cell r="AR13">
            <v>0</v>
          </cell>
          <cell r="AS13">
            <v>920.35626415090076</v>
          </cell>
          <cell r="AT13">
            <v>3065.1414101627101</v>
          </cell>
          <cell r="AU13">
            <v>398.49198897108033</v>
          </cell>
          <cell r="AV13">
            <v>181.97522315479452</v>
          </cell>
          <cell r="AW13">
            <v>2.4239599999999992</v>
          </cell>
          <cell r="BX13">
            <v>75354.490164289993</v>
          </cell>
          <cell r="BY13">
            <v>1388896.7860930492</v>
          </cell>
          <cell r="BZ13">
            <v>440285.33481550647</v>
          </cell>
          <cell r="CA13">
            <v>0</v>
          </cell>
          <cell r="CB13">
            <v>739768.62443518429</v>
          </cell>
          <cell r="CC13">
            <v>2232869.2930304408</v>
          </cell>
          <cell r="CD13">
            <v>292064.7355760627</v>
          </cell>
          <cell r="CE13">
            <v>135369.20127214497</v>
          </cell>
          <cell r="CF13">
            <v>1971.3159999999943</v>
          </cell>
        </row>
        <row r="14">
          <cell r="AO14">
            <v>104.8809073607901</v>
          </cell>
          <cell r="AP14">
            <v>1639.5965240859969</v>
          </cell>
          <cell r="AQ14">
            <v>527.59072333528411</v>
          </cell>
          <cell r="AR14">
            <v>0</v>
          </cell>
          <cell r="AS14">
            <v>957.3337784123994</v>
          </cell>
          <cell r="AT14">
            <v>3416.5075237640403</v>
          </cell>
          <cell r="AU14">
            <v>410.72728642667886</v>
          </cell>
          <cell r="AV14">
            <v>189.81234837874734</v>
          </cell>
          <cell r="AW14">
            <v>2.1267599999999982</v>
          </cell>
          <cell r="BX14">
            <v>65913.922247199953</v>
          </cell>
          <cell r="BY14">
            <v>1224290.1959016009</v>
          </cell>
          <cell r="BZ14">
            <v>355173.87056499929</v>
          </cell>
          <cell r="CA14">
            <v>0</v>
          </cell>
          <cell r="CB14">
            <v>682392.14428210084</v>
          </cell>
          <cell r="CC14">
            <v>1969994.7185786904</v>
          </cell>
          <cell r="CD14">
            <v>263962.07520523359</v>
          </cell>
          <cell r="CE14">
            <v>121714.86374709998</v>
          </cell>
          <cell r="CF14">
            <v>1689.6334399999357</v>
          </cell>
        </row>
        <row r="15">
          <cell r="AO15">
            <v>112.84917296606341</v>
          </cell>
          <cell r="AP15">
            <v>1688.5042307222545</v>
          </cell>
          <cell r="AQ15">
            <v>560.08197524150842</v>
          </cell>
          <cell r="AR15">
            <v>0</v>
          </cell>
          <cell r="AS15">
            <v>1045.2463393878938</v>
          </cell>
          <cell r="AT15">
            <v>4034.3662350371878</v>
          </cell>
          <cell r="AU15">
            <v>674.91405084830501</v>
          </cell>
          <cell r="AV15">
            <v>190.58294435413464</v>
          </cell>
          <cell r="AW15">
            <v>2.9371199999999953</v>
          </cell>
          <cell r="BX15">
            <v>68217.658928951278</v>
          </cell>
          <cell r="BY15">
            <v>1237633.1649152813</v>
          </cell>
          <cell r="BZ15">
            <v>347046.94114668487</v>
          </cell>
          <cell r="CA15">
            <v>0</v>
          </cell>
          <cell r="CB15">
            <v>703198.78825084155</v>
          </cell>
          <cell r="CC15">
            <v>2022466.8422223011</v>
          </cell>
          <cell r="CD15">
            <v>243815.03225696628</v>
          </cell>
          <cell r="CE15">
            <v>135370.6517666193</v>
          </cell>
          <cell r="CF15">
            <v>1631.4615999999717</v>
          </cell>
        </row>
        <row r="16">
          <cell r="AO16">
            <v>124.4802609568716</v>
          </cell>
          <cell r="AP16">
            <v>2486.6517089641211</v>
          </cell>
          <cell r="AQ16">
            <v>769.27686519692509</v>
          </cell>
          <cell r="AR16">
            <v>0</v>
          </cell>
          <cell r="AS16">
            <v>1088.9778477289472</v>
          </cell>
          <cell r="AT16">
            <v>4607.9584993295639</v>
          </cell>
          <cell r="AU16">
            <v>574.49543110837942</v>
          </cell>
          <cell r="AV16">
            <v>212.17961692096375</v>
          </cell>
          <cell r="AW16">
            <v>3.2010400000000008</v>
          </cell>
          <cell r="BX16">
            <v>59627.015876804071</v>
          </cell>
          <cell r="BY16">
            <v>1099243.7967951244</v>
          </cell>
          <cell r="BZ16">
            <v>311548.02543962153</v>
          </cell>
          <cell r="CA16">
            <v>0</v>
          </cell>
          <cell r="CB16">
            <v>668343.89129996346</v>
          </cell>
          <cell r="CC16">
            <v>1896554.6623945646</v>
          </cell>
          <cell r="CD16">
            <v>269546.45844705752</v>
          </cell>
          <cell r="CE16">
            <v>128392.19026333645</v>
          </cell>
          <cell r="CF16">
            <v>1398.1255199999921</v>
          </cell>
        </row>
        <row r="17">
          <cell r="AO17">
            <v>130.76868833433937</v>
          </cell>
          <cell r="AP17">
            <v>2487.0208956935721</v>
          </cell>
          <cell r="AQ17">
            <v>697.45238880905936</v>
          </cell>
          <cell r="AR17">
            <v>0</v>
          </cell>
          <cell r="AS17">
            <v>1081.1619408239133</v>
          </cell>
          <cell r="AT17">
            <v>4762.6267803429828</v>
          </cell>
          <cell r="AU17">
            <v>577.05236748732921</v>
          </cell>
          <cell r="AV17">
            <v>194.73268545630117</v>
          </cell>
          <cell r="AW17">
            <v>3.7933600000000007</v>
          </cell>
          <cell r="BX17">
            <v>65343.383398631413</v>
          </cell>
          <cell r="BY17">
            <v>1064092.4145529114</v>
          </cell>
          <cell r="BZ17">
            <v>316303.4594270403</v>
          </cell>
          <cell r="CA17">
            <v>0</v>
          </cell>
          <cell r="CB17">
            <v>669216.77130340075</v>
          </cell>
          <cell r="CC17">
            <v>1988931.6451275358</v>
          </cell>
          <cell r="CD17">
            <v>311327.58232726651</v>
          </cell>
          <cell r="CE17">
            <v>137322.3353663134</v>
          </cell>
          <cell r="CF17">
            <v>1412.8174400000012</v>
          </cell>
        </row>
        <row r="18">
          <cell r="AO18">
            <v>103.70354331360605</v>
          </cell>
          <cell r="AP18">
            <v>2025.4047468547697</v>
          </cell>
          <cell r="AQ18">
            <v>608.51923488351133</v>
          </cell>
          <cell r="AR18">
            <v>0</v>
          </cell>
          <cell r="AS18">
            <v>974.52585887303451</v>
          </cell>
          <cell r="AT18">
            <v>4234.9825596766605</v>
          </cell>
          <cell r="AU18">
            <v>519.74314573080323</v>
          </cell>
          <cell r="AV18">
            <v>193.59995567183051</v>
          </cell>
          <cell r="AW18">
            <v>2.5930400000000007</v>
          </cell>
          <cell r="BX18">
            <v>68341.534549069125</v>
          </cell>
          <cell r="BY18">
            <v>1082806.9294271665</v>
          </cell>
          <cell r="BZ18">
            <v>347882.92460763355</v>
          </cell>
          <cell r="CA18">
            <v>0</v>
          </cell>
          <cell r="CB18">
            <v>676451.08667199116</v>
          </cell>
          <cell r="CC18">
            <v>2167033.3187645492</v>
          </cell>
          <cell r="CD18">
            <v>412040.02704346436</v>
          </cell>
          <cell r="CE18">
            <v>127353.15896838596</v>
          </cell>
          <cell r="CF18">
            <v>1438.0397599999719</v>
          </cell>
        </row>
        <row r="19">
          <cell r="AO19">
            <v>104.66455170090018</v>
          </cell>
          <cell r="AP19">
            <v>1659.3087079311035</v>
          </cell>
          <cell r="AQ19">
            <v>677.92807715850529</v>
          </cell>
          <cell r="AR19">
            <v>0</v>
          </cell>
          <cell r="AS19">
            <v>962.7058009523297</v>
          </cell>
          <cell r="AT19">
            <v>3423.3865065470904</v>
          </cell>
          <cell r="AU19">
            <v>442.69411836906244</v>
          </cell>
          <cell r="AV19">
            <v>198.57422143964254</v>
          </cell>
          <cell r="AW19">
            <v>2.2175600000000051</v>
          </cell>
          <cell r="BX19">
            <v>79919.551863762012</v>
          </cell>
          <cell r="BY19">
            <v>1213026.6682484748</v>
          </cell>
          <cell r="BZ19">
            <v>400416.28124787123</v>
          </cell>
          <cell r="CA19">
            <v>0</v>
          </cell>
          <cell r="CB19">
            <v>732096.87051478738</v>
          </cell>
          <cell r="CC19">
            <v>2707631.9752047146</v>
          </cell>
          <cell r="CD19">
            <v>456722.41501017404</v>
          </cell>
          <cell r="CE19">
            <v>136481.51621597068</v>
          </cell>
          <cell r="CF19">
            <v>1991.4605199999994</v>
          </cell>
        </row>
        <row r="20">
          <cell r="AO20">
            <v>123.91844119552103</v>
          </cell>
          <cell r="AP20">
            <v>2353.5826526200426</v>
          </cell>
          <cell r="AQ20">
            <v>599.17312643261926</v>
          </cell>
          <cell r="AR20">
            <v>0</v>
          </cell>
          <cell r="AS20">
            <v>978.90012221132645</v>
          </cell>
          <cell r="AT20">
            <v>3141.2571097424147</v>
          </cell>
          <cell r="AU20">
            <v>446.15439893857427</v>
          </cell>
          <cell r="AV20">
            <v>184.98856690378256</v>
          </cell>
          <cell r="AW20">
            <v>2.6230000000000002</v>
          </cell>
          <cell r="BX20">
            <v>77712.862895130907</v>
          </cell>
          <cell r="BY20">
            <v>1212823.3937142359</v>
          </cell>
          <cell r="BZ20">
            <v>397996.83667305869</v>
          </cell>
          <cell r="CA20">
            <v>0</v>
          </cell>
          <cell r="CB20">
            <v>688160.76984234701</v>
          </cell>
          <cell r="CC20">
            <v>2618047.9856409687</v>
          </cell>
          <cell r="CD20">
            <v>394310.87782039458</v>
          </cell>
          <cell r="CE20">
            <v>138111.71278390213</v>
          </cell>
          <cell r="CF20">
            <v>1888.6553999999762</v>
          </cell>
        </row>
        <row r="21">
          <cell r="AO21">
            <v>110.084087832604</v>
          </cell>
          <cell r="AP21">
            <v>2445.8723110471897</v>
          </cell>
          <cell r="AQ21">
            <v>799.27038348284259</v>
          </cell>
          <cell r="AR21">
            <v>0</v>
          </cell>
          <cell r="AS21">
            <v>1018.40831971929</v>
          </cell>
          <cell r="AT21">
            <v>3609.7271229287212</v>
          </cell>
          <cell r="AU21">
            <v>451.99169977354688</v>
          </cell>
          <cell r="AV21">
            <v>207.40633974644982</v>
          </cell>
          <cell r="AW21">
            <v>3.0012000000000043</v>
          </cell>
          <cell r="BX21">
            <v>60646.165759125382</v>
          </cell>
          <cell r="BY21">
            <v>1058631.1515582395</v>
          </cell>
          <cell r="BZ21">
            <v>346255.9362524504</v>
          </cell>
          <cell r="CA21">
            <v>0</v>
          </cell>
          <cell r="CB21">
            <v>635012.64725098538</v>
          </cell>
          <cell r="CC21">
            <v>2151037.5048925984</v>
          </cell>
          <cell r="CD21">
            <v>316958.67258657026</v>
          </cell>
          <cell r="CE21">
            <v>133139.16668425704</v>
          </cell>
          <cell r="CF21">
            <v>1534.3278400000333</v>
          </cell>
        </row>
        <row r="22">
          <cell r="BX22">
            <v>59837.920411086088</v>
          </cell>
          <cell r="BY22">
            <v>1095679.1546901916</v>
          </cell>
          <cell r="BZ22">
            <v>332756.12871233572</v>
          </cell>
          <cell r="CA22">
            <v>0</v>
          </cell>
          <cell r="CB22">
            <v>678147.24315935129</v>
          </cell>
          <cell r="CC22">
            <v>1994601.3042395592</v>
          </cell>
          <cell r="CD22">
            <v>275945.73427845421</v>
          </cell>
          <cell r="CE22">
            <v>139518.27053131591</v>
          </cell>
          <cell r="CF22">
            <v>1434.512439999972</v>
          </cell>
        </row>
        <row r="23">
          <cell r="BX23">
            <v>67216.041672115549</v>
          </cell>
          <cell r="BY23">
            <v>1205685.5814257094</v>
          </cell>
          <cell r="BZ23">
            <v>364483.25099828572</v>
          </cell>
          <cell r="CA23">
            <v>0</v>
          </cell>
          <cell r="CB23">
            <v>685909.26286284125</v>
          </cell>
          <cell r="CC23">
            <v>2005339.6784343319</v>
          </cell>
          <cell r="CD23">
            <v>276920.29184052092</v>
          </cell>
          <cell r="CE23">
            <v>129369.62974747349</v>
          </cell>
          <cell r="CF23">
            <v>1637.5078799999692</v>
          </cell>
        </row>
        <row r="24">
          <cell r="BX24">
            <v>77355.728049099984</v>
          </cell>
          <cell r="BY24">
            <v>1392117.4997441997</v>
          </cell>
          <cell r="BZ24">
            <v>446891.96021369961</v>
          </cell>
          <cell r="CA24">
            <v>0</v>
          </cell>
          <cell r="CB24">
            <v>748101.61958509963</v>
          </cell>
          <cell r="CC24">
            <v>2237332.7050499152</v>
          </cell>
          <cell r="CD24">
            <v>309370.79261919204</v>
          </cell>
          <cell r="CE24">
            <v>150271.73328200009</v>
          </cell>
          <cell r="CF24">
            <v>1920.1770400000139</v>
          </cell>
        </row>
        <row r="146">
          <cell r="AO146">
            <v>1459.7714519155315</v>
          </cell>
          <cell r="AP146">
            <v>27630.339839166511</v>
          </cell>
          <cell r="AQ146">
            <v>7844.5841990453628</v>
          </cell>
          <cell r="AS146">
            <v>12465.555240523727</v>
          </cell>
          <cell r="AT146">
            <v>46058.908498625504</v>
          </cell>
          <cell r="AU146">
            <v>6048.4612091963145</v>
          </cell>
          <cell r="AV146">
            <v>2321.4960847638745</v>
          </cell>
          <cell r="AW146">
            <v>34.705840000000009</v>
          </cell>
        </row>
        <row r="223">
          <cell r="V223">
            <v>80696448.244166628</v>
          </cell>
          <cell r="W223">
            <v>3245723.603985114</v>
          </cell>
          <cell r="X223">
            <v>60038696.454774201</v>
          </cell>
          <cell r="Y223">
            <v>17412028.185407318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</row>
        <row r="224"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</row>
        <row r="225">
          <cell r="V225">
            <v>1508117981.2720835</v>
          </cell>
          <cell r="W225">
            <v>60658606.864559539</v>
          </cell>
          <cell r="X225">
            <v>1122049850.5908747</v>
          </cell>
          <cell r="Y225">
            <v>325409523.81664866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</row>
        <row r="226">
          <cell r="V226">
            <v>4709727982.8329163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903920862.72867131</v>
          </cell>
          <cell r="AB226">
            <v>3200660796.9058104</v>
          </cell>
          <cell r="AC226">
            <v>432446603.46535444</v>
          </cell>
          <cell r="AD226">
            <v>170277241.22828344</v>
          </cell>
          <cell r="AE226">
            <v>2422478.5047959397</v>
          </cell>
        </row>
        <row r="227">
          <cell r="V227">
            <v>-5566177.96</v>
          </cell>
          <cell r="W227">
            <v>-78871.202188160532</v>
          </cell>
          <cell r="X227">
            <v>-1422098.8770134142</v>
          </cell>
          <cell r="Y227">
            <v>-434779.95707174024</v>
          </cell>
          <cell r="Z227">
            <v>0</v>
          </cell>
          <cell r="AA227">
            <v>-706898.19108475046</v>
          </cell>
          <cell r="AB227">
            <v>-2456094.2194814067</v>
          </cell>
          <cell r="AC227">
            <v>-329824.10736537981</v>
          </cell>
          <cell r="AD227">
            <v>-135717.82910500321</v>
          </cell>
          <cell r="AE227">
            <v>-1893.5766901456043</v>
          </cell>
        </row>
        <row r="231"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</row>
        <row r="232">
          <cell r="V232">
            <v>-42748324.891249999</v>
          </cell>
          <cell r="W232">
            <v>-1719397.1996206709</v>
          </cell>
          <cell r="X232">
            <v>-31805039.229608934</v>
          </cell>
          <cell r="Y232">
            <v>-9223888.4620203897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</row>
        <row r="233">
          <cell r="V233">
            <v>-532522772.84291703</v>
          </cell>
          <cell r="W233">
            <v>-21418808.027908497</v>
          </cell>
          <cell r="X233">
            <v>-396200499.64567989</v>
          </cell>
          <cell r="Y233">
            <v>-114903465.1693286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</row>
        <row r="234">
          <cell r="V234">
            <v>-1176481288.3791699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-225797749.9023568</v>
          </cell>
          <cell r="AB234">
            <v>-799519112.72452688</v>
          </cell>
          <cell r="AC234">
            <v>-108024357.04452135</v>
          </cell>
          <cell r="AD234">
            <v>-42534938.083919592</v>
          </cell>
          <cell r="AE234">
            <v>-605130.62384526234</v>
          </cell>
        </row>
        <row r="235">
          <cell r="V235">
            <v>8533992.1441666707</v>
          </cell>
          <cell r="W235">
            <v>120924.30833360262</v>
          </cell>
          <cell r="X235">
            <v>2180343.627507864</v>
          </cell>
          <cell r="Y235">
            <v>666599.01367784396</v>
          </cell>
          <cell r="Z235">
            <v>0</v>
          </cell>
          <cell r="AA235">
            <v>1083807.174832565</v>
          </cell>
          <cell r="AB235">
            <v>3765651.9293873766</v>
          </cell>
          <cell r="AC235">
            <v>505682.06073183764</v>
          </cell>
          <cell r="AD235">
            <v>208080.82237554842</v>
          </cell>
          <cell r="AE235">
            <v>2903.2073200332447</v>
          </cell>
        </row>
        <row r="245">
          <cell r="V245">
            <v>3527036779.771668</v>
          </cell>
          <cell r="W245">
            <v>270768813.01041663</v>
          </cell>
          <cell r="X245">
            <v>2119332592.8695838</v>
          </cell>
          <cell r="Y245">
            <v>516668117.48624998</v>
          </cell>
          <cell r="Z245">
            <v>0</v>
          </cell>
          <cell r="AA245">
            <v>620267256.40541744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</row>
        <row r="247">
          <cell r="V247">
            <v>-1665038262.4891667</v>
          </cell>
          <cell r="W247">
            <v>-137085582.59541672</v>
          </cell>
          <cell r="X247">
            <v>-1019198018.4495831</v>
          </cell>
          <cell r="Y247">
            <v>-248983196.14458337</v>
          </cell>
          <cell r="Z247">
            <v>0</v>
          </cell>
          <cell r="AA247">
            <v>-259771465.29958335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</row>
        <row r="254">
          <cell r="V254">
            <v>3481983188.1770835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2993317268.1870832</v>
          </cell>
          <cell r="AC254">
            <v>354321326.22666675</v>
          </cell>
          <cell r="AD254">
            <v>134344593.76333341</v>
          </cell>
          <cell r="AE254">
            <v>0</v>
          </cell>
          <cell r="AF254">
            <v>0</v>
          </cell>
          <cell r="AG254">
            <v>0</v>
          </cell>
        </row>
        <row r="256">
          <cell r="V256">
            <v>-1187979899.7870824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-983176349.77791572</v>
          </cell>
          <cell r="AC256">
            <v>-147128190.90916675</v>
          </cell>
          <cell r="AD256">
            <v>-57675359.099999994</v>
          </cell>
          <cell r="AE256">
            <v>0</v>
          </cell>
          <cell r="AF256">
            <v>0</v>
          </cell>
          <cell r="AG256">
            <v>0</v>
          </cell>
        </row>
        <row r="365">
          <cell r="V365">
            <v>12415761412.897503</v>
          </cell>
          <cell r="W365">
            <v>153617180.16378802</v>
          </cell>
          <cell r="X365">
            <v>2841275486.3234043</v>
          </cell>
          <cell r="Y365">
            <v>824215030.38789606</v>
          </cell>
          <cell r="Z365">
            <v>0</v>
          </cell>
          <cell r="AA365">
            <v>1650027894.1791615</v>
          </cell>
          <cell r="AB365">
            <v>5842043984.2523127</v>
          </cell>
          <cell r="AC365">
            <v>789307578.66009104</v>
          </cell>
          <cell r="AD365">
            <v>310852246.9364565</v>
          </cell>
          <cell r="AE365">
            <v>4422011.9943904849</v>
          </cell>
          <cell r="AF365">
            <v>0</v>
          </cell>
        </row>
        <row r="366">
          <cell r="V366">
            <v>6292976234.3891668</v>
          </cell>
          <cell r="W366">
            <v>63825459.266356491</v>
          </cell>
          <cell r="X366">
            <v>1180666448.1686354</v>
          </cell>
          <cell r="Y366">
            <v>342386772.04498428</v>
          </cell>
          <cell r="Z366">
            <v>0</v>
          </cell>
          <cell r="AA366">
            <v>903213964.53758657</v>
          </cell>
          <cell r="AB366">
            <v>3198204702.6863289</v>
          </cell>
          <cell r="AC366">
            <v>432116779.35798907</v>
          </cell>
          <cell r="AD366">
            <v>170141523.39917845</v>
          </cell>
          <cell r="AE366">
            <v>2420584.9281057939</v>
          </cell>
          <cell r="AF366">
            <v>0</v>
          </cell>
        </row>
        <row r="367">
          <cell r="V367">
            <v>7009019967.9487514</v>
          </cell>
          <cell r="W367">
            <v>270768813.01041663</v>
          </cell>
          <cell r="X367">
            <v>2119332592.8695838</v>
          </cell>
          <cell r="Y367">
            <v>516668117.48624998</v>
          </cell>
          <cell r="Z367">
            <v>0</v>
          </cell>
          <cell r="AA367">
            <v>620267256.40541744</v>
          </cell>
          <cell r="AB367">
            <v>2993317268.1870832</v>
          </cell>
          <cell r="AC367">
            <v>354321326.22666675</v>
          </cell>
          <cell r="AD367">
            <v>134344593.76333341</v>
          </cell>
          <cell r="AE367">
            <v>0</v>
          </cell>
          <cell r="AF367">
            <v>0</v>
          </cell>
        </row>
        <row r="368">
          <cell r="V368">
            <v>1265545780.1212504</v>
          </cell>
          <cell r="W368">
            <v>29416321.447151188</v>
          </cell>
          <cell r="X368">
            <v>356748859.01443923</v>
          </cell>
          <cell r="Y368">
            <v>89991556.851245686</v>
          </cell>
          <cell r="Z368">
            <v>0</v>
          </cell>
          <cell r="AA368">
            <v>156544263.89490497</v>
          </cell>
          <cell r="AB368">
            <v>517796803.86793184</v>
          </cell>
          <cell r="AC368">
            <v>82929489.260798112</v>
          </cell>
          <cell r="AD368">
            <v>31931627.318123102</v>
          </cell>
          <cell r="AE368">
            <v>186858.46665607183</v>
          </cell>
          <cell r="AF368">
            <v>0</v>
          </cell>
        </row>
        <row r="369">
          <cell r="V369">
            <v>906782121.38791704</v>
          </cell>
          <cell r="W369">
            <v>22487814.733130898</v>
          </cell>
          <cell r="X369">
            <v>346052432.21829194</v>
          </cell>
          <cell r="Y369">
            <v>95865702.785579637</v>
          </cell>
          <cell r="Z369">
            <v>0</v>
          </cell>
          <cell r="AA369">
            <v>83141396.180302262</v>
          </cell>
          <cell r="AB369">
            <v>300607374.6047802</v>
          </cell>
          <cell r="AC369">
            <v>44294206.861873701</v>
          </cell>
          <cell r="AD369">
            <v>14182099.326810796</v>
          </cell>
          <cell r="AE369">
            <v>151094.67714745944</v>
          </cell>
          <cell r="AF369">
            <v>0</v>
          </cell>
        </row>
        <row r="377">
          <cell r="V377">
            <v>-4748470931.8912544</v>
          </cell>
          <cell r="W377">
            <v>-61877380.228726536</v>
          </cell>
          <cell r="X377">
            <v>-1144594457.8915529</v>
          </cell>
          <cell r="Y377">
            <v>-331947762.6680541</v>
          </cell>
          <cell r="Z377">
            <v>0</v>
          </cell>
          <cell r="AA377">
            <v>-617792118.88666821</v>
          </cell>
          <cell r="AB377">
            <v>-2182274695.7874842</v>
          </cell>
          <cell r="AC377">
            <v>-294822616.46269184</v>
          </cell>
          <cell r="AD377">
            <v>-116576934.16651744</v>
          </cell>
          <cell r="AE377">
            <v>-1658501.835807824</v>
          </cell>
          <cell r="AF377">
            <v>3073536.0362499999</v>
          </cell>
        </row>
        <row r="378">
          <cell r="V378">
            <v>-1743218393.9691703</v>
          </cell>
          <cell r="W378">
            <v>-23017280.919195566</v>
          </cell>
          <cell r="X378">
            <v>-425825195.24778098</v>
          </cell>
          <cell r="Y378">
            <v>-123460754.61767115</v>
          </cell>
          <cell r="Z378">
            <v>0</v>
          </cell>
          <cell r="AA378">
            <v>-224713942.72752425</v>
          </cell>
          <cell r="AB378">
            <v>-795753460.79513955</v>
          </cell>
          <cell r="AC378">
            <v>-107518674.9837895</v>
          </cell>
          <cell r="AD378">
            <v>-42326857.261544041</v>
          </cell>
          <cell r="AE378">
            <v>-602227.41652522911</v>
          </cell>
          <cell r="AF378">
            <v>0</v>
          </cell>
        </row>
        <row r="379">
          <cell r="V379">
            <v>-2853018162.2762489</v>
          </cell>
          <cell r="W379">
            <v>-137085582.59541672</v>
          </cell>
          <cell r="X379">
            <v>-1019198018.4495831</v>
          </cell>
          <cell r="Y379">
            <v>-248983196.14458337</v>
          </cell>
          <cell r="Z379">
            <v>0</v>
          </cell>
          <cell r="AA379">
            <v>-259771465.29958335</v>
          </cell>
          <cell r="AB379">
            <v>-983176349.77791572</v>
          </cell>
          <cell r="AC379">
            <v>-147128190.90916675</v>
          </cell>
          <cell r="AD379">
            <v>-57675359.099999994</v>
          </cell>
          <cell r="AE379">
            <v>0</v>
          </cell>
          <cell r="AF379">
            <v>0</v>
          </cell>
        </row>
        <row r="380">
          <cell r="V380">
            <v>-492012258.75291705</v>
          </cell>
          <cell r="W380">
            <v>-11827912.609352313</v>
          </cell>
          <cell r="X380">
            <v>-144737016.7908783</v>
          </cell>
          <cell r="Y380">
            <v>-41711254.849461667</v>
          </cell>
          <cell r="Z380">
            <v>0</v>
          </cell>
          <cell r="AA380">
            <v>-57565441.873673752</v>
          </cell>
          <cell r="AB380">
            <v>-193254391.7980811</v>
          </cell>
          <cell r="AC380">
            <v>-31523040.025611445</v>
          </cell>
          <cell r="AD380">
            <v>-11322892.218780616</v>
          </cell>
          <cell r="AE380">
            <v>-70308.5870777987</v>
          </cell>
          <cell r="AF380">
            <v>0</v>
          </cell>
        </row>
        <row r="381">
          <cell r="V381">
            <v>-582827019.45500028</v>
          </cell>
          <cell r="W381">
            <v>-14455688.660028197</v>
          </cell>
          <cell r="X381">
            <v>-217595597.08422589</v>
          </cell>
          <cell r="Y381">
            <v>-59171280.638874546</v>
          </cell>
          <cell r="Z381">
            <v>0</v>
          </cell>
          <cell r="AA381">
            <v>-53361806.116051927</v>
          </cell>
          <cell r="AB381">
            <v>-199988875.63076416</v>
          </cell>
          <cell r="AC381">
            <v>-28473201.220222641</v>
          </cell>
          <cell r="AD381">
            <v>-9681432.091280207</v>
          </cell>
          <cell r="AE381">
            <v>-99138.013552741162</v>
          </cell>
          <cell r="AF381">
            <v>0</v>
          </cell>
        </row>
        <row r="396">
          <cell r="V396">
            <v>27198235576.308338</v>
          </cell>
          <cell r="W396">
            <v>526717317.12426871</v>
          </cell>
          <cell r="X396">
            <v>6674299593.1111879</v>
          </cell>
          <cell r="Y396">
            <v>1822761042.4902525</v>
          </cell>
          <cell r="Z396">
            <v>0</v>
          </cell>
          <cell r="AA396">
            <v>3328526027.9287472</v>
          </cell>
          <cell r="AB396">
            <v>12533160255.224985</v>
          </cell>
          <cell r="AC396">
            <v>1660725004.1834667</v>
          </cell>
          <cell r="AD396">
            <v>645043909.08709621</v>
          </cell>
          <cell r="AE396">
            <v>7002427.1583335912</v>
          </cell>
        </row>
        <row r="465">
          <cell r="V465">
            <v>1</v>
          </cell>
          <cell r="W465">
            <v>1.9141955588282758E-2</v>
          </cell>
          <cell r="X465">
            <v>0.27398036455512026</v>
          </cell>
          <cell r="Y465">
            <v>3.2100059840287035E-2</v>
          </cell>
          <cell r="Z465">
            <v>0</v>
          </cell>
          <cell r="AA465">
            <v>0.12117948257707835</v>
          </cell>
          <cell r="AB465">
            <v>0.41769949533400635</v>
          </cell>
          <cell r="AC465">
            <v>4.9355006141802826E-2</v>
          </cell>
          <cell r="AD465">
            <v>2.6508898015263672E-2</v>
          </cell>
          <cell r="AE465">
            <v>3.2247311804357438E-3</v>
          </cell>
          <cell r="AF465">
            <v>0</v>
          </cell>
          <cell r="AG465">
            <v>5.6810006767722993E-2</v>
          </cell>
        </row>
        <row r="475">
          <cell r="V475">
            <v>27220098.154177498</v>
          </cell>
          <cell r="W475">
            <v>1237878.5673745484</v>
          </cell>
          <cell r="X475">
            <v>15791292.534184845</v>
          </cell>
          <cell r="Y475">
            <v>4955396.1116800923</v>
          </cell>
          <cell r="Z475">
            <v>0</v>
          </cell>
          <cell r="AA475">
            <v>5994068.028530024</v>
          </cell>
          <cell r="AB475">
            <v>-608617.79589225992</v>
          </cell>
          <cell r="AC475">
            <v>-42688.138276976446</v>
          </cell>
          <cell r="AD475">
            <v>-105810.41875685949</v>
          </cell>
          <cell r="AE475">
            <v>-1420.7346659120244</v>
          </cell>
          <cell r="AF475">
            <v>0</v>
          </cell>
          <cell r="AG475">
            <v>0</v>
          </cell>
        </row>
        <row r="476">
          <cell r="V476">
            <v>15178602.694262128</v>
          </cell>
          <cell r="W476">
            <v>583994.78528404084</v>
          </cell>
          <cell r="X476">
            <v>8294393.836353112</v>
          </cell>
          <cell r="Y476">
            <v>2273100.6148859514</v>
          </cell>
          <cell r="Z476">
            <v>0</v>
          </cell>
          <cell r="AA476">
            <v>3370816.0847055605</v>
          </cell>
          <cell r="AB476">
            <v>658183.69352328847</v>
          </cell>
          <cell r="AC476">
            <v>-1318.2810019414965</v>
          </cell>
          <cell r="AD476">
            <v>-560.60722633897842</v>
          </cell>
          <cell r="AE476">
            <v>-7.4322615434376997</v>
          </cell>
          <cell r="AF476">
            <v>0</v>
          </cell>
          <cell r="AG476">
            <v>0</v>
          </cell>
        </row>
        <row r="477">
          <cell r="V477">
            <v>9472460.2271434348</v>
          </cell>
          <cell r="W477">
            <v>1770824.769125042</v>
          </cell>
          <cell r="X477">
            <v>4949295.6030424051</v>
          </cell>
          <cell r="Y477">
            <v>2815589.4360237084</v>
          </cell>
          <cell r="Z477">
            <v>0</v>
          </cell>
          <cell r="AA477">
            <v>1350503.0748691359</v>
          </cell>
          <cell r="AB477">
            <v>-1370701.1536368276</v>
          </cell>
          <cell r="AC477">
            <v>10524.346536027037</v>
          </cell>
          <cell r="AD477">
            <v>-53575.848816056539</v>
          </cell>
          <cell r="AE477">
            <v>0</v>
          </cell>
          <cell r="AF477">
            <v>0</v>
          </cell>
          <cell r="AG477">
            <v>0</v>
          </cell>
        </row>
        <row r="478">
          <cell r="V478">
            <v>-728332.04704540374</v>
          </cell>
          <cell r="W478">
            <v>-3952.9440982658434</v>
          </cell>
          <cell r="X478">
            <v>-313345.75754707743</v>
          </cell>
          <cell r="Y478">
            <v>-15215.927455529203</v>
          </cell>
          <cell r="Z478">
            <v>0</v>
          </cell>
          <cell r="AA478">
            <v>-121711.92771992146</v>
          </cell>
          <cell r="AB478">
            <v>-249778.82279742137</v>
          </cell>
          <cell r="AC478">
            <v>-11347.579180304598</v>
          </cell>
          <cell r="AD478">
            <v>-12763.225128882681</v>
          </cell>
          <cell r="AE478">
            <v>-215.86311800113356</v>
          </cell>
          <cell r="AF478">
            <v>0</v>
          </cell>
          <cell r="AG478">
            <v>0</v>
          </cell>
        </row>
        <row r="479">
          <cell r="V479">
            <v>5011.5961061759654</v>
          </cell>
          <cell r="W479">
            <v>79.064033920539572</v>
          </cell>
          <cell r="X479">
            <v>1262.5653314992992</v>
          </cell>
          <cell r="Y479">
            <v>387.46110638239054</v>
          </cell>
          <cell r="Z479">
            <v>0</v>
          </cell>
          <cell r="AA479">
            <v>700.56997610364738</v>
          </cell>
          <cell r="AB479">
            <v>2104.6172744895152</v>
          </cell>
          <cell r="AC479">
            <v>307.06459972768437</v>
          </cell>
          <cell r="AD479">
            <v>158.13469486549224</v>
          </cell>
          <cell r="AE479">
            <v>12.119089187396888</v>
          </cell>
          <cell r="AF479">
            <v>0</v>
          </cell>
          <cell r="AG479">
            <v>0</v>
          </cell>
        </row>
        <row r="480">
          <cell r="V480">
            <v>-1605533.8254790895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-1605533.8254790895</v>
          </cell>
        </row>
        <row r="481">
          <cell r="V481">
            <v>111813.21151412315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111813.21151412315</v>
          </cell>
        </row>
        <row r="486">
          <cell r="V486">
            <v>47828603.434620768</v>
          </cell>
          <cell r="W486">
            <v>4749.0008024370964</v>
          </cell>
          <cell r="X486">
            <v>-956998.54406986886</v>
          </cell>
          <cell r="Y486">
            <v>25917.315792153182</v>
          </cell>
          <cell r="Z486">
            <v>0</v>
          </cell>
          <cell r="AA486">
            <v>-455747.96605059074</v>
          </cell>
          <cell r="AB486">
            <v>39513590.939072296</v>
          </cell>
          <cell r="AC486">
            <v>7006086.9127963018</v>
          </cell>
          <cell r="AD486">
            <v>2352190.248167295</v>
          </cell>
          <cell r="AE486">
            <v>338815.52811074187</v>
          </cell>
          <cell r="AF486">
            <v>0</v>
          </cell>
          <cell r="AG486">
            <v>0</v>
          </cell>
        </row>
        <row r="487">
          <cell r="V487">
            <v>35428532.147136107</v>
          </cell>
          <cell r="W487">
            <v>4954.2844645795049</v>
          </cell>
          <cell r="X487">
            <v>36758.494080026758</v>
          </cell>
          <cell r="Y487">
            <v>27381.36819689595</v>
          </cell>
          <cell r="Z487">
            <v>0</v>
          </cell>
          <cell r="AA487">
            <v>17528.15487800867</v>
          </cell>
          <cell r="AB487">
            <v>29940909.315543473</v>
          </cell>
          <cell r="AC487">
            <v>3931636.5169112226</v>
          </cell>
          <cell r="AD487">
            <v>1292678.800283327</v>
          </cell>
          <cell r="AE487">
            <v>176685.21277857886</v>
          </cell>
          <cell r="AF487">
            <v>0</v>
          </cell>
          <cell r="AG487">
            <v>0</v>
          </cell>
        </row>
        <row r="488">
          <cell r="V488">
            <v>26651813.842690226</v>
          </cell>
          <cell r="W488">
            <v>170497.4448206285</v>
          </cell>
          <cell r="X488">
            <v>1242478.1470878283</v>
          </cell>
          <cell r="Y488">
            <v>344062.58189131808</v>
          </cell>
          <cell r="Z488">
            <v>0</v>
          </cell>
          <cell r="AA488">
            <v>413157.27190325252</v>
          </cell>
          <cell r="AB488">
            <v>20323049.974542573</v>
          </cell>
          <cell r="AC488">
            <v>3026157.1199983889</v>
          </cell>
          <cell r="AD488">
            <v>1132411.302446238</v>
          </cell>
          <cell r="AE488">
            <v>0</v>
          </cell>
          <cell r="AF488">
            <v>0</v>
          </cell>
          <cell r="AG488">
            <v>0</v>
          </cell>
        </row>
        <row r="489">
          <cell r="V489">
            <v>-1028839.2689447916</v>
          </cell>
          <cell r="W489">
            <v>-13421.357390181944</v>
          </cell>
          <cell r="X489">
            <v>-287144.00950732181</v>
          </cell>
          <cell r="Y489">
            <v>-49425.518901280782</v>
          </cell>
          <cell r="Z489">
            <v>0</v>
          </cell>
          <cell r="AA489">
            <v>-121132.51379749112</v>
          </cell>
          <cell r="AB489">
            <v>-374271.43073777517</v>
          </cell>
          <cell r="AC489">
            <v>-129002.77745364697</v>
          </cell>
          <cell r="AD489">
            <v>-52952.496067375163</v>
          </cell>
          <cell r="AE489">
            <v>-1489.165089718638</v>
          </cell>
          <cell r="AF489">
            <v>0</v>
          </cell>
          <cell r="AG489">
            <v>0</v>
          </cell>
        </row>
        <row r="490">
          <cell r="V490">
            <v>12879.036069297566</v>
          </cell>
          <cell r="W490">
            <v>202.9002054558197</v>
          </cell>
          <cell r="X490">
            <v>3244.4483809713347</v>
          </cell>
          <cell r="Y490">
            <v>995.29764531064779</v>
          </cell>
          <cell r="Z490">
            <v>0</v>
          </cell>
          <cell r="AA490">
            <v>1800.6494901804494</v>
          </cell>
          <cell r="AB490">
            <v>5408.4255277552493</v>
          </cell>
          <cell r="AC490">
            <v>789.77554191896388</v>
          </cell>
          <cell r="AD490">
            <v>406.31124398313921</v>
          </cell>
          <cell r="AE490">
            <v>31.228033721963008</v>
          </cell>
          <cell r="AF490">
            <v>0</v>
          </cell>
          <cell r="AG490">
            <v>0</v>
          </cell>
        </row>
        <row r="496">
          <cell r="V496">
            <v>419767578.74785858</v>
          </cell>
          <cell r="W496">
            <v>7494854.0208978821</v>
          </cell>
          <cell r="X496">
            <v>119464460.55146855</v>
          </cell>
          <cell r="Y496">
            <v>33794686.734867297</v>
          </cell>
          <cell r="Z496">
            <v>0</v>
          </cell>
          <cell r="AA496">
            <v>53244505.797587268</v>
          </cell>
          <cell r="AB496">
            <v>171602316.27264747</v>
          </cell>
          <cell r="AC496">
            <v>23019371.303422146</v>
          </cell>
          <cell r="AD496">
            <v>9712091.4030232374</v>
          </cell>
          <cell r="AE496">
            <v>1435292.6639446919</v>
          </cell>
          <cell r="AF496">
            <v>0</v>
          </cell>
          <cell r="AG496">
            <v>0</v>
          </cell>
        </row>
        <row r="497">
          <cell r="V497">
            <v>38176672.882874727</v>
          </cell>
          <cell r="W497">
            <v>536421.58705346053</v>
          </cell>
          <cell r="X497">
            <v>9156180.5985429026</v>
          </cell>
          <cell r="Y497">
            <v>0</v>
          </cell>
          <cell r="Z497">
            <v>0</v>
          </cell>
          <cell r="AA497">
            <v>4724742.6568841599</v>
          </cell>
          <cell r="AB497">
            <v>15772937.946356684</v>
          </cell>
          <cell r="AC497">
            <v>1866583.0726564825</v>
          </cell>
          <cell r="AD497">
            <v>1254712.4600248546</v>
          </cell>
          <cell r="AE497">
            <v>97762.354938230841</v>
          </cell>
          <cell r="AF497">
            <v>0</v>
          </cell>
          <cell r="AG497">
            <v>4767332.2064179499</v>
          </cell>
        </row>
        <row r="498">
          <cell r="V498">
            <v>6256580.9824943421</v>
          </cell>
          <cell r="W498">
            <v>98526.818165235076</v>
          </cell>
          <cell r="X498">
            <v>1600331.5405144347</v>
          </cell>
          <cell r="Y498">
            <v>0</v>
          </cell>
          <cell r="Z498">
            <v>0</v>
          </cell>
          <cell r="AA498">
            <v>779753.16934173531</v>
          </cell>
          <cell r="AB498">
            <v>2715822.5878493595</v>
          </cell>
          <cell r="AC498">
            <v>357067.13552738191</v>
          </cell>
          <cell r="AD498">
            <v>165415.28233096882</v>
          </cell>
          <cell r="AE498">
            <v>19981.990643810514</v>
          </cell>
          <cell r="AF498">
            <v>0</v>
          </cell>
          <cell r="AG498">
            <v>519682.45812141697</v>
          </cell>
        </row>
        <row r="499">
          <cell r="V499">
            <v>35385873.713941403</v>
          </cell>
          <cell r="W499">
            <v>684889.14089608425</v>
          </cell>
          <cell r="X499">
            <v>10509760.752462368</v>
          </cell>
          <cell r="Y499">
            <v>2961926.1098367758</v>
          </cell>
          <cell r="Z499">
            <v>0</v>
          </cell>
          <cell r="AA499">
            <v>4476904.566927243</v>
          </cell>
          <cell r="AB499">
            <v>14036635.808812659</v>
          </cell>
          <cell r="AC499">
            <v>1853431.4051602397</v>
          </cell>
          <cell r="AD499">
            <v>748969.09018822946</v>
          </cell>
          <cell r="AE499">
            <v>113356.8396578028</v>
          </cell>
          <cell r="AF499">
            <v>0</v>
          </cell>
          <cell r="AG499">
            <v>0</v>
          </cell>
        </row>
        <row r="500">
          <cell r="V500">
            <v>10830685.419231307</v>
          </cell>
          <cell r="W500">
            <v>219889.83755535903</v>
          </cell>
          <cell r="X500">
            <v>3234807.3268879224</v>
          </cell>
          <cell r="Y500">
            <v>943251.41343926708</v>
          </cell>
          <cell r="Z500">
            <v>0</v>
          </cell>
          <cell r="AA500">
            <v>1331994.6467835726</v>
          </cell>
          <cell r="AB500">
            <v>4280871.6176148131</v>
          </cell>
          <cell r="AC500">
            <v>561140.99134531594</v>
          </cell>
          <cell r="AD500">
            <v>226825.92153654556</v>
          </cell>
          <cell r="AE500">
            <v>31903.664068508544</v>
          </cell>
          <cell r="AF500">
            <v>0</v>
          </cell>
          <cell r="AG500">
            <v>0</v>
          </cell>
        </row>
        <row r="501">
          <cell r="V501">
            <v>273721104.93146706</v>
          </cell>
          <cell r="W501">
            <v>5041389.9310448039</v>
          </cell>
          <cell r="X501">
            <v>79884159.450130224</v>
          </cell>
          <cell r="Y501">
            <v>22246059.815312147</v>
          </cell>
          <cell r="Z501">
            <v>0</v>
          </cell>
          <cell r="AA501">
            <v>34374960.638978079</v>
          </cell>
          <cell r="AB501">
            <v>110681264.80462363</v>
          </cell>
          <cell r="AC501">
            <v>14707739.364924191</v>
          </cell>
          <cell r="AD501">
            <v>5924025.5933262035</v>
          </cell>
          <cell r="AE501">
            <v>861505.33312780713</v>
          </cell>
          <cell r="AF501">
            <v>0</v>
          </cell>
          <cell r="AG501">
            <v>0</v>
          </cell>
        </row>
        <row r="502">
          <cell r="V502">
            <v>997655109.37295508</v>
          </cell>
          <cell r="W502">
            <v>35545640.68050608</v>
          </cell>
          <cell r="X502">
            <v>283151916.1360535</v>
          </cell>
          <cell r="Y502">
            <v>64342344.324095048</v>
          </cell>
          <cell r="Z502">
            <v>0</v>
          </cell>
          <cell r="AA502">
            <v>80764996.21609965</v>
          </cell>
          <cell r="AB502">
            <v>468105887.17055655</v>
          </cell>
          <cell r="AC502">
            <v>49082429.923494697</v>
          </cell>
          <cell r="AD502">
            <v>16654853.41543247</v>
          </cell>
          <cell r="AE502">
            <v>0</v>
          </cell>
          <cell r="AF502">
            <v>0</v>
          </cell>
          <cell r="AG502">
            <v>7041.5067171257651</v>
          </cell>
        </row>
        <row r="503">
          <cell r="V503">
            <v>41663080.443843447</v>
          </cell>
          <cell r="W503">
            <v>1001411.6165314016</v>
          </cell>
          <cell r="X503">
            <v>13451436.288995607</v>
          </cell>
          <cell r="Y503">
            <v>3103787.4981460199</v>
          </cell>
          <cell r="Z503">
            <v>0</v>
          </cell>
          <cell r="AA503">
            <v>5166684.5002414947</v>
          </cell>
          <cell r="AB503">
            <v>15633596.964413954</v>
          </cell>
          <cell r="AC503">
            <v>2335839.0238797786</v>
          </cell>
          <cell r="AD503">
            <v>880722.29470353876</v>
          </cell>
          <cell r="AE503">
            <v>89599.773719364079</v>
          </cell>
          <cell r="AF503">
            <v>0</v>
          </cell>
          <cell r="AG503">
            <v>2.4832122881855039</v>
          </cell>
        </row>
        <row r="504">
          <cell r="V504">
            <v>3030.4852769907025</v>
          </cell>
          <cell r="W504">
            <v>45.937625149076453</v>
          </cell>
          <cell r="X504">
            <v>760.352333270842</v>
          </cell>
          <cell r="Y504">
            <v>232.95513842654327</v>
          </cell>
          <cell r="Z504">
            <v>0</v>
          </cell>
          <cell r="AA504">
            <v>412.94926394481752</v>
          </cell>
          <cell r="AB504">
            <v>1291.2903816643052</v>
          </cell>
          <cell r="AC504">
            <v>193.22525285675025</v>
          </cell>
          <cell r="AD504">
            <v>92.01510251407953</v>
          </cell>
          <cell r="AE504">
            <v>1.7601791642882385</v>
          </cell>
          <cell r="AF504">
            <v>0</v>
          </cell>
          <cell r="AG504">
            <v>0</v>
          </cell>
        </row>
        <row r="505">
          <cell r="V505">
            <v>-3609.8806393779132</v>
          </cell>
          <cell r="W505">
            <v>-49.301610233459712</v>
          </cell>
          <cell r="X505">
            <v>-827.07482288432175</v>
          </cell>
          <cell r="Y505">
            <v>0</v>
          </cell>
          <cell r="Z505">
            <v>0</v>
          </cell>
          <cell r="AA505">
            <v>-450.51598834894787</v>
          </cell>
          <cell r="AB505">
            <v>-1411.1971191340606</v>
          </cell>
          <cell r="AC505">
            <v>-211.93940093495632</v>
          </cell>
          <cell r="AD505">
            <v>-99.100051331342087</v>
          </cell>
          <cell r="AE505">
            <v>-1.0689133841657652</v>
          </cell>
          <cell r="AF505">
            <v>0</v>
          </cell>
          <cell r="AG505">
            <v>-559.68273312665883</v>
          </cell>
        </row>
        <row r="506">
          <cell r="V506">
            <v>1820648665.5457134</v>
          </cell>
          <cell r="W506">
            <v>29264757.325093046</v>
          </cell>
          <cell r="X506">
            <v>478162935.77221453</v>
          </cell>
          <cell r="Y506">
            <v>0</v>
          </cell>
          <cell r="Z506">
            <v>0</v>
          </cell>
          <cell r="AA506">
            <v>232943574.06756926</v>
          </cell>
          <cell r="AB506">
            <v>769225833.43049765</v>
          </cell>
          <cell r="AC506">
            <v>102013904.05929375</v>
          </cell>
          <cell r="AD506">
            <v>50121763.180302478</v>
          </cell>
          <cell r="AE506">
            <v>5820026.6981648682</v>
          </cell>
          <cell r="AF506">
            <v>0</v>
          </cell>
          <cell r="AG506">
            <v>153095871.01257786</v>
          </cell>
        </row>
        <row r="507">
          <cell r="V507">
            <v>435660180.41147649</v>
          </cell>
          <cell r="W507">
            <v>7141302.0938341655</v>
          </cell>
          <cell r="X507">
            <v>117738889.81759542</v>
          </cell>
          <cell r="Y507">
            <v>95456768.83070451</v>
          </cell>
          <cell r="Z507">
            <v>0</v>
          </cell>
          <cell r="AA507">
            <v>56405669.89488925</v>
          </cell>
          <cell r="AB507">
            <v>186446555.60299754</v>
          </cell>
          <cell r="AC507">
            <v>24907059.391078681</v>
          </cell>
          <cell r="AD507">
            <v>11834821.695627328</v>
          </cell>
          <cell r="AE507">
            <v>1385659.3231471288</v>
          </cell>
          <cell r="AF507">
            <v>0</v>
          </cell>
          <cell r="AG507">
            <v>-65656546.238397554</v>
          </cell>
        </row>
        <row r="508"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</row>
        <row r="509">
          <cell r="V509">
            <v>0</v>
          </cell>
          <cell r="W509">
            <v>0</v>
          </cell>
          <cell r="X509">
            <v>0</v>
          </cell>
          <cell r="Y509">
            <v>0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0</v>
          </cell>
          <cell r="AF509">
            <v>0</v>
          </cell>
          <cell r="AG509">
            <v>0</v>
          </cell>
        </row>
        <row r="510">
          <cell r="V510">
            <v>188203551.8955138</v>
          </cell>
          <cell r="W510">
            <v>4154293.5716496035</v>
          </cell>
          <cell r="X510">
            <v>52257034.381612524</v>
          </cell>
          <cell r="Y510">
            <v>12882792.570980843</v>
          </cell>
          <cell r="Z510">
            <v>0</v>
          </cell>
          <cell r="AA510">
            <v>22195849.744568296</v>
          </cell>
          <cell r="AB510">
            <v>79349924.797903091</v>
          </cell>
          <cell r="AC510">
            <v>10554459.87062148</v>
          </cell>
          <cell r="AD510">
            <v>4655321.0934188813</v>
          </cell>
          <cell r="AE510">
            <v>306171.50255029678</v>
          </cell>
          <cell r="AF510">
            <v>0</v>
          </cell>
          <cell r="AG510">
            <v>1847704.3622088181</v>
          </cell>
        </row>
        <row r="511">
          <cell r="V511">
            <v>158314760.99434766</v>
          </cell>
          <cell r="W511">
            <v>2527709.0155775691</v>
          </cell>
          <cell r="X511">
            <v>42066041.84149915</v>
          </cell>
          <cell r="Y511">
            <v>34628184.978756227</v>
          </cell>
          <cell r="Z511">
            <v>0</v>
          </cell>
          <cell r="AA511">
            <v>20272609.355315447</v>
          </cell>
          <cell r="AB511">
            <v>68308734.054348588</v>
          </cell>
          <cell r="AC511">
            <v>9105388.2175911255</v>
          </cell>
          <cell r="AD511">
            <v>4335285.5436128611</v>
          </cell>
          <cell r="AE511">
            <v>367475.23494741466</v>
          </cell>
          <cell r="AF511">
            <v>0</v>
          </cell>
          <cell r="AG511">
            <v>-23296667.247300744</v>
          </cell>
        </row>
        <row r="512">
          <cell r="V512">
            <v>-77310602.000672609</v>
          </cell>
          <cell r="W512">
            <v>0</v>
          </cell>
          <cell r="X512">
            <v>-77310602.000672609</v>
          </cell>
          <cell r="Y512">
            <v>0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0</v>
          </cell>
          <cell r="AF512">
            <v>0</v>
          </cell>
          <cell r="AG512">
            <v>0</v>
          </cell>
        </row>
        <row r="513">
          <cell r="V513">
            <v>-1534186.0931241605</v>
          </cell>
          <cell r="W513">
            <v>0</v>
          </cell>
          <cell r="X513">
            <v>0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0</v>
          </cell>
          <cell r="AF513">
            <v>0</v>
          </cell>
          <cell r="AG513">
            <v>-1534186.0931241605</v>
          </cell>
        </row>
        <row r="556">
          <cell r="V556">
            <v>13337395.08</v>
          </cell>
          <cell r="W556">
            <v>733709.49755284307</v>
          </cell>
          <cell r="X556">
            <v>4651049.5343592456</v>
          </cell>
          <cell r="Y556">
            <v>1674726.2458954158</v>
          </cell>
          <cell r="Z556">
            <v>0</v>
          </cell>
          <cell r="AA556">
            <v>997234.45446895971</v>
          </cell>
          <cell r="AB556">
            <v>4559688.5201716097</v>
          </cell>
          <cell r="AC556">
            <v>720456.26027760573</v>
          </cell>
          <cell r="AD556">
            <v>530.56727432029436</v>
          </cell>
          <cell r="AE556">
            <v>0</v>
          </cell>
        </row>
        <row r="565">
          <cell r="V565">
            <v>1984793</v>
          </cell>
          <cell r="W565">
            <v>47567</v>
          </cell>
          <cell r="X565">
            <v>619594</v>
          </cell>
          <cell r="Y565">
            <v>137667</v>
          </cell>
          <cell r="Z565">
            <v>0</v>
          </cell>
          <cell r="AA565">
            <v>130954</v>
          </cell>
          <cell r="AB565">
            <v>949235</v>
          </cell>
          <cell r="AC565">
            <v>83405</v>
          </cell>
          <cell r="AD565">
            <v>16371</v>
          </cell>
          <cell r="AE565">
            <v>0</v>
          </cell>
        </row>
        <row r="585">
          <cell r="Y585">
            <v>26.47098403370358</v>
          </cell>
        </row>
        <row r="586">
          <cell r="Y586">
            <v>6.4409240866138475</v>
          </cell>
        </row>
        <row r="587">
          <cell r="Y587">
            <v>0</v>
          </cell>
        </row>
        <row r="588">
          <cell r="Y588">
            <v>0</v>
          </cell>
        </row>
        <row r="589">
          <cell r="Y589">
            <v>4.9853957001342808</v>
          </cell>
        </row>
        <row r="590">
          <cell r="Y590">
            <v>0</v>
          </cell>
        </row>
        <row r="591">
          <cell r="Y591">
            <v>8.6741009258897694</v>
          </cell>
        </row>
        <row r="592">
          <cell r="Y592">
            <v>1.8447834781661554</v>
          </cell>
        </row>
        <row r="593">
          <cell r="Y593">
            <v>3.2166307106155831</v>
          </cell>
        </row>
        <row r="594">
          <cell r="Y594">
            <v>48.367181064876775</v>
          </cell>
        </row>
        <row r="669">
          <cell r="V669">
            <v>17094202</v>
          </cell>
          <cell r="W669">
            <v>687552.62629170658</v>
          </cell>
          <cell r="X669">
            <v>12718200.457958618</v>
          </cell>
          <cell r="Y669">
            <v>3688448.9157496742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</row>
        <row r="670">
          <cell r="V670">
            <v>-8434030</v>
          </cell>
          <cell r="W670">
            <v>-339228.43995426298</v>
          </cell>
          <cell r="X670">
            <v>-6274974.6497927615</v>
          </cell>
          <cell r="Y670">
            <v>-1819826.9102529748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</row>
        <row r="671">
          <cell r="V671">
            <v>3485613</v>
          </cell>
          <cell r="W671">
            <v>140196.21228218282</v>
          </cell>
          <cell r="X671">
            <v>2593319.3519572606</v>
          </cell>
          <cell r="Y671">
            <v>752097.43576055602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0</v>
          </cell>
          <cell r="AE671">
            <v>0</v>
          </cell>
        </row>
        <row r="672">
          <cell r="V672">
            <v>-240609</v>
          </cell>
          <cell r="W672">
            <v>-9677.6292838601785</v>
          </cell>
          <cell r="X672">
            <v>-179014.70299631215</v>
          </cell>
          <cell r="Y672">
            <v>-51916.667719827652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</row>
        <row r="673">
          <cell r="V673">
            <v>1778549</v>
          </cell>
          <cell r="W673">
            <v>71535.719300525903</v>
          </cell>
          <cell r="X673">
            <v>1323252.3346981532</v>
          </cell>
          <cell r="Y673">
            <v>383760.94600132061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</row>
        <row r="674">
          <cell r="V674">
            <v>1975759</v>
          </cell>
          <cell r="W674">
            <v>83607.11458879133</v>
          </cell>
          <cell r="X674">
            <v>1445796.8235435348</v>
          </cell>
          <cell r="Y674">
            <v>446355.06186767376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</row>
        <row r="675">
          <cell r="V675">
            <v>7220849</v>
          </cell>
          <cell r="W675">
            <v>290432.60948980501</v>
          </cell>
          <cell r="X675">
            <v>5372359.8831141712</v>
          </cell>
          <cell r="Y675">
            <v>1558056.5073960235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</row>
        <row r="676">
          <cell r="V676">
            <v>1472376</v>
          </cell>
          <cell r="W676">
            <v>59221.014569084757</v>
          </cell>
          <cell r="X676">
            <v>1095457.5778083866</v>
          </cell>
          <cell r="Y676">
            <v>317697.4076225285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</row>
        <row r="677">
          <cell r="V677">
            <v>3531000</v>
          </cell>
          <cell r="W677">
            <v>142021.74067183808</v>
          </cell>
          <cell r="X677">
            <v>2627087.5830911482</v>
          </cell>
          <cell r="Y677">
            <v>761890.67623701296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</row>
        <row r="678">
          <cell r="V678">
            <v>1743025</v>
          </cell>
          <cell r="W678">
            <v>73758.637012979831</v>
          </cell>
          <cell r="X678">
            <v>1275489.5755792938</v>
          </cell>
          <cell r="Y678">
            <v>393776.7874077264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</row>
        <row r="681">
          <cell r="V681">
            <v>112680</v>
          </cell>
          <cell r="W681">
            <v>4532.1466267070846</v>
          </cell>
          <cell r="X681">
            <v>83834.672575109202</v>
          </cell>
          <cell r="Y681">
            <v>24313.180798183694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</v>
          </cell>
        </row>
        <row r="682">
          <cell r="V682">
            <v>941950</v>
          </cell>
          <cell r="W682">
            <v>39859.983726209524</v>
          </cell>
          <cell r="X682">
            <v>689288.68244397861</v>
          </cell>
          <cell r="Y682">
            <v>212801.33382981189</v>
          </cell>
          <cell r="Z682">
            <v>0</v>
          </cell>
          <cell r="AA682">
            <v>0</v>
          </cell>
          <cell r="AB682">
            <v>0</v>
          </cell>
          <cell r="AC682">
            <v>0</v>
          </cell>
          <cell r="AD682">
            <v>0</v>
          </cell>
          <cell r="AE682">
            <v>0</v>
          </cell>
        </row>
        <row r="685">
          <cell r="V685">
            <v>30681364</v>
          </cell>
          <cell r="W685">
            <v>1243811.735321708</v>
          </cell>
          <cell r="X685">
            <v>22770097.589980584</v>
          </cell>
          <cell r="Y685">
            <v>6667454.6746977093</v>
          </cell>
          <cell r="Z685">
            <v>0</v>
          </cell>
          <cell r="AA685">
            <v>0</v>
          </cell>
          <cell r="AB685">
            <v>0</v>
          </cell>
          <cell r="AC685">
            <v>0</v>
          </cell>
          <cell r="AD685">
            <v>0</v>
          </cell>
          <cell r="AE685">
            <v>0</v>
          </cell>
        </row>
        <row r="692">
          <cell r="V692">
            <v>7220849</v>
          </cell>
          <cell r="W692">
            <v>290432.60948980501</v>
          </cell>
          <cell r="X692">
            <v>5372359.8831141712</v>
          </cell>
          <cell r="Y692">
            <v>1558056.5073960235</v>
          </cell>
          <cell r="Z692">
            <v>0</v>
          </cell>
          <cell r="AA692">
            <v>0</v>
          </cell>
          <cell r="AB692">
            <v>0</v>
          </cell>
          <cell r="AC692">
            <v>0</v>
          </cell>
          <cell r="AD692">
            <v>0</v>
          </cell>
          <cell r="AE692">
            <v>0</v>
          </cell>
        </row>
        <row r="693">
          <cell r="V693">
            <v>1472376</v>
          </cell>
          <cell r="W693">
            <v>59221.014569084757</v>
          </cell>
          <cell r="X693">
            <v>1095457.5778083866</v>
          </cell>
          <cell r="Y693">
            <v>317697.4076225285</v>
          </cell>
          <cell r="Z693">
            <v>0</v>
          </cell>
          <cell r="AA693">
            <v>0</v>
          </cell>
          <cell r="AB693">
            <v>0</v>
          </cell>
          <cell r="AC693">
            <v>0</v>
          </cell>
          <cell r="AD693">
            <v>0</v>
          </cell>
          <cell r="AE693">
            <v>0</v>
          </cell>
        </row>
        <row r="694">
          <cell r="V694">
            <v>1743025</v>
          </cell>
          <cell r="W694">
            <v>73758.637012979831</v>
          </cell>
          <cell r="X694">
            <v>1275489.5755792938</v>
          </cell>
          <cell r="Y694">
            <v>393776.7874077264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</row>
        <row r="695">
          <cell r="V695">
            <v>3531000</v>
          </cell>
          <cell r="W695">
            <v>142021.74067183808</v>
          </cell>
          <cell r="X695">
            <v>2627087.5830911482</v>
          </cell>
          <cell r="Y695">
            <v>761890.67623701296</v>
          </cell>
          <cell r="Z695">
            <v>0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0</v>
          </cell>
        </row>
        <row r="698">
          <cell r="V698">
            <v>112680</v>
          </cell>
          <cell r="W698">
            <v>4532.1466267070846</v>
          </cell>
          <cell r="X698">
            <v>83834.672575109202</v>
          </cell>
          <cell r="Y698">
            <v>24313.180798183694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</row>
        <row r="699">
          <cell r="V699">
            <v>941950</v>
          </cell>
          <cell r="W699">
            <v>39859.983726209524</v>
          </cell>
          <cell r="X699">
            <v>689288.68244397861</v>
          </cell>
          <cell r="Y699">
            <v>212801.33382981189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0</v>
          </cell>
          <cell r="AE699">
            <v>0</v>
          </cell>
        </row>
        <row r="724">
          <cell r="V724">
            <v>245669987.46000001</v>
          </cell>
          <cell r="W724">
            <v>1796734.4595161201</v>
          </cell>
          <cell r="X724">
            <v>33235607.213218473</v>
          </cell>
          <cell r="Y724">
            <v>9638772.3872654028</v>
          </cell>
          <cell r="Z724">
            <v>0</v>
          </cell>
          <cell r="AA724">
            <v>38576978.482297331</v>
          </cell>
          <cell r="AB724">
            <v>136595832.42568704</v>
          </cell>
          <cell r="AC724">
            <v>18455690.099093445</v>
          </cell>
          <cell r="AD724">
            <v>7266987.3456169832</v>
          </cell>
          <cell r="AE724">
            <v>103385.04730517772</v>
          </cell>
          <cell r="AF724">
            <v>0</v>
          </cell>
          <cell r="AG724">
            <v>0</v>
          </cell>
        </row>
        <row r="725"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</row>
        <row r="726">
          <cell r="V726">
            <v>39929855.799999997</v>
          </cell>
          <cell r="W726">
            <v>1307019.9243230689</v>
          </cell>
          <cell r="X726">
            <v>24176973.171845771</v>
          </cell>
          <cell r="Y726">
            <v>7011646.8738311538</v>
          </cell>
          <cell r="Z726">
            <v>0</v>
          </cell>
          <cell r="AA726">
            <v>1426821.8485779043</v>
          </cell>
          <cell r="AB726">
            <v>5052182.0473600226</v>
          </cell>
          <cell r="AC726">
            <v>682608.71898128127</v>
          </cell>
          <cell r="AD726">
            <v>268779.37894549145</v>
          </cell>
          <cell r="AE726">
            <v>3823.8361352997067</v>
          </cell>
          <cell r="AF726">
            <v>0</v>
          </cell>
          <cell r="AG726">
            <v>0</v>
          </cell>
        </row>
        <row r="727">
          <cell r="V727">
            <v>128454199.02</v>
          </cell>
          <cell r="W727">
            <v>1661552.3720484939</v>
          </cell>
          <cell r="X727">
            <v>30735038.062590089</v>
          </cell>
          <cell r="Y727">
            <v>8913573.755361408</v>
          </cell>
          <cell r="Z727">
            <v>0</v>
          </cell>
          <cell r="AA727">
            <v>16725235.816657461</v>
          </cell>
          <cell r="AB727">
            <v>59221784.566166207</v>
          </cell>
          <cell r="AC727">
            <v>8001553.8077492779</v>
          </cell>
          <cell r="AD727">
            <v>3150637.5515615982</v>
          </cell>
          <cell r="AE727">
            <v>44823.087865444744</v>
          </cell>
          <cell r="AF727">
            <v>0</v>
          </cell>
          <cell r="AG727">
            <v>0</v>
          </cell>
        </row>
        <row r="728">
          <cell r="V728">
            <v>109836650.56999999</v>
          </cell>
          <cell r="W728">
            <v>1140853.7620690074</v>
          </cell>
          <cell r="X728">
            <v>21103053.886633612</v>
          </cell>
          <cell r="Y728">
            <v>6120298.4624520047</v>
          </cell>
          <cell r="Z728">
            <v>0</v>
          </cell>
          <cell r="AA728">
            <v>15636766.856998252</v>
          </cell>
          <cell r="AB728">
            <v>55367392.222795397</v>
          </cell>
          <cell r="AC728">
            <v>7480768.7318089828</v>
          </cell>
          <cell r="AD728">
            <v>2945610.6259179311</v>
          </cell>
          <cell r="AE728">
            <v>41906.021324804271</v>
          </cell>
          <cell r="AF728">
            <v>0</v>
          </cell>
          <cell r="AG728">
            <v>0</v>
          </cell>
        </row>
        <row r="729">
          <cell r="V729">
            <v>158205352.59999996</v>
          </cell>
          <cell r="W729">
            <v>7937175.1600000011</v>
          </cell>
          <cell r="X729">
            <v>53608263.739999987</v>
          </cell>
          <cell r="Y729">
            <v>14311534.989999998</v>
          </cell>
          <cell r="Z729">
            <v>0</v>
          </cell>
          <cell r="AA729">
            <v>16472691.030000001</v>
          </cell>
          <cell r="AB729">
            <v>54969348.600000001</v>
          </cell>
          <cell r="AC729">
            <v>7065186.75</v>
          </cell>
          <cell r="AD729">
            <v>3841152.3300000005</v>
          </cell>
          <cell r="AE729">
            <v>0</v>
          </cell>
          <cell r="AF729">
            <v>0</v>
          </cell>
          <cell r="AG729">
            <v>0</v>
          </cell>
        </row>
        <row r="730">
          <cell r="V730">
            <v>41391464.269999988</v>
          </cell>
          <cell r="W730">
            <v>862631.03232444299</v>
          </cell>
          <cell r="X730">
            <v>11695660.518843204</v>
          </cell>
          <cell r="Y730">
            <v>2986250.5876501906</v>
          </cell>
          <cell r="Z730">
            <v>0</v>
          </cell>
          <cell r="AA730">
            <v>5250956.0768389143</v>
          </cell>
          <cell r="AB730">
            <v>17045657.113716245</v>
          </cell>
          <cell r="AC730">
            <v>2532942.5958879036</v>
          </cell>
          <cell r="AD730">
            <v>1009895.6032632665</v>
          </cell>
          <cell r="AE730">
            <v>7470.7414758334689</v>
          </cell>
          <cell r="AF730">
            <v>0</v>
          </cell>
          <cell r="AG730">
            <v>0</v>
          </cell>
        </row>
        <row r="731">
          <cell r="V731">
            <v>0</v>
          </cell>
          <cell r="W731">
            <v>0</v>
          </cell>
          <cell r="X731">
            <v>0</v>
          </cell>
          <cell r="Y731">
            <v>0</v>
          </cell>
          <cell r="Z731">
            <v>0</v>
          </cell>
          <cell r="AA731">
            <v>0</v>
          </cell>
          <cell r="AB731">
            <v>0</v>
          </cell>
          <cell r="AC731">
            <v>0</v>
          </cell>
          <cell r="AD731">
            <v>0</v>
          </cell>
          <cell r="AE731">
            <v>0</v>
          </cell>
          <cell r="AF731">
            <v>0</v>
          </cell>
          <cell r="AG731">
            <v>0</v>
          </cell>
        </row>
        <row r="732"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  <cell r="AG732">
            <v>0</v>
          </cell>
        </row>
        <row r="733"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</row>
        <row r="742">
          <cell r="V742">
            <v>567788982</v>
          </cell>
          <cell r="W742">
            <v>11437573</v>
          </cell>
          <cell r="X742">
            <v>148814590</v>
          </cell>
          <cell r="Y742">
            <v>36541342</v>
          </cell>
          <cell r="Z742">
            <v>0</v>
          </cell>
          <cell r="AA742">
            <v>64505182</v>
          </cell>
          <cell r="AB742">
            <v>253816845</v>
          </cell>
          <cell r="AC742">
            <v>32318566</v>
          </cell>
          <cell r="AD742">
            <v>13067992</v>
          </cell>
          <cell r="AE742">
            <v>131879</v>
          </cell>
          <cell r="AF742">
            <v>0</v>
          </cell>
          <cell r="AG742">
            <v>7155013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view="pageBreakPreview" zoomScaleNormal="100" zoomScaleSheetLayoutView="100" workbookViewId="0"/>
  </sheetViews>
  <sheetFormatPr defaultRowHeight="15"/>
  <cols>
    <col min="1" max="16384" width="9.140625" style="2"/>
  </cols>
  <sheetData>
    <row r="1" spans="1:8">
      <c r="A1" s="176"/>
      <c r="B1" s="1"/>
      <c r="C1" s="1"/>
      <c r="D1" s="1"/>
      <c r="E1" s="1"/>
      <c r="F1" s="1"/>
      <c r="G1" s="1"/>
      <c r="H1" s="1"/>
    </row>
    <row r="2" spans="1:8">
      <c r="A2" s="176"/>
      <c r="B2" s="1"/>
      <c r="C2" s="1"/>
      <c r="D2" s="1"/>
      <c r="E2" s="1"/>
      <c r="F2" s="1"/>
      <c r="G2" s="1"/>
      <c r="H2" s="1"/>
    </row>
    <row r="11" spans="1:8" ht="18">
      <c r="A11" s="177" t="s">
        <v>0</v>
      </c>
      <c r="B11" s="177"/>
      <c r="C11" s="177"/>
      <c r="D11" s="177"/>
      <c r="E11" s="177"/>
      <c r="F11" s="177"/>
      <c r="G11" s="177"/>
      <c r="H11" s="177"/>
    </row>
    <row r="12" spans="1:8" ht="18">
      <c r="A12" s="177" t="s">
        <v>279</v>
      </c>
      <c r="B12" s="177"/>
      <c r="C12" s="177"/>
      <c r="D12" s="177"/>
      <c r="E12" s="177"/>
      <c r="F12" s="177"/>
      <c r="G12" s="177"/>
      <c r="H12" s="177"/>
    </row>
    <row r="13" spans="1:8" ht="18">
      <c r="A13" s="178" t="s">
        <v>1</v>
      </c>
      <c r="B13" s="177"/>
      <c r="C13" s="177"/>
      <c r="D13" s="177"/>
      <c r="E13" s="177"/>
      <c r="F13" s="177"/>
      <c r="G13" s="177"/>
      <c r="H13" s="177"/>
    </row>
  </sheetData>
  <printOptions horizontalCentered="1"/>
  <pageMargins left="1" right="0.7" top="0.75" bottom="0.75" header="0.5" footer="0.3"/>
  <pageSetup orientation="portrait" r:id="rId1"/>
  <headerFooter>
    <oddHeader>&amp;R&amp;"Arial,Regular"&amp;10Page 10.1</oddHead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9"/>
  <sheetViews>
    <sheetView view="pageBreakPreview" zoomScale="80" zoomScaleNormal="100" zoomScaleSheetLayoutView="80" workbookViewId="0">
      <pane ySplit="5" topLeftCell="A6" activePane="bottomLeft" state="frozen"/>
      <selection activeCell="B29" sqref="B29"/>
      <selection pane="bottomLeft" activeCell="A3" sqref="A3"/>
    </sheetView>
  </sheetViews>
  <sheetFormatPr defaultColWidth="43.28515625" defaultRowHeight="15"/>
  <cols>
    <col min="1" max="1" width="36.28515625" style="2" customWidth="1"/>
    <col min="2" max="2" width="12.5703125" style="2" customWidth="1"/>
    <col min="3" max="13" width="17.7109375" style="92" customWidth="1"/>
    <col min="14" max="14" width="8" style="89" customWidth="1"/>
    <col min="15" max="15" width="5.5703125" style="2" customWidth="1"/>
    <col min="16" max="16" width="5" style="2" customWidth="1"/>
    <col min="17" max="17" width="11.42578125" style="2" customWidth="1"/>
    <col min="18" max="18" width="9" style="2" customWidth="1"/>
    <col min="19" max="19" width="4.7109375" style="2" customWidth="1"/>
    <col min="20" max="20" width="11.140625" style="2" bestFit="1" customWidth="1"/>
    <col min="21" max="16384" width="43.28515625" style="2"/>
  </cols>
  <sheetData>
    <row r="1" spans="1:20">
      <c r="A1" s="77" t="s">
        <v>0</v>
      </c>
      <c r="B1" s="1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9"/>
      <c r="O1" s="1"/>
      <c r="P1" s="80"/>
      <c r="Q1" s="1"/>
      <c r="R1" s="1"/>
      <c r="S1" s="1"/>
    </row>
    <row r="2" spans="1:20">
      <c r="A2" s="77" t="str">
        <f>'10.1'!A12</f>
        <v>Washington General Rate Case - 2021</v>
      </c>
      <c r="B2" s="1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1"/>
      <c r="P2" s="1"/>
      <c r="Q2" s="1"/>
      <c r="R2" s="1"/>
      <c r="S2" s="1"/>
    </row>
    <row r="3" spans="1:20">
      <c r="A3" s="77"/>
      <c r="B3" s="77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2"/>
      <c r="O3" s="77"/>
      <c r="P3" s="77"/>
      <c r="Q3" s="77"/>
      <c r="R3" s="83"/>
      <c r="S3" s="84"/>
    </row>
    <row r="4" spans="1:20">
      <c r="A4" s="85"/>
      <c r="B4" s="93" t="s">
        <v>280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86"/>
      <c r="O4" s="1"/>
      <c r="P4" s="1"/>
      <c r="Q4" s="1"/>
      <c r="R4" s="1"/>
      <c r="S4" s="1"/>
    </row>
    <row r="5" spans="1:20" s="89" customFormat="1">
      <c r="A5" s="87" t="s">
        <v>80</v>
      </c>
      <c r="B5" s="87" t="s">
        <v>81</v>
      </c>
      <c r="C5" s="88" t="s">
        <v>6</v>
      </c>
      <c r="D5" s="88" t="s">
        <v>33</v>
      </c>
      <c r="E5" s="88" t="s">
        <v>7</v>
      </c>
      <c r="F5" s="88" t="s">
        <v>36</v>
      </c>
      <c r="G5" s="88" t="s">
        <v>266</v>
      </c>
      <c r="H5" s="88" t="s">
        <v>267</v>
      </c>
      <c r="I5" s="88" t="s">
        <v>268</v>
      </c>
      <c r="J5" s="95" t="s">
        <v>258</v>
      </c>
      <c r="K5" s="88" t="s">
        <v>39</v>
      </c>
      <c r="L5" s="88" t="s">
        <v>87</v>
      </c>
      <c r="M5" s="88" t="s">
        <v>191</v>
      </c>
      <c r="N5" s="87" t="s">
        <v>88</v>
      </c>
      <c r="O5" s="79"/>
      <c r="P5" s="79"/>
      <c r="Q5" s="82"/>
      <c r="R5" s="79"/>
      <c r="S5" s="79"/>
    </row>
    <row r="6" spans="1:20" s="91" customFormat="1" ht="12.75">
      <c r="A6" s="90" t="s">
        <v>89</v>
      </c>
      <c r="B6" s="90" t="s">
        <v>90</v>
      </c>
      <c r="C6" s="179">
        <v>0</v>
      </c>
      <c r="D6" s="179">
        <v>0</v>
      </c>
      <c r="E6" s="179">
        <v>1</v>
      </c>
      <c r="F6" s="179">
        <v>0</v>
      </c>
      <c r="G6" s="179">
        <v>0</v>
      </c>
      <c r="H6" s="179">
        <v>0</v>
      </c>
      <c r="I6" s="179">
        <v>0</v>
      </c>
      <c r="J6" s="179">
        <f>H6+I6</f>
        <v>0</v>
      </c>
      <c r="K6" s="179">
        <v>0</v>
      </c>
      <c r="L6" s="179">
        <v>0</v>
      </c>
      <c r="M6" s="179">
        <v>0</v>
      </c>
      <c r="N6" s="180" t="s">
        <v>89</v>
      </c>
      <c r="T6" s="168"/>
    </row>
    <row r="7" spans="1:20" s="91" customFormat="1" ht="12.75">
      <c r="A7" s="90" t="s">
        <v>91</v>
      </c>
      <c r="B7" s="90" t="s">
        <v>19</v>
      </c>
      <c r="C7" s="179">
        <v>1.4169723417926893E-2</v>
      </c>
      <c r="D7" s="179">
        <v>0.25548929395232889</v>
      </c>
      <c r="E7" s="179">
        <v>7.8111041399714837E-2</v>
      </c>
      <c r="F7" s="179">
        <v>0.44125326878363164</v>
      </c>
      <c r="G7" s="179">
        <v>5.9255041742391552E-2</v>
      </c>
      <c r="H7" s="179">
        <v>2.4382588929119191E-2</v>
      </c>
      <c r="I7" s="179">
        <v>0.12699884843149184</v>
      </c>
      <c r="J7" s="179">
        <f>H7+I7</f>
        <v>0.15138143736061102</v>
      </c>
      <c r="K7" s="179">
        <v>3.401933433952953E-4</v>
      </c>
      <c r="L7" s="179">
        <v>0</v>
      </c>
      <c r="M7" s="179">
        <v>0</v>
      </c>
      <c r="N7" s="180">
        <v>10.7</v>
      </c>
      <c r="O7" s="91" t="s">
        <v>55</v>
      </c>
      <c r="T7" s="169">
        <f t="shared" ref="T7:T39" si="0">SUM(C7:G7,J7:M7)</f>
        <v>1.0000000000000002</v>
      </c>
    </row>
    <row r="8" spans="1:20" s="91" customFormat="1" ht="12.75">
      <c r="A8" s="90" t="s">
        <v>92</v>
      </c>
      <c r="B8" s="90" t="s">
        <v>93</v>
      </c>
      <c r="C8" s="179">
        <v>1.4249775319185302E-2</v>
      </c>
      <c r="D8" s="179">
        <v>0.2603588871970105</v>
      </c>
      <c r="E8" s="179">
        <v>7.9359363115139928E-2</v>
      </c>
      <c r="F8" s="179">
        <v>0.44213896874550557</v>
      </c>
      <c r="G8" s="179">
        <v>5.750322564109351E-2</v>
      </c>
      <c r="H8" s="179">
        <v>2.3440621536391617E-2</v>
      </c>
      <c r="I8" s="179">
        <v>0.12260777088356635</v>
      </c>
      <c r="J8" s="179">
        <f>H8+I8</f>
        <v>0.14604839241995796</v>
      </c>
      <c r="K8" s="179">
        <v>3.4138756210732598E-4</v>
      </c>
      <c r="L8" s="179">
        <v>0</v>
      </c>
      <c r="M8" s="179">
        <v>0</v>
      </c>
      <c r="N8" s="180">
        <v>10.7</v>
      </c>
      <c r="O8" s="91" t="s">
        <v>55</v>
      </c>
      <c r="T8" s="169">
        <f t="shared" si="0"/>
        <v>1</v>
      </c>
    </row>
    <row r="9" spans="1:20" s="91" customFormat="1" ht="12.75">
      <c r="A9" s="90" t="s">
        <v>94</v>
      </c>
      <c r="B9" s="90" t="s">
        <v>14</v>
      </c>
      <c r="C9" s="179">
        <v>1.3929567714151662E-2</v>
      </c>
      <c r="D9" s="179">
        <v>0.24088051421828402</v>
      </c>
      <c r="E9" s="179">
        <v>7.4366076253439578E-2</v>
      </c>
      <c r="F9" s="179">
        <v>0.43859616889800973</v>
      </c>
      <c r="G9" s="179">
        <v>6.4510490046285673E-2</v>
      </c>
      <c r="H9" s="179">
        <v>2.7208491107301919E-2</v>
      </c>
      <c r="I9" s="179">
        <v>0.1401720810752683</v>
      </c>
      <c r="J9" s="179">
        <f t="shared" ref="J9:J39" si="1">H9+I9</f>
        <v>0.16738057218257021</v>
      </c>
      <c r="K9" s="179">
        <v>3.3661068725920326E-4</v>
      </c>
      <c r="L9" s="179">
        <v>0</v>
      </c>
      <c r="M9" s="179">
        <v>0</v>
      </c>
      <c r="N9" s="180">
        <v>10.9</v>
      </c>
      <c r="O9" s="91" t="s">
        <v>55</v>
      </c>
      <c r="T9" s="169">
        <f t="shared" si="0"/>
        <v>1</v>
      </c>
    </row>
    <row r="10" spans="1:20" s="91" customFormat="1" ht="12.75">
      <c r="A10" s="90" t="s">
        <v>16</v>
      </c>
      <c r="B10" s="90" t="s">
        <v>17</v>
      </c>
      <c r="C10" s="179">
        <v>4.2316453873570276E-2</v>
      </c>
      <c r="D10" s="179">
        <v>0.73176780343328052</v>
      </c>
      <c r="E10" s="179">
        <v>0.22591574269314921</v>
      </c>
      <c r="F10" s="179">
        <v>0</v>
      </c>
      <c r="G10" s="179">
        <v>0</v>
      </c>
      <c r="H10" s="179">
        <v>0</v>
      </c>
      <c r="I10" s="179">
        <v>0</v>
      </c>
      <c r="J10" s="179">
        <f t="shared" si="1"/>
        <v>0</v>
      </c>
      <c r="K10" s="179">
        <v>0</v>
      </c>
      <c r="L10" s="179">
        <v>0</v>
      </c>
      <c r="M10" s="179">
        <v>0</v>
      </c>
      <c r="N10" s="180">
        <v>10.9</v>
      </c>
      <c r="O10" s="91" t="s">
        <v>55</v>
      </c>
      <c r="T10" s="169">
        <f t="shared" si="0"/>
        <v>1</v>
      </c>
    </row>
    <row r="11" spans="1:20" s="91" customFormat="1" ht="12.75">
      <c r="A11" s="90" t="s">
        <v>18</v>
      </c>
      <c r="B11" s="90" t="s">
        <v>20</v>
      </c>
      <c r="C11" s="179">
        <v>0</v>
      </c>
      <c r="D11" s="179">
        <v>0</v>
      </c>
      <c r="E11" s="179">
        <v>0</v>
      </c>
      <c r="F11" s="179">
        <v>0.65381720439736279</v>
      </c>
      <c r="G11" s="179">
        <v>9.6166066298163225E-2</v>
      </c>
      <c r="H11" s="179">
        <v>4.0559815276871129E-2</v>
      </c>
      <c r="I11" s="179">
        <v>0.20895512702142133</v>
      </c>
      <c r="J11" s="179">
        <f t="shared" si="1"/>
        <v>0.24951494229829246</v>
      </c>
      <c r="K11" s="179">
        <v>5.017870061816811E-4</v>
      </c>
      <c r="L11" s="179">
        <v>0</v>
      </c>
      <c r="M11" s="179">
        <v>0</v>
      </c>
      <c r="N11" s="180">
        <v>10.9</v>
      </c>
      <c r="O11" s="91" t="s">
        <v>55</v>
      </c>
      <c r="T11" s="169">
        <f t="shared" si="0"/>
        <v>1.0000000000000002</v>
      </c>
    </row>
    <row r="12" spans="1:20" s="91" customFormat="1" ht="12.75">
      <c r="A12" s="90" t="s">
        <v>278</v>
      </c>
      <c r="B12" s="90" t="s">
        <v>95</v>
      </c>
      <c r="C12" s="179">
        <v>1.9365863482081101E-2</v>
      </c>
      <c r="D12" s="179">
        <v>0.24539457989418231</v>
      </c>
      <c r="E12" s="179">
        <v>6.7017620954721469E-2</v>
      </c>
      <c r="F12" s="179">
        <v>0.46080784248160161</v>
      </c>
      <c r="G12" s="179">
        <v>6.1060027203752885E-2</v>
      </c>
      <c r="H12" s="179">
        <v>2.371638804573694E-2</v>
      </c>
      <c r="I12" s="179">
        <v>0.12238021906200923</v>
      </c>
      <c r="J12" s="179">
        <f t="shared" si="1"/>
        <v>0.14609660710774616</v>
      </c>
      <c r="K12" s="179">
        <v>2.5745887591448099E-4</v>
      </c>
      <c r="L12" s="179">
        <v>0</v>
      </c>
      <c r="M12" s="179">
        <v>0</v>
      </c>
      <c r="N12" s="180">
        <v>10.119999999999999</v>
      </c>
      <c r="O12" s="91" t="s">
        <v>55</v>
      </c>
      <c r="T12" s="169">
        <f t="shared" si="0"/>
        <v>1</v>
      </c>
    </row>
    <row r="13" spans="1:20" s="91" customFormat="1" ht="12.75">
      <c r="A13" s="90" t="s">
        <v>96</v>
      </c>
      <c r="B13" s="90" t="s">
        <v>97</v>
      </c>
      <c r="C13" s="179">
        <v>1.9365863482081112E-2</v>
      </c>
      <c r="D13" s="179">
        <v>0.24539457989418229</v>
      </c>
      <c r="E13" s="179">
        <v>6.7017620954721469E-2</v>
      </c>
      <c r="F13" s="179">
        <v>0.46080784248160156</v>
      </c>
      <c r="G13" s="179">
        <v>6.1060027203752885E-2</v>
      </c>
      <c r="H13" s="179">
        <v>2.371638804573694E-2</v>
      </c>
      <c r="I13" s="179">
        <v>0.12238021906200922</v>
      </c>
      <c r="J13" s="179">
        <f t="shared" si="1"/>
        <v>0.14609660710774616</v>
      </c>
      <c r="K13" s="179">
        <v>2.5745887591448104E-4</v>
      </c>
      <c r="L13" s="179">
        <v>0</v>
      </c>
      <c r="M13" s="179">
        <v>0</v>
      </c>
      <c r="N13" s="180">
        <v>10.119999999999999</v>
      </c>
      <c r="O13" s="91" t="s">
        <v>55</v>
      </c>
      <c r="T13" s="169">
        <f t="shared" si="0"/>
        <v>1</v>
      </c>
    </row>
    <row r="14" spans="1:20" s="91" customFormat="1" ht="12.75">
      <c r="A14" s="90" t="s">
        <v>98</v>
      </c>
      <c r="B14" s="90" t="s">
        <v>99</v>
      </c>
      <c r="C14" s="179">
        <v>1.6705365975130095E-2</v>
      </c>
      <c r="D14" s="179">
        <v>0.22278222719612598</v>
      </c>
      <c r="E14" s="179">
        <v>6.0894111271351227E-2</v>
      </c>
      <c r="F14" s="179">
        <v>0.48639154643210392</v>
      </c>
      <c r="G14" s="179">
        <v>6.2591295688628978E-2</v>
      </c>
      <c r="H14" s="179">
        <v>2.4261908688767559E-2</v>
      </c>
      <c r="I14" s="179">
        <v>0.12592571023280558</v>
      </c>
      <c r="J14" s="179">
        <f t="shared" si="1"/>
        <v>0.15018761892157315</v>
      </c>
      <c r="K14" s="179">
        <v>2.7190771167417228E-4</v>
      </c>
      <c r="L14" s="179">
        <v>1.7592680341238073E-4</v>
      </c>
      <c r="M14" s="179">
        <v>0</v>
      </c>
      <c r="N14" s="180">
        <v>10.119999999999999</v>
      </c>
      <c r="O14" s="91" t="s">
        <v>55</v>
      </c>
      <c r="T14" s="169">
        <f>SUM(C14:G14,J14:M14)</f>
        <v>0.99999999999999989</v>
      </c>
    </row>
    <row r="15" spans="1:20" s="91" customFormat="1" ht="12.75">
      <c r="A15" s="90" t="s">
        <v>100</v>
      </c>
      <c r="B15" s="90" t="s">
        <v>101</v>
      </c>
      <c r="C15" s="179">
        <v>3.2166307106155832E-2</v>
      </c>
      <c r="D15" s="179">
        <v>0.26470984033703582</v>
      </c>
      <c r="E15" s="179">
        <v>6.4409240866138473E-2</v>
      </c>
      <c r="F15" s="179">
        <v>0.48367181064876774</v>
      </c>
      <c r="G15" s="179">
        <v>4.9853957001342805E-2</v>
      </c>
      <c r="H15" s="179">
        <v>1.8447834781661555E-2</v>
      </c>
      <c r="I15" s="179">
        <v>8.6741009258897703E-2</v>
      </c>
      <c r="J15" s="179">
        <f t="shared" si="1"/>
        <v>0.10518884404055925</v>
      </c>
      <c r="K15" s="179">
        <v>0</v>
      </c>
      <c r="L15" s="179">
        <v>0</v>
      </c>
      <c r="M15" s="179">
        <v>0</v>
      </c>
      <c r="N15" s="180">
        <v>10.119999999999999</v>
      </c>
      <c r="O15" s="91" t="s">
        <v>55</v>
      </c>
      <c r="T15" s="169">
        <f t="shared" si="0"/>
        <v>0.99999999999999989</v>
      </c>
    </row>
    <row r="16" spans="1:20" s="91" customFormat="1" ht="12.75">
      <c r="A16" s="90" t="s">
        <v>29</v>
      </c>
      <c r="B16" s="90" t="s">
        <v>30</v>
      </c>
      <c r="C16" s="179">
        <v>4.0221393563250663E-2</v>
      </c>
      <c r="D16" s="179">
        <v>0.74400667887033378</v>
      </c>
      <c r="E16" s="179">
        <v>0.21577192756641544</v>
      </c>
      <c r="F16" s="179">
        <v>0</v>
      </c>
      <c r="G16" s="179">
        <v>0</v>
      </c>
      <c r="H16" s="179">
        <v>0</v>
      </c>
      <c r="I16" s="179">
        <v>0</v>
      </c>
      <c r="J16" s="179">
        <f t="shared" si="1"/>
        <v>0</v>
      </c>
      <c r="K16" s="179">
        <v>0</v>
      </c>
      <c r="L16" s="179">
        <v>0</v>
      </c>
      <c r="M16" s="179">
        <v>0</v>
      </c>
      <c r="N16" s="181" t="s">
        <v>275</v>
      </c>
      <c r="O16" s="91" t="s">
        <v>55</v>
      </c>
      <c r="T16" s="169">
        <f t="shared" si="0"/>
        <v>0.99999999999999978</v>
      </c>
    </row>
    <row r="17" spans="1:20" s="91" customFormat="1" ht="12.75">
      <c r="A17" s="90" t="s">
        <v>31</v>
      </c>
      <c r="B17" s="90" t="s">
        <v>32</v>
      </c>
      <c r="C17" s="179">
        <v>0</v>
      </c>
      <c r="D17" s="179">
        <v>0</v>
      </c>
      <c r="E17" s="179">
        <v>0</v>
      </c>
      <c r="F17" s="179">
        <v>0.679585064906573</v>
      </c>
      <c r="G17" s="179">
        <v>9.1819868374911212E-2</v>
      </c>
      <c r="H17" s="179">
        <v>3.6154368542928278E-2</v>
      </c>
      <c r="I17" s="179">
        <v>0.19192634182345286</v>
      </c>
      <c r="J17" s="179">
        <f t="shared" si="1"/>
        <v>0.22808071036638114</v>
      </c>
      <c r="K17" s="179">
        <v>5.1435635213454743E-4</v>
      </c>
      <c r="L17" s="179">
        <v>0</v>
      </c>
      <c r="M17" s="179">
        <v>0</v>
      </c>
      <c r="N17" s="181" t="s">
        <v>275</v>
      </c>
      <c r="O17" s="91" t="s">
        <v>55</v>
      </c>
      <c r="T17" s="169">
        <f t="shared" si="0"/>
        <v>0.99999999999999989</v>
      </c>
    </row>
    <row r="18" spans="1:20" s="91" customFormat="1" ht="12.75">
      <c r="A18" s="90" t="s">
        <v>102</v>
      </c>
      <c r="B18" s="90" t="s">
        <v>103</v>
      </c>
      <c r="C18" s="179">
        <v>4.0221393563250663E-2</v>
      </c>
      <c r="D18" s="179">
        <v>0.74400667887033378</v>
      </c>
      <c r="E18" s="179">
        <v>0.21577192756641544</v>
      </c>
      <c r="F18" s="179">
        <v>0</v>
      </c>
      <c r="G18" s="179">
        <v>0</v>
      </c>
      <c r="H18" s="179">
        <v>0</v>
      </c>
      <c r="I18" s="179">
        <v>0</v>
      </c>
      <c r="J18" s="179">
        <f t="shared" si="1"/>
        <v>0</v>
      </c>
      <c r="K18" s="179">
        <v>0</v>
      </c>
      <c r="L18" s="179">
        <v>0</v>
      </c>
      <c r="M18" s="179">
        <v>0</v>
      </c>
      <c r="N18" s="180">
        <v>10.130000000000001</v>
      </c>
      <c r="O18" s="91" t="s">
        <v>55</v>
      </c>
      <c r="T18" s="169">
        <f t="shared" si="0"/>
        <v>0.99999999999999978</v>
      </c>
    </row>
    <row r="19" spans="1:20" s="91" customFormat="1" ht="12.75">
      <c r="A19" s="90" t="s">
        <v>104</v>
      </c>
      <c r="B19" s="90" t="s">
        <v>105</v>
      </c>
      <c r="C19" s="179">
        <v>4.2316453873570276E-2</v>
      </c>
      <c r="D19" s="179">
        <v>0.73176780343328052</v>
      </c>
      <c r="E19" s="179">
        <v>0.22591574269314921</v>
      </c>
      <c r="F19" s="179">
        <v>0</v>
      </c>
      <c r="G19" s="179">
        <v>0</v>
      </c>
      <c r="H19" s="179">
        <v>0</v>
      </c>
      <c r="I19" s="179">
        <v>0</v>
      </c>
      <c r="J19" s="179">
        <f t="shared" si="1"/>
        <v>0</v>
      </c>
      <c r="K19" s="179">
        <v>0</v>
      </c>
      <c r="L19" s="179">
        <v>0</v>
      </c>
      <c r="M19" s="179">
        <v>0</v>
      </c>
      <c r="N19" s="180">
        <v>10.130000000000001</v>
      </c>
      <c r="O19" s="91" t="s">
        <v>55</v>
      </c>
      <c r="T19" s="169">
        <f t="shared" si="0"/>
        <v>1</v>
      </c>
    </row>
    <row r="20" spans="1:20" s="91" customFormat="1" ht="12.75">
      <c r="A20" s="90" t="s">
        <v>106</v>
      </c>
      <c r="B20" s="90" t="s">
        <v>107</v>
      </c>
      <c r="C20" s="179">
        <v>8.9691890981651486E-3</v>
      </c>
      <c r="D20" s="179">
        <v>0.1659101289613929</v>
      </c>
      <c r="E20" s="179">
        <v>4.8116165278445512E-2</v>
      </c>
      <c r="F20" s="179">
        <v>0.52804066488844303</v>
      </c>
      <c r="G20" s="179">
        <v>7.1344452446615983E-2</v>
      </c>
      <c r="H20" s="179">
        <v>2.8092107654917663E-2</v>
      </c>
      <c r="I20" s="179">
        <v>0.14912763446323704</v>
      </c>
      <c r="J20" s="179">
        <f t="shared" si="1"/>
        <v>0.17721974211815469</v>
      </c>
      <c r="K20" s="179">
        <v>3.9965720878233147E-4</v>
      </c>
      <c r="L20" s="179">
        <v>0</v>
      </c>
      <c r="M20" s="179">
        <v>0</v>
      </c>
      <c r="N20" s="180">
        <v>10.130000000000001</v>
      </c>
      <c r="O20" s="91" t="s">
        <v>55</v>
      </c>
      <c r="T20" s="169">
        <f t="shared" si="0"/>
        <v>0.99999999999999967</v>
      </c>
    </row>
    <row r="21" spans="1:20" s="91" customFormat="1" ht="12.75">
      <c r="A21" s="90" t="s">
        <v>108</v>
      </c>
      <c r="B21" s="90" t="s">
        <v>109</v>
      </c>
      <c r="C21" s="179">
        <v>9.436378084687138E-3</v>
      </c>
      <c r="D21" s="179">
        <v>0.16318091501779358</v>
      </c>
      <c r="E21" s="179">
        <v>5.0378190235522861E-2</v>
      </c>
      <c r="F21" s="179">
        <v>0.50801892088807044</v>
      </c>
      <c r="G21" s="179">
        <v>7.4721467863289787E-2</v>
      </c>
      <c r="H21" s="179">
        <v>3.1515159665105097E-2</v>
      </c>
      <c r="I21" s="179">
        <v>0.16235907747532549</v>
      </c>
      <c r="J21" s="179">
        <f t="shared" si="1"/>
        <v>0.19387423714043059</v>
      </c>
      <c r="K21" s="179">
        <v>3.8989077020546716E-4</v>
      </c>
      <c r="L21" s="179">
        <v>0</v>
      </c>
      <c r="M21" s="179">
        <v>0</v>
      </c>
      <c r="N21" s="180">
        <v>10.130000000000001</v>
      </c>
      <c r="O21" s="91" t="s">
        <v>55</v>
      </c>
      <c r="T21" s="169">
        <f t="shared" si="0"/>
        <v>0.99999999999999989</v>
      </c>
    </row>
    <row r="22" spans="1:20" s="91" customFormat="1" ht="12.75">
      <c r="A22" s="90" t="s">
        <v>110</v>
      </c>
      <c r="B22" s="90" t="s">
        <v>111</v>
      </c>
      <c r="C22" s="179">
        <v>2.396572337770236E-2</v>
      </c>
      <c r="D22" s="179">
        <v>0.31217058907402434</v>
      </c>
      <c r="E22" s="179">
        <v>6.9360885492844845E-2</v>
      </c>
      <c r="F22" s="179">
        <v>0.47825390355568564</v>
      </c>
      <c r="G22" s="179">
        <v>4.2022014386386891E-2</v>
      </c>
      <c r="H22" s="179">
        <v>8.2482153050721166E-3</v>
      </c>
      <c r="I22" s="179">
        <v>6.5978668808283791E-2</v>
      </c>
      <c r="J22" s="179">
        <f t="shared" si="1"/>
        <v>7.4226884113355901E-2</v>
      </c>
      <c r="K22" s="179">
        <v>0</v>
      </c>
      <c r="L22" s="179">
        <v>0</v>
      </c>
      <c r="M22" s="179">
        <v>0</v>
      </c>
      <c r="N22" s="180">
        <v>10.130000000000001</v>
      </c>
      <c r="O22" s="91" t="s">
        <v>55</v>
      </c>
      <c r="T22" s="169">
        <f t="shared" si="0"/>
        <v>1</v>
      </c>
    </row>
    <row r="23" spans="1:20" s="91" customFormat="1" ht="12.75">
      <c r="A23" s="90" t="s">
        <v>112</v>
      </c>
      <c r="B23" s="90" t="s">
        <v>112</v>
      </c>
      <c r="C23" s="179">
        <v>3.2166307106155832E-2</v>
      </c>
      <c r="D23" s="179">
        <v>0.26470984033703582</v>
      </c>
      <c r="E23" s="179">
        <v>6.4409240866138473E-2</v>
      </c>
      <c r="F23" s="179">
        <v>0.48367181064876774</v>
      </c>
      <c r="G23" s="179">
        <v>4.9853957001342805E-2</v>
      </c>
      <c r="H23" s="179">
        <v>1.8447834781661555E-2</v>
      </c>
      <c r="I23" s="179">
        <v>8.6741009258897689E-2</v>
      </c>
      <c r="J23" s="179">
        <f t="shared" si="1"/>
        <v>0.10518884404055924</v>
      </c>
      <c r="K23" s="179">
        <v>0</v>
      </c>
      <c r="L23" s="179">
        <v>0</v>
      </c>
      <c r="M23" s="179">
        <v>0</v>
      </c>
      <c r="N23" s="180">
        <v>10.130000000000001</v>
      </c>
      <c r="O23" s="91" t="s">
        <v>55</v>
      </c>
      <c r="T23" s="169">
        <f t="shared" si="0"/>
        <v>0.99999999999999989</v>
      </c>
    </row>
    <row r="24" spans="1:20" s="91" customFormat="1" ht="12.75">
      <c r="A24" s="90" t="s">
        <v>113</v>
      </c>
      <c r="B24" s="90" t="s">
        <v>114</v>
      </c>
      <c r="C24" s="179">
        <v>5.5011454122182536E-2</v>
      </c>
      <c r="D24" s="179">
        <v>0.34872248339810336</v>
      </c>
      <c r="E24" s="179">
        <v>0.12556621707988092</v>
      </c>
      <c r="F24" s="179">
        <v>0.3418724940531348</v>
      </c>
      <c r="G24" s="179">
        <v>5.4017764035344577E-2</v>
      </c>
      <c r="H24" s="179">
        <v>3.9780427222696797E-5</v>
      </c>
      <c r="I24" s="179">
        <v>7.4769806884131054E-2</v>
      </c>
      <c r="J24" s="179">
        <f t="shared" si="1"/>
        <v>7.4809587311353745E-2</v>
      </c>
      <c r="K24" s="179">
        <v>0</v>
      </c>
      <c r="L24" s="179">
        <v>0</v>
      </c>
      <c r="M24" s="179">
        <v>0</v>
      </c>
      <c r="N24" s="180">
        <v>10.14</v>
      </c>
      <c r="O24" s="91" t="s">
        <v>55</v>
      </c>
      <c r="T24" s="169">
        <f t="shared" si="0"/>
        <v>0.99999999999999989</v>
      </c>
    </row>
    <row r="25" spans="1:20" s="91" customFormat="1" ht="12.75">
      <c r="A25" s="90" t="s">
        <v>115</v>
      </c>
      <c r="B25" s="90" t="s">
        <v>116</v>
      </c>
      <c r="C25" s="179">
        <v>3.2870000000000003E-2</v>
      </c>
      <c r="D25" s="179">
        <v>0.70975999999999995</v>
      </c>
      <c r="E25" s="179">
        <v>0.14180000000000001</v>
      </c>
      <c r="F25" s="179">
        <v>0</v>
      </c>
      <c r="G25" s="179">
        <v>0</v>
      </c>
      <c r="H25" s="179">
        <v>0</v>
      </c>
      <c r="I25" s="179">
        <v>0.10946</v>
      </c>
      <c r="J25" s="179">
        <f t="shared" si="1"/>
        <v>0.10946</v>
      </c>
      <c r="K25" s="179">
        <v>0</v>
      </c>
      <c r="L25" s="179">
        <v>0</v>
      </c>
      <c r="M25" s="179">
        <v>6.11E-3</v>
      </c>
      <c r="N25" s="180" t="s">
        <v>117</v>
      </c>
      <c r="O25" s="91" t="s">
        <v>55</v>
      </c>
      <c r="T25" s="169">
        <f t="shared" si="0"/>
        <v>0.99999999999999989</v>
      </c>
    </row>
    <row r="26" spans="1:20" s="91" customFormat="1" ht="12.75">
      <c r="A26" s="90" t="s">
        <v>118</v>
      </c>
      <c r="B26" s="90" t="s">
        <v>119</v>
      </c>
      <c r="C26" s="179">
        <v>5.4199999999999998E-2</v>
      </c>
      <c r="D26" s="179">
        <v>0.67689999999999995</v>
      </c>
      <c r="E26" s="179">
        <v>0.1336</v>
      </c>
      <c r="F26" s="179">
        <v>0</v>
      </c>
      <c r="G26" s="179">
        <v>0</v>
      </c>
      <c r="H26" s="179">
        <v>0</v>
      </c>
      <c r="I26" s="179">
        <v>0.11609999999999999</v>
      </c>
      <c r="J26" s="179">
        <f t="shared" si="1"/>
        <v>0.11609999999999999</v>
      </c>
      <c r="K26" s="179">
        <v>0</v>
      </c>
      <c r="L26" s="179">
        <v>0</v>
      </c>
      <c r="M26" s="179">
        <v>1.9199999999999998E-2</v>
      </c>
      <c r="N26" s="180" t="s">
        <v>117</v>
      </c>
      <c r="O26" s="91" t="s">
        <v>55</v>
      </c>
      <c r="T26" s="169">
        <f t="shared" si="0"/>
        <v>1</v>
      </c>
    </row>
    <row r="27" spans="1:20" s="91" customFormat="1" ht="12.75">
      <c r="A27" s="90" t="s">
        <v>120</v>
      </c>
      <c r="B27" s="90" t="s">
        <v>121</v>
      </c>
      <c r="C27" s="179">
        <v>4.7890000000000002E-2</v>
      </c>
      <c r="D27" s="179">
        <v>0.64607999999999999</v>
      </c>
      <c r="E27" s="179">
        <v>0.13125999999999999</v>
      </c>
      <c r="F27" s="179">
        <v>0</v>
      </c>
      <c r="G27" s="179">
        <v>0</v>
      </c>
      <c r="H27" s="179">
        <v>0</v>
      </c>
      <c r="I27" s="179">
        <v>0.155</v>
      </c>
      <c r="J27" s="179">
        <f t="shared" si="1"/>
        <v>0.155</v>
      </c>
      <c r="K27" s="179">
        <v>0</v>
      </c>
      <c r="L27" s="179">
        <v>0</v>
      </c>
      <c r="M27" s="179">
        <v>1.9769999999999999E-2</v>
      </c>
      <c r="N27" s="180" t="s">
        <v>117</v>
      </c>
      <c r="O27" s="91" t="s">
        <v>55</v>
      </c>
      <c r="T27" s="169">
        <f t="shared" si="0"/>
        <v>0.99999999999999989</v>
      </c>
    </row>
    <row r="28" spans="1:20" s="91" customFormat="1" ht="12.75">
      <c r="A28" s="90" t="s">
        <v>122</v>
      </c>
      <c r="B28" s="90" t="s">
        <v>123</v>
      </c>
      <c r="C28" s="179">
        <v>4.2700000000000002E-2</v>
      </c>
      <c r="D28" s="179">
        <v>0.61199999999999999</v>
      </c>
      <c r="E28" s="179">
        <v>0.14960000000000001</v>
      </c>
      <c r="F28" s="179">
        <v>0</v>
      </c>
      <c r="G28" s="179">
        <v>0</v>
      </c>
      <c r="H28" s="179">
        <v>0</v>
      </c>
      <c r="I28" s="179">
        <v>0.1671</v>
      </c>
      <c r="J28" s="179">
        <f t="shared" si="1"/>
        <v>0.1671</v>
      </c>
      <c r="K28" s="179">
        <v>0</v>
      </c>
      <c r="L28" s="179">
        <v>0</v>
      </c>
      <c r="M28" s="179">
        <v>2.86E-2</v>
      </c>
      <c r="N28" s="180" t="s">
        <v>117</v>
      </c>
      <c r="O28" s="91" t="s">
        <v>55</v>
      </c>
      <c r="T28" s="169">
        <f t="shared" si="0"/>
        <v>1</v>
      </c>
    </row>
    <row r="29" spans="1:20" s="91" customFormat="1" ht="12.75">
      <c r="A29" s="90" t="s">
        <v>124</v>
      </c>
      <c r="B29" s="90" t="s">
        <v>125</v>
      </c>
      <c r="C29" s="179">
        <v>4.8806000000000002E-2</v>
      </c>
      <c r="D29" s="179">
        <v>0.563558</v>
      </c>
      <c r="E29" s="179">
        <v>0.15268799999999999</v>
      </c>
      <c r="F29" s="179">
        <v>0</v>
      </c>
      <c r="G29" s="179">
        <v>0</v>
      </c>
      <c r="H29" s="179">
        <v>0</v>
      </c>
      <c r="I29" s="179">
        <v>0.20677599999999999</v>
      </c>
      <c r="J29" s="179">
        <f t="shared" si="1"/>
        <v>0.20677599999999999</v>
      </c>
      <c r="K29" s="179">
        <v>0</v>
      </c>
      <c r="L29" s="179">
        <v>0</v>
      </c>
      <c r="M29" s="179">
        <v>2.8171999999999999E-2</v>
      </c>
      <c r="N29" s="180" t="s">
        <v>117</v>
      </c>
      <c r="O29" s="91" t="s">
        <v>55</v>
      </c>
      <c r="T29" s="169">
        <f t="shared" si="0"/>
        <v>1</v>
      </c>
    </row>
    <row r="30" spans="1:20" s="91" customFormat="1" ht="12.75">
      <c r="A30" s="90" t="s">
        <v>126</v>
      </c>
      <c r="B30" s="90" t="s">
        <v>127</v>
      </c>
      <c r="C30" s="179">
        <v>1.5047E-2</v>
      </c>
      <c r="D30" s="179">
        <v>0.159356</v>
      </c>
      <c r="E30" s="179">
        <v>3.9132E-2</v>
      </c>
      <c r="F30" s="179">
        <v>0.46935500000000002</v>
      </c>
      <c r="G30" s="179">
        <v>0.13981499999999999</v>
      </c>
      <c r="H30" s="179">
        <v>0.135384</v>
      </c>
      <c r="I30" s="179">
        <v>3.8051000000000001E-2</v>
      </c>
      <c r="J30" s="179">
        <f t="shared" si="1"/>
        <v>0.17343500000000001</v>
      </c>
      <c r="K30" s="179">
        <v>0</v>
      </c>
      <c r="L30" s="179">
        <v>0</v>
      </c>
      <c r="M30" s="179">
        <v>3.8600000000000001E-3</v>
      </c>
      <c r="N30" s="180" t="s">
        <v>117</v>
      </c>
      <c r="O30" s="91" t="s">
        <v>55</v>
      </c>
      <c r="T30" s="169">
        <f t="shared" si="0"/>
        <v>1</v>
      </c>
    </row>
    <row r="31" spans="1:20" s="91" customFormat="1" ht="12.75">
      <c r="A31" s="90" t="s">
        <v>128</v>
      </c>
      <c r="B31" s="90" t="s">
        <v>87</v>
      </c>
      <c r="C31" s="179">
        <v>0</v>
      </c>
      <c r="D31" s="179">
        <v>0</v>
      </c>
      <c r="E31" s="179">
        <v>0</v>
      </c>
      <c r="F31" s="179">
        <v>0</v>
      </c>
      <c r="G31" s="179">
        <v>0</v>
      </c>
      <c r="H31" s="179">
        <v>0</v>
      </c>
      <c r="I31" s="179">
        <v>0</v>
      </c>
      <c r="J31" s="179">
        <f t="shared" si="1"/>
        <v>0</v>
      </c>
      <c r="K31" s="179">
        <v>0</v>
      </c>
      <c r="L31" s="179">
        <v>1</v>
      </c>
      <c r="M31" s="179">
        <v>0</v>
      </c>
      <c r="N31" s="180" t="s">
        <v>89</v>
      </c>
      <c r="O31" s="91" t="s">
        <v>55</v>
      </c>
      <c r="T31" s="169">
        <f t="shared" si="0"/>
        <v>1</v>
      </c>
    </row>
    <row r="32" spans="1:20" s="91" customFormat="1" ht="12.75">
      <c r="A32" s="90" t="s">
        <v>129</v>
      </c>
      <c r="B32" s="90" t="s">
        <v>130</v>
      </c>
      <c r="C32" s="179">
        <v>0</v>
      </c>
      <c r="D32" s="179">
        <v>0</v>
      </c>
      <c r="E32" s="179">
        <v>0</v>
      </c>
      <c r="F32" s="179">
        <v>0</v>
      </c>
      <c r="G32" s="179">
        <v>0</v>
      </c>
      <c r="H32" s="179">
        <v>0</v>
      </c>
      <c r="I32" s="179">
        <v>0</v>
      </c>
      <c r="J32" s="179">
        <f t="shared" ref="J32" si="2">H32+I32</f>
        <v>0</v>
      </c>
      <c r="K32" s="179">
        <v>0</v>
      </c>
      <c r="L32" s="179">
        <v>0</v>
      </c>
      <c r="M32" s="179">
        <v>1</v>
      </c>
      <c r="N32" s="180" t="s">
        <v>89</v>
      </c>
      <c r="O32" s="91" t="s">
        <v>55</v>
      </c>
      <c r="T32" s="169">
        <f t="shared" si="0"/>
        <v>1</v>
      </c>
    </row>
    <row r="33" spans="1:20" s="91" customFormat="1" ht="12.75">
      <c r="A33" s="90" t="s">
        <v>131</v>
      </c>
      <c r="B33" s="90" t="s">
        <v>132</v>
      </c>
      <c r="C33" s="179">
        <v>8.9693077694424812E-3</v>
      </c>
      <c r="D33" s="179">
        <v>0.16590800640307785</v>
      </c>
      <c r="E33" s="179">
        <v>4.8118169165483254E-2</v>
      </c>
      <c r="F33" s="179">
        <v>0.52803936520485562</v>
      </c>
      <c r="G33" s="179">
        <v>7.1344039783936136E-2</v>
      </c>
      <c r="H33" s="179">
        <v>2.8092630557637679E-2</v>
      </c>
      <c r="I33" s="179">
        <v>0.14912882083135853</v>
      </c>
      <c r="J33" s="179">
        <f t="shared" si="1"/>
        <v>0.1772214513889962</v>
      </c>
      <c r="K33" s="179">
        <v>3.9966028420816105E-4</v>
      </c>
      <c r="L33" s="179">
        <v>0</v>
      </c>
      <c r="M33" s="179">
        <v>0</v>
      </c>
      <c r="N33" s="180">
        <v>10.130000000000001</v>
      </c>
      <c r="O33" s="91" t="s">
        <v>55</v>
      </c>
      <c r="T33" s="169">
        <f t="shared" si="0"/>
        <v>0.99999999999999967</v>
      </c>
    </row>
    <row r="34" spans="1:20" s="91" customFormat="1" ht="12.75">
      <c r="A34" s="90" t="s">
        <v>133</v>
      </c>
      <c r="B34" s="90" t="s">
        <v>134</v>
      </c>
      <c r="C34" s="179">
        <v>4.0539649258152538E-2</v>
      </c>
      <c r="D34" s="179">
        <v>0.74214750002576757</v>
      </c>
      <c r="E34" s="179">
        <v>0.21731285071607995</v>
      </c>
      <c r="F34" s="179">
        <v>0</v>
      </c>
      <c r="G34" s="179">
        <v>0</v>
      </c>
      <c r="H34" s="179">
        <v>0</v>
      </c>
      <c r="I34" s="179">
        <v>0</v>
      </c>
      <c r="J34" s="179">
        <f t="shared" si="1"/>
        <v>0</v>
      </c>
      <c r="K34" s="179">
        <v>0</v>
      </c>
      <c r="L34" s="179">
        <v>0</v>
      </c>
      <c r="M34" s="179">
        <v>0</v>
      </c>
      <c r="N34" s="180">
        <v>10.14</v>
      </c>
      <c r="O34" s="91" t="s">
        <v>55</v>
      </c>
      <c r="T34" s="169">
        <f t="shared" si="0"/>
        <v>1</v>
      </c>
    </row>
    <row r="35" spans="1:20" s="91" customFormat="1" ht="12.75">
      <c r="A35" s="90" t="s">
        <v>135</v>
      </c>
      <c r="B35" s="90" t="s">
        <v>136</v>
      </c>
      <c r="C35" s="179">
        <v>4.0595859645838228E-2</v>
      </c>
      <c r="D35" s="179">
        <v>0.74181913146770495</v>
      </c>
      <c r="E35" s="179">
        <v>0.21758500888645674</v>
      </c>
      <c r="F35" s="179">
        <v>0</v>
      </c>
      <c r="G35" s="179">
        <v>0</v>
      </c>
      <c r="H35" s="179">
        <v>0</v>
      </c>
      <c r="I35" s="179">
        <v>0</v>
      </c>
      <c r="J35" s="179">
        <f t="shared" si="1"/>
        <v>0</v>
      </c>
      <c r="K35" s="179">
        <v>0</v>
      </c>
      <c r="L35" s="179">
        <v>0</v>
      </c>
      <c r="M35" s="179">
        <v>0</v>
      </c>
      <c r="N35" s="180">
        <v>10.14</v>
      </c>
      <c r="O35" s="91" t="s">
        <v>55</v>
      </c>
      <c r="T35" s="169">
        <f t="shared" si="0"/>
        <v>0.99999999999999989</v>
      </c>
    </row>
    <row r="36" spans="1:20" s="91" customFormat="1" ht="12.75">
      <c r="A36" s="90" t="s">
        <v>137</v>
      </c>
      <c r="B36" s="90" t="s">
        <v>138</v>
      </c>
      <c r="C36" s="179">
        <v>1.9141955588282758E-2</v>
      </c>
      <c r="D36" s="179">
        <v>0.27398036455512026</v>
      </c>
      <c r="E36" s="179">
        <v>3.2100059840287035E-2</v>
      </c>
      <c r="F36" s="179">
        <v>0.41769949533400635</v>
      </c>
      <c r="G36" s="179">
        <v>4.9355006141802826E-2</v>
      </c>
      <c r="H36" s="179">
        <v>2.6508898015263672E-2</v>
      </c>
      <c r="I36" s="179">
        <v>0.12117948257707835</v>
      </c>
      <c r="J36" s="179">
        <f t="shared" si="1"/>
        <v>0.14768838059234202</v>
      </c>
      <c r="K36" s="179">
        <v>3.2247311804357438E-3</v>
      </c>
      <c r="L36" s="179">
        <v>0</v>
      </c>
      <c r="M36" s="179">
        <v>5.6810006767722993E-2</v>
      </c>
      <c r="N36" s="180">
        <v>10.14</v>
      </c>
      <c r="O36" s="91" t="s">
        <v>55</v>
      </c>
      <c r="T36" s="169">
        <f t="shared" si="0"/>
        <v>0.99999999999999989</v>
      </c>
    </row>
    <row r="37" spans="1:20" s="91" customFormat="1" ht="12.75">
      <c r="A37" s="90" t="s">
        <v>139</v>
      </c>
      <c r="B37" s="90" t="s">
        <v>140</v>
      </c>
      <c r="C37" s="179">
        <v>2.1630537183574945E-2</v>
      </c>
      <c r="D37" s="179">
        <v>0.25790773197118433</v>
      </c>
      <c r="E37" s="179">
        <v>6.230340034346115E-2</v>
      </c>
      <c r="F37" s="179">
        <v>0.44252252928700953</v>
      </c>
      <c r="G37" s="179">
        <v>5.6403984232767691E-2</v>
      </c>
      <c r="H37" s="179">
        <v>2.4648765501714423E-2</v>
      </c>
      <c r="I37" s="179">
        <v>0.11698488131645093</v>
      </c>
      <c r="J37" s="179">
        <f t="shared" si="1"/>
        <v>0.14163364681816537</v>
      </c>
      <c r="K37" s="179">
        <v>2.4503289568374872E-3</v>
      </c>
      <c r="L37" s="179">
        <v>0</v>
      </c>
      <c r="M37" s="179">
        <v>1.5147841206999555E-2</v>
      </c>
      <c r="N37" s="180">
        <v>10.15</v>
      </c>
      <c r="O37" s="91" t="s">
        <v>55</v>
      </c>
      <c r="T37" s="169">
        <f t="shared" si="0"/>
        <v>1</v>
      </c>
    </row>
    <row r="38" spans="1:20" s="91" customFormat="1" ht="12.75">
      <c r="A38" s="90" t="s">
        <v>141</v>
      </c>
      <c r="B38" s="90" t="s">
        <v>142</v>
      </c>
      <c r="C38" s="179">
        <v>2.0144055912659466E-2</v>
      </c>
      <c r="D38" s="179">
        <v>0.26209488862536612</v>
      </c>
      <c r="E38" s="179">
        <v>6.4357257992723779E-2</v>
      </c>
      <c r="F38" s="179">
        <v>0.44702671775339242</v>
      </c>
      <c r="G38" s="179">
        <v>5.6920030195302382E-2</v>
      </c>
      <c r="H38" s="179">
        <v>2.3015578699623306E-2</v>
      </c>
      <c r="I38" s="179">
        <v>0.11360766771624321</v>
      </c>
      <c r="J38" s="179">
        <f t="shared" si="1"/>
        <v>0.13662324641586651</v>
      </c>
      <c r="K38" s="179">
        <v>2.3226762790546718E-4</v>
      </c>
      <c r="L38" s="179">
        <v>0</v>
      </c>
      <c r="M38" s="179">
        <v>1.2601535476783873E-2</v>
      </c>
      <c r="N38" s="180">
        <v>10.16</v>
      </c>
      <c r="O38" s="91" t="s">
        <v>55</v>
      </c>
      <c r="T38" s="169">
        <f t="shared" si="0"/>
        <v>1</v>
      </c>
    </row>
    <row r="39" spans="1:20" s="91" customFormat="1" ht="12.75">
      <c r="A39" s="90" t="s">
        <v>143</v>
      </c>
      <c r="B39" s="90" t="s">
        <v>144</v>
      </c>
      <c r="C39" s="179">
        <v>2.0326497019931354E-2</v>
      </c>
      <c r="D39" s="179">
        <v>0.24126829316056372</v>
      </c>
      <c r="E39" s="179">
        <v>6.7702726582684086E-2</v>
      </c>
      <c r="F39" s="179">
        <v>0.45370817403988534</v>
      </c>
      <c r="G39" s="179">
        <v>6.1118886103001542E-2</v>
      </c>
      <c r="H39" s="179">
        <v>2.5547176125346637E-2</v>
      </c>
      <c r="I39" s="179">
        <v>0.13004986105120714</v>
      </c>
      <c r="J39" s="179">
        <f t="shared" si="1"/>
        <v>0.15559703717655377</v>
      </c>
      <c r="K39" s="179">
        <v>2.7838591738025713E-4</v>
      </c>
      <c r="L39" s="179">
        <v>0</v>
      </c>
      <c r="M39" s="179">
        <v>0</v>
      </c>
      <c r="N39" s="180">
        <v>10.16</v>
      </c>
      <c r="O39" s="91" t="s">
        <v>55</v>
      </c>
      <c r="T39" s="169">
        <f t="shared" si="0"/>
        <v>1</v>
      </c>
    </row>
    <row r="40" spans="1:20">
      <c r="T40" s="170"/>
    </row>
    <row r="41" spans="1:20">
      <c r="T41" s="170"/>
    </row>
    <row r="42" spans="1:20">
      <c r="A42" s="171" t="s">
        <v>271</v>
      </c>
      <c r="B42" s="170"/>
      <c r="C42" s="172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3"/>
      <c r="O42" s="170"/>
    </row>
    <row r="43" spans="1:20">
      <c r="A43" s="170"/>
      <c r="B43" s="170" t="s">
        <v>93</v>
      </c>
      <c r="C43" s="174">
        <f>C8-'10.3-10.5'!B27</f>
        <v>0</v>
      </c>
      <c r="D43" s="174">
        <f>D8-'10.3-10.5'!C27</f>
        <v>0</v>
      </c>
      <c r="E43" s="174">
        <f>E8-'10.3-10.5'!D27</f>
        <v>0</v>
      </c>
      <c r="F43" s="174">
        <f>F8-'10.3-10.5'!G27</f>
        <v>0</v>
      </c>
      <c r="G43" s="174">
        <f>G8-'10.3-10.5'!H27</f>
        <v>0</v>
      </c>
      <c r="H43" s="174">
        <f>H8-'10.3-10.5'!I27</f>
        <v>0</v>
      </c>
      <c r="I43" s="174">
        <f>I8-'10.3-10.5'!F27</f>
        <v>0</v>
      </c>
      <c r="J43" s="174"/>
      <c r="K43" s="174">
        <f>K8-'10.3-10.5'!J27</f>
        <v>0</v>
      </c>
      <c r="L43" s="172"/>
      <c r="M43" s="172"/>
      <c r="N43" s="173"/>
      <c r="O43" s="170"/>
    </row>
    <row r="44" spans="1:20">
      <c r="A44" s="170"/>
      <c r="B44" s="170" t="s">
        <v>14</v>
      </c>
      <c r="C44" s="174">
        <f>C9-'10.3-10.5'!B50</f>
        <v>0</v>
      </c>
      <c r="D44" s="174">
        <f>D9-'10.3-10.5'!C50</f>
        <v>0</v>
      </c>
      <c r="E44" s="174">
        <f>E9-'10.3-10.5'!D50</f>
        <v>0</v>
      </c>
      <c r="F44" s="174">
        <f>F9-'10.3-10.5'!G50</f>
        <v>0</v>
      </c>
      <c r="G44" s="174">
        <f>G9-'10.3-10.5'!H50</f>
        <v>0</v>
      </c>
      <c r="H44" s="174">
        <f>H9-'10.3-10.5'!I50</f>
        <v>0</v>
      </c>
      <c r="I44" s="174">
        <f>I9-'10.3-10.5'!F50</f>
        <v>0</v>
      </c>
      <c r="J44" s="174"/>
      <c r="K44" s="174">
        <f>K9-'10.3-10.5'!J50</f>
        <v>0</v>
      </c>
      <c r="L44" s="172"/>
      <c r="M44" s="172"/>
      <c r="N44" s="173"/>
      <c r="O44" s="170"/>
    </row>
    <row r="45" spans="1:20">
      <c r="A45" s="170"/>
      <c r="B45" s="170" t="s">
        <v>19</v>
      </c>
      <c r="C45" s="174">
        <f>C7-'10.3-10.5'!B52</f>
        <v>0</v>
      </c>
      <c r="D45" s="174">
        <f>D7-'10.3-10.5'!C52</f>
        <v>0</v>
      </c>
      <c r="E45" s="174">
        <f>E7-'10.3-10.5'!D52</f>
        <v>0</v>
      </c>
      <c r="F45" s="174">
        <f>F7-'10.3-10.5'!G52</f>
        <v>0</v>
      </c>
      <c r="G45" s="174">
        <f>G7-'10.3-10.5'!H52</f>
        <v>0</v>
      </c>
      <c r="H45" s="174">
        <f>H7-'10.3-10.5'!I52</f>
        <v>0</v>
      </c>
      <c r="I45" s="174">
        <f>I7-'10.3-10.5'!F52</f>
        <v>0</v>
      </c>
      <c r="J45" s="174"/>
      <c r="K45" s="174">
        <f>K7-'10.3-10.5'!J52</f>
        <v>0</v>
      </c>
      <c r="L45" s="172"/>
      <c r="M45" s="172"/>
      <c r="N45" s="173"/>
      <c r="O45" s="170"/>
    </row>
    <row r="46" spans="1:20">
      <c r="A46" s="170"/>
      <c r="B46" s="170" t="s">
        <v>17</v>
      </c>
      <c r="C46" s="174">
        <f>C10-'10.3-10.5'!B56</f>
        <v>0</v>
      </c>
      <c r="D46" s="174">
        <f>D10-'10.3-10.5'!C56</f>
        <v>0</v>
      </c>
      <c r="E46" s="174">
        <f>E10-'10.3-10.5'!D56</f>
        <v>0</v>
      </c>
      <c r="F46" s="174">
        <f>F10-'10.3-10.5'!G56</f>
        <v>0</v>
      </c>
      <c r="G46" s="174">
        <f>G10-'10.3-10.5'!H56</f>
        <v>0</v>
      </c>
      <c r="H46" s="174">
        <f>H10-'10.3-10.5'!I56</f>
        <v>0</v>
      </c>
      <c r="I46" s="174">
        <f>I10-'10.3-10.5'!F56</f>
        <v>0</v>
      </c>
      <c r="J46" s="174"/>
      <c r="K46" s="174">
        <f>K10-'10.3-10.5'!J56</f>
        <v>0</v>
      </c>
      <c r="L46" s="172"/>
      <c r="M46" s="172"/>
      <c r="N46" s="173"/>
      <c r="O46" s="170"/>
    </row>
    <row r="47" spans="1:20">
      <c r="A47" s="170"/>
      <c r="B47" s="170" t="s">
        <v>20</v>
      </c>
      <c r="C47" s="174">
        <f>C11-'10.3-10.5'!B59</f>
        <v>0</v>
      </c>
      <c r="D47" s="174">
        <f>D11-'10.3-10.5'!C59</f>
        <v>0</v>
      </c>
      <c r="E47" s="174">
        <f>E11-'10.3-10.5'!D59</f>
        <v>0</v>
      </c>
      <c r="F47" s="174">
        <f>F11-'10.3-10.5'!G59</f>
        <v>0</v>
      </c>
      <c r="G47" s="174">
        <f>G11-'10.3-10.5'!H59</f>
        <v>0</v>
      </c>
      <c r="H47" s="174">
        <f>H11-'10.3-10.5'!I59</f>
        <v>0</v>
      </c>
      <c r="I47" s="174">
        <f>I11-'10.3-10.5'!F59</f>
        <v>0</v>
      </c>
      <c r="J47" s="174"/>
      <c r="K47" s="174">
        <f>K11-'10.3-10.5'!J59</f>
        <v>0</v>
      </c>
      <c r="L47" s="172"/>
      <c r="M47" s="172"/>
      <c r="N47" s="173"/>
      <c r="O47" s="170"/>
    </row>
    <row r="48" spans="1:20">
      <c r="A48" s="170"/>
      <c r="B48" s="170" t="s">
        <v>30</v>
      </c>
      <c r="C48" s="174">
        <f>C16-'10.3-10.5'!B86</f>
        <v>0</v>
      </c>
      <c r="D48" s="174">
        <f>D16-'10.3-10.5'!C86</f>
        <v>0</v>
      </c>
      <c r="E48" s="174">
        <f>E16-'10.3-10.5'!D86</f>
        <v>0</v>
      </c>
      <c r="F48" s="174">
        <f>F16-'10.3-10.5'!G86</f>
        <v>0</v>
      </c>
      <c r="G48" s="174">
        <f>G16-'10.3-10.5'!H86</f>
        <v>0</v>
      </c>
      <c r="H48" s="174">
        <f>H16-'10.3-10.5'!I86</f>
        <v>0</v>
      </c>
      <c r="I48" s="174">
        <f>I16-'10.3-10.5'!F86</f>
        <v>0</v>
      </c>
      <c r="J48" s="174"/>
      <c r="K48" s="174">
        <f>K16-'10.3-10.5'!J86</f>
        <v>0</v>
      </c>
      <c r="L48" s="172"/>
      <c r="M48" s="172"/>
      <c r="N48" s="173"/>
      <c r="O48" s="170"/>
    </row>
    <row r="49" spans="1:15">
      <c r="A49" s="170"/>
      <c r="B49" s="170" t="s">
        <v>32</v>
      </c>
      <c r="C49" s="174">
        <f>C17-'10.3-10.5'!B89</f>
        <v>0</v>
      </c>
      <c r="D49" s="174">
        <f>D17-'10.3-10.5'!C89</f>
        <v>0</v>
      </c>
      <c r="E49" s="174">
        <f>E17-'10.3-10.5'!D89</f>
        <v>0</v>
      </c>
      <c r="F49" s="174">
        <f>F17-'10.3-10.5'!G89</f>
        <v>0</v>
      </c>
      <c r="G49" s="174">
        <f>G17-'10.3-10.5'!H89</f>
        <v>0</v>
      </c>
      <c r="H49" s="174">
        <f>H17-'10.3-10.5'!I89</f>
        <v>0</v>
      </c>
      <c r="I49" s="174">
        <f>I17-'10.3-10.5'!F89</f>
        <v>0</v>
      </c>
      <c r="J49" s="174"/>
      <c r="K49" s="174">
        <f>K17-'10.3-10.5'!J89</f>
        <v>0</v>
      </c>
      <c r="L49" s="172"/>
      <c r="M49" s="172"/>
      <c r="N49" s="173"/>
      <c r="O49" s="170"/>
    </row>
    <row r="50" spans="1:15">
      <c r="A50" s="170"/>
      <c r="B50" s="170"/>
      <c r="C50" s="172"/>
      <c r="D50" s="172"/>
      <c r="E50" s="172"/>
      <c r="F50" s="172"/>
      <c r="G50" s="172"/>
      <c r="H50" s="172"/>
      <c r="I50" s="172"/>
      <c r="J50" s="172"/>
      <c r="K50" s="172"/>
      <c r="L50" s="172"/>
      <c r="M50" s="172"/>
      <c r="N50" s="173"/>
      <c r="O50" s="170"/>
    </row>
    <row r="51" spans="1:15">
      <c r="A51" s="171" t="s">
        <v>272</v>
      </c>
      <c r="B51" s="170"/>
      <c r="C51" s="172"/>
      <c r="D51" s="172"/>
      <c r="E51" s="172"/>
      <c r="F51" s="172"/>
      <c r="G51" s="172"/>
      <c r="H51" s="172"/>
      <c r="I51" s="172"/>
      <c r="J51" s="172"/>
      <c r="K51" s="172"/>
      <c r="L51" s="172"/>
      <c r="M51" s="172"/>
      <c r="N51" s="173"/>
      <c r="O51" s="170"/>
    </row>
    <row r="52" spans="1:15">
      <c r="A52" s="170"/>
      <c r="B52" s="170" t="s">
        <v>95</v>
      </c>
      <c r="C52" s="174">
        <f>C12-'10.12-10.16'!D8</f>
        <v>0</v>
      </c>
      <c r="D52" s="174">
        <f>D12-'10.12-10.16'!E8</f>
        <v>0</v>
      </c>
      <c r="E52" s="174">
        <f>E12-'10.12-10.16'!F8</f>
        <v>0</v>
      </c>
      <c r="F52" s="174">
        <f>F12-'10.12-10.16'!I8</f>
        <v>0</v>
      </c>
      <c r="G52" s="174">
        <f>G12-'10.12-10.16'!J8</f>
        <v>0</v>
      </c>
      <c r="H52" s="174">
        <f>H12-'10.12-10.16'!K8</f>
        <v>0</v>
      </c>
      <c r="I52" s="174">
        <f>I12-'10.12-10.16'!H8</f>
        <v>0</v>
      </c>
      <c r="J52" s="174"/>
      <c r="K52" s="174">
        <f>K12-'10.12-10.16'!L8</f>
        <v>0</v>
      </c>
      <c r="L52" s="174">
        <f>L12-'10.12-10.16'!M8</f>
        <v>0</v>
      </c>
      <c r="M52" s="172"/>
      <c r="N52" s="173"/>
      <c r="O52" s="170"/>
    </row>
    <row r="53" spans="1:15">
      <c r="A53" s="170"/>
      <c r="B53" s="170" t="s">
        <v>97</v>
      </c>
      <c r="C53" s="174">
        <f>C13-'10.12-10.16'!D19</f>
        <v>0</v>
      </c>
      <c r="D53" s="174">
        <f>D13-'10.12-10.16'!E19</f>
        <v>0</v>
      </c>
      <c r="E53" s="174">
        <f>E13-'10.12-10.16'!F19</f>
        <v>0</v>
      </c>
      <c r="F53" s="174">
        <f>F13-'10.12-10.16'!I19</f>
        <v>0</v>
      </c>
      <c r="G53" s="174">
        <f>G13-'10.12-10.16'!J19</f>
        <v>0</v>
      </c>
      <c r="H53" s="174">
        <f>H13-'10.12-10.16'!K19</f>
        <v>0</v>
      </c>
      <c r="I53" s="174">
        <f>I13-'10.12-10.16'!H19</f>
        <v>0</v>
      </c>
      <c r="J53" s="174"/>
      <c r="K53" s="174">
        <f>K13-'10.12-10.16'!L19</f>
        <v>0</v>
      </c>
      <c r="L53" s="174">
        <f>L13-'10.12-10.16'!M19</f>
        <v>0</v>
      </c>
      <c r="M53" s="172"/>
      <c r="N53" s="173"/>
      <c r="O53" s="170"/>
    </row>
    <row r="54" spans="1:15">
      <c r="A54" s="170"/>
      <c r="B54" s="170" t="s">
        <v>99</v>
      </c>
      <c r="C54" s="174">
        <f>C14-'10.12-10.16'!D32</f>
        <v>0</v>
      </c>
      <c r="D54" s="174">
        <f>D14-'10.12-10.16'!E32</f>
        <v>0</v>
      </c>
      <c r="E54" s="174">
        <f>E14-'10.12-10.16'!F32</f>
        <v>0</v>
      </c>
      <c r="F54" s="174">
        <f>F14-'10.12-10.16'!I32</f>
        <v>0</v>
      </c>
      <c r="G54" s="174">
        <f>G14-'10.12-10.16'!J32</f>
        <v>0</v>
      </c>
      <c r="H54" s="174">
        <f>H14-'10.12-10.16'!K32</f>
        <v>0</v>
      </c>
      <c r="I54" s="174">
        <f>I14-'10.12-10.16'!H32</f>
        <v>0</v>
      </c>
      <c r="J54" s="174"/>
      <c r="K54" s="174">
        <f>K14-'10.12-10.16'!L32</f>
        <v>0</v>
      </c>
      <c r="L54" s="174">
        <f>L14-'10.12-10.16'!M32</f>
        <v>0</v>
      </c>
      <c r="M54" s="172"/>
      <c r="N54" s="173"/>
      <c r="O54" s="170"/>
    </row>
    <row r="55" spans="1:15">
      <c r="A55" s="170"/>
      <c r="B55" s="170" t="s">
        <v>101</v>
      </c>
      <c r="C55" s="174">
        <f>C15-'10.12-10.16'!D55</f>
        <v>0</v>
      </c>
      <c r="D55" s="174">
        <f>D15-'10.12-10.16'!E55</f>
        <v>0</v>
      </c>
      <c r="E55" s="174">
        <f>E15-'10.12-10.16'!F55</f>
        <v>0</v>
      </c>
      <c r="F55" s="174">
        <f>F15-'10.12-10.16'!I55</f>
        <v>0</v>
      </c>
      <c r="G55" s="174">
        <f>G15-'10.12-10.16'!J55</f>
        <v>0</v>
      </c>
      <c r="H55" s="174">
        <f>H15-'10.12-10.16'!K55</f>
        <v>0</v>
      </c>
      <c r="I55" s="174">
        <f>I15-'10.12-10.16'!H55</f>
        <v>0</v>
      </c>
      <c r="J55" s="174"/>
      <c r="K55" s="174">
        <f>K15-'10.12-10.16'!L55</f>
        <v>0</v>
      </c>
      <c r="L55" s="174">
        <f>L15-'10.12-10.16'!M55</f>
        <v>0</v>
      </c>
      <c r="M55" s="172"/>
      <c r="N55" s="173"/>
      <c r="O55" s="170"/>
    </row>
    <row r="56" spans="1:15">
      <c r="A56" s="170"/>
      <c r="B56" s="170" t="s">
        <v>103</v>
      </c>
      <c r="C56" s="174">
        <f>C18-'10.12-10.16'!D62</f>
        <v>0</v>
      </c>
      <c r="D56" s="174">
        <f>D18-'10.12-10.16'!E62</f>
        <v>0</v>
      </c>
      <c r="E56" s="174">
        <f>E18-'10.12-10.16'!F62</f>
        <v>0</v>
      </c>
      <c r="F56" s="174">
        <f>F18-'10.12-10.16'!I62</f>
        <v>0</v>
      </c>
      <c r="G56" s="174">
        <f>G18-'10.12-10.16'!J62</f>
        <v>0</v>
      </c>
      <c r="H56" s="174">
        <f>H18-'10.12-10.16'!K62</f>
        <v>0</v>
      </c>
      <c r="I56" s="174">
        <f>I18-'10.12-10.16'!H62</f>
        <v>0</v>
      </c>
      <c r="J56" s="174"/>
      <c r="K56" s="174">
        <f>K18-'10.12-10.16'!L62</f>
        <v>0</v>
      </c>
      <c r="L56" s="174">
        <f>L18-'10.12-10.16'!M62</f>
        <v>0</v>
      </c>
      <c r="M56" s="172"/>
      <c r="N56" s="173"/>
      <c r="O56" s="170"/>
    </row>
    <row r="57" spans="1:15">
      <c r="A57" s="170"/>
      <c r="B57" s="170" t="s">
        <v>105</v>
      </c>
      <c r="C57" s="174">
        <f>C19-'10.12-10.16'!D63</f>
        <v>0</v>
      </c>
      <c r="D57" s="174">
        <f>D19-'10.12-10.16'!E63</f>
        <v>0</v>
      </c>
      <c r="E57" s="174">
        <f>E19-'10.12-10.16'!F63</f>
        <v>0</v>
      </c>
      <c r="F57" s="174">
        <f>F19-'10.12-10.16'!I63</f>
        <v>0</v>
      </c>
      <c r="G57" s="174">
        <f>G19-'10.12-10.16'!J63</f>
        <v>0</v>
      </c>
      <c r="H57" s="174">
        <f>H19-'10.12-10.16'!K63</f>
        <v>0</v>
      </c>
      <c r="I57" s="174">
        <f>I19-'10.12-10.16'!H63</f>
        <v>0</v>
      </c>
      <c r="J57" s="174"/>
      <c r="K57" s="174">
        <f>K19-'10.12-10.16'!L63</f>
        <v>0</v>
      </c>
      <c r="L57" s="174">
        <f>L19-'10.12-10.16'!M63</f>
        <v>0</v>
      </c>
      <c r="M57" s="172"/>
      <c r="N57" s="173"/>
      <c r="O57" s="170"/>
    </row>
    <row r="58" spans="1:15">
      <c r="A58" s="170"/>
      <c r="B58" s="170" t="s">
        <v>107</v>
      </c>
      <c r="C58" s="174">
        <f>C20-'10.12-10.16'!D87</f>
        <v>0</v>
      </c>
      <c r="D58" s="174">
        <f>D20-'10.12-10.16'!E87</f>
        <v>0</v>
      </c>
      <c r="E58" s="174">
        <f>E20-'10.12-10.16'!F87</f>
        <v>0</v>
      </c>
      <c r="F58" s="174">
        <f>F20-'10.12-10.16'!I87</f>
        <v>0</v>
      </c>
      <c r="G58" s="174">
        <f>G20-'10.12-10.16'!J87</f>
        <v>0</v>
      </c>
      <c r="H58" s="174">
        <f>H20-'10.12-10.16'!K87</f>
        <v>0</v>
      </c>
      <c r="I58" s="174">
        <f>I20-'10.12-10.16'!H87</f>
        <v>0</v>
      </c>
      <c r="J58" s="174"/>
      <c r="K58" s="174">
        <f>K20-'10.12-10.16'!L87</f>
        <v>0</v>
      </c>
      <c r="L58" s="174">
        <f>L20-'10.12-10.16'!M87</f>
        <v>0</v>
      </c>
      <c r="M58" s="172"/>
      <c r="N58" s="173"/>
      <c r="O58" s="170"/>
    </row>
    <row r="59" spans="1:15">
      <c r="A59" s="170"/>
      <c r="B59" s="170" t="s">
        <v>109</v>
      </c>
      <c r="C59" s="174">
        <f>C21-'10.12-10.16'!D88</f>
        <v>0</v>
      </c>
      <c r="D59" s="174">
        <f>D21-'10.12-10.16'!E88</f>
        <v>0</v>
      </c>
      <c r="E59" s="174">
        <f>E21-'10.12-10.16'!F88</f>
        <v>0</v>
      </c>
      <c r="F59" s="174">
        <f>F21-'10.12-10.16'!I88</f>
        <v>0</v>
      </c>
      <c r="G59" s="174">
        <f>G21-'10.12-10.16'!J88</f>
        <v>0</v>
      </c>
      <c r="H59" s="174">
        <f>H21-'10.12-10.16'!K88</f>
        <v>0</v>
      </c>
      <c r="I59" s="174">
        <f>I21-'10.12-10.16'!H88</f>
        <v>0</v>
      </c>
      <c r="J59" s="174"/>
      <c r="K59" s="174">
        <f>K21-'10.12-10.16'!L88</f>
        <v>0</v>
      </c>
      <c r="L59" s="174"/>
      <c r="M59" s="172"/>
      <c r="N59" s="173"/>
      <c r="O59" s="170"/>
    </row>
    <row r="60" spans="1:15">
      <c r="A60" s="170"/>
      <c r="B60" s="170" t="s">
        <v>111</v>
      </c>
      <c r="C60" s="174">
        <f>C22-'10.12-10.16'!D93</f>
        <v>0</v>
      </c>
      <c r="D60" s="174">
        <f>D22-'10.12-10.16'!E93</f>
        <v>0</v>
      </c>
      <c r="E60" s="174">
        <f>E22-'10.12-10.16'!F93</f>
        <v>0</v>
      </c>
      <c r="F60" s="174">
        <f>F22-'10.12-10.16'!I93</f>
        <v>0</v>
      </c>
      <c r="G60" s="174">
        <f>G22-'10.12-10.16'!J93</f>
        <v>0</v>
      </c>
      <c r="H60" s="174">
        <f>H22-'10.12-10.16'!K93</f>
        <v>0</v>
      </c>
      <c r="I60" s="174">
        <f>I22-'10.12-10.16'!H93</f>
        <v>0</v>
      </c>
      <c r="J60" s="174"/>
      <c r="K60" s="174">
        <f>K22-'10.12-10.16'!L93</f>
        <v>0</v>
      </c>
      <c r="L60" s="174"/>
      <c r="M60" s="172"/>
      <c r="N60" s="173"/>
      <c r="O60" s="170"/>
    </row>
    <row r="61" spans="1:15">
      <c r="A61" s="170"/>
      <c r="B61" s="170" t="s">
        <v>114</v>
      </c>
      <c r="C61" s="174">
        <f>C24-'10.12-10.16'!D116</f>
        <v>0</v>
      </c>
      <c r="D61" s="174">
        <f>D24-'10.12-10.16'!E116</f>
        <v>0</v>
      </c>
      <c r="E61" s="174">
        <f>E24-'10.12-10.16'!F116</f>
        <v>0</v>
      </c>
      <c r="F61" s="174">
        <f>F24-'10.12-10.16'!I116</f>
        <v>0</v>
      </c>
      <c r="G61" s="174">
        <f>G24-'10.12-10.16'!J116</f>
        <v>0</v>
      </c>
      <c r="H61" s="174">
        <f>H24-'10.12-10.16'!K116</f>
        <v>0</v>
      </c>
      <c r="I61" s="174">
        <f>I24-'10.12-10.16'!H116</f>
        <v>0</v>
      </c>
      <c r="J61" s="174"/>
      <c r="K61" s="174">
        <f>K24-'10.12-10.16'!L116</f>
        <v>0</v>
      </c>
      <c r="L61" s="174"/>
      <c r="M61" s="172"/>
      <c r="N61" s="173"/>
      <c r="O61" s="170"/>
    </row>
    <row r="62" spans="1:15">
      <c r="A62" s="170"/>
      <c r="B62" s="170" t="s">
        <v>132</v>
      </c>
      <c r="C62" s="174">
        <f>C33-'10.12-10.16'!D85</f>
        <v>0</v>
      </c>
      <c r="D62" s="174">
        <f>D33-'10.12-10.16'!E85</f>
        <v>0</v>
      </c>
      <c r="E62" s="174">
        <f>E33-'10.12-10.16'!F85</f>
        <v>0</v>
      </c>
      <c r="F62" s="174">
        <f>F33-'10.12-10.16'!I85</f>
        <v>0</v>
      </c>
      <c r="G62" s="174">
        <f>G33-'10.12-10.16'!J85</f>
        <v>0</v>
      </c>
      <c r="H62" s="174">
        <f>H33-'10.12-10.16'!K85</f>
        <v>0</v>
      </c>
      <c r="I62" s="174">
        <f>I33-'10.12-10.16'!H85</f>
        <v>0</v>
      </c>
      <c r="J62" s="174"/>
      <c r="K62" s="174">
        <f>K33-'10.12-10.16'!L85</f>
        <v>0</v>
      </c>
      <c r="L62" s="174">
        <f>L33-'10.12-10.16'!M85</f>
        <v>0</v>
      </c>
      <c r="M62" s="172"/>
      <c r="N62" s="173"/>
      <c r="O62" s="170"/>
    </row>
    <row r="63" spans="1:15">
      <c r="A63" s="170"/>
      <c r="B63" s="170" t="s">
        <v>134</v>
      </c>
      <c r="C63" s="174">
        <f>C34-'10.12-10.16'!D138</f>
        <v>0</v>
      </c>
      <c r="D63" s="174">
        <f>D34-'10.12-10.16'!E138</f>
        <v>0</v>
      </c>
      <c r="E63" s="174">
        <f>E34-'10.12-10.16'!F138</f>
        <v>0</v>
      </c>
      <c r="F63" s="174">
        <f>F34-'10.12-10.16'!I138</f>
        <v>0</v>
      </c>
      <c r="G63" s="174">
        <f>G34-'10.12-10.16'!J138</f>
        <v>0</v>
      </c>
      <c r="H63" s="174">
        <f>H34-'10.12-10.16'!K138</f>
        <v>0</v>
      </c>
      <c r="I63" s="174">
        <f>I34-'10.12-10.16'!H138</f>
        <v>0</v>
      </c>
      <c r="J63" s="174"/>
      <c r="K63" s="174">
        <f>K34-'10.12-10.16'!L138</f>
        <v>0</v>
      </c>
      <c r="L63" s="174">
        <f>L34-'10.12-10.16'!M138</f>
        <v>0</v>
      </c>
      <c r="M63" s="172"/>
      <c r="N63" s="173"/>
      <c r="O63" s="170"/>
    </row>
    <row r="64" spans="1:15">
      <c r="A64" s="170"/>
      <c r="B64" s="170" t="s">
        <v>136</v>
      </c>
      <c r="C64" s="174">
        <f>C35-'10.12-10.16'!D155</f>
        <v>0</v>
      </c>
      <c r="D64" s="174">
        <f>D35-'10.12-10.16'!E155</f>
        <v>0</v>
      </c>
      <c r="E64" s="174">
        <f>E35-'10.12-10.16'!F155</f>
        <v>0</v>
      </c>
      <c r="F64" s="174">
        <f>F35-'10.12-10.16'!I155</f>
        <v>0</v>
      </c>
      <c r="G64" s="174">
        <f>G35-'10.12-10.16'!J155</f>
        <v>0</v>
      </c>
      <c r="H64" s="174">
        <f>H35-'10.12-10.16'!K155</f>
        <v>0</v>
      </c>
      <c r="I64" s="174">
        <f>I35-'10.12-10.16'!H155</f>
        <v>0</v>
      </c>
      <c r="J64" s="174"/>
      <c r="K64" s="174">
        <f>K35-'10.12-10.16'!L155</f>
        <v>0</v>
      </c>
      <c r="L64" s="174">
        <f>L35-'10.12-10.16'!M155</f>
        <v>0</v>
      </c>
      <c r="M64" s="172"/>
      <c r="N64" s="173"/>
      <c r="O64" s="170"/>
    </row>
    <row r="65" spans="1:15">
      <c r="A65" s="170"/>
      <c r="B65" s="170" t="s">
        <v>138</v>
      </c>
      <c r="C65" s="174">
        <f>C36-'10.12-10.16'!D204</f>
        <v>0</v>
      </c>
      <c r="D65" s="174">
        <f>D36-'10.12-10.16'!E204</f>
        <v>0</v>
      </c>
      <c r="E65" s="174">
        <f>E36-'10.12-10.16'!F204</f>
        <v>0</v>
      </c>
      <c r="F65" s="174">
        <f>F36-'10.12-10.16'!I204</f>
        <v>0</v>
      </c>
      <c r="G65" s="174">
        <f>G36-'10.12-10.16'!J204</f>
        <v>0</v>
      </c>
      <c r="H65" s="174">
        <f>H36-'10.12-10.16'!K204</f>
        <v>0</v>
      </c>
      <c r="I65" s="174">
        <f>I36-'10.12-10.16'!H204</f>
        <v>0</v>
      </c>
      <c r="J65" s="174"/>
      <c r="K65" s="174">
        <f>K36-'10.12-10.16'!L204</f>
        <v>0</v>
      </c>
      <c r="L65" s="174">
        <f>L36-'10.12-10.16'!M204</f>
        <v>0</v>
      </c>
      <c r="M65" s="172"/>
      <c r="N65" s="173"/>
      <c r="O65" s="170"/>
    </row>
    <row r="66" spans="1:15">
      <c r="A66" s="170"/>
      <c r="B66" s="170" t="s">
        <v>140</v>
      </c>
      <c r="C66" s="174">
        <f>C37-'10.12-10.16'!D253</f>
        <v>0</v>
      </c>
      <c r="D66" s="174">
        <f>D37-'10.12-10.16'!E253</f>
        <v>0</v>
      </c>
      <c r="E66" s="174">
        <f>E37-'10.12-10.16'!F253</f>
        <v>0</v>
      </c>
      <c r="F66" s="174">
        <f>F37-'10.12-10.16'!I253</f>
        <v>0</v>
      </c>
      <c r="G66" s="174">
        <f>G37-'10.12-10.16'!J253</f>
        <v>0</v>
      </c>
      <c r="H66" s="174">
        <f>H37-'10.12-10.16'!K253</f>
        <v>0</v>
      </c>
      <c r="I66" s="174">
        <f>I37-'10.12-10.16'!H253</f>
        <v>0</v>
      </c>
      <c r="J66" s="174"/>
      <c r="K66" s="174">
        <f>K37-'10.12-10.16'!L253</f>
        <v>0</v>
      </c>
      <c r="L66" s="174">
        <f>L37-'10.12-10.16'!M253</f>
        <v>0</v>
      </c>
      <c r="M66" s="172"/>
      <c r="N66" s="173"/>
      <c r="O66" s="170"/>
    </row>
    <row r="67" spans="1:15">
      <c r="A67" s="170"/>
      <c r="B67" s="170" t="s">
        <v>142</v>
      </c>
      <c r="C67" s="174">
        <f>C38-'10.12-10.16'!D261</f>
        <v>0</v>
      </c>
      <c r="D67" s="174">
        <f>D38-'10.12-10.16'!E261</f>
        <v>0</v>
      </c>
      <c r="E67" s="174">
        <f>E38-'10.12-10.16'!F261</f>
        <v>0</v>
      </c>
      <c r="F67" s="174">
        <f>F38-'10.12-10.16'!I261</f>
        <v>0</v>
      </c>
      <c r="G67" s="174">
        <f>G38-'10.12-10.16'!J261</f>
        <v>0</v>
      </c>
      <c r="H67" s="174">
        <f>H38-'10.12-10.16'!K261</f>
        <v>0</v>
      </c>
      <c r="I67" s="174">
        <f>I38-'10.12-10.16'!H261</f>
        <v>0</v>
      </c>
      <c r="J67" s="174"/>
      <c r="K67" s="174">
        <f>K38-'10.12-10.16'!L261</f>
        <v>0</v>
      </c>
      <c r="L67" s="174">
        <f>L38-'10.12-10.16'!M261</f>
        <v>0</v>
      </c>
      <c r="M67" s="172"/>
      <c r="N67" s="173"/>
      <c r="O67" s="170"/>
    </row>
    <row r="68" spans="1:15">
      <c r="A68" s="170"/>
      <c r="B68" s="170" t="s">
        <v>273</v>
      </c>
      <c r="C68" s="174">
        <f>C39-'10.12-10.16'!D279</f>
        <v>0</v>
      </c>
      <c r="D68" s="174">
        <f>D39-'10.12-10.16'!E279</f>
        <v>0</v>
      </c>
      <c r="E68" s="174">
        <f>E39-'10.12-10.16'!F279</f>
        <v>0</v>
      </c>
      <c r="F68" s="174">
        <f>F39-'10.12-10.16'!I279</f>
        <v>0</v>
      </c>
      <c r="G68" s="174">
        <f>G39-'10.12-10.16'!J279</f>
        <v>0</v>
      </c>
      <c r="H68" s="174">
        <f>H39-'10.12-10.16'!K279</f>
        <v>0</v>
      </c>
      <c r="I68" s="174">
        <f>I39-'10.12-10.16'!H279</f>
        <v>0</v>
      </c>
      <c r="J68" s="174"/>
      <c r="K68" s="174">
        <f>K39-'10.12-10.16'!L279</f>
        <v>0</v>
      </c>
      <c r="L68" s="174">
        <f>L39-'10.12-10.16'!M279</f>
        <v>0</v>
      </c>
      <c r="M68" s="172"/>
      <c r="N68" s="173"/>
      <c r="O68" s="170"/>
    </row>
    <row r="69" spans="1:15">
      <c r="A69" s="170"/>
      <c r="B69" s="170"/>
      <c r="C69" s="172"/>
      <c r="D69" s="172"/>
      <c r="E69" s="172"/>
      <c r="F69" s="172"/>
      <c r="G69" s="172"/>
      <c r="H69" s="172"/>
      <c r="I69" s="172"/>
      <c r="J69" s="172"/>
      <c r="K69" s="172"/>
      <c r="L69" s="172"/>
      <c r="M69" s="172"/>
      <c r="N69" s="173"/>
      <c r="O69" s="170"/>
    </row>
  </sheetData>
  <pageMargins left="0.5" right="0.5" top="1" bottom="1" header="0.3" footer="0.3"/>
  <pageSetup scale="50" orientation="landscape" r:id="rId1"/>
  <headerFooter>
    <oddFooter>&amp;C&amp;"Arial,Regular"&amp;10Page 10.2</oddFooter>
  </headerFooter>
  <customProperties>
    <customPr name="_pios_id" r:id="rId2"/>
  </customProperties>
  <ignoredErrors>
    <ignoredError sqref="N16:N17" numberStoredAsText="1"/>
    <ignoredError sqref="T7:T3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view="pageBreakPreview" zoomScale="90" zoomScaleNormal="75" zoomScaleSheetLayoutView="90" workbookViewId="0">
      <selection activeCell="A4" sqref="A4"/>
    </sheetView>
  </sheetViews>
  <sheetFormatPr defaultRowHeight="15"/>
  <cols>
    <col min="1" max="1" width="31" customWidth="1"/>
    <col min="2" max="2" width="18" bestFit="1" customWidth="1"/>
    <col min="3" max="3" width="11" bestFit="1" customWidth="1"/>
    <col min="4" max="4" width="12.5703125" bestFit="1" customWidth="1"/>
    <col min="5" max="5" width="10" bestFit="1" customWidth="1"/>
    <col min="6" max="6" width="13.140625" bestFit="1" customWidth="1"/>
    <col min="7" max="7" width="11" bestFit="1" customWidth="1"/>
    <col min="8" max="8" width="10" bestFit="1" customWidth="1"/>
    <col min="9" max="9" width="13.28515625" bestFit="1" customWidth="1"/>
    <col min="10" max="10" width="8" bestFit="1" customWidth="1"/>
    <col min="11" max="11" width="11" bestFit="1" customWidth="1"/>
  </cols>
  <sheetData>
    <row r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>
      <c r="A2" s="3" t="str">
        <f>'10.1'!A12</f>
        <v>Washington General Rate Case - 2021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1">
      <c r="A6" s="8">
        <v>0.75</v>
      </c>
      <c r="B6" s="7" t="s">
        <v>3</v>
      </c>
      <c r="C6" s="7"/>
      <c r="D6" s="7"/>
      <c r="E6" s="7"/>
      <c r="F6" s="7"/>
      <c r="G6" s="7"/>
      <c r="H6" s="7"/>
      <c r="I6" s="7"/>
      <c r="J6" s="7"/>
      <c r="K6" s="7"/>
    </row>
    <row r="7" spans="1:11">
      <c r="A7" s="8">
        <v>0.25</v>
      </c>
      <c r="B7" s="7" t="s">
        <v>4</v>
      </c>
      <c r="C7" s="7"/>
      <c r="D7" s="7"/>
      <c r="E7" s="7"/>
      <c r="F7" s="7"/>
      <c r="G7" s="7"/>
      <c r="H7" s="7"/>
      <c r="I7" s="7"/>
      <c r="J7" s="7"/>
      <c r="K7" s="7"/>
    </row>
    <row r="8" spans="1:11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s="12" customForma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12" customFormat="1">
      <c r="A11" s="13" t="s">
        <v>5</v>
      </c>
      <c r="B11" s="13" t="s">
        <v>6</v>
      </c>
      <c r="C11" s="13" t="s">
        <v>33</v>
      </c>
      <c r="D11" s="13" t="s">
        <v>7</v>
      </c>
      <c r="E11" s="13" t="s">
        <v>34</v>
      </c>
      <c r="F11" s="13" t="s">
        <v>35</v>
      </c>
      <c r="G11" s="13" t="s">
        <v>36</v>
      </c>
      <c r="H11" s="13" t="s">
        <v>37</v>
      </c>
      <c r="I11" s="13" t="s">
        <v>38</v>
      </c>
      <c r="J11" s="13" t="s">
        <v>39</v>
      </c>
      <c r="K11" s="13" t="s">
        <v>8</v>
      </c>
    </row>
    <row r="12" spans="1:11">
      <c r="A12" s="193">
        <v>43282</v>
      </c>
      <c r="B12" s="182">
        <f>[4]Factors!AO16</f>
        <v>124.4802609568716</v>
      </c>
      <c r="C12" s="182">
        <f>[4]Factors!AP16</f>
        <v>2486.6517089641211</v>
      </c>
      <c r="D12" s="182">
        <f>[4]Factors!AQ16</f>
        <v>769.27686519692509</v>
      </c>
      <c r="E12" s="182">
        <f>[4]Factors!AR16</f>
        <v>0</v>
      </c>
      <c r="F12" s="182">
        <f>[4]Factors!AS16</f>
        <v>1088.9778477289472</v>
      </c>
      <c r="G12" s="182">
        <f>[4]Factors!AT16</f>
        <v>4607.9584993295639</v>
      </c>
      <c r="H12" s="182">
        <f>[4]Factors!AU16</f>
        <v>574.49543110837942</v>
      </c>
      <c r="I12" s="182">
        <f>[4]Factors!AV16</f>
        <v>212.17961692096375</v>
      </c>
      <c r="J12" s="182">
        <f>[4]Factors!AW16</f>
        <v>3.2010400000000008</v>
      </c>
      <c r="K12" s="182">
        <f>SUM(B12:J12)</f>
        <v>9867.2212702057714</v>
      </c>
    </row>
    <row r="13" spans="1:11">
      <c r="A13" s="193">
        <v>43313</v>
      </c>
      <c r="B13" s="182">
        <f>[4]Factors!AO17</f>
        <v>130.76868833433937</v>
      </c>
      <c r="C13" s="182">
        <f>[4]Factors!AP17</f>
        <v>2487.0208956935721</v>
      </c>
      <c r="D13" s="182">
        <f>[4]Factors!AQ17</f>
        <v>697.45238880905936</v>
      </c>
      <c r="E13" s="182">
        <f>[4]Factors!AR17</f>
        <v>0</v>
      </c>
      <c r="F13" s="182">
        <f>[4]Factors!AS17</f>
        <v>1081.1619408239133</v>
      </c>
      <c r="G13" s="182">
        <f>[4]Factors!AT17</f>
        <v>4762.6267803429828</v>
      </c>
      <c r="H13" s="182">
        <f>[4]Factors!AU17</f>
        <v>577.05236748732921</v>
      </c>
      <c r="I13" s="182">
        <f>[4]Factors!AV17</f>
        <v>194.73268545630117</v>
      </c>
      <c r="J13" s="182">
        <f>[4]Factors!AW17</f>
        <v>3.7933600000000007</v>
      </c>
      <c r="K13" s="182">
        <f t="shared" ref="K13:K23" si="0">SUM(B13:J13)</f>
        <v>9934.6091069474987</v>
      </c>
    </row>
    <row r="14" spans="1:11">
      <c r="A14" s="193">
        <v>43344</v>
      </c>
      <c r="B14" s="182">
        <f>[4]Factors!AO18</f>
        <v>103.70354331360605</v>
      </c>
      <c r="C14" s="182">
        <f>[4]Factors!AP18</f>
        <v>2025.4047468547697</v>
      </c>
      <c r="D14" s="182">
        <f>[4]Factors!AQ18</f>
        <v>608.51923488351133</v>
      </c>
      <c r="E14" s="182">
        <f>[4]Factors!AR18</f>
        <v>0</v>
      </c>
      <c r="F14" s="182">
        <f>[4]Factors!AS18</f>
        <v>974.52585887303451</v>
      </c>
      <c r="G14" s="182">
        <f>[4]Factors!AT18</f>
        <v>4234.9825596766605</v>
      </c>
      <c r="H14" s="182">
        <f>[4]Factors!AU18</f>
        <v>519.74314573080323</v>
      </c>
      <c r="I14" s="182">
        <f>[4]Factors!AV18</f>
        <v>193.59995567183051</v>
      </c>
      <c r="J14" s="182">
        <f>[4]Factors!AW18</f>
        <v>2.5930400000000007</v>
      </c>
      <c r="K14" s="182">
        <f t="shared" si="0"/>
        <v>8663.0720850042162</v>
      </c>
    </row>
    <row r="15" spans="1:11">
      <c r="A15" s="193">
        <v>43374</v>
      </c>
      <c r="B15" s="182">
        <f>[4]Factors!AO19</f>
        <v>104.66455170090018</v>
      </c>
      <c r="C15" s="182">
        <f>[4]Factors!AP19</f>
        <v>1659.3087079311035</v>
      </c>
      <c r="D15" s="182">
        <f>[4]Factors!AQ19</f>
        <v>677.92807715850529</v>
      </c>
      <c r="E15" s="182">
        <f>[4]Factors!AR19</f>
        <v>0</v>
      </c>
      <c r="F15" s="182">
        <f>[4]Factors!AS19</f>
        <v>962.7058009523297</v>
      </c>
      <c r="G15" s="182">
        <f>[4]Factors!AT19</f>
        <v>3423.3865065470904</v>
      </c>
      <c r="H15" s="182">
        <f>[4]Factors!AU19</f>
        <v>442.69411836906244</v>
      </c>
      <c r="I15" s="182">
        <f>[4]Factors!AV19</f>
        <v>198.57422143964254</v>
      </c>
      <c r="J15" s="182">
        <f>[4]Factors!AW19</f>
        <v>2.2175600000000051</v>
      </c>
      <c r="K15" s="182">
        <f t="shared" si="0"/>
        <v>7471.4795440986336</v>
      </c>
    </row>
    <row r="16" spans="1:11">
      <c r="A16" s="193">
        <v>43405</v>
      </c>
      <c r="B16" s="182">
        <f>[4]Factors!AO20</f>
        <v>123.91844119552103</v>
      </c>
      <c r="C16" s="182">
        <f>[4]Factors!AP20</f>
        <v>2353.5826526200426</v>
      </c>
      <c r="D16" s="182">
        <f>[4]Factors!AQ20</f>
        <v>599.17312643261926</v>
      </c>
      <c r="E16" s="182">
        <f>[4]Factors!AR20</f>
        <v>0</v>
      </c>
      <c r="F16" s="182">
        <f>[4]Factors!AS20</f>
        <v>978.90012221132645</v>
      </c>
      <c r="G16" s="182">
        <f>[4]Factors!AT20</f>
        <v>3141.2571097424147</v>
      </c>
      <c r="H16" s="182">
        <f>[4]Factors!AU20</f>
        <v>446.15439893857427</v>
      </c>
      <c r="I16" s="182">
        <f>[4]Factors!AV20</f>
        <v>184.98856690378256</v>
      </c>
      <c r="J16" s="182">
        <f>[4]Factors!AW20</f>
        <v>2.6230000000000002</v>
      </c>
      <c r="K16" s="182">
        <f t="shared" si="0"/>
        <v>7830.5974180442809</v>
      </c>
    </row>
    <row r="17" spans="1:11">
      <c r="A17" s="193">
        <v>43435</v>
      </c>
      <c r="B17" s="182">
        <f>[4]Factors!AO21</f>
        <v>110.084087832604</v>
      </c>
      <c r="C17" s="182">
        <f>[4]Factors!AP21</f>
        <v>2445.8723110471897</v>
      </c>
      <c r="D17" s="182">
        <f>[4]Factors!AQ21</f>
        <v>799.27038348284259</v>
      </c>
      <c r="E17" s="182">
        <f>[4]Factors!AR21</f>
        <v>0</v>
      </c>
      <c r="F17" s="182">
        <f>[4]Factors!AS21</f>
        <v>1018.40831971929</v>
      </c>
      <c r="G17" s="182">
        <f>[4]Factors!AT21</f>
        <v>3609.7271229287212</v>
      </c>
      <c r="H17" s="182">
        <f>[4]Factors!AU21</f>
        <v>451.99169977354688</v>
      </c>
      <c r="I17" s="182">
        <f>[4]Factors!AV21</f>
        <v>207.40633974644982</v>
      </c>
      <c r="J17" s="182">
        <f>[4]Factors!AW21</f>
        <v>3.0012000000000043</v>
      </c>
      <c r="K17" s="182">
        <f t="shared" si="0"/>
        <v>8645.7614645306458</v>
      </c>
    </row>
    <row r="18" spans="1:11">
      <c r="A18" s="193">
        <v>43466</v>
      </c>
      <c r="B18" s="182">
        <f>[4]Factors!AO10</f>
        <v>119.43751278018262</v>
      </c>
      <c r="C18" s="182">
        <f>[4]Factors!AP10</f>
        <v>2241.4205841128396</v>
      </c>
      <c r="D18" s="182">
        <f>[4]Factors!AQ10</f>
        <v>762.0276336297195</v>
      </c>
      <c r="E18" s="182">
        <f>[4]Factors!AR10</f>
        <v>0</v>
      </c>
      <c r="F18" s="182">
        <f>[4]Factors!AS10</f>
        <v>1063.8369799560217</v>
      </c>
      <c r="G18" s="182">
        <f>[4]Factors!AT10</f>
        <v>3447.9448328358085</v>
      </c>
      <c r="H18" s="182">
        <f>[4]Factors!AU10</f>
        <v>483.78345349967213</v>
      </c>
      <c r="I18" s="182">
        <f>[4]Factors!AV10</f>
        <v>206.16746587452926</v>
      </c>
      <c r="J18" s="182">
        <f>[4]Factors!AW10</f>
        <v>3.4344399999999986</v>
      </c>
      <c r="K18" s="182">
        <f t="shared" si="0"/>
        <v>8328.0529026887743</v>
      </c>
    </row>
    <row r="19" spans="1:11">
      <c r="A19" s="193">
        <v>43497</v>
      </c>
      <c r="B19" s="182">
        <f>[4]Factors!AO11</f>
        <v>135.85571062004436</v>
      </c>
      <c r="C19" s="182">
        <f>[4]Factors!AP11</f>
        <v>2464.1750619031573</v>
      </c>
      <c r="D19" s="182">
        <f>[4]Factors!AQ11</f>
        <v>694.79451053696187</v>
      </c>
      <c r="E19" s="182">
        <f>[4]Factors!AR11</f>
        <v>0</v>
      </c>
      <c r="F19" s="182">
        <f>[4]Factors!AS11</f>
        <v>1109.0769574244416</v>
      </c>
      <c r="G19" s="182">
        <f>[4]Factors!AT11</f>
        <v>3236.8115505100131</v>
      </c>
      <c r="H19" s="182">
        <f>[4]Factors!AU11</f>
        <v>365.7261187547337</v>
      </c>
      <c r="I19" s="182">
        <f>[4]Factors!AV11</f>
        <v>181.78124966603414</v>
      </c>
      <c r="J19" s="182">
        <f>[4]Factors!AW11</f>
        <v>3.0204800000000032</v>
      </c>
      <c r="K19" s="182">
        <f t="shared" si="0"/>
        <v>8191.2416394153861</v>
      </c>
    </row>
    <row r="20" spans="1:11">
      <c r="A20" s="193">
        <v>43525</v>
      </c>
      <c r="B20" s="182">
        <f>[4]Factors!AO12</f>
        <v>123.84533843748257</v>
      </c>
      <c r="C20" s="182">
        <f>[4]Factors!AP12</f>
        <v>2388.2650320663583</v>
      </c>
      <c r="D20" s="182">
        <f>[4]Factors!AQ12</f>
        <v>658.55741374932404</v>
      </c>
      <c r="E20" s="182">
        <f>[4]Factors!AR12</f>
        <v>0</v>
      </c>
      <c r="F20" s="182">
        <f>[4]Factors!AS12</f>
        <v>1024.7215771283832</v>
      </c>
      <c r="G20" s="182">
        <f>[4]Factors!AT12</f>
        <v>3105.078059409791</v>
      </c>
      <c r="H20" s="182">
        <f>[4]Factors!AU12</f>
        <v>387.88708528420199</v>
      </c>
      <c r="I20" s="182">
        <f>[4]Factors!AV12</f>
        <v>195.4696733418514</v>
      </c>
      <c r="J20" s="182">
        <f>[4]Factors!AW12</f>
        <v>2.6678800000000011</v>
      </c>
      <c r="K20" s="182">
        <f t="shared" si="0"/>
        <v>7886.4920594173927</v>
      </c>
    </row>
    <row r="21" spans="1:11">
      <c r="A21" s="193">
        <v>43556</v>
      </c>
      <c r="B21" s="182">
        <f>[4]Factors!AO13</f>
        <v>126.36047889111953</v>
      </c>
      <c r="C21" s="182">
        <f>[4]Factors!AP13</f>
        <v>2080.6479132421528</v>
      </c>
      <c r="D21" s="182">
        <f>[4]Factors!AQ13</f>
        <v>558.26979779042199</v>
      </c>
      <c r="E21" s="182">
        <f>[4]Factors!AR13</f>
        <v>0</v>
      </c>
      <c r="F21" s="182">
        <f>[4]Factors!AS13</f>
        <v>920.35626415090076</v>
      </c>
      <c r="G21" s="182">
        <f>[4]Factors!AT13</f>
        <v>3065.1414101627101</v>
      </c>
      <c r="H21" s="182">
        <f>[4]Factors!AU13</f>
        <v>398.49198897108033</v>
      </c>
      <c r="I21" s="182">
        <f>[4]Factors!AV13</f>
        <v>181.97522315479452</v>
      </c>
      <c r="J21" s="182">
        <f>[4]Factors!AW13</f>
        <v>2.4239599999999992</v>
      </c>
      <c r="K21" s="182">
        <f t="shared" si="0"/>
        <v>7333.6670363631792</v>
      </c>
    </row>
    <row r="22" spans="1:11">
      <c r="A22" s="193">
        <v>43586</v>
      </c>
      <c r="B22" s="182">
        <f>[4]Factors!AO14</f>
        <v>104.8809073607901</v>
      </c>
      <c r="C22" s="182">
        <f>[4]Factors!AP14</f>
        <v>1639.5965240859969</v>
      </c>
      <c r="D22" s="182">
        <f>[4]Factors!AQ14</f>
        <v>527.59072333528411</v>
      </c>
      <c r="E22" s="182">
        <f>[4]Factors!AR14</f>
        <v>0</v>
      </c>
      <c r="F22" s="182">
        <f>[4]Factors!AS14</f>
        <v>957.3337784123994</v>
      </c>
      <c r="G22" s="182">
        <f>[4]Factors!AT14</f>
        <v>3416.5075237640403</v>
      </c>
      <c r="H22" s="182">
        <f>[4]Factors!AU14</f>
        <v>410.72728642667886</v>
      </c>
      <c r="I22" s="182">
        <f>[4]Factors!AV14</f>
        <v>189.81234837874734</v>
      </c>
      <c r="J22" s="182">
        <f>[4]Factors!AW14</f>
        <v>2.1267599999999982</v>
      </c>
      <c r="K22" s="182">
        <f t="shared" si="0"/>
        <v>7248.5758517639379</v>
      </c>
    </row>
    <row r="23" spans="1:11">
      <c r="A23" s="193">
        <v>43617</v>
      </c>
      <c r="B23" s="182">
        <f>[4]Factors!AO15</f>
        <v>112.84917296606341</v>
      </c>
      <c r="C23" s="182">
        <f>[4]Factors!AP15</f>
        <v>1688.5042307222545</v>
      </c>
      <c r="D23" s="182">
        <f>[4]Factors!AQ15</f>
        <v>560.08197524150842</v>
      </c>
      <c r="E23" s="182">
        <f>[4]Factors!AR15</f>
        <v>0</v>
      </c>
      <c r="F23" s="182">
        <f>[4]Factors!AS15</f>
        <v>1045.2463393878938</v>
      </c>
      <c r="G23" s="182">
        <f>[4]Factors!AT15</f>
        <v>4034.3662350371878</v>
      </c>
      <c r="H23" s="182">
        <f>[4]Factors!AU15</f>
        <v>674.91405084830501</v>
      </c>
      <c r="I23" s="182">
        <f>[4]Factors!AV15</f>
        <v>190.58294435413464</v>
      </c>
      <c r="J23" s="182">
        <f>[4]Factors!AW15</f>
        <v>2.9371199999999953</v>
      </c>
      <c r="K23" s="182">
        <f t="shared" si="0"/>
        <v>8309.4820685573486</v>
      </c>
    </row>
    <row r="24" spans="1:11">
      <c r="A24" s="183" t="s">
        <v>9</v>
      </c>
      <c r="B24" s="184">
        <v>0</v>
      </c>
      <c r="C24" s="184">
        <v>0</v>
      </c>
      <c r="D24" s="184">
        <v>0</v>
      </c>
      <c r="E24" s="184">
        <v>0</v>
      </c>
      <c r="F24" s="184">
        <v>0</v>
      </c>
      <c r="G24" s="184">
        <v>0</v>
      </c>
      <c r="H24" s="184">
        <v>0</v>
      </c>
      <c r="I24" s="184">
        <v>0</v>
      </c>
      <c r="J24" s="184">
        <v>0</v>
      </c>
      <c r="K24" s="184">
        <v>0</v>
      </c>
    </row>
    <row r="25" spans="1:11">
      <c r="A25" s="183" t="s">
        <v>10</v>
      </c>
      <c r="B25" s="185">
        <f>SUM(B12:B24)</f>
        <v>1420.8486943895248</v>
      </c>
      <c r="C25" s="185">
        <f t="shared" ref="C25:J25" si="1">SUM(C12:C24)</f>
        <v>25960.450369243554</v>
      </c>
      <c r="D25" s="185">
        <f t="shared" si="1"/>
        <v>7912.9421302466817</v>
      </c>
      <c r="E25" s="185">
        <f t="shared" si="1"/>
        <v>0</v>
      </c>
      <c r="F25" s="185">
        <f t="shared" si="1"/>
        <v>12225.251786768882</v>
      </c>
      <c r="G25" s="185">
        <f t="shared" si="1"/>
        <v>44085.788190286985</v>
      </c>
      <c r="H25" s="185">
        <f t="shared" si="1"/>
        <v>5733.6611451923673</v>
      </c>
      <c r="I25" s="185">
        <f t="shared" si="1"/>
        <v>2337.2702909090617</v>
      </c>
      <c r="J25" s="185">
        <f t="shared" si="1"/>
        <v>34.039840000000005</v>
      </c>
      <c r="K25" s="185">
        <f>SUM(K12:K24)</f>
        <v>99710.25244703707</v>
      </c>
    </row>
    <row r="26" spans="1:11">
      <c r="A26" s="183"/>
      <c r="B26" s="183"/>
      <c r="C26" s="183"/>
      <c r="D26" s="183"/>
      <c r="E26" s="183"/>
      <c r="F26" s="183"/>
      <c r="G26" s="183"/>
      <c r="H26" s="183"/>
      <c r="I26" s="183"/>
      <c r="J26" s="183"/>
      <c r="K26" s="183"/>
    </row>
    <row r="27" spans="1:11">
      <c r="A27" s="183" t="s">
        <v>11</v>
      </c>
      <c r="B27" s="186">
        <f>B25/$K$25</f>
        <v>1.4249775319185302E-2</v>
      </c>
      <c r="C27" s="186">
        <f t="shared" ref="C27:K27" si="2">C25/$K$25</f>
        <v>0.26035888719701039</v>
      </c>
      <c r="D27" s="186">
        <f t="shared" si="2"/>
        <v>7.93593631151399E-2</v>
      </c>
      <c r="E27" s="186">
        <f t="shared" si="2"/>
        <v>0</v>
      </c>
      <c r="F27" s="186">
        <f t="shared" si="2"/>
        <v>0.12260777088356635</v>
      </c>
      <c r="G27" s="186">
        <f t="shared" si="2"/>
        <v>0.44213896874550551</v>
      </c>
      <c r="H27" s="186">
        <f t="shared" si="2"/>
        <v>5.7503225641093496E-2</v>
      </c>
      <c r="I27" s="186">
        <f t="shared" si="2"/>
        <v>2.3440621536391613E-2</v>
      </c>
      <c r="J27" s="186">
        <f t="shared" si="2"/>
        <v>3.4138756210732582E-4</v>
      </c>
      <c r="K27" s="186">
        <f t="shared" si="2"/>
        <v>1</v>
      </c>
    </row>
    <row r="28" spans="1:11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</row>
    <row r="29" spans="1:11">
      <c r="A29" s="14"/>
      <c r="B29" s="20"/>
      <c r="C29" s="20"/>
      <c r="D29" s="20"/>
      <c r="E29" s="20"/>
      <c r="F29" s="20"/>
      <c r="G29" s="20"/>
      <c r="H29" s="20"/>
      <c r="I29" s="20"/>
      <c r="J29" s="20"/>
      <c r="K29" s="20"/>
    </row>
    <row r="30" spans="1:11">
      <c r="A30" s="27"/>
      <c r="B30" s="187"/>
      <c r="C30" s="187"/>
      <c r="D30" s="187"/>
      <c r="E30" s="187"/>
      <c r="F30" s="187"/>
      <c r="G30" s="187"/>
      <c r="H30" s="187"/>
      <c r="I30" s="187"/>
      <c r="J30" s="187"/>
      <c r="K30" s="187"/>
    </row>
    <row r="31" spans="1:11">
      <c r="A31" s="188"/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s="12" customFormat="1">
      <c r="A32" s="190" t="s">
        <v>12</v>
      </c>
      <c r="B32" s="183"/>
      <c r="C32" s="183"/>
      <c r="D32" s="183"/>
      <c r="E32" s="183"/>
      <c r="F32" s="183"/>
      <c r="G32" s="183"/>
      <c r="H32" s="183"/>
      <c r="I32" s="183"/>
      <c r="J32" s="183"/>
      <c r="K32" s="17"/>
    </row>
    <row r="33" spans="1:11" s="18" customFormat="1">
      <c r="A33" s="191"/>
      <c r="B33" s="191"/>
      <c r="C33" s="191"/>
      <c r="D33" s="191"/>
      <c r="E33" s="191"/>
      <c r="F33" s="191"/>
      <c r="G33" s="191"/>
      <c r="H33" s="191"/>
      <c r="I33" s="191"/>
      <c r="J33" s="191"/>
      <c r="K33" s="191"/>
    </row>
    <row r="34" spans="1:11" s="18" customFormat="1">
      <c r="A34" s="192" t="s">
        <v>5</v>
      </c>
      <c r="B34" s="192" t="s">
        <v>6</v>
      </c>
      <c r="C34" s="192" t="s">
        <v>33</v>
      </c>
      <c r="D34" s="192" t="s">
        <v>7</v>
      </c>
      <c r="E34" s="192" t="s">
        <v>34</v>
      </c>
      <c r="F34" s="192" t="s">
        <v>35</v>
      </c>
      <c r="G34" s="192" t="s">
        <v>36</v>
      </c>
      <c r="H34" s="192" t="s">
        <v>37</v>
      </c>
      <c r="I34" s="192" t="s">
        <v>38</v>
      </c>
      <c r="J34" s="192" t="s">
        <v>39</v>
      </c>
      <c r="K34" s="192" t="s">
        <v>8</v>
      </c>
    </row>
    <row r="35" spans="1:11">
      <c r="A35" s="193">
        <f>A12</f>
        <v>43282</v>
      </c>
      <c r="B35" s="194">
        <f>[4]Factors!BX19</f>
        <v>79919.551863762012</v>
      </c>
      <c r="C35" s="194">
        <f>[4]Factors!BY19</f>
        <v>1213026.6682484748</v>
      </c>
      <c r="D35" s="194">
        <f>[4]Factors!BZ19</f>
        <v>400416.28124787123</v>
      </c>
      <c r="E35" s="194">
        <f>[4]Factors!CA19</f>
        <v>0</v>
      </c>
      <c r="F35" s="194">
        <f>[4]Factors!CB19</f>
        <v>732096.87051478738</v>
      </c>
      <c r="G35" s="194">
        <f>[4]Factors!CC19</f>
        <v>2707631.9752047146</v>
      </c>
      <c r="H35" s="194">
        <f>[4]Factors!CD19</f>
        <v>456722.41501017404</v>
      </c>
      <c r="I35" s="194">
        <f>[4]Factors!CE19</f>
        <v>136481.51621597068</v>
      </c>
      <c r="J35" s="194">
        <f>[4]Factors!CF19</f>
        <v>1991.4605199999994</v>
      </c>
      <c r="K35" s="195">
        <f>SUM(B35:J35)</f>
        <v>5728286.7388257552</v>
      </c>
    </row>
    <row r="36" spans="1:11">
      <c r="A36" s="193">
        <f t="shared" ref="A36:A46" si="3">A13</f>
        <v>43313</v>
      </c>
      <c r="B36" s="194">
        <f>[4]Factors!BX20</f>
        <v>77712.862895130907</v>
      </c>
      <c r="C36" s="194">
        <f>[4]Factors!BY20</f>
        <v>1212823.3937142359</v>
      </c>
      <c r="D36" s="194">
        <f>[4]Factors!BZ20</f>
        <v>397996.83667305869</v>
      </c>
      <c r="E36" s="194">
        <f>[4]Factors!CA20</f>
        <v>0</v>
      </c>
      <c r="F36" s="194">
        <f>[4]Factors!CB20</f>
        <v>688160.76984234701</v>
      </c>
      <c r="G36" s="194">
        <f>[4]Factors!CC20</f>
        <v>2618047.9856409687</v>
      </c>
      <c r="H36" s="194">
        <f>[4]Factors!CD20</f>
        <v>394310.87782039458</v>
      </c>
      <c r="I36" s="194">
        <f>[4]Factors!CE20</f>
        <v>138111.71278390213</v>
      </c>
      <c r="J36" s="194">
        <f>[4]Factors!CF20</f>
        <v>1888.6553999999762</v>
      </c>
      <c r="K36" s="196">
        <f t="shared" ref="K36:K46" si="4">SUM(B36:J36)</f>
        <v>5529053.0947700376</v>
      </c>
    </row>
    <row r="37" spans="1:11">
      <c r="A37" s="193">
        <f t="shared" si="3"/>
        <v>43344</v>
      </c>
      <c r="B37" s="194">
        <f>[4]Factors!BX21</f>
        <v>60646.165759125382</v>
      </c>
      <c r="C37" s="194">
        <f>[4]Factors!BY21</f>
        <v>1058631.1515582395</v>
      </c>
      <c r="D37" s="194">
        <f>[4]Factors!BZ21</f>
        <v>346255.9362524504</v>
      </c>
      <c r="E37" s="194">
        <f>[4]Factors!CA21</f>
        <v>0</v>
      </c>
      <c r="F37" s="194">
        <f>[4]Factors!CB21</f>
        <v>635012.64725098538</v>
      </c>
      <c r="G37" s="194">
        <f>[4]Factors!CC21</f>
        <v>2151037.5048925984</v>
      </c>
      <c r="H37" s="194">
        <f>[4]Factors!CD21</f>
        <v>316958.67258657026</v>
      </c>
      <c r="I37" s="194">
        <f>[4]Factors!CE21</f>
        <v>133139.16668425704</v>
      </c>
      <c r="J37" s="194">
        <f>[4]Factors!CF21</f>
        <v>1534.3278400000333</v>
      </c>
      <c r="K37" s="196">
        <f t="shared" si="4"/>
        <v>4703215.5728242267</v>
      </c>
    </row>
    <row r="38" spans="1:11">
      <c r="A38" s="193">
        <f t="shared" si="3"/>
        <v>43374</v>
      </c>
      <c r="B38" s="194">
        <f>[4]Factors!BX22</f>
        <v>59837.920411086088</v>
      </c>
      <c r="C38" s="194">
        <f>[4]Factors!BY22</f>
        <v>1095679.1546901916</v>
      </c>
      <c r="D38" s="194">
        <f>[4]Factors!BZ22</f>
        <v>332756.12871233572</v>
      </c>
      <c r="E38" s="194">
        <f>[4]Factors!CA22</f>
        <v>0</v>
      </c>
      <c r="F38" s="194">
        <f>[4]Factors!CB22</f>
        <v>678147.24315935129</v>
      </c>
      <c r="G38" s="194">
        <f>[4]Factors!CC22</f>
        <v>1994601.3042395592</v>
      </c>
      <c r="H38" s="194">
        <f>[4]Factors!CD22</f>
        <v>275945.73427845421</v>
      </c>
      <c r="I38" s="194">
        <f>[4]Factors!CE22</f>
        <v>139518.27053131591</v>
      </c>
      <c r="J38" s="194">
        <f>[4]Factors!CF22</f>
        <v>1434.512439999972</v>
      </c>
      <c r="K38" s="196">
        <f t="shared" si="4"/>
        <v>4577920.2684622947</v>
      </c>
    </row>
    <row r="39" spans="1:11">
      <c r="A39" s="193">
        <f t="shared" si="3"/>
        <v>43405</v>
      </c>
      <c r="B39" s="194">
        <f>[4]Factors!BX23</f>
        <v>67216.041672115549</v>
      </c>
      <c r="C39" s="194">
        <f>[4]Factors!BY23</f>
        <v>1205685.5814257094</v>
      </c>
      <c r="D39" s="194">
        <f>[4]Factors!BZ23</f>
        <v>364483.25099828572</v>
      </c>
      <c r="E39" s="194">
        <f>[4]Factors!CA23</f>
        <v>0</v>
      </c>
      <c r="F39" s="194">
        <f>[4]Factors!CB23</f>
        <v>685909.26286284125</v>
      </c>
      <c r="G39" s="194">
        <f>[4]Factors!CC23</f>
        <v>2005339.6784343319</v>
      </c>
      <c r="H39" s="194">
        <f>[4]Factors!CD23</f>
        <v>276920.29184052092</v>
      </c>
      <c r="I39" s="194">
        <f>[4]Factors!CE23</f>
        <v>129369.62974747349</v>
      </c>
      <c r="J39" s="194">
        <f>[4]Factors!CF23</f>
        <v>1637.5078799999692</v>
      </c>
      <c r="K39" s="196">
        <f t="shared" si="4"/>
        <v>4736561.2448612787</v>
      </c>
    </row>
    <row r="40" spans="1:11">
      <c r="A40" s="193">
        <f t="shared" si="3"/>
        <v>43435</v>
      </c>
      <c r="B40" s="194">
        <f>[4]Factors!BX24</f>
        <v>77355.728049099984</v>
      </c>
      <c r="C40" s="194">
        <f>[4]Factors!BY24</f>
        <v>1392117.4997441997</v>
      </c>
      <c r="D40" s="194">
        <f>[4]Factors!BZ24</f>
        <v>446891.96021369961</v>
      </c>
      <c r="E40" s="194">
        <f>[4]Factors!CA24</f>
        <v>0</v>
      </c>
      <c r="F40" s="194">
        <f>[4]Factors!CB24</f>
        <v>748101.61958509963</v>
      </c>
      <c r="G40" s="194">
        <f>[4]Factors!CC24</f>
        <v>2237332.7050499152</v>
      </c>
      <c r="H40" s="194">
        <f>[4]Factors!CD24</f>
        <v>309370.79261919204</v>
      </c>
      <c r="I40" s="194">
        <f>[4]Factors!CE24</f>
        <v>150271.73328200009</v>
      </c>
      <c r="J40" s="194">
        <f>[4]Factors!CF24</f>
        <v>1920.1770400000139</v>
      </c>
      <c r="K40" s="196">
        <f t="shared" si="4"/>
        <v>5363362.2155832062</v>
      </c>
    </row>
    <row r="41" spans="1:11">
      <c r="A41" s="193">
        <f t="shared" si="3"/>
        <v>43466</v>
      </c>
      <c r="B41" s="194">
        <f>[4]Factors!BX13</f>
        <v>75354.490164289993</v>
      </c>
      <c r="C41" s="194">
        <f>[4]Factors!BY13</f>
        <v>1388896.7860930492</v>
      </c>
      <c r="D41" s="194">
        <f>[4]Factors!BZ13</f>
        <v>440285.33481550647</v>
      </c>
      <c r="E41" s="194">
        <f>[4]Factors!CA13</f>
        <v>0</v>
      </c>
      <c r="F41" s="194">
        <f>[4]Factors!CB13</f>
        <v>739768.62443518429</v>
      </c>
      <c r="G41" s="194">
        <f>[4]Factors!CC13</f>
        <v>2232869.2930304408</v>
      </c>
      <c r="H41" s="194">
        <f>[4]Factors!CD13</f>
        <v>292064.7355760627</v>
      </c>
      <c r="I41" s="194">
        <f>[4]Factors!CE13</f>
        <v>135369.20127214497</v>
      </c>
      <c r="J41" s="194">
        <f>[4]Factors!CF13</f>
        <v>1971.3159999999943</v>
      </c>
      <c r="K41" s="196">
        <f t="shared" si="4"/>
        <v>5306579.7813866781</v>
      </c>
    </row>
    <row r="42" spans="1:11">
      <c r="A42" s="193">
        <f t="shared" si="3"/>
        <v>43497</v>
      </c>
      <c r="B42" s="194">
        <f>[4]Factors!BX14</f>
        <v>65913.922247199953</v>
      </c>
      <c r="C42" s="194">
        <f>[4]Factors!BY14</f>
        <v>1224290.1959016009</v>
      </c>
      <c r="D42" s="194">
        <f>[4]Factors!BZ14</f>
        <v>355173.87056499929</v>
      </c>
      <c r="E42" s="194">
        <f>[4]Factors!CA14</f>
        <v>0</v>
      </c>
      <c r="F42" s="194">
        <f>[4]Factors!CB14</f>
        <v>682392.14428210084</v>
      </c>
      <c r="G42" s="194">
        <f>[4]Factors!CC14</f>
        <v>1969994.7185786904</v>
      </c>
      <c r="H42" s="194">
        <f>[4]Factors!CD14</f>
        <v>263962.07520523359</v>
      </c>
      <c r="I42" s="194">
        <f>[4]Factors!CE14</f>
        <v>121714.86374709998</v>
      </c>
      <c r="J42" s="194">
        <f>[4]Factors!CF14</f>
        <v>1689.6334399999357</v>
      </c>
      <c r="K42" s="196">
        <f t="shared" si="4"/>
        <v>4685131.4239669256</v>
      </c>
    </row>
    <row r="43" spans="1:11">
      <c r="A43" s="193">
        <f t="shared" si="3"/>
        <v>43525</v>
      </c>
      <c r="B43" s="194">
        <f>[4]Factors!BX15</f>
        <v>68217.658928951278</v>
      </c>
      <c r="C43" s="194">
        <f>[4]Factors!BY15</f>
        <v>1237633.1649152813</v>
      </c>
      <c r="D43" s="194">
        <f>[4]Factors!BZ15</f>
        <v>347046.94114668487</v>
      </c>
      <c r="E43" s="194">
        <f>[4]Factors!CA15</f>
        <v>0</v>
      </c>
      <c r="F43" s="194">
        <f>[4]Factors!CB15</f>
        <v>703198.78825084155</v>
      </c>
      <c r="G43" s="194">
        <f>[4]Factors!CC15</f>
        <v>2022466.8422223011</v>
      </c>
      <c r="H43" s="194">
        <f>[4]Factors!CD15</f>
        <v>243815.03225696628</v>
      </c>
      <c r="I43" s="194">
        <f>[4]Factors!CE15</f>
        <v>135370.6517666193</v>
      </c>
      <c r="J43" s="194">
        <f>[4]Factors!CF15</f>
        <v>1631.4615999999717</v>
      </c>
      <c r="K43" s="196">
        <f t="shared" si="4"/>
        <v>4759380.541087646</v>
      </c>
    </row>
    <row r="44" spans="1:11">
      <c r="A44" s="193">
        <f t="shared" si="3"/>
        <v>43556</v>
      </c>
      <c r="B44" s="194">
        <f>[4]Factors!BX16</f>
        <v>59627.015876804071</v>
      </c>
      <c r="C44" s="194">
        <f>[4]Factors!BY16</f>
        <v>1099243.7967951244</v>
      </c>
      <c r="D44" s="194">
        <f>[4]Factors!BZ16</f>
        <v>311548.02543962153</v>
      </c>
      <c r="E44" s="194">
        <f>[4]Factors!CA16</f>
        <v>0</v>
      </c>
      <c r="F44" s="194">
        <f>[4]Factors!CB16</f>
        <v>668343.89129996346</v>
      </c>
      <c r="G44" s="194">
        <f>[4]Factors!CC16</f>
        <v>1896554.6623945646</v>
      </c>
      <c r="H44" s="194">
        <f>[4]Factors!CD16</f>
        <v>269546.45844705752</v>
      </c>
      <c r="I44" s="194">
        <f>[4]Factors!CE16</f>
        <v>128392.19026333645</v>
      </c>
      <c r="J44" s="194">
        <f>[4]Factors!CF16</f>
        <v>1398.1255199999921</v>
      </c>
      <c r="K44" s="196">
        <f t="shared" si="4"/>
        <v>4434654.1660364727</v>
      </c>
    </row>
    <row r="45" spans="1:11">
      <c r="A45" s="193">
        <f t="shared" si="3"/>
        <v>43586</v>
      </c>
      <c r="B45" s="194">
        <f>[4]Factors!BX17</f>
        <v>65343.383398631413</v>
      </c>
      <c r="C45" s="194">
        <f>[4]Factors!BY17</f>
        <v>1064092.4145529114</v>
      </c>
      <c r="D45" s="194">
        <f>[4]Factors!BZ17</f>
        <v>316303.4594270403</v>
      </c>
      <c r="E45" s="194">
        <f>[4]Factors!CA17</f>
        <v>0</v>
      </c>
      <c r="F45" s="194">
        <f>[4]Factors!CB17</f>
        <v>669216.77130340075</v>
      </c>
      <c r="G45" s="194">
        <f>[4]Factors!CC17</f>
        <v>1988931.6451275358</v>
      </c>
      <c r="H45" s="194">
        <f>[4]Factors!CD17</f>
        <v>311327.58232726651</v>
      </c>
      <c r="I45" s="194">
        <f>[4]Factors!CE17</f>
        <v>137322.3353663134</v>
      </c>
      <c r="J45" s="194">
        <f>[4]Factors!CF17</f>
        <v>1412.8174400000012</v>
      </c>
      <c r="K45" s="196">
        <f t="shared" si="4"/>
        <v>4553950.4089430999</v>
      </c>
    </row>
    <row r="46" spans="1:11">
      <c r="A46" s="193">
        <f t="shared" si="3"/>
        <v>43617</v>
      </c>
      <c r="B46" s="194">
        <f>[4]Factors!BX18</f>
        <v>68341.534549069125</v>
      </c>
      <c r="C46" s="194">
        <f>[4]Factors!BY18</f>
        <v>1082806.9294271665</v>
      </c>
      <c r="D46" s="194">
        <f>[4]Factors!BZ18</f>
        <v>347882.92460763355</v>
      </c>
      <c r="E46" s="194">
        <f>[4]Factors!CA18</f>
        <v>0</v>
      </c>
      <c r="F46" s="194">
        <f>[4]Factors!CB18</f>
        <v>676451.08667199116</v>
      </c>
      <c r="G46" s="194">
        <f>[4]Factors!CC18</f>
        <v>2167033.3187645492</v>
      </c>
      <c r="H46" s="194">
        <f>[4]Factors!CD18</f>
        <v>412040.02704346436</v>
      </c>
      <c r="I46" s="194">
        <f>[4]Factors!CE18</f>
        <v>127353.15896838596</v>
      </c>
      <c r="J46" s="194">
        <f>[4]Factors!CF18</f>
        <v>1438.0397599999719</v>
      </c>
      <c r="K46" s="196">
        <f t="shared" si="4"/>
        <v>4883347.0197922606</v>
      </c>
    </row>
    <row r="47" spans="1:11">
      <c r="A47" s="183" t="s">
        <v>9</v>
      </c>
      <c r="B47" s="197">
        <v>0</v>
      </c>
      <c r="C47" s="197">
        <v>0</v>
      </c>
      <c r="D47" s="197">
        <v>0</v>
      </c>
      <c r="E47" s="197">
        <v>0</v>
      </c>
      <c r="F47" s="197">
        <v>0</v>
      </c>
      <c r="G47" s="197">
        <v>0</v>
      </c>
      <c r="H47" s="197">
        <v>0</v>
      </c>
      <c r="I47" s="197">
        <v>0</v>
      </c>
      <c r="J47" s="197">
        <v>0</v>
      </c>
      <c r="K47" s="198">
        <v>0</v>
      </c>
    </row>
    <row r="48" spans="1:11">
      <c r="A48" s="183" t="s">
        <v>10</v>
      </c>
      <c r="B48" s="194">
        <f>SUM(B35:B47)</f>
        <v>825486.27581526572</v>
      </c>
      <c r="C48" s="194">
        <f>SUM(C35:C47)</f>
        <v>14274926.737066187</v>
      </c>
      <c r="D48" s="194">
        <f>SUM(D35:D47)</f>
        <v>4407040.9500991879</v>
      </c>
      <c r="E48" s="194">
        <f>SUM(E35:E47)</f>
        <v>0</v>
      </c>
      <c r="F48" s="194">
        <f t="shared" ref="F48:K48" si="5">SUM(F35:F47)</f>
        <v>8306799.7194588929</v>
      </c>
      <c r="G48" s="194">
        <f t="shared" si="5"/>
        <v>25991841.633580167</v>
      </c>
      <c r="H48" s="194">
        <f t="shared" si="5"/>
        <v>3822984.6950113568</v>
      </c>
      <c r="I48" s="194">
        <f t="shared" si="5"/>
        <v>1612414.4306288192</v>
      </c>
      <c r="J48" s="194">
        <f t="shared" si="5"/>
        <v>19948.034879999832</v>
      </c>
      <c r="K48" s="194">
        <f t="shared" si="5"/>
        <v>59261442.47653988</v>
      </c>
    </row>
    <row r="49" spans="1:11">
      <c r="A49" s="14"/>
      <c r="B49" s="199"/>
      <c r="C49" s="199"/>
      <c r="D49" s="199"/>
      <c r="E49" s="199"/>
      <c r="F49" s="199"/>
      <c r="G49" s="199"/>
      <c r="H49" s="199"/>
      <c r="I49" s="199"/>
      <c r="J49" s="199"/>
      <c r="K49" s="199"/>
    </row>
    <row r="50" spans="1:11" s="21" customFormat="1" ht="14.25" customHeight="1">
      <c r="A50" s="20" t="s">
        <v>13</v>
      </c>
      <c r="B50" s="20">
        <f>B48/$K$48</f>
        <v>1.392956771415166E-2</v>
      </c>
      <c r="C50" s="20">
        <f t="shared" ref="C50:K50" si="6">C48/$K$48</f>
        <v>0.24088051421828405</v>
      </c>
      <c r="D50" s="20">
        <f t="shared" si="6"/>
        <v>7.4366076253439578E-2</v>
      </c>
      <c r="E50" s="20">
        <f t="shared" si="6"/>
        <v>0</v>
      </c>
      <c r="F50" s="20">
        <f t="shared" si="6"/>
        <v>0.14017208107526824</v>
      </c>
      <c r="G50" s="20">
        <f t="shared" si="6"/>
        <v>0.43859616889800962</v>
      </c>
      <c r="H50" s="20">
        <f t="shared" si="6"/>
        <v>6.4510490046285673E-2</v>
      </c>
      <c r="I50" s="20">
        <f t="shared" si="6"/>
        <v>2.7208491107301912E-2</v>
      </c>
      <c r="J50" s="20">
        <f t="shared" si="6"/>
        <v>3.3661068725920331E-4</v>
      </c>
      <c r="K50" s="20">
        <f t="shared" si="6"/>
        <v>1</v>
      </c>
    </row>
    <row r="51" spans="1:11">
      <c r="A51" s="14"/>
      <c r="B51" s="20"/>
      <c r="C51" s="20"/>
      <c r="D51" s="20"/>
      <c r="E51" s="20"/>
      <c r="F51" s="20"/>
      <c r="G51" s="20"/>
      <c r="H51" s="20"/>
      <c r="I51" s="20"/>
      <c r="J51" s="20"/>
      <c r="K51" s="20"/>
    </row>
    <row r="52" spans="1:11" s="21" customFormat="1" ht="14.25" customHeight="1">
      <c r="A52" s="20" t="s">
        <v>269</v>
      </c>
      <c r="B52" s="20">
        <f>($A$6*B27)+($A$7*B50)</f>
        <v>1.4169723417926891E-2</v>
      </c>
      <c r="C52" s="20">
        <f t="shared" ref="C52:J52" si="7">($A$6*C27)+($A$7*C50)</f>
        <v>0.25548929395232878</v>
      </c>
      <c r="D52" s="20">
        <f t="shared" si="7"/>
        <v>7.8111041399714809E-2</v>
      </c>
      <c r="E52" s="20">
        <f t="shared" si="7"/>
        <v>0</v>
      </c>
      <c r="F52" s="20">
        <f t="shared" si="7"/>
        <v>0.12699884843149184</v>
      </c>
      <c r="G52" s="20">
        <f t="shared" si="7"/>
        <v>0.44125326878363152</v>
      </c>
      <c r="H52" s="20">
        <f t="shared" si="7"/>
        <v>5.9255041742391538E-2</v>
      </c>
      <c r="I52" s="20">
        <f t="shared" si="7"/>
        <v>2.4382588929119188E-2</v>
      </c>
      <c r="J52" s="20">
        <f t="shared" si="7"/>
        <v>3.4019334339529519E-4</v>
      </c>
      <c r="K52" s="20">
        <f t="shared" ref="K52" si="8">(0.75*K27)+(0.25*K50)</f>
        <v>1</v>
      </c>
    </row>
    <row r="53" spans="1:11">
      <c r="A53" s="14"/>
      <c r="B53" s="28"/>
      <c r="C53" s="28"/>
      <c r="D53" s="28"/>
      <c r="E53" s="28"/>
      <c r="F53" s="28"/>
      <c r="G53" s="28"/>
      <c r="H53" s="28"/>
      <c r="I53" s="28"/>
      <c r="J53" s="28"/>
      <c r="K53" s="28" t="s">
        <v>55</v>
      </c>
    </row>
    <row r="54" spans="1:11">
      <c r="A54" s="14" t="s">
        <v>15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</row>
    <row r="55" spans="1:11" s="18" customFormat="1">
      <c r="A55" s="200" t="s">
        <v>16</v>
      </c>
      <c r="B55" s="192" t="s">
        <v>6</v>
      </c>
      <c r="C55" s="192" t="s">
        <v>33</v>
      </c>
      <c r="D55" s="192" t="s">
        <v>7</v>
      </c>
      <c r="E55" s="192" t="s">
        <v>34</v>
      </c>
      <c r="F55" s="192" t="s">
        <v>35</v>
      </c>
      <c r="G55" s="192" t="s">
        <v>36</v>
      </c>
      <c r="H55" s="192" t="s">
        <v>37</v>
      </c>
      <c r="I55" s="192" t="s">
        <v>38</v>
      </c>
      <c r="J55" s="192" t="s">
        <v>39</v>
      </c>
      <c r="K55" s="192" t="s">
        <v>8</v>
      </c>
    </row>
    <row r="56" spans="1:11">
      <c r="A56" s="27" t="s">
        <v>17</v>
      </c>
      <c r="B56" s="28">
        <f>B48/SUM($B$48:$D$48)</f>
        <v>4.2316453873570269E-2</v>
      </c>
      <c r="C56" s="28">
        <f t="shared" ref="C56:D56" si="9">C48/SUM($B$48:$D$48)</f>
        <v>0.73176780343328063</v>
      </c>
      <c r="D56" s="28">
        <f t="shared" si="9"/>
        <v>0.22591574269314921</v>
      </c>
      <c r="E56" s="28">
        <v>0</v>
      </c>
      <c r="F56" s="28">
        <v>0</v>
      </c>
      <c r="G56" s="28">
        <v>0</v>
      </c>
      <c r="H56" s="28">
        <v>0</v>
      </c>
      <c r="I56" s="28">
        <v>0</v>
      </c>
      <c r="J56" s="28">
        <v>0</v>
      </c>
      <c r="K56" s="28">
        <f>SUM(B56:J56)</f>
        <v>1.0000000000000002</v>
      </c>
    </row>
    <row r="57" spans="1:11">
      <c r="A57" s="14"/>
      <c r="B57" s="28"/>
      <c r="C57" s="28"/>
      <c r="D57" s="28"/>
      <c r="E57" s="28"/>
      <c r="F57" s="28"/>
      <c r="G57" s="28"/>
      <c r="H57" s="28"/>
      <c r="I57" s="28"/>
      <c r="J57" s="28"/>
      <c r="K57" s="28"/>
    </row>
    <row r="58" spans="1:11">
      <c r="A58" s="26" t="s">
        <v>18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</row>
    <row r="59" spans="1:11">
      <c r="A59" s="27" t="s">
        <v>20</v>
      </c>
      <c r="B59" s="201">
        <v>0</v>
      </c>
      <c r="C59" s="201">
        <v>0</v>
      </c>
      <c r="D59" s="201">
        <v>0</v>
      </c>
      <c r="E59" s="201">
        <v>0</v>
      </c>
      <c r="F59" s="201">
        <f>F48/SUM($F$48:$J$48)</f>
        <v>0.20895512702142133</v>
      </c>
      <c r="G59" s="201">
        <f t="shared" ref="G59:J59" si="10">G48/SUM($F$48:$J$48)</f>
        <v>0.65381720439736279</v>
      </c>
      <c r="H59" s="201">
        <f t="shared" si="10"/>
        <v>9.6166066298163239E-2</v>
      </c>
      <c r="I59" s="201">
        <f t="shared" si="10"/>
        <v>4.0559815276871129E-2</v>
      </c>
      <c r="J59" s="201">
        <f t="shared" si="10"/>
        <v>5.0178700618168132E-4</v>
      </c>
      <c r="K59" s="28">
        <f>SUM(B59:J59)</f>
        <v>1.0000000000000002</v>
      </c>
    </row>
    <row r="60" spans="1:11">
      <c r="A60" s="14"/>
      <c r="B60" s="28"/>
      <c r="C60" s="28"/>
      <c r="D60" s="28"/>
      <c r="E60" s="28"/>
      <c r="F60" s="28"/>
      <c r="G60" s="28"/>
      <c r="H60" s="28"/>
      <c r="I60" s="28"/>
      <c r="J60" s="28"/>
      <c r="K60" s="28"/>
    </row>
    <row r="61" spans="1:1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</row>
    <row r="62" spans="1:11">
      <c r="A62" s="65"/>
      <c r="B62" s="202"/>
      <c r="C62" s="202"/>
      <c r="D62" s="202"/>
      <c r="E62" s="202"/>
      <c r="F62" s="202"/>
      <c r="G62" s="202"/>
      <c r="H62" s="202"/>
      <c r="I62" s="202"/>
      <c r="J62" s="202"/>
      <c r="K62" s="202"/>
    </row>
    <row r="63" spans="1:11" s="12" customFormat="1">
      <c r="A63" s="203"/>
      <c r="B63" s="17"/>
      <c r="C63" s="17"/>
      <c r="D63" s="17"/>
      <c r="E63" s="17"/>
      <c r="F63" s="17"/>
      <c r="G63" s="17"/>
      <c r="H63" s="17"/>
      <c r="I63" s="17"/>
      <c r="J63" s="17"/>
      <c r="K63" s="17"/>
    </row>
    <row r="64" spans="1:11">
      <c r="A64" s="26"/>
      <c r="B64" s="204"/>
      <c r="C64" s="204"/>
      <c r="D64" s="204"/>
      <c r="E64" s="204"/>
      <c r="F64" s="204"/>
      <c r="G64" s="204"/>
      <c r="H64" s="204"/>
      <c r="I64" s="204"/>
      <c r="J64" s="204"/>
      <c r="K64" s="204"/>
    </row>
    <row r="65" spans="1:11">
      <c r="A65" s="26"/>
      <c r="B65" s="202"/>
      <c r="C65" s="202"/>
      <c r="D65" s="202"/>
      <c r="E65" s="202"/>
      <c r="F65" s="202"/>
      <c r="G65" s="202"/>
      <c r="H65" s="202"/>
      <c r="I65" s="202"/>
      <c r="J65" s="202"/>
      <c r="K65" s="202"/>
    </row>
    <row r="66" spans="1:11">
      <c r="A66" s="26"/>
      <c r="B66" s="188"/>
      <c r="C66" s="188"/>
      <c r="D66" s="188"/>
      <c r="E66" s="188"/>
      <c r="F66" s="188"/>
      <c r="G66" s="188"/>
      <c r="H66" s="188"/>
      <c r="I66" s="188"/>
      <c r="J66" s="188"/>
      <c r="K66" s="188"/>
    </row>
    <row r="67" spans="1:11">
      <c r="A67" s="26"/>
      <c r="B67" s="204"/>
      <c r="C67" s="204"/>
      <c r="D67" s="204"/>
      <c r="E67" s="204"/>
      <c r="F67" s="204"/>
      <c r="G67" s="204"/>
      <c r="H67" s="204"/>
      <c r="I67" s="204"/>
      <c r="J67" s="204"/>
      <c r="K67" s="204"/>
    </row>
    <row r="68" spans="1:11">
      <c r="A68" s="205"/>
      <c r="B68" s="206"/>
      <c r="C68" s="207"/>
      <c r="D68" s="208"/>
      <c r="E68" s="208"/>
      <c r="F68" s="208"/>
      <c r="G68" s="208"/>
      <c r="H68" s="208"/>
      <c r="I68" s="208"/>
      <c r="J68" s="208"/>
      <c r="K68" s="208"/>
    </row>
    <row r="69" spans="1:11">
      <c r="A69" s="205"/>
      <c r="B69" s="206"/>
      <c r="C69" s="207"/>
      <c r="D69" s="208"/>
      <c r="E69" s="208"/>
      <c r="F69" s="208"/>
      <c r="G69" s="208"/>
      <c r="H69" s="208"/>
      <c r="I69" s="208"/>
      <c r="J69" s="208"/>
      <c r="K69" s="208"/>
    </row>
    <row r="70" spans="1:11">
      <c r="A70" s="209" t="s">
        <v>264</v>
      </c>
      <c r="B70" s="206"/>
      <c r="C70" s="207"/>
      <c r="D70" s="208"/>
      <c r="E70" s="208"/>
      <c r="F70" s="208"/>
      <c r="G70" s="208"/>
      <c r="H70" s="208"/>
      <c r="I70" s="208"/>
      <c r="J70" s="208"/>
      <c r="K70" s="208"/>
    </row>
    <row r="71" spans="1:11">
      <c r="A71" s="209"/>
      <c r="B71" s="206"/>
      <c r="C71" s="207"/>
      <c r="D71" s="208"/>
      <c r="E71" s="208"/>
      <c r="F71" s="208"/>
      <c r="G71" s="208"/>
      <c r="H71" s="208"/>
      <c r="I71" s="208"/>
      <c r="J71" s="208"/>
      <c r="K71" s="208"/>
    </row>
    <row r="72" spans="1:11">
      <c r="A72" s="210">
        <v>0.75</v>
      </c>
      <c r="B72" s="183" t="s">
        <v>3</v>
      </c>
      <c r="C72" s="207"/>
      <c r="D72" s="208"/>
      <c r="E72" s="208"/>
      <c r="F72" s="208"/>
      <c r="G72" s="208"/>
      <c r="H72" s="208"/>
      <c r="I72" s="208"/>
      <c r="J72" s="208"/>
      <c r="K72" s="208"/>
    </row>
    <row r="73" spans="1:11">
      <c r="A73" s="210">
        <v>0.25</v>
      </c>
      <c r="B73" s="183" t="s">
        <v>4</v>
      </c>
      <c r="C73" s="207"/>
      <c r="D73" s="208"/>
      <c r="E73" s="208"/>
      <c r="F73" s="208"/>
      <c r="G73" s="208"/>
      <c r="H73" s="208"/>
      <c r="I73" s="208"/>
      <c r="J73" s="208"/>
      <c r="K73" s="208"/>
    </row>
    <row r="74" spans="1:11">
      <c r="A74" s="209"/>
      <c r="B74" s="206"/>
      <c r="C74" s="207"/>
      <c r="D74" s="208"/>
      <c r="E74" s="208"/>
      <c r="F74" s="208"/>
      <c r="G74" s="208"/>
      <c r="H74" s="208"/>
      <c r="I74" s="208"/>
      <c r="J74" s="208"/>
      <c r="K74" s="208"/>
    </row>
    <row r="75" spans="1:11">
      <c r="A75" s="211"/>
      <c r="B75" s="206"/>
      <c r="C75" s="207"/>
      <c r="D75" s="208"/>
      <c r="E75" s="208"/>
      <c r="F75" s="208"/>
      <c r="G75" s="208"/>
      <c r="H75" s="208"/>
      <c r="I75" s="208"/>
      <c r="J75" s="208"/>
      <c r="K75" s="208"/>
    </row>
    <row r="76" spans="1:11" s="12" customFormat="1">
      <c r="A76" s="192" t="s">
        <v>5</v>
      </c>
      <c r="B76" s="192" t="s">
        <v>6</v>
      </c>
      <c r="C76" s="192" t="s">
        <v>33</v>
      </c>
      <c r="D76" s="192" t="s">
        <v>7</v>
      </c>
      <c r="E76" s="192" t="s">
        <v>23</v>
      </c>
      <c r="F76" s="192" t="s">
        <v>268</v>
      </c>
      <c r="G76" s="192" t="s">
        <v>36</v>
      </c>
      <c r="H76" s="192" t="s">
        <v>37</v>
      </c>
      <c r="I76" s="192" t="s">
        <v>270</v>
      </c>
      <c r="J76" s="192" t="s">
        <v>39</v>
      </c>
      <c r="K76" s="192" t="s">
        <v>24</v>
      </c>
    </row>
    <row r="77" spans="1:11">
      <c r="A77" s="212" t="s">
        <v>10</v>
      </c>
      <c r="B77" s="213">
        <f>[4]Factors!AO146</f>
        <v>1459.7714519155315</v>
      </c>
      <c r="C77" s="213">
        <f>[4]Factors!AP146</f>
        <v>27630.339839166511</v>
      </c>
      <c r="D77" s="213">
        <f>[4]Factors!AQ146</f>
        <v>7844.5841990453628</v>
      </c>
      <c r="E77" s="213">
        <f>SUM(B77:D77)</f>
        <v>36934.6954901274</v>
      </c>
      <c r="F77" s="213">
        <f>[4]Factors!AS146</f>
        <v>12465.555240523727</v>
      </c>
      <c r="G77" s="213">
        <f>[4]Factors!AT146</f>
        <v>46058.908498625504</v>
      </c>
      <c r="H77" s="213">
        <f>[4]Factors!AU146</f>
        <v>6048.4612091963145</v>
      </c>
      <c r="I77" s="213">
        <f>[4]Factors!AV146</f>
        <v>2321.4960847638745</v>
      </c>
      <c r="J77" s="213">
        <f>[4]Factors!AW146</f>
        <v>34.705840000000009</v>
      </c>
      <c r="K77" s="213">
        <f>SUM(F77:J77)</f>
        <v>66929.126873109417</v>
      </c>
    </row>
    <row r="78" spans="1:11">
      <c r="A78" s="190" t="s">
        <v>25</v>
      </c>
      <c r="B78" s="214">
        <f t="shared" ref="B78:K78" si="11">SUM(B77:B77)</f>
        <v>1459.7714519155315</v>
      </c>
      <c r="C78" s="214">
        <f t="shared" si="11"/>
        <v>27630.339839166511</v>
      </c>
      <c r="D78" s="214">
        <f t="shared" si="11"/>
        <v>7844.5841990453628</v>
      </c>
      <c r="E78" s="214">
        <f t="shared" si="11"/>
        <v>36934.6954901274</v>
      </c>
      <c r="F78" s="214">
        <f t="shared" si="11"/>
        <v>12465.555240523727</v>
      </c>
      <c r="G78" s="214">
        <f t="shared" si="11"/>
        <v>46058.908498625504</v>
      </c>
      <c r="H78" s="214">
        <f t="shared" si="11"/>
        <v>6048.4612091963145</v>
      </c>
      <c r="I78" s="214">
        <f t="shared" si="11"/>
        <v>2321.4960847638745</v>
      </c>
      <c r="J78" s="214">
        <f t="shared" si="11"/>
        <v>34.705840000000009</v>
      </c>
      <c r="K78" s="214">
        <f t="shared" si="11"/>
        <v>66929.126873109417</v>
      </c>
    </row>
    <row r="79" spans="1:11">
      <c r="A79" s="215"/>
      <c r="B79" s="216"/>
      <c r="C79" s="216"/>
      <c r="D79" s="216"/>
      <c r="E79" s="217"/>
      <c r="F79" s="216"/>
      <c r="G79" s="216"/>
      <c r="H79" s="216"/>
      <c r="I79" s="216"/>
      <c r="J79" s="216"/>
      <c r="K79" s="216"/>
    </row>
    <row r="80" spans="1:11">
      <c r="A80" s="218" t="s">
        <v>26</v>
      </c>
      <c r="B80" s="219">
        <f>B78/$E$78</f>
        <v>3.9523040126477463E-2</v>
      </c>
      <c r="C80" s="219">
        <f t="shared" ref="C80:E80" si="12">C78/$E$78</f>
        <v>0.74808630401601839</v>
      </c>
      <c r="D80" s="219">
        <f t="shared" si="12"/>
        <v>0.21239065585750425</v>
      </c>
      <c r="E80" s="219">
        <f t="shared" si="12"/>
        <v>1</v>
      </c>
      <c r="F80" s="219">
        <v>0</v>
      </c>
      <c r="G80" s="219">
        <v>0</v>
      </c>
      <c r="H80" s="219">
        <v>0</v>
      </c>
      <c r="I80" s="219">
        <v>0</v>
      </c>
      <c r="J80" s="219">
        <v>0</v>
      </c>
      <c r="K80" s="219">
        <v>0</v>
      </c>
    </row>
    <row r="81" spans="1:11">
      <c r="A81" s="218" t="s">
        <v>27</v>
      </c>
      <c r="B81" s="219">
        <v>0</v>
      </c>
      <c r="C81" s="219">
        <v>0</v>
      </c>
      <c r="D81" s="219">
        <v>0</v>
      </c>
      <c r="E81" s="219">
        <v>0</v>
      </c>
      <c r="F81" s="219">
        <f>F78/$K$78</f>
        <v>0.18625008009079677</v>
      </c>
      <c r="G81" s="219">
        <f t="shared" ref="G81:K81" si="13">G78/$K$78</f>
        <v>0.68817435174297659</v>
      </c>
      <c r="H81" s="219">
        <f t="shared" si="13"/>
        <v>9.0371135733827226E-2</v>
      </c>
      <c r="I81" s="219">
        <f t="shared" si="13"/>
        <v>3.468588629828067E-2</v>
      </c>
      <c r="J81" s="219">
        <f t="shared" si="13"/>
        <v>5.1854613411883631E-4</v>
      </c>
      <c r="K81" s="219">
        <f t="shared" si="13"/>
        <v>1</v>
      </c>
    </row>
    <row r="82" spans="1:11">
      <c r="A82" s="14"/>
      <c r="B82" s="204"/>
      <c r="C82" s="204"/>
      <c r="D82" s="204"/>
      <c r="E82" s="204"/>
      <c r="F82" s="204"/>
      <c r="G82" s="204"/>
      <c r="H82" s="204"/>
      <c r="I82" s="204"/>
      <c r="J82" s="204"/>
      <c r="K82" s="204"/>
    </row>
    <row r="83" spans="1:11">
      <c r="A83" s="14"/>
      <c r="B83" s="14"/>
      <c r="C83" s="14"/>
      <c r="D83" s="14"/>
      <c r="E83" s="14"/>
      <c r="F83" s="204"/>
      <c r="G83" s="204"/>
      <c r="H83" s="204"/>
      <c r="I83" s="204"/>
      <c r="J83" s="204"/>
      <c r="K83" s="204"/>
    </row>
    <row r="84" spans="1:11">
      <c r="A84" s="14" t="s">
        <v>28</v>
      </c>
      <c r="B84" s="14"/>
      <c r="C84" s="14"/>
      <c r="D84" s="14"/>
      <c r="E84" s="14"/>
      <c r="F84" s="14"/>
      <c r="G84" s="14"/>
      <c r="H84" s="14"/>
      <c r="I84" s="14"/>
      <c r="J84" s="14"/>
      <c r="K84" s="14"/>
    </row>
    <row r="85" spans="1:11">
      <c r="A85" s="26" t="s">
        <v>29</v>
      </c>
      <c r="B85" s="188"/>
      <c r="C85" s="188"/>
      <c r="D85" s="188"/>
      <c r="E85" s="188"/>
      <c r="F85" s="188"/>
      <c r="G85" s="188"/>
      <c r="H85" s="188"/>
      <c r="I85" s="188"/>
      <c r="J85" s="188"/>
      <c r="K85" s="188"/>
    </row>
    <row r="86" spans="1:11">
      <c r="A86" s="26" t="s">
        <v>30</v>
      </c>
      <c r="B86" s="219">
        <f>($A$7*B56)+($A$6*B80)</f>
        <v>4.0221393563250663E-2</v>
      </c>
      <c r="C86" s="219">
        <f>($A$7*C56)+($A$6*C80)</f>
        <v>0.74400667887033389</v>
      </c>
      <c r="D86" s="219">
        <f t="shared" ref="D86:J86" si="14">($A$7*D56)+($A$6*D80)</f>
        <v>0.21577192756641547</v>
      </c>
      <c r="E86" s="219">
        <f>SUM(B86:D86)</f>
        <v>1</v>
      </c>
      <c r="F86" s="219">
        <f t="shared" si="14"/>
        <v>0</v>
      </c>
      <c r="G86" s="219">
        <f t="shared" si="14"/>
        <v>0</v>
      </c>
      <c r="H86" s="219">
        <f t="shared" si="14"/>
        <v>0</v>
      </c>
      <c r="I86" s="219">
        <f t="shared" si="14"/>
        <v>0</v>
      </c>
      <c r="J86" s="219">
        <f t="shared" si="14"/>
        <v>0</v>
      </c>
      <c r="K86" s="219">
        <f>SUM(F86:J86)</f>
        <v>0</v>
      </c>
    </row>
    <row r="87" spans="1:11">
      <c r="A87" s="26"/>
      <c r="B87" s="204"/>
      <c r="C87" s="204"/>
      <c r="D87" s="204"/>
      <c r="E87" s="204"/>
      <c r="F87" s="204"/>
      <c r="G87" s="204"/>
      <c r="H87" s="204"/>
      <c r="I87" s="204"/>
      <c r="J87" s="204"/>
      <c r="K87" s="204"/>
    </row>
    <row r="88" spans="1:11">
      <c r="A88" s="26" t="s">
        <v>31</v>
      </c>
      <c r="B88" s="202"/>
      <c r="C88" s="202"/>
      <c r="D88" s="202"/>
      <c r="E88" s="202"/>
      <c r="F88" s="202"/>
      <c r="G88" s="202"/>
      <c r="H88" s="202"/>
      <c r="I88" s="202"/>
      <c r="J88" s="202"/>
      <c r="K88" s="202"/>
    </row>
    <row r="89" spans="1:11">
      <c r="A89" s="26" t="s">
        <v>32</v>
      </c>
      <c r="B89" s="204">
        <f>($A$7*B59)+($A$6*B81)</f>
        <v>0</v>
      </c>
      <c r="C89" s="204">
        <f t="shared" ref="C89:J89" si="15">($A$7*C59)+($A$6*C81)</f>
        <v>0</v>
      </c>
      <c r="D89" s="204">
        <f t="shared" si="15"/>
        <v>0</v>
      </c>
      <c r="E89" s="204">
        <f>SUM(B89:D89)</f>
        <v>0</v>
      </c>
      <c r="F89" s="204">
        <f t="shared" si="15"/>
        <v>0.19192634182345292</v>
      </c>
      <c r="G89" s="204">
        <f t="shared" si="15"/>
        <v>0.67958506490657311</v>
      </c>
      <c r="H89" s="204">
        <f t="shared" si="15"/>
        <v>9.181986837491124E-2</v>
      </c>
      <c r="I89" s="204">
        <f t="shared" si="15"/>
        <v>3.6154368542928285E-2</v>
      </c>
      <c r="J89" s="204">
        <f t="shared" si="15"/>
        <v>5.1435635213454753E-4</v>
      </c>
      <c r="K89" s="204">
        <f>SUM(F89:J89)</f>
        <v>1</v>
      </c>
    </row>
    <row r="90" spans="1:11">
      <c r="A90" s="22"/>
      <c r="B90" s="23"/>
      <c r="C90" s="23"/>
      <c r="D90" s="23"/>
      <c r="E90" s="23"/>
      <c r="F90" s="19"/>
      <c r="G90" s="19"/>
      <c r="H90" s="19"/>
      <c r="I90" s="19"/>
      <c r="J90" s="19"/>
      <c r="K90" s="19"/>
    </row>
    <row r="91" spans="1:11">
      <c r="A91" s="22"/>
      <c r="B91" s="23"/>
      <c r="C91" s="24"/>
      <c r="D91" s="25"/>
      <c r="E91" s="25"/>
      <c r="F91" s="25"/>
      <c r="G91" s="25"/>
      <c r="H91" s="25"/>
      <c r="I91" s="25"/>
      <c r="J91" s="25"/>
      <c r="K91" s="25"/>
    </row>
    <row r="92" spans="1:11">
      <c r="A92" s="22"/>
      <c r="B92" s="23"/>
      <c r="C92" s="24"/>
      <c r="D92" s="25"/>
      <c r="E92" s="25"/>
      <c r="F92" s="25"/>
      <c r="G92" s="25"/>
      <c r="H92" s="25"/>
      <c r="I92" s="25"/>
      <c r="J92" s="25"/>
      <c r="K92" s="25"/>
    </row>
    <row r="93" spans="1:11">
      <c r="A93" s="22"/>
      <c r="B93" s="23"/>
      <c r="C93" s="24"/>
      <c r="D93" s="25"/>
      <c r="E93" s="25"/>
      <c r="F93" s="25"/>
      <c r="G93" s="25"/>
      <c r="H93" s="25"/>
      <c r="I93" s="25"/>
      <c r="J93" s="25"/>
      <c r="K93" s="25"/>
    </row>
    <row r="94" spans="1:11">
      <c r="A94" s="22"/>
      <c r="B94" s="23"/>
      <c r="C94" s="24"/>
      <c r="D94" s="25"/>
      <c r="E94" s="25"/>
      <c r="F94" s="25"/>
      <c r="G94" s="25"/>
      <c r="H94" s="25"/>
      <c r="I94" s="25"/>
      <c r="J94" s="25"/>
      <c r="K94" s="25"/>
    </row>
    <row r="95" spans="1:11">
      <c r="A95" s="22"/>
      <c r="B95" s="23"/>
      <c r="C95" s="24"/>
      <c r="D95" s="25"/>
      <c r="E95" s="25"/>
      <c r="F95" s="25"/>
      <c r="G95" s="25"/>
      <c r="H95" s="25"/>
      <c r="I95" s="25"/>
      <c r="J95" s="25"/>
      <c r="K95" s="25"/>
    </row>
    <row r="96" spans="1:11">
      <c r="A96" s="22"/>
      <c r="B96" s="23"/>
      <c r="C96" s="24"/>
      <c r="D96" s="25"/>
      <c r="E96" s="25"/>
      <c r="F96" s="25"/>
      <c r="G96" s="25"/>
      <c r="H96" s="25"/>
      <c r="I96" s="25"/>
      <c r="J96" s="25"/>
      <c r="K96" s="25"/>
    </row>
    <row r="97" spans="1:11">
      <c r="A97" s="22"/>
      <c r="B97" s="23"/>
      <c r="C97" s="24"/>
      <c r="D97" s="25"/>
      <c r="E97" s="25"/>
      <c r="F97" s="25"/>
      <c r="G97" s="25"/>
      <c r="H97" s="25"/>
      <c r="I97" s="25"/>
      <c r="J97" s="25"/>
      <c r="K97" s="25"/>
    </row>
    <row r="99" spans="1:11">
      <c r="A99" s="4"/>
      <c r="B99" s="23"/>
      <c r="C99" s="24"/>
      <c r="D99" s="23"/>
      <c r="E99" s="23"/>
      <c r="F99" s="23"/>
      <c r="G99" s="23"/>
      <c r="H99" s="23"/>
      <c r="I99" s="23"/>
      <c r="J99" s="23"/>
      <c r="K99" s="23"/>
    </row>
    <row r="101" spans="1:11">
      <c r="A101" s="4"/>
      <c r="B101" s="4"/>
      <c r="C101" s="4"/>
      <c r="D101" s="24"/>
      <c r="E101" s="24"/>
      <c r="F101" s="24"/>
      <c r="G101" s="24"/>
      <c r="H101" s="24"/>
      <c r="I101" s="24"/>
      <c r="J101" s="24"/>
      <c r="K101" s="24"/>
    </row>
    <row r="102" spans="1:11">
      <c r="A102" s="27"/>
      <c r="B102" s="28"/>
      <c r="C102" s="28"/>
      <c r="D102" s="28"/>
      <c r="E102" s="28"/>
      <c r="F102" s="28"/>
      <c r="G102" s="28"/>
      <c r="H102" s="28"/>
      <c r="I102" s="28"/>
      <c r="J102" s="28"/>
      <c r="K102" s="28"/>
    </row>
    <row r="104" spans="1:11">
      <c r="A104" s="3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>
      <c r="A105" s="15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8" spans="1:11">
      <c r="A108" s="4"/>
      <c r="B108" s="29"/>
      <c r="C108" s="29"/>
      <c r="D108" s="4"/>
      <c r="E108" s="4"/>
      <c r="F108" s="16"/>
      <c r="G108" s="16"/>
      <c r="H108" s="16"/>
      <c r="I108" s="16"/>
      <c r="J108" s="16"/>
      <c r="K108" s="16"/>
    </row>
    <row r="109" spans="1:11">
      <c r="A109" s="11"/>
      <c r="B109" s="16"/>
      <c r="C109" s="16"/>
      <c r="D109" s="16"/>
      <c r="E109" s="16"/>
      <c r="F109" s="16"/>
      <c r="G109" s="16"/>
      <c r="H109" s="16"/>
      <c r="I109" s="16"/>
      <c r="J109" s="16"/>
      <c r="K109" s="16"/>
    </row>
  </sheetData>
  <pageMargins left="1" right="1" top="1" bottom="1" header="0.3" footer="0.3"/>
  <pageSetup scale="74" firstPageNumber="3" fitToHeight="3" orientation="landscape" useFirstPageNumber="1" r:id="rId1"/>
  <headerFooter>
    <oddFooter>&amp;C&amp;"Arial,Regular"&amp;10Page 10.&amp;P</oddFooter>
  </headerFooter>
  <rowBreaks count="2" manualBreakCount="2">
    <brk id="31" max="16383" man="1"/>
    <brk id="69" max="16383" man="1"/>
  </rowBreaks>
  <customProperties>
    <customPr name="_pios_id" r:id="rId2"/>
  </customProperties>
  <ignoredErrors>
    <ignoredError sqref="E86 E8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5"/>
  <sheetViews>
    <sheetView view="pageBreakPreview" zoomScaleNormal="100" zoomScaleSheetLayoutView="100" workbookViewId="0">
      <selection activeCell="A5" sqref="A5"/>
    </sheetView>
  </sheetViews>
  <sheetFormatPr defaultRowHeight="12.75"/>
  <cols>
    <col min="1" max="1" width="8.28515625" style="42" customWidth="1"/>
    <col min="2" max="2" width="4.28515625" style="43" bestFit="1" customWidth="1"/>
    <col min="3" max="3" width="9.5703125" style="43" bestFit="1" customWidth="1"/>
    <col min="4" max="4" width="9" style="34" bestFit="1" customWidth="1"/>
    <col min="5" max="5" width="9.5703125" style="34" bestFit="1" customWidth="1"/>
    <col min="6" max="6" width="8.85546875" style="34" bestFit="1" customWidth="1"/>
    <col min="7" max="7" width="10.140625" style="34" bestFit="1" customWidth="1"/>
    <col min="8" max="8" width="11" style="34" customWidth="1"/>
    <col min="9" max="9" width="10" style="34" bestFit="1" customWidth="1"/>
    <col min="10" max="10" width="9.140625" style="34" bestFit="1" customWidth="1"/>
    <col min="11" max="11" width="10.140625" style="34" bestFit="1" customWidth="1"/>
    <col min="12" max="12" width="10.7109375" style="34" bestFit="1" customWidth="1"/>
    <col min="13" max="13" width="2.42578125" style="34" customWidth="1"/>
    <col min="14" max="14" width="10.42578125" style="34" bestFit="1" customWidth="1"/>
    <col min="15" max="15" width="12" style="248" bestFit="1" customWidth="1"/>
    <col min="16" max="16" width="12.7109375" style="248" customWidth="1"/>
    <col min="17" max="17" width="9.140625" style="248"/>
    <col min="18" max="16384" width="9.140625" style="34"/>
  </cols>
  <sheetData>
    <row r="1" spans="1:17">
      <c r="A1" s="30" t="str">
        <f>'10.1'!A11</f>
        <v>PacifiCorp</v>
      </c>
    </row>
    <row r="2" spans="1:17">
      <c r="A2" s="30" t="str">
        <f>'10.1'!A12</f>
        <v>Washington General Rate Case - 2021</v>
      </c>
    </row>
    <row r="3" spans="1:17">
      <c r="A3" s="30" t="s">
        <v>40</v>
      </c>
      <c r="D3" s="50"/>
      <c r="E3" s="50"/>
      <c r="F3" s="50"/>
      <c r="G3" s="50"/>
      <c r="H3" s="50"/>
      <c r="I3" s="50"/>
      <c r="J3" s="50"/>
    </row>
    <row r="4" spans="1:17">
      <c r="A4" s="30" t="s">
        <v>265</v>
      </c>
      <c r="L4" s="50"/>
    </row>
    <row r="5" spans="1:17" ht="13.5" thickBot="1">
      <c r="A5" s="30"/>
      <c r="L5" s="50"/>
    </row>
    <row r="6" spans="1:17" ht="13.5" thickBot="1">
      <c r="D6" s="31" t="s">
        <v>41</v>
      </c>
      <c r="E6" s="36"/>
      <c r="F6" s="36"/>
      <c r="G6" s="36"/>
      <c r="H6" s="36"/>
      <c r="I6" s="36"/>
      <c r="J6" s="36"/>
      <c r="K6" s="47"/>
    </row>
    <row r="7" spans="1:17" ht="13.5" thickBot="1">
      <c r="D7" s="31" t="s">
        <v>42</v>
      </c>
      <c r="E7" s="36"/>
      <c r="F7" s="36"/>
      <c r="G7" s="36"/>
      <c r="H7" s="36"/>
      <c r="I7" s="36"/>
      <c r="J7" s="36"/>
      <c r="K7" s="32" t="s">
        <v>39</v>
      </c>
      <c r="L7" s="37"/>
      <c r="M7" s="37"/>
      <c r="N7" s="37"/>
      <c r="O7" s="155"/>
      <c r="P7" s="155"/>
    </row>
    <row r="8" spans="1:17">
      <c r="A8" s="39" t="s">
        <v>43</v>
      </c>
      <c r="B8" s="61" t="s">
        <v>44</v>
      </c>
      <c r="C8" s="61" t="s">
        <v>45</v>
      </c>
      <c r="D8" s="39" t="s">
        <v>46</v>
      </c>
      <c r="E8" s="39" t="s">
        <v>47</v>
      </c>
      <c r="F8" s="39" t="s">
        <v>48</v>
      </c>
      <c r="G8" s="39" t="s">
        <v>49</v>
      </c>
      <c r="H8" s="39" t="s">
        <v>50</v>
      </c>
      <c r="I8" s="39" t="s">
        <v>51</v>
      </c>
      <c r="J8" s="39" t="s">
        <v>52</v>
      </c>
      <c r="K8" s="40" t="s">
        <v>53</v>
      </c>
      <c r="L8" s="41" t="s">
        <v>54</v>
      </c>
      <c r="N8" s="41" t="s">
        <v>10</v>
      </c>
      <c r="O8" s="249"/>
      <c r="P8" s="249"/>
    </row>
    <row r="9" spans="1:17" s="51" customFormat="1">
      <c r="A9" s="221">
        <v>43282</v>
      </c>
      <c r="B9" s="222">
        <v>16</v>
      </c>
      <c r="C9" s="222">
        <v>17</v>
      </c>
      <c r="D9" s="226">
        <v>125.975133</v>
      </c>
      <c r="E9" s="226">
        <v>2525.634556</v>
      </c>
      <c r="F9" s="226">
        <v>790.07236</v>
      </c>
      <c r="G9" s="226">
        <v>1082.492945</v>
      </c>
      <c r="H9" s="226">
        <v>5073.5954529999999</v>
      </c>
      <c r="I9" s="226">
        <v>741.30120899999997</v>
      </c>
      <c r="J9" s="226">
        <v>212.01386400000001</v>
      </c>
      <c r="K9" s="223">
        <v>3.2010399999999999</v>
      </c>
      <c r="L9" s="220">
        <f t="shared" ref="L9:L20" si="0">H9-K9</f>
        <v>5070.394413</v>
      </c>
      <c r="N9" s="220">
        <f t="shared" ref="N9:N20" si="1">SUM(D9:J9)</f>
        <v>10551.085519999999</v>
      </c>
      <c r="O9" s="250"/>
      <c r="P9" s="251"/>
      <c r="Q9" s="65"/>
    </row>
    <row r="10" spans="1:17" s="51" customFormat="1">
      <c r="A10" s="221">
        <v>43313</v>
      </c>
      <c r="B10" s="222">
        <v>9</v>
      </c>
      <c r="C10" s="222">
        <v>16</v>
      </c>
      <c r="D10" s="226">
        <v>133.22586799999999</v>
      </c>
      <c r="E10" s="226">
        <v>2491.1907449999999</v>
      </c>
      <c r="F10" s="226">
        <v>839.87825899999996</v>
      </c>
      <c r="G10" s="226">
        <v>1077.6613159999999</v>
      </c>
      <c r="H10" s="226">
        <v>4959.0499309999996</v>
      </c>
      <c r="I10" s="226">
        <v>566.91101200000003</v>
      </c>
      <c r="J10" s="226">
        <v>194.64994899999999</v>
      </c>
      <c r="K10" s="223">
        <v>3.7933599999999998</v>
      </c>
      <c r="L10" s="220">
        <f t="shared" si="0"/>
        <v>4955.2565709999999</v>
      </c>
      <c r="N10" s="220">
        <f t="shared" si="1"/>
        <v>10262.567080000001</v>
      </c>
      <c r="O10" s="250"/>
      <c r="P10" s="251"/>
      <c r="Q10" s="65"/>
    </row>
    <row r="11" spans="1:17" s="51" customFormat="1">
      <c r="A11" s="221">
        <v>43344</v>
      </c>
      <c r="B11" s="222">
        <v>7</v>
      </c>
      <c r="C11" s="222">
        <v>17</v>
      </c>
      <c r="D11" s="226">
        <v>103.434673</v>
      </c>
      <c r="E11" s="226">
        <v>1933.790117</v>
      </c>
      <c r="F11" s="226">
        <v>694.39269300000001</v>
      </c>
      <c r="G11" s="226">
        <v>987.07255299999997</v>
      </c>
      <c r="H11" s="226">
        <v>4422.2376329999997</v>
      </c>
      <c r="I11" s="226">
        <v>531.14670000000001</v>
      </c>
      <c r="J11" s="226">
        <v>194.01781700000001</v>
      </c>
      <c r="K11" s="223">
        <v>2.5930399999999998</v>
      </c>
      <c r="L11" s="220">
        <f t="shared" si="0"/>
        <v>4419.644593</v>
      </c>
      <c r="N11" s="220">
        <f t="shared" si="1"/>
        <v>8866.0921859999999</v>
      </c>
      <c r="O11" s="250"/>
      <c r="P11" s="251"/>
      <c r="Q11" s="65"/>
    </row>
    <row r="12" spans="1:17" s="51" customFormat="1">
      <c r="A12" s="221">
        <v>43374</v>
      </c>
      <c r="B12" s="222">
        <v>1</v>
      </c>
      <c r="C12" s="222">
        <v>20</v>
      </c>
      <c r="D12" s="226">
        <v>97.349031999999994</v>
      </c>
      <c r="E12" s="226">
        <v>1656.4599519999999</v>
      </c>
      <c r="F12" s="226">
        <v>547.09491000000003</v>
      </c>
      <c r="G12" s="226">
        <v>952.51979600000004</v>
      </c>
      <c r="H12" s="226">
        <v>3358.8826749999998</v>
      </c>
      <c r="I12" s="226">
        <v>439.33160800000002</v>
      </c>
      <c r="J12" s="226">
        <v>198.02910700000001</v>
      </c>
      <c r="K12" s="223">
        <v>2.2175599999999998</v>
      </c>
      <c r="L12" s="220">
        <f t="shared" si="0"/>
        <v>3356.6651149999998</v>
      </c>
      <c r="N12" s="220">
        <f t="shared" si="1"/>
        <v>7249.6670800000011</v>
      </c>
      <c r="O12" s="250"/>
      <c r="P12" s="251"/>
      <c r="Q12" s="65"/>
    </row>
    <row r="13" spans="1:17" s="51" customFormat="1">
      <c r="A13" s="221">
        <v>43405</v>
      </c>
      <c r="B13" s="222">
        <v>19</v>
      </c>
      <c r="C13" s="222">
        <v>8</v>
      </c>
      <c r="D13" s="226">
        <v>126.227164</v>
      </c>
      <c r="E13" s="226">
        <v>2190.7884979999999</v>
      </c>
      <c r="F13" s="226">
        <v>705.42012099999999</v>
      </c>
      <c r="G13" s="226">
        <v>981.45621000000006</v>
      </c>
      <c r="H13" s="226">
        <v>3126.2471110000001</v>
      </c>
      <c r="I13" s="226">
        <v>444.775171</v>
      </c>
      <c r="J13" s="226">
        <v>185.25433899999999</v>
      </c>
      <c r="K13" s="223">
        <v>2.6230000000000002</v>
      </c>
      <c r="L13" s="220">
        <f t="shared" si="0"/>
        <v>3123.6241110000001</v>
      </c>
      <c r="N13" s="220">
        <f t="shared" si="1"/>
        <v>7760.1686140000002</v>
      </c>
      <c r="O13" s="250"/>
      <c r="P13" s="251"/>
      <c r="Q13" s="65"/>
    </row>
    <row r="14" spans="1:17" s="51" customFormat="1">
      <c r="A14" s="221">
        <v>43435</v>
      </c>
      <c r="B14" s="222">
        <v>3</v>
      </c>
      <c r="C14" s="222">
        <v>18</v>
      </c>
      <c r="D14" s="226">
        <v>131.29023599999999</v>
      </c>
      <c r="E14" s="226">
        <v>2235.9232999999999</v>
      </c>
      <c r="F14" s="226">
        <v>649.77025600000002</v>
      </c>
      <c r="G14" s="226">
        <v>1010.723416</v>
      </c>
      <c r="H14" s="226">
        <v>3577.6705200000001</v>
      </c>
      <c r="I14" s="226">
        <v>455.14726200000001</v>
      </c>
      <c r="J14" s="226">
        <v>206.611434</v>
      </c>
      <c r="K14" s="223">
        <v>3.0011999999999999</v>
      </c>
      <c r="L14" s="220">
        <f t="shared" si="0"/>
        <v>3574.66932</v>
      </c>
      <c r="N14" s="220">
        <f t="shared" si="1"/>
        <v>8267.1364240000003</v>
      </c>
      <c r="O14" s="250"/>
      <c r="P14" s="251"/>
      <c r="Q14" s="65"/>
    </row>
    <row r="15" spans="1:17" s="51" customFormat="1">
      <c r="A15" s="221">
        <v>43466</v>
      </c>
      <c r="B15" s="222">
        <v>2</v>
      </c>
      <c r="C15" s="222">
        <v>18</v>
      </c>
      <c r="D15" s="226">
        <v>123.018806</v>
      </c>
      <c r="E15" s="226">
        <v>2169.999065</v>
      </c>
      <c r="F15" s="226">
        <v>681.46019699999999</v>
      </c>
      <c r="G15" s="226">
        <v>1048.8213390000001</v>
      </c>
      <c r="H15" s="226">
        <v>3558.8103219999998</v>
      </c>
      <c r="I15" s="226">
        <v>482.31079899999997</v>
      </c>
      <c r="J15" s="226">
        <v>204.66477800000001</v>
      </c>
      <c r="K15" s="223">
        <v>3.4344399999999999</v>
      </c>
      <c r="L15" s="220">
        <f t="shared" si="0"/>
        <v>3555.3758819999998</v>
      </c>
      <c r="N15" s="220">
        <f t="shared" si="1"/>
        <v>8269.085305999999</v>
      </c>
      <c r="O15" s="250"/>
      <c r="P15" s="251"/>
      <c r="Q15" s="65"/>
    </row>
    <row r="16" spans="1:17" s="51" customFormat="1">
      <c r="A16" s="221">
        <v>43497</v>
      </c>
      <c r="B16" s="222">
        <v>7</v>
      </c>
      <c r="C16" s="222">
        <v>8</v>
      </c>
      <c r="D16" s="226">
        <v>144.93231800000001</v>
      </c>
      <c r="E16" s="226">
        <v>2632.2183599999998</v>
      </c>
      <c r="F16" s="226">
        <v>894.710194</v>
      </c>
      <c r="G16" s="226">
        <v>1120.865098</v>
      </c>
      <c r="H16" s="226">
        <v>3249.1996680000002</v>
      </c>
      <c r="I16" s="226">
        <v>379.12515400000001</v>
      </c>
      <c r="J16" s="226">
        <v>182.80901600000001</v>
      </c>
      <c r="K16" s="223">
        <v>3.0204799999999996</v>
      </c>
      <c r="L16" s="220">
        <f t="shared" si="0"/>
        <v>3246.1791880000001</v>
      </c>
      <c r="N16" s="220">
        <f t="shared" si="1"/>
        <v>8603.8598079999992</v>
      </c>
      <c r="O16" s="250"/>
      <c r="P16" s="251"/>
      <c r="Q16" s="65"/>
    </row>
    <row r="17" spans="1:17" s="51" customFormat="1">
      <c r="A17" s="221">
        <v>43525</v>
      </c>
      <c r="B17" s="222">
        <v>4</v>
      </c>
      <c r="C17" s="222">
        <v>8</v>
      </c>
      <c r="D17" s="226">
        <v>125.84850299999999</v>
      </c>
      <c r="E17" s="226">
        <v>2517.5121399999998</v>
      </c>
      <c r="F17" s="226">
        <v>794.05742999999995</v>
      </c>
      <c r="G17" s="226">
        <v>1060.642437</v>
      </c>
      <c r="H17" s="226">
        <v>3114.1939640000001</v>
      </c>
      <c r="I17" s="226">
        <v>406.27663899999999</v>
      </c>
      <c r="J17" s="226">
        <v>198.97309200000001</v>
      </c>
      <c r="K17" s="223">
        <v>2.6678799999999998</v>
      </c>
      <c r="L17" s="220">
        <f t="shared" si="0"/>
        <v>3111.5260840000001</v>
      </c>
      <c r="N17" s="220">
        <f t="shared" si="1"/>
        <v>8217.5042049999993</v>
      </c>
      <c r="O17" s="250"/>
      <c r="P17" s="251"/>
      <c r="Q17" s="65"/>
    </row>
    <row r="18" spans="1:17" s="51" customFormat="1">
      <c r="A18" s="221">
        <v>43556</v>
      </c>
      <c r="B18" s="222">
        <v>10</v>
      </c>
      <c r="C18" s="222">
        <v>8</v>
      </c>
      <c r="D18" s="226">
        <v>118.53343</v>
      </c>
      <c r="E18" s="226">
        <v>1958.1241809999999</v>
      </c>
      <c r="F18" s="226">
        <v>550.45442200000002</v>
      </c>
      <c r="G18" s="226">
        <v>926.15040599999998</v>
      </c>
      <c r="H18" s="226">
        <v>3030.3350070000001</v>
      </c>
      <c r="I18" s="226">
        <v>401.37452200000001</v>
      </c>
      <c r="J18" s="226">
        <v>182.369688</v>
      </c>
      <c r="K18" s="223">
        <v>2.4239600000000001</v>
      </c>
      <c r="L18" s="220">
        <f t="shared" si="0"/>
        <v>3027.9110470000001</v>
      </c>
      <c r="N18" s="220">
        <f t="shared" si="1"/>
        <v>7167.3416559999996</v>
      </c>
      <c r="O18" s="250"/>
      <c r="P18" s="251"/>
      <c r="Q18" s="65"/>
    </row>
    <row r="19" spans="1:17" s="51" customFormat="1">
      <c r="A19" s="221">
        <v>43586</v>
      </c>
      <c r="B19" s="222">
        <v>13</v>
      </c>
      <c r="C19" s="222">
        <v>18</v>
      </c>
      <c r="D19" s="226">
        <v>105.095082</v>
      </c>
      <c r="E19" s="226">
        <v>1632.361238</v>
      </c>
      <c r="F19" s="226">
        <v>543.19303300000001</v>
      </c>
      <c r="G19" s="226">
        <v>948.00661000000002</v>
      </c>
      <c r="H19" s="226">
        <v>3407.2709759999998</v>
      </c>
      <c r="I19" s="226">
        <v>485.47007400000001</v>
      </c>
      <c r="J19" s="226">
        <v>189.456853</v>
      </c>
      <c r="K19" s="223">
        <v>2.1267600000000004</v>
      </c>
      <c r="L19" s="220">
        <f t="shared" si="0"/>
        <v>3405.1442159999997</v>
      </c>
      <c r="N19" s="220">
        <f t="shared" si="1"/>
        <v>7310.8538659999986</v>
      </c>
      <c r="O19" s="250"/>
      <c r="P19" s="251"/>
      <c r="Q19" s="65"/>
    </row>
    <row r="20" spans="1:17" s="51" customFormat="1">
      <c r="A20" s="221">
        <v>43617</v>
      </c>
      <c r="B20" s="222">
        <v>28</v>
      </c>
      <c r="C20" s="222">
        <v>18</v>
      </c>
      <c r="D20" s="226">
        <v>113.156229</v>
      </c>
      <c r="E20" s="226">
        <v>1694.986889</v>
      </c>
      <c r="F20" s="226">
        <v>557.03500899999995</v>
      </c>
      <c r="G20" s="226">
        <v>1046.8520900000001</v>
      </c>
      <c r="H20" s="226">
        <v>4340.936498</v>
      </c>
      <c r="I20" s="226">
        <v>737.80702399999996</v>
      </c>
      <c r="J20" s="226">
        <v>190.64849899999999</v>
      </c>
      <c r="K20" s="223">
        <v>2.9371199999999997</v>
      </c>
      <c r="L20" s="220">
        <f t="shared" si="0"/>
        <v>4337.9993780000004</v>
      </c>
      <c r="N20" s="220">
        <f t="shared" si="1"/>
        <v>8681.422238000001</v>
      </c>
      <c r="O20" s="250"/>
      <c r="P20" s="251"/>
      <c r="Q20" s="65"/>
    </row>
    <row r="21" spans="1:17" s="51" customFormat="1" ht="13.5" thickBot="1">
      <c r="A21" s="52"/>
      <c r="B21" s="53"/>
      <c r="C21" s="53"/>
      <c r="D21" s="54">
        <f t="shared" ref="D21:J21" si="2">SUM(D9:D20)</f>
        <v>1448.086474</v>
      </c>
      <c r="E21" s="54">
        <f t="shared" si="2"/>
        <v>25638.989040999997</v>
      </c>
      <c r="F21" s="54">
        <f t="shared" si="2"/>
        <v>8247.5388839999996</v>
      </c>
      <c r="G21" s="54">
        <f t="shared" si="2"/>
        <v>12243.264216000001</v>
      </c>
      <c r="H21" s="54">
        <f t="shared" si="2"/>
        <v>45218.429758000006</v>
      </c>
      <c r="I21" s="54">
        <f t="shared" si="2"/>
        <v>6070.9771739999987</v>
      </c>
      <c r="J21" s="54">
        <f t="shared" si="2"/>
        <v>2339.4984359999999</v>
      </c>
      <c r="K21" s="55">
        <f>SUM(K9:K20)</f>
        <v>34.039839999999998</v>
      </c>
      <c r="L21" s="54">
        <f>SUM(L9:L20)</f>
        <v>45184.389918000001</v>
      </c>
      <c r="M21" s="54"/>
      <c r="N21" s="54">
        <f>SUM(N9:N20)</f>
        <v>101206.78398300002</v>
      </c>
      <c r="O21" s="250"/>
      <c r="P21" s="251"/>
      <c r="Q21" s="65"/>
    </row>
    <row r="22" spans="1:17" ht="24.75" customHeight="1" thickTop="1">
      <c r="F22" s="34" t="s">
        <v>55</v>
      </c>
      <c r="H22" s="49" t="s">
        <v>56</v>
      </c>
      <c r="I22" s="46" t="s">
        <v>57</v>
      </c>
      <c r="N22" s="33" t="s">
        <v>55</v>
      </c>
      <c r="O22" s="249"/>
      <c r="P22" s="249"/>
    </row>
    <row r="23" spans="1:17" ht="13.5" thickBot="1">
      <c r="H23" s="35" t="s">
        <v>58</v>
      </c>
      <c r="O23" s="249"/>
      <c r="P23" s="249"/>
    </row>
    <row r="24" spans="1:17" ht="13.5" thickBot="1">
      <c r="D24" s="31" t="s">
        <v>42</v>
      </c>
      <c r="E24" s="36"/>
      <c r="F24" s="36"/>
      <c r="G24" s="36"/>
      <c r="H24" s="36"/>
      <c r="I24" s="36"/>
      <c r="J24" s="36"/>
      <c r="K24" s="32" t="s">
        <v>39</v>
      </c>
      <c r="L24" s="37"/>
      <c r="M24" s="37"/>
      <c r="N24" s="37"/>
      <c r="O24" s="249"/>
      <c r="P24" s="249"/>
    </row>
    <row r="25" spans="1:17">
      <c r="A25" s="39" t="s">
        <v>43</v>
      </c>
      <c r="B25" s="61" t="s">
        <v>44</v>
      </c>
      <c r="C25" s="61" t="s">
        <v>45</v>
      </c>
      <c r="D25" s="39" t="s">
        <v>46</v>
      </c>
      <c r="E25" s="39" t="s">
        <v>47</v>
      </c>
      <c r="F25" s="39" t="s">
        <v>48</v>
      </c>
      <c r="G25" s="39" t="s">
        <v>49</v>
      </c>
      <c r="H25" s="39" t="s">
        <v>53</v>
      </c>
      <c r="I25" s="39" t="s">
        <v>51</v>
      </c>
      <c r="J25" s="39" t="s">
        <v>52</v>
      </c>
      <c r="K25" s="40" t="s">
        <v>53</v>
      </c>
      <c r="L25" s="41" t="s">
        <v>54</v>
      </c>
      <c r="N25" s="41" t="s">
        <v>10</v>
      </c>
      <c r="O25" s="249"/>
      <c r="P25" s="249"/>
    </row>
    <row r="26" spans="1:17" s="51" customFormat="1">
      <c r="A26" s="221">
        <f>A9</f>
        <v>43282</v>
      </c>
      <c r="B26" s="222">
        <f t="shared" ref="B26:C26" si="3">B9</f>
        <v>16</v>
      </c>
      <c r="C26" s="222">
        <f t="shared" si="3"/>
        <v>17</v>
      </c>
      <c r="D26" s="226">
        <v>0</v>
      </c>
      <c r="E26" s="226">
        <v>0</v>
      </c>
      <c r="F26" s="226">
        <v>0</v>
      </c>
      <c r="G26" s="226">
        <v>0</v>
      </c>
      <c r="H26" s="226">
        <v>-226.18286823380367</v>
      </c>
      <c r="I26" s="226">
        <v>-139.97053170355571</v>
      </c>
      <c r="J26" s="226">
        <v>0</v>
      </c>
      <c r="K26" s="223"/>
      <c r="L26" s="220">
        <f t="shared" ref="L26:L37" si="4">H26-K26</f>
        <v>-226.18286823380367</v>
      </c>
      <c r="M26" s="220"/>
      <c r="N26" s="220">
        <f t="shared" ref="N26:N37" si="5">SUM(D26:J26)</f>
        <v>-366.15339993735938</v>
      </c>
      <c r="O26" s="250"/>
      <c r="P26" s="251"/>
      <c r="Q26" s="65"/>
    </row>
    <row r="27" spans="1:17" s="51" customFormat="1">
      <c r="A27" s="221">
        <f t="shared" ref="A27:C37" si="6">A10</f>
        <v>43313</v>
      </c>
      <c r="B27" s="222">
        <f t="shared" si="6"/>
        <v>9</v>
      </c>
      <c r="C27" s="222">
        <f t="shared" si="6"/>
        <v>16</v>
      </c>
      <c r="D27" s="226">
        <v>0</v>
      </c>
      <c r="E27" s="226">
        <v>0</v>
      </c>
      <c r="F27" s="226">
        <v>0</v>
      </c>
      <c r="G27" s="226">
        <v>0</v>
      </c>
      <c r="H27" s="226">
        <v>-209.8185204683453</v>
      </c>
      <c r="I27" s="226">
        <v>-55.988212681422283</v>
      </c>
      <c r="J27" s="226">
        <v>0</v>
      </c>
      <c r="K27" s="223"/>
      <c r="L27" s="220">
        <f t="shared" si="4"/>
        <v>-209.8185204683453</v>
      </c>
      <c r="M27" s="220"/>
      <c r="N27" s="220">
        <f t="shared" si="5"/>
        <v>-265.80673314976758</v>
      </c>
      <c r="O27" s="250"/>
      <c r="P27" s="251"/>
      <c r="Q27" s="65"/>
    </row>
    <row r="28" spans="1:17" s="51" customFormat="1">
      <c r="A28" s="221">
        <f t="shared" si="6"/>
        <v>43344</v>
      </c>
      <c r="B28" s="222">
        <f t="shared" si="6"/>
        <v>7</v>
      </c>
      <c r="C28" s="222">
        <f t="shared" si="6"/>
        <v>17</v>
      </c>
      <c r="D28" s="226">
        <v>0</v>
      </c>
      <c r="E28" s="226">
        <v>0</v>
      </c>
      <c r="F28" s="226">
        <v>0</v>
      </c>
      <c r="G28" s="226">
        <v>0</v>
      </c>
      <c r="H28" s="226">
        <v>-99.922601113862797</v>
      </c>
      <c r="I28" s="226">
        <v>0</v>
      </c>
      <c r="J28" s="226">
        <v>0</v>
      </c>
      <c r="K28" s="223"/>
      <c r="L28" s="220">
        <f t="shared" si="4"/>
        <v>-99.922601113862797</v>
      </c>
      <c r="M28" s="220"/>
      <c r="N28" s="220">
        <f t="shared" si="5"/>
        <v>-99.922601113862797</v>
      </c>
      <c r="O28" s="250"/>
      <c r="P28" s="251"/>
      <c r="Q28" s="65"/>
    </row>
    <row r="29" spans="1:17" s="51" customFormat="1">
      <c r="A29" s="221">
        <f t="shared" si="6"/>
        <v>43374</v>
      </c>
      <c r="B29" s="222">
        <f t="shared" si="6"/>
        <v>1</v>
      </c>
      <c r="C29" s="222">
        <f t="shared" si="6"/>
        <v>20</v>
      </c>
      <c r="D29" s="226">
        <v>0</v>
      </c>
      <c r="E29" s="226">
        <v>0</v>
      </c>
      <c r="F29" s="226">
        <v>0</v>
      </c>
      <c r="G29" s="226">
        <v>0</v>
      </c>
      <c r="H29" s="226">
        <v>0</v>
      </c>
      <c r="I29" s="226">
        <v>0</v>
      </c>
      <c r="J29" s="226">
        <v>0</v>
      </c>
      <c r="K29" s="223"/>
      <c r="L29" s="220">
        <f t="shared" si="4"/>
        <v>0</v>
      </c>
      <c r="M29" s="220"/>
      <c r="N29" s="220">
        <f t="shared" si="5"/>
        <v>0</v>
      </c>
      <c r="O29" s="250"/>
      <c r="P29" s="251"/>
      <c r="Q29" s="65"/>
    </row>
    <row r="30" spans="1:17" s="51" customFormat="1">
      <c r="A30" s="221">
        <f t="shared" si="6"/>
        <v>43405</v>
      </c>
      <c r="B30" s="222">
        <f t="shared" si="6"/>
        <v>19</v>
      </c>
      <c r="C30" s="222">
        <f t="shared" si="6"/>
        <v>8</v>
      </c>
      <c r="D30" s="226">
        <v>0</v>
      </c>
      <c r="E30" s="226">
        <v>0</v>
      </c>
      <c r="F30" s="226">
        <v>0</v>
      </c>
      <c r="G30" s="226">
        <v>0</v>
      </c>
      <c r="H30" s="226">
        <v>0</v>
      </c>
      <c r="I30" s="226">
        <v>0</v>
      </c>
      <c r="J30" s="226">
        <v>0</v>
      </c>
      <c r="K30" s="223"/>
      <c r="L30" s="220">
        <f t="shared" si="4"/>
        <v>0</v>
      </c>
      <c r="M30" s="220"/>
      <c r="N30" s="220">
        <f t="shared" si="5"/>
        <v>0</v>
      </c>
      <c r="O30" s="250"/>
      <c r="P30" s="251"/>
      <c r="Q30" s="65"/>
    </row>
    <row r="31" spans="1:17" s="51" customFormat="1">
      <c r="A31" s="221">
        <f t="shared" si="6"/>
        <v>43435</v>
      </c>
      <c r="B31" s="222">
        <f t="shared" si="6"/>
        <v>3</v>
      </c>
      <c r="C31" s="222">
        <f t="shared" si="6"/>
        <v>18</v>
      </c>
      <c r="D31" s="226">
        <v>0</v>
      </c>
      <c r="E31" s="226">
        <v>0</v>
      </c>
      <c r="F31" s="226">
        <v>0</v>
      </c>
      <c r="G31" s="226">
        <v>0</v>
      </c>
      <c r="H31" s="226">
        <v>0</v>
      </c>
      <c r="I31" s="226">
        <v>0</v>
      </c>
      <c r="J31" s="226">
        <v>0</v>
      </c>
      <c r="K31" s="223"/>
      <c r="L31" s="220">
        <f t="shared" si="4"/>
        <v>0</v>
      </c>
      <c r="M31" s="220"/>
      <c r="N31" s="220">
        <f t="shared" si="5"/>
        <v>0</v>
      </c>
      <c r="O31" s="250"/>
      <c r="P31" s="251"/>
      <c r="Q31" s="65"/>
    </row>
    <row r="32" spans="1:17" s="51" customFormat="1">
      <c r="A32" s="221">
        <f t="shared" si="6"/>
        <v>43466</v>
      </c>
      <c r="B32" s="222">
        <f t="shared" si="6"/>
        <v>2</v>
      </c>
      <c r="C32" s="222">
        <f t="shared" si="6"/>
        <v>18</v>
      </c>
      <c r="D32" s="226">
        <v>0</v>
      </c>
      <c r="E32" s="226">
        <v>0</v>
      </c>
      <c r="F32" s="226">
        <v>0</v>
      </c>
      <c r="G32" s="226">
        <v>0</v>
      </c>
      <c r="H32" s="226">
        <v>-80.285952175000006</v>
      </c>
      <c r="I32" s="226">
        <v>0</v>
      </c>
      <c r="J32" s="226">
        <v>0</v>
      </c>
      <c r="K32" s="223"/>
      <c r="L32" s="220">
        <f t="shared" si="4"/>
        <v>-80.285952175000006</v>
      </c>
      <c r="N32" s="220">
        <f t="shared" si="5"/>
        <v>-80.285952175000006</v>
      </c>
      <c r="O32" s="250"/>
      <c r="P32" s="251"/>
      <c r="Q32" s="65"/>
    </row>
    <row r="33" spans="1:16">
      <c r="A33" s="221">
        <f t="shared" si="6"/>
        <v>43497</v>
      </c>
      <c r="B33" s="222">
        <f t="shared" si="6"/>
        <v>7</v>
      </c>
      <c r="C33" s="222">
        <f t="shared" si="6"/>
        <v>8</v>
      </c>
      <c r="D33" s="226">
        <v>0</v>
      </c>
      <c r="E33" s="226">
        <v>0</v>
      </c>
      <c r="F33" s="226">
        <v>0</v>
      </c>
      <c r="G33" s="226">
        <v>0</v>
      </c>
      <c r="H33" s="226">
        <v>0</v>
      </c>
      <c r="I33" s="226">
        <v>0</v>
      </c>
      <c r="J33" s="226">
        <v>0</v>
      </c>
      <c r="K33" s="223"/>
      <c r="L33" s="220">
        <f t="shared" si="4"/>
        <v>0</v>
      </c>
      <c r="M33" s="51"/>
      <c r="N33" s="220">
        <f t="shared" si="5"/>
        <v>0</v>
      </c>
      <c r="O33" s="250"/>
      <c r="P33" s="251"/>
    </row>
    <row r="34" spans="1:16">
      <c r="A34" s="221">
        <f t="shared" si="6"/>
        <v>43525</v>
      </c>
      <c r="B34" s="222">
        <f t="shared" si="6"/>
        <v>4</v>
      </c>
      <c r="C34" s="222">
        <f t="shared" si="6"/>
        <v>8</v>
      </c>
      <c r="D34" s="226">
        <v>0</v>
      </c>
      <c r="E34" s="226">
        <v>0</v>
      </c>
      <c r="F34" s="226">
        <v>0</v>
      </c>
      <c r="G34" s="226">
        <v>0</v>
      </c>
      <c r="H34" s="226">
        <v>0</v>
      </c>
      <c r="I34" s="226">
        <v>0</v>
      </c>
      <c r="J34" s="226">
        <v>0</v>
      </c>
      <c r="K34" s="223"/>
      <c r="L34" s="220">
        <f t="shared" si="4"/>
        <v>0</v>
      </c>
      <c r="M34" s="51"/>
      <c r="N34" s="220">
        <f t="shared" si="5"/>
        <v>0</v>
      </c>
      <c r="O34" s="250"/>
      <c r="P34" s="251"/>
    </row>
    <row r="35" spans="1:16">
      <c r="A35" s="221">
        <f t="shared" si="6"/>
        <v>43556</v>
      </c>
      <c r="B35" s="222">
        <f t="shared" si="6"/>
        <v>10</v>
      </c>
      <c r="C35" s="222">
        <f t="shared" si="6"/>
        <v>8</v>
      </c>
      <c r="D35" s="226">
        <v>0</v>
      </c>
      <c r="E35" s="226">
        <v>0</v>
      </c>
      <c r="F35" s="226">
        <v>0</v>
      </c>
      <c r="G35" s="226">
        <v>0</v>
      </c>
      <c r="H35" s="226">
        <v>0</v>
      </c>
      <c r="I35" s="226">
        <v>0</v>
      </c>
      <c r="J35" s="226">
        <v>0</v>
      </c>
      <c r="K35" s="223"/>
      <c r="L35" s="220">
        <f t="shared" si="4"/>
        <v>0</v>
      </c>
      <c r="M35" s="51"/>
      <c r="N35" s="220">
        <f t="shared" si="5"/>
        <v>0</v>
      </c>
      <c r="O35" s="250"/>
      <c r="P35" s="251"/>
    </row>
    <row r="36" spans="1:16">
      <c r="A36" s="221">
        <f t="shared" si="6"/>
        <v>43586</v>
      </c>
      <c r="B36" s="222">
        <f t="shared" si="6"/>
        <v>13</v>
      </c>
      <c r="C36" s="222">
        <f t="shared" si="6"/>
        <v>18</v>
      </c>
      <c r="D36" s="226">
        <v>0</v>
      </c>
      <c r="E36" s="226">
        <v>0</v>
      </c>
      <c r="F36" s="226">
        <v>0</v>
      </c>
      <c r="G36" s="226">
        <v>0</v>
      </c>
      <c r="H36" s="226">
        <v>-42.283999999999999</v>
      </c>
      <c r="I36" s="226">
        <v>0</v>
      </c>
      <c r="J36" s="226">
        <v>0</v>
      </c>
      <c r="K36" s="223"/>
      <c r="L36" s="220">
        <f t="shared" si="4"/>
        <v>-42.283999999999999</v>
      </c>
      <c r="M36" s="51"/>
      <c r="N36" s="220">
        <f t="shared" si="5"/>
        <v>-42.283999999999999</v>
      </c>
      <c r="O36" s="250"/>
      <c r="P36" s="251"/>
    </row>
    <row r="37" spans="1:16">
      <c r="A37" s="221">
        <f t="shared" si="6"/>
        <v>43617</v>
      </c>
      <c r="B37" s="222">
        <f t="shared" si="6"/>
        <v>28</v>
      </c>
      <c r="C37" s="222">
        <f t="shared" si="6"/>
        <v>18</v>
      </c>
      <c r="D37" s="226">
        <v>0</v>
      </c>
      <c r="E37" s="226">
        <v>0</v>
      </c>
      <c r="F37" s="226">
        <v>0</v>
      </c>
      <c r="G37" s="226">
        <v>0</v>
      </c>
      <c r="H37" s="226">
        <v>-296.69731409999997</v>
      </c>
      <c r="I37" s="226">
        <v>-137.40799999999999</v>
      </c>
      <c r="J37" s="226">
        <v>0</v>
      </c>
      <c r="K37" s="223"/>
      <c r="L37" s="220">
        <f t="shared" si="4"/>
        <v>-296.69731409999997</v>
      </c>
      <c r="M37" s="51"/>
      <c r="N37" s="220">
        <f t="shared" si="5"/>
        <v>-434.10531409999999</v>
      </c>
      <c r="O37" s="250"/>
      <c r="P37" s="251"/>
    </row>
    <row r="38" spans="1:16" ht="13.5" thickBot="1">
      <c r="A38" s="52"/>
      <c r="B38" s="53"/>
      <c r="C38" s="53"/>
      <c r="D38" s="54">
        <f t="shared" ref="D38:L38" si="7">SUM(D26:D37)</f>
        <v>0</v>
      </c>
      <c r="E38" s="54">
        <f t="shared" si="7"/>
        <v>0</v>
      </c>
      <c r="F38" s="54">
        <f t="shared" si="7"/>
        <v>0</v>
      </c>
      <c r="G38" s="54">
        <f t="shared" si="7"/>
        <v>0</v>
      </c>
      <c r="H38" s="54">
        <f>SUM(H26:H37)</f>
        <v>-955.19125609101172</v>
      </c>
      <c r="I38" s="54">
        <f>SUM(I26:I37)</f>
        <v>-333.36674438497801</v>
      </c>
      <c r="J38" s="54">
        <f t="shared" si="7"/>
        <v>0</v>
      </c>
      <c r="K38" s="55">
        <f t="shared" si="7"/>
        <v>0</v>
      </c>
      <c r="L38" s="54">
        <f t="shared" si="7"/>
        <v>-955.19125609101172</v>
      </c>
      <c r="M38" s="54"/>
      <c r="N38" s="54">
        <f>SUM(N26:N37)</f>
        <v>-1288.5580004759897</v>
      </c>
      <c r="O38" s="250"/>
      <c r="P38" s="251"/>
    </row>
    <row r="39" spans="1:16" ht="27" customHeight="1" thickTop="1" thickBot="1">
      <c r="H39" s="49" t="s">
        <v>59</v>
      </c>
      <c r="I39" s="46" t="s">
        <v>60</v>
      </c>
      <c r="O39" s="249"/>
      <c r="P39" s="249"/>
    </row>
    <row r="40" spans="1:16" ht="13.5" thickBot="1">
      <c r="D40" s="31" t="s">
        <v>263</v>
      </c>
      <c r="E40" s="36"/>
      <c r="F40" s="36"/>
      <c r="G40" s="36"/>
      <c r="H40" s="36"/>
      <c r="I40" s="36"/>
      <c r="J40" s="36"/>
      <c r="K40" s="47"/>
      <c r="O40" s="249"/>
      <c r="P40" s="249"/>
    </row>
    <row r="41" spans="1:16" ht="13.5" thickBot="1">
      <c r="D41" s="31" t="s">
        <v>42</v>
      </c>
      <c r="E41" s="36"/>
      <c r="F41" s="36"/>
      <c r="G41" s="36"/>
      <c r="H41" s="36"/>
      <c r="I41" s="36"/>
      <c r="J41" s="36"/>
      <c r="K41" s="32" t="s">
        <v>39</v>
      </c>
      <c r="L41" s="37"/>
      <c r="M41" s="37"/>
      <c r="N41" s="37"/>
      <c r="O41" s="249"/>
      <c r="P41" s="249"/>
    </row>
    <row r="42" spans="1:16">
      <c r="A42" s="39" t="s">
        <v>43</v>
      </c>
      <c r="B42" s="61" t="s">
        <v>44</v>
      </c>
      <c r="C42" s="61" t="s">
        <v>45</v>
      </c>
      <c r="D42" s="39" t="s">
        <v>46</v>
      </c>
      <c r="E42" s="39" t="s">
        <v>47</v>
      </c>
      <c r="F42" s="39" t="s">
        <v>48</v>
      </c>
      <c r="G42" s="39" t="s">
        <v>49</v>
      </c>
      <c r="H42" s="39" t="s">
        <v>53</v>
      </c>
      <c r="I42" s="39" t="s">
        <v>51</v>
      </c>
      <c r="J42" s="39" t="s">
        <v>52</v>
      </c>
      <c r="K42" s="40" t="s">
        <v>53</v>
      </c>
      <c r="L42" s="41" t="s">
        <v>54</v>
      </c>
      <c r="N42" s="41" t="s">
        <v>10</v>
      </c>
      <c r="O42" s="252"/>
      <c r="P42" s="252"/>
    </row>
    <row r="43" spans="1:16">
      <c r="A43" s="221">
        <f>A26</f>
        <v>43282</v>
      </c>
      <c r="B43" s="222">
        <f t="shared" ref="B43:C43" si="8">B26</f>
        <v>16</v>
      </c>
      <c r="C43" s="222">
        <f t="shared" si="8"/>
        <v>17</v>
      </c>
      <c r="D43" s="33">
        <f t="shared" ref="D43:N54" si="9">D9+D26</f>
        <v>125.975133</v>
      </c>
      <c r="E43" s="33">
        <f t="shared" si="9"/>
        <v>2525.634556</v>
      </c>
      <c r="F43" s="33">
        <f t="shared" si="9"/>
        <v>790.07236</v>
      </c>
      <c r="G43" s="33">
        <f t="shared" si="9"/>
        <v>1082.492945</v>
      </c>
      <c r="H43" s="33">
        <f t="shared" si="9"/>
        <v>4847.4125847661962</v>
      </c>
      <c r="I43" s="33">
        <f t="shared" si="9"/>
        <v>601.33067729644426</v>
      </c>
      <c r="J43" s="33">
        <f t="shared" si="9"/>
        <v>212.01386400000001</v>
      </c>
      <c r="K43" s="223">
        <f t="shared" si="9"/>
        <v>3.2010399999999999</v>
      </c>
      <c r="L43" s="33">
        <f t="shared" si="9"/>
        <v>4844.2115447661963</v>
      </c>
      <c r="M43" s="33"/>
      <c r="N43" s="33">
        <f t="shared" ref="N43:N48" si="10">N9+N26</f>
        <v>10184.93212006264</v>
      </c>
      <c r="O43" s="250"/>
      <c r="P43" s="251"/>
    </row>
    <row r="44" spans="1:16">
      <c r="A44" s="221">
        <f t="shared" ref="A44:C54" si="11">A27</f>
        <v>43313</v>
      </c>
      <c r="B44" s="222">
        <f t="shared" si="11"/>
        <v>9</v>
      </c>
      <c r="C44" s="222">
        <f t="shared" si="11"/>
        <v>16</v>
      </c>
      <c r="D44" s="33">
        <f t="shared" si="9"/>
        <v>133.22586799999999</v>
      </c>
      <c r="E44" s="33">
        <f t="shared" si="9"/>
        <v>2491.1907449999999</v>
      </c>
      <c r="F44" s="33">
        <f t="shared" si="9"/>
        <v>839.87825899999996</v>
      </c>
      <c r="G44" s="33">
        <f t="shared" si="9"/>
        <v>1077.6613159999999</v>
      </c>
      <c r="H44" s="33">
        <f t="shared" si="9"/>
        <v>4749.2314105316545</v>
      </c>
      <c r="I44" s="33">
        <f t="shared" si="9"/>
        <v>510.92279931857774</v>
      </c>
      <c r="J44" s="33">
        <f t="shared" si="9"/>
        <v>194.64994899999999</v>
      </c>
      <c r="K44" s="223">
        <f t="shared" si="9"/>
        <v>3.7933599999999998</v>
      </c>
      <c r="L44" s="33">
        <f t="shared" si="9"/>
        <v>4745.4380505316549</v>
      </c>
      <c r="M44" s="33"/>
      <c r="N44" s="33">
        <f t="shared" si="10"/>
        <v>9996.760346850233</v>
      </c>
      <c r="O44" s="250"/>
      <c r="P44" s="251"/>
    </row>
    <row r="45" spans="1:16">
      <c r="A45" s="221">
        <f t="shared" si="11"/>
        <v>43344</v>
      </c>
      <c r="B45" s="222">
        <f t="shared" si="11"/>
        <v>7</v>
      </c>
      <c r="C45" s="222">
        <f t="shared" si="11"/>
        <v>17</v>
      </c>
      <c r="D45" s="33">
        <f t="shared" si="9"/>
        <v>103.434673</v>
      </c>
      <c r="E45" s="33">
        <f t="shared" si="9"/>
        <v>1933.790117</v>
      </c>
      <c r="F45" s="33">
        <f t="shared" si="9"/>
        <v>694.39269300000001</v>
      </c>
      <c r="G45" s="33">
        <f t="shared" si="9"/>
        <v>987.07255299999997</v>
      </c>
      <c r="H45" s="33">
        <f t="shared" si="9"/>
        <v>4322.3150318861371</v>
      </c>
      <c r="I45" s="33">
        <f t="shared" si="9"/>
        <v>531.14670000000001</v>
      </c>
      <c r="J45" s="33">
        <f t="shared" si="9"/>
        <v>194.01781700000001</v>
      </c>
      <c r="K45" s="223">
        <f t="shared" si="9"/>
        <v>2.5930399999999998</v>
      </c>
      <c r="L45" s="33">
        <f t="shared" si="9"/>
        <v>4319.7219918861374</v>
      </c>
      <c r="M45" s="33"/>
      <c r="N45" s="33">
        <f t="shared" si="10"/>
        <v>8766.1695848861364</v>
      </c>
      <c r="O45" s="250"/>
      <c r="P45" s="251"/>
    </row>
    <row r="46" spans="1:16">
      <c r="A46" s="221">
        <f t="shared" si="11"/>
        <v>43374</v>
      </c>
      <c r="B46" s="222">
        <f t="shared" si="11"/>
        <v>1</v>
      </c>
      <c r="C46" s="222">
        <f t="shared" si="11"/>
        <v>20</v>
      </c>
      <c r="D46" s="33">
        <f t="shared" si="9"/>
        <v>97.349031999999994</v>
      </c>
      <c r="E46" s="33">
        <f t="shared" si="9"/>
        <v>1656.4599519999999</v>
      </c>
      <c r="F46" s="33">
        <f t="shared" si="9"/>
        <v>547.09491000000003</v>
      </c>
      <c r="G46" s="33">
        <f t="shared" si="9"/>
        <v>952.51979600000004</v>
      </c>
      <c r="H46" s="33">
        <f t="shared" si="9"/>
        <v>3358.8826749999998</v>
      </c>
      <c r="I46" s="33">
        <f t="shared" si="9"/>
        <v>439.33160800000002</v>
      </c>
      <c r="J46" s="33">
        <f t="shared" si="9"/>
        <v>198.02910700000001</v>
      </c>
      <c r="K46" s="223">
        <f t="shared" si="9"/>
        <v>2.2175599999999998</v>
      </c>
      <c r="L46" s="33">
        <f t="shared" si="9"/>
        <v>3356.6651149999998</v>
      </c>
      <c r="M46" s="33"/>
      <c r="N46" s="33">
        <f t="shared" si="10"/>
        <v>7249.6670800000011</v>
      </c>
      <c r="O46" s="250"/>
      <c r="P46" s="251"/>
    </row>
    <row r="47" spans="1:16">
      <c r="A47" s="221">
        <f t="shared" si="11"/>
        <v>43405</v>
      </c>
      <c r="B47" s="222">
        <f t="shared" si="11"/>
        <v>19</v>
      </c>
      <c r="C47" s="222">
        <f t="shared" si="11"/>
        <v>8</v>
      </c>
      <c r="D47" s="33">
        <f t="shared" si="9"/>
        <v>126.227164</v>
      </c>
      <c r="E47" s="33">
        <f t="shared" si="9"/>
        <v>2190.7884979999999</v>
      </c>
      <c r="F47" s="33">
        <f t="shared" si="9"/>
        <v>705.42012099999999</v>
      </c>
      <c r="G47" s="33">
        <f t="shared" si="9"/>
        <v>981.45621000000006</v>
      </c>
      <c r="H47" s="33">
        <f t="shared" si="9"/>
        <v>3126.2471110000001</v>
      </c>
      <c r="I47" s="33">
        <f t="shared" si="9"/>
        <v>444.775171</v>
      </c>
      <c r="J47" s="33">
        <f t="shared" si="9"/>
        <v>185.25433899999999</v>
      </c>
      <c r="K47" s="223">
        <f t="shared" si="9"/>
        <v>2.6230000000000002</v>
      </c>
      <c r="L47" s="33">
        <f t="shared" si="9"/>
        <v>3123.6241110000001</v>
      </c>
      <c r="M47" s="33"/>
      <c r="N47" s="33">
        <f t="shared" si="10"/>
        <v>7760.1686140000002</v>
      </c>
      <c r="O47" s="250"/>
      <c r="P47" s="251"/>
    </row>
    <row r="48" spans="1:16">
      <c r="A48" s="221">
        <f t="shared" si="11"/>
        <v>43435</v>
      </c>
      <c r="B48" s="222">
        <f t="shared" si="11"/>
        <v>3</v>
      </c>
      <c r="C48" s="222">
        <f t="shared" si="11"/>
        <v>18</v>
      </c>
      <c r="D48" s="33">
        <f t="shared" si="9"/>
        <v>131.29023599999999</v>
      </c>
      <c r="E48" s="33">
        <f t="shared" si="9"/>
        <v>2235.9232999999999</v>
      </c>
      <c r="F48" s="33">
        <f t="shared" si="9"/>
        <v>649.77025600000002</v>
      </c>
      <c r="G48" s="33">
        <f t="shared" si="9"/>
        <v>1010.723416</v>
      </c>
      <c r="H48" s="33">
        <f t="shared" si="9"/>
        <v>3577.6705200000001</v>
      </c>
      <c r="I48" s="33">
        <f t="shared" si="9"/>
        <v>455.14726200000001</v>
      </c>
      <c r="J48" s="33">
        <f t="shared" si="9"/>
        <v>206.611434</v>
      </c>
      <c r="K48" s="223">
        <f t="shared" si="9"/>
        <v>3.0011999999999999</v>
      </c>
      <c r="L48" s="33">
        <f t="shared" si="9"/>
        <v>3574.66932</v>
      </c>
      <c r="M48" s="33"/>
      <c r="N48" s="33">
        <f t="shared" si="10"/>
        <v>8267.1364240000003</v>
      </c>
      <c r="O48" s="250"/>
      <c r="P48" s="251"/>
    </row>
    <row r="49" spans="1:16">
      <c r="A49" s="221">
        <f t="shared" si="11"/>
        <v>43466</v>
      </c>
      <c r="B49" s="222">
        <f t="shared" si="11"/>
        <v>2</v>
      </c>
      <c r="C49" s="222">
        <f t="shared" si="11"/>
        <v>18</v>
      </c>
      <c r="D49" s="33">
        <f t="shared" si="9"/>
        <v>123.018806</v>
      </c>
      <c r="E49" s="33">
        <f t="shared" si="9"/>
        <v>2169.999065</v>
      </c>
      <c r="F49" s="33">
        <f t="shared" si="9"/>
        <v>681.46019699999999</v>
      </c>
      <c r="G49" s="33">
        <f t="shared" si="9"/>
        <v>1048.8213390000001</v>
      </c>
      <c r="H49" s="33">
        <f t="shared" si="9"/>
        <v>3478.5243698249997</v>
      </c>
      <c r="I49" s="33">
        <f t="shared" si="9"/>
        <v>482.31079899999997</v>
      </c>
      <c r="J49" s="33">
        <f t="shared" si="9"/>
        <v>204.66477800000001</v>
      </c>
      <c r="K49" s="223">
        <f t="shared" si="9"/>
        <v>3.4344399999999999</v>
      </c>
      <c r="L49" s="33">
        <f t="shared" si="9"/>
        <v>3475.0899298249997</v>
      </c>
      <c r="M49" s="33"/>
      <c r="N49" s="33">
        <f t="shared" si="9"/>
        <v>8188.7993538249993</v>
      </c>
      <c r="O49" s="250"/>
      <c r="P49" s="251"/>
    </row>
    <row r="50" spans="1:16">
      <c r="A50" s="221">
        <f t="shared" si="11"/>
        <v>43497</v>
      </c>
      <c r="B50" s="222">
        <f t="shared" si="11"/>
        <v>7</v>
      </c>
      <c r="C50" s="222">
        <f t="shared" si="11"/>
        <v>8</v>
      </c>
      <c r="D50" s="33">
        <f t="shared" si="9"/>
        <v>144.93231800000001</v>
      </c>
      <c r="E50" s="33">
        <f t="shared" si="9"/>
        <v>2632.2183599999998</v>
      </c>
      <c r="F50" s="33">
        <f t="shared" si="9"/>
        <v>894.710194</v>
      </c>
      <c r="G50" s="33">
        <f t="shared" si="9"/>
        <v>1120.865098</v>
      </c>
      <c r="H50" s="33">
        <f t="shared" si="9"/>
        <v>3249.1996680000002</v>
      </c>
      <c r="I50" s="33">
        <f t="shared" si="9"/>
        <v>379.12515400000001</v>
      </c>
      <c r="J50" s="33">
        <f t="shared" si="9"/>
        <v>182.80901600000001</v>
      </c>
      <c r="K50" s="223">
        <f t="shared" si="9"/>
        <v>3.0204799999999996</v>
      </c>
      <c r="L50" s="33">
        <f t="shared" si="9"/>
        <v>3246.1791880000001</v>
      </c>
      <c r="M50" s="33"/>
      <c r="N50" s="33">
        <f t="shared" si="9"/>
        <v>8603.8598079999992</v>
      </c>
      <c r="O50" s="250"/>
      <c r="P50" s="251"/>
    </row>
    <row r="51" spans="1:16">
      <c r="A51" s="221">
        <f t="shared" si="11"/>
        <v>43525</v>
      </c>
      <c r="B51" s="222">
        <f t="shared" si="11"/>
        <v>4</v>
      </c>
      <c r="C51" s="222">
        <f t="shared" si="11"/>
        <v>8</v>
      </c>
      <c r="D51" s="33">
        <f t="shared" si="9"/>
        <v>125.84850299999999</v>
      </c>
      <c r="E51" s="33">
        <f t="shared" si="9"/>
        <v>2517.5121399999998</v>
      </c>
      <c r="F51" s="33">
        <f t="shared" si="9"/>
        <v>794.05742999999995</v>
      </c>
      <c r="G51" s="33">
        <f t="shared" si="9"/>
        <v>1060.642437</v>
      </c>
      <c r="H51" s="33">
        <f t="shared" si="9"/>
        <v>3114.1939640000001</v>
      </c>
      <c r="I51" s="33">
        <f t="shared" si="9"/>
        <v>406.27663899999999</v>
      </c>
      <c r="J51" s="33">
        <f t="shared" si="9"/>
        <v>198.97309200000001</v>
      </c>
      <c r="K51" s="223">
        <f t="shared" si="9"/>
        <v>2.6678799999999998</v>
      </c>
      <c r="L51" s="33">
        <f t="shared" si="9"/>
        <v>3111.5260840000001</v>
      </c>
      <c r="M51" s="33"/>
      <c r="N51" s="33">
        <f t="shared" si="9"/>
        <v>8217.5042049999993</v>
      </c>
      <c r="O51" s="250"/>
      <c r="P51" s="251"/>
    </row>
    <row r="52" spans="1:16">
      <c r="A52" s="221">
        <f t="shared" si="11"/>
        <v>43556</v>
      </c>
      <c r="B52" s="222">
        <f t="shared" si="11"/>
        <v>10</v>
      </c>
      <c r="C52" s="222">
        <f t="shared" si="11"/>
        <v>8</v>
      </c>
      <c r="D52" s="33">
        <f t="shared" si="9"/>
        <v>118.53343</v>
      </c>
      <c r="E52" s="33">
        <f t="shared" si="9"/>
        <v>1958.1241809999999</v>
      </c>
      <c r="F52" s="33">
        <f t="shared" si="9"/>
        <v>550.45442200000002</v>
      </c>
      <c r="G52" s="33">
        <f t="shared" si="9"/>
        <v>926.15040599999998</v>
      </c>
      <c r="H52" s="33">
        <f t="shared" si="9"/>
        <v>3030.3350070000001</v>
      </c>
      <c r="I52" s="33">
        <f t="shared" si="9"/>
        <v>401.37452200000001</v>
      </c>
      <c r="J52" s="33">
        <f t="shared" si="9"/>
        <v>182.369688</v>
      </c>
      <c r="K52" s="223">
        <f t="shared" si="9"/>
        <v>2.4239600000000001</v>
      </c>
      <c r="L52" s="33">
        <f t="shared" si="9"/>
        <v>3027.9110470000001</v>
      </c>
      <c r="M52" s="33"/>
      <c r="N52" s="33">
        <f t="shared" si="9"/>
        <v>7167.3416559999996</v>
      </c>
      <c r="O52" s="250"/>
      <c r="P52" s="251"/>
    </row>
    <row r="53" spans="1:16">
      <c r="A53" s="221">
        <f t="shared" si="11"/>
        <v>43586</v>
      </c>
      <c r="B53" s="222">
        <f t="shared" si="11"/>
        <v>13</v>
      </c>
      <c r="C53" s="222">
        <f t="shared" si="11"/>
        <v>18</v>
      </c>
      <c r="D53" s="33">
        <f t="shared" si="9"/>
        <v>105.095082</v>
      </c>
      <c r="E53" s="33">
        <f t="shared" si="9"/>
        <v>1632.361238</v>
      </c>
      <c r="F53" s="33">
        <f t="shared" si="9"/>
        <v>543.19303300000001</v>
      </c>
      <c r="G53" s="33">
        <f t="shared" si="9"/>
        <v>948.00661000000002</v>
      </c>
      <c r="H53" s="33">
        <f t="shared" si="9"/>
        <v>3364.9869759999997</v>
      </c>
      <c r="I53" s="33">
        <f t="shared" si="9"/>
        <v>485.47007400000001</v>
      </c>
      <c r="J53" s="33">
        <f t="shared" si="9"/>
        <v>189.456853</v>
      </c>
      <c r="K53" s="223">
        <f t="shared" si="9"/>
        <v>2.1267600000000004</v>
      </c>
      <c r="L53" s="33">
        <f t="shared" si="9"/>
        <v>3362.8602159999996</v>
      </c>
      <c r="M53" s="33"/>
      <c r="N53" s="33">
        <f t="shared" si="9"/>
        <v>7268.5698659999989</v>
      </c>
      <c r="O53" s="250"/>
      <c r="P53" s="251"/>
    </row>
    <row r="54" spans="1:16">
      <c r="A54" s="221">
        <f t="shared" si="11"/>
        <v>43617</v>
      </c>
      <c r="B54" s="222">
        <f t="shared" si="11"/>
        <v>28</v>
      </c>
      <c r="C54" s="222">
        <f t="shared" si="11"/>
        <v>18</v>
      </c>
      <c r="D54" s="33">
        <f t="shared" si="9"/>
        <v>113.156229</v>
      </c>
      <c r="E54" s="33">
        <f t="shared" si="9"/>
        <v>1694.986889</v>
      </c>
      <c r="F54" s="33">
        <f t="shared" si="9"/>
        <v>557.03500899999995</v>
      </c>
      <c r="G54" s="33">
        <f t="shared" si="9"/>
        <v>1046.8520900000001</v>
      </c>
      <c r="H54" s="33">
        <f t="shared" si="9"/>
        <v>4044.2391839000002</v>
      </c>
      <c r="I54" s="33">
        <f t="shared" si="9"/>
        <v>600.39902399999994</v>
      </c>
      <c r="J54" s="33">
        <f t="shared" si="9"/>
        <v>190.64849899999999</v>
      </c>
      <c r="K54" s="223">
        <f t="shared" si="9"/>
        <v>2.9371199999999997</v>
      </c>
      <c r="L54" s="33">
        <f t="shared" si="9"/>
        <v>4041.3020639000006</v>
      </c>
      <c r="M54" s="33"/>
      <c r="N54" s="33">
        <f t="shared" si="9"/>
        <v>8247.3169239000017</v>
      </c>
      <c r="O54" s="250"/>
      <c r="P54" s="251"/>
    </row>
    <row r="55" spans="1:16" ht="13.5" thickBot="1">
      <c r="A55" s="52"/>
      <c r="B55" s="53"/>
      <c r="C55" s="53"/>
      <c r="D55" s="54">
        <f t="shared" ref="D55:L55" si="12">SUM(D43:D54)</f>
        <v>1448.086474</v>
      </c>
      <c r="E55" s="54">
        <f t="shared" si="12"/>
        <v>25638.989040999997</v>
      </c>
      <c r="F55" s="54">
        <f t="shared" si="12"/>
        <v>8247.5388839999996</v>
      </c>
      <c r="G55" s="54">
        <f t="shared" si="12"/>
        <v>12243.264216000001</v>
      </c>
      <c r="H55" s="54">
        <f t="shared" si="12"/>
        <v>44263.238501908985</v>
      </c>
      <c r="I55" s="54">
        <f>SUM(I43:I54)</f>
        <v>5737.6104296150215</v>
      </c>
      <c r="J55" s="54">
        <f t="shared" si="12"/>
        <v>2339.4984359999999</v>
      </c>
      <c r="K55" s="55">
        <f t="shared" si="12"/>
        <v>34.039839999999998</v>
      </c>
      <c r="L55" s="54">
        <f t="shared" si="12"/>
        <v>44229.198661908995</v>
      </c>
      <c r="M55" s="54"/>
      <c r="N55" s="54">
        <f>SUM(N43:N54)</f>
        <v>99918.225982524018</v>
      </c>
      <c r="O55" s="250"/>
      <c r="P55" s="251"/>
    </row>
    <row r="56" spans="1:16" ht="29.25" customHeight="1" thickTop="1">
      <c r="H56" s="35" t="s">
        <v>61</v>
      </c>
      <c r="I56" s="35" t="s">
        <v>62</v>
      </c>
      <c r="O56" s="252"/>
      <c r="P56" s="252"/>
    </row>
    <row r="57" spans="1:16" ht="13.5" thickBot="1">
      <c r="A57" s="34"/>
      <c r="B57" s="34"/>
      <c r="C57" s="34"/>
      <c r="G57" s="35"/>
      <c r="H57" s="35" t="s">
        <v>274</v>
      </c>
      <c r="O57" s="252"/>
      <c r="P57" s="252"/>
    </row>
    <row r="58" spans="1:16" ht="13.5" customHeight="1" thickBot="1">
      <c r="D58" s="31" t="s">
        <v>42</v>
      </c>
      <c r="E58" s="36"/>
      <c r="F58" s="36"/>
      <c r="G58" s="36"/>
      <c r="H58" s="36"/>
      <c r="I58" s="36"/>
      <c r="J58" s="36"/>
      <c r="K58" s="32" t="s">
        <v>39</v>
      </c>
      <c r="L58" s="37"/>
      <c r="M58" s="37"/>
      <c r="N58" s="37"/>
      <c r="O58" s="252"/>
      <c r="P58" s="252"/>
    </row>
    <row r="59" spans="1:16">
      <c r="A59" s="39" t="s">
        <v>43</v>
      </c>
      <c r="B59" s="61" t="s">
        <v>44</v>
      </c>
      <c r="C59" s="61" t="s">
        <v>45</v>
      </c>
      <c r="D59" s="39" t="s">
        <v>46</v>
      </c>
      <c r="E59" s="39" t="s">
        <v>47</v>
      </c>
      <c r="F59" s="39" t="s">
        <v>48</v>
      </c>
      <c r="G59" s="39" t="s">
        <v>49</v>
      </c>
      <c r="H59" s="39" t="s">
        <v>53</v>
      </c>
      <c r="I59" s="39" t="s">
        <v>51</v>
      </c>
      <c r="J59" s="39" t="s">
        <v>52</v>
      </c>
      <c r="K59" s="40" t="s">
        <v>53</v>
      </c>
      <c r="L59" s="41" t="s">
        <v>54</v>
      </c>
      <c r="N59" s="41" t="s">
        <v>10</v>
      </c>
      <c r="O59" s="252"/>
      <c r="P59" s="252"/>
    </row>
    <row r="60" spans="1:16">
      <c r="A60" s="221">
        <f>A43</f>
        <v>43282</v>
      </c>
      <c r="B60" s="222">
        <f t="shared" ref="B60:C60" si="13">B43</f>
        <v>16</v>
      </c>
      <c r="C60" s="222">
        <f t="shared" si="13"/>
        <v>17</v>
      </c>
      <c r="D60" s="226">
        <v>0</v>
      </c>
      <c r="E60" s="226">
        <v>0</v>
      </c>
      <c r="F60" s="226">
        <v>0</v>
      </c>
      <c r="G60" s="226">
        <v>0</v>
      </c>
      <c r="H60" s="226">
        <v>0</v>
      </c>
      <c r="I60" s="226">
        <v>0</v>
      </c>
      <c r="J60" s="226">
        <v>0</v>
      </c>
      <c r="K60" s="223"/>
      <c r="L60" s="220">
        <f>H60-K60</f>
        <v>0</v>
      </c>
      <c r="M60" s="220"/>
      <c r="N60" s="220">
        <f t="shared" ref="N60:N71" si="14">SUM(D60:J60)</f>
        <v>0</v>
      </c>
      <c r="O60" s="250"/>
      <c r="P60" s="251"/>
    </row>
    <row r="61" spans="1:16">
      <c r="A61" s="221">
        <f t="shared" ref="A61:C71" si="15">A44</f>
        <v>43313</v>
      </c>
      <c r="B61" s="222">
        <f t="shared" si="15"/>
        <v>9</v>
      </c>
      <c r="C61" s="222">
        <f t="shared" si="15"/>
        <v>16</v>
      </c>
      <c r="D61" s="226">
        <v>0</v>
      </c>
      <c r="E61" s="226">
        <v>0</v>
      </c>
      <c r="F61" s="226">
        <v>0</v>
      </c>
      <c r="G61" s="226">
        <v>0</v>
      </c>
      <c r="H61" s="226">
        <v>0</v>
      </c>
      <c r="I61" s="226">
        <v>72.13865864721717</v>
      </c>
      <c r="J61" s="226">
        <v>0</v>
      </c>
      <c r="K61" s="223"/>
      <c r="L61" s="220">
        <f>H61-K61</f>
        <v>0</v>
      </c>
      <c r="M61" s="220"/>
      <c r="N61" s="220">
        <f t="shared" si="14"/>
        <v>72.13865864721717</v>
      </c>
      <c r="O61" s="250"/>
      <c r="P61" s="251"/>
    </row>
    <row r="62" spans="1:16">
      <c r="A62" s="221">
        <f t="shared" si="15"/>
        <v>43344</v>
      </c>
      <c r="B62" s="222">
        <f t="shared" si="15"/>
        <v>7</v>
      </c>
      <c r="C62" s="222">
        <f t="shared" si="15"/>
        <v>17</v>
      </c>
      <c r="D62" s="226">
        <v>0</v>
      </c>
      <c r="E62" s="226">
        <v>0</v>
      </c>
      <c r="F62" s="226">
        <v>0</v>
      </c>
      <c r="G62" s="226">
        <v>0</v>
      </c>
      <c r="H62" s="226">
        <v>0</v>
      </c>
      <c r="I62" s="226">
        <v>0</v>
      </c>
      <c r="J62" s="226">
        <v>0</v>
      </c>
      <c r="K62" s="223"/>
      <c r="L62" s="220">
        <f>H62-K62</f>
        <v>0</v>
      </c>
      <c r="M62" s="220"/>
      <c r="N62" s="220">
        <f t="shared" si="14"/>
        <v>0</v>
      </c>
      <c r="O62" s="250"/>
      <c r="P62" s="251"/>
    </row>
    <row r="63" spans="1:16">
      <c r="A63" s="221">
        <f t="shared" si="15"/>
        <v>43374</v>
      </c>
      <c r="B63" s="222">
        <f t="shared" si="15"/>
        <v>1</v>
      </c>
      <c r="C63" s="222">
        <f t="shared" si="15"/>
        <v>20</v>
      </c>
      <c r="D63" s="226">
        <v>0</v>
      </c>
      <c r="E63" s="226">
        <v>0</v>
      </c>
      <c r="F63" s="226">
        <v>0</v>
      </c>
      <c r="G63" s="226">
        <v>0</v>
      </c>
      <c r="H63" s="226">
        <v>0</v>
      </c>
      <c r="I63" s="226">
        <v>0</v>
      </c>
      <c r="J63" s="226">
        <v>0</v>
      </c>
      <c r="K63" s="223"/>
      <c r="L63" s="220">
        <f>H63-K63</f>
        <v>0</v>
      </c>
      <c r="M63" s="220"/>
      <c r="N63" s="220">
        <f t="shared" si="14"/>
        <v>0</v>
      </c>
      <c r="O63" s="250"/>
      <c r="P63" s="251"/>
    </row>
    <row r="64" spans="1:16">
      <c r="A64" s="221">
        <f t="shared" si="15"/>
        <v>43405</v>
      </c>
      <c r="B64" s="222">
        <f t="shared" si="15"/>
        <v>19</v>
      </c>
      <c r="C64" s="222">
        <f t="shared" si="15"/>
        <v>8</v>
      </c>
      <c r="D64" s="226">
        <v>0</v>
      </c>
      <c r="E64" s="226">
        <v>0</v>
      </c>
      <c r="F64" s="226">
        <v>0</v>
      </c>
      <c r="G64" s="226">
        <v>0</v>
      </c>
      <c r="H64" s="226">
        <v>0</v>
      </c>
      <c r="I64" s="226">
        <v>0</v>
      </c>
      <c r="J64" s="226">
        <v>0</v>
      </c>
      <c r="K64" s="223"/>
      <c r="L64" s="220">
        <f>H64-K64</f>
        <v>0</v>
      </c>
      <c r="M64" s="220"/>
      <c r="N64" s="220">
        <f t="shared" si="14"/>
        <v>0</v>
      </c>
      <c r="O64" s="250"/>
      <c r="P64" s="251"/>
    </row>
    <row r="65" spans="1:16">
      <c r="A65" s="221">
        <f t="shared" si="15"/>
        <v>43435</v>
      </c>
      <c r="B65" s="222">
        <f t="shared" si="15"/>
        <v>3</v>
      </c>
      <c r="C65" s="222">
        <f t="shared" si="15"/>
        <v>18</v>
      </c>
      <c r="D65" s="226">
        <v>0</v>
      </c>
      <c r="E65" s="226">
        <v>0</v>
      </c>
      <c r="F65" s="226">
        <v>0</v>
      </c>
      <c r="G65" s="226">
        <v>0</v>
      </c>
      <c r="H65" s="226">
        <v>0</v>
      </c>
      <c r="I65" s="226">
        <v>0</v>
      </c>
      <c r="J65" s="226">
        <v>0</v>
      </c>
      <c r="K65" s="223"/>
      <c r="L65" s="220">
        <f>K65+H65</f>
        <v>0</v>
      </c>
      <c r="M65" s="220"/>
      <c r="N65" s="220">
        <f t="shared" si="14"/>
        <v>0</v>
      </c>
      <c r="O65" s="250"/>
      <c r="P65" s="251"/>
    </row>
    <row r="66" spans="1:16">
      <c r="A66" s="221">
        <f t="shared" si="15"/>
        <v>43466</v>
      </c>
      <c r="B66" s="222">
        <f t="shared" si="15"/>
        <v>2</v>
      </c>
      <c r="C66" s="222">
        <f t="shared" si="15"/>
        <v>18</v>
      </c>
      <c r="D66" s="226">
        <v>0</v>
      </c>
      <c r="E66" s="226">
        <v>0</v>
      </c>
      <c r="F66" s="226">
        <v>0</v>
      </c>
      <c r="G66" s="226">
        <v>0</v>
      </c>
      <c r="H66" s="226">
        <v>0</v>
      </c>
      <c r="I66" s="226">
        <v>0</v>
      </c>
      <c r="J66" s="226">
        <v>0</v>
      </c>
      <c r="K66" s="223"/>
      <c r="L66" s="220">
        <f t="shared" ref="L66:L71" si="16">K66+H66</f>
        <v>0</v>
      </c>
      <c r="M66" s="51"/>
      <c r="N66" s="220">
        <f t="shared" si="14"/>
        <v>0</v>
      </c>
      <c r="O66" s="250"/>
      <c r="P66" s="251"/>
    </row>
    <row r="67" spans="1:16">
      <c r="A67" s="221">
        <f t="shared" si="15"/>
        <v>43497</v>
      </c>
      <c r="B67" s="222">
        <f t="shared" si="15"/>
        <v>7</v>
      </c>
      <c r="C67" s="222">
        <f t="shared" si="15"/>
        <v>8</v>
      </c>
      <c r="D67" s="226">
        <v>0</v>
      </c>
      <c r="E67" s="226">
        <v>0</v>
      </c>
      <c r="F67" s="226">
        <v>0</v>
      </c>
      <c r="G67" s="226">
        <v>0</v>
      </c>
      <c r="H67" s="226">
        <v>0</v>
      </c>
      <c r="I67" s="226">
        <v>0</v>
      </c>
      <c r="J67" s="226">
        <v>0</v>
      </c>
      <c r="K67" s="223"/>
      <c r="L67" s="220">
        <f t="shared" si="16"/>
        <v>0</v>
      </c>
      <c r="M67" s="51"/>
      <c r="N67" s="220">
        <f t="shared" si="14"/>
        <v>0</v>
      </c>
      <c r="O67" s="250"/>
      <c r="P67" s="251"/>
    </row>
    <row r="68" spans="1:16">
      <c r="A68" s="221">
        <f t="shared" si="15"/>
        <v>43525</v>
      </c>
      <c r="B68" s="222">
        <f t="shared" si="15"/>
        <v>4</v>
      </c>
      <c r="C68" s="222">
        <f t="shared" si="15"/>
        <v>8</v>
      </c>
      <c r="D68" s="226">
        <v>0</v>
      </c>
      <c r="E68" s="226">
        <v>0</v>
      </c>
      <c r="F68" s="226">
        <v>0</v>
      </c>
      <c r="G68" s="226">
        <v>0</v>
      </c>
      <c r="H68" s="226">
        <v>0</v>
      </c>
      <c r="I68" s="226">
        <v>0</v>
      </c>
      <c r="J68" s="226">
        <v>0</v>
      </c>
      <c r="K68" s="223"/>
      <c r="L68" s="220">
        <f t="shared" si="16"/>
        <v>0</v>
      </c>
      <c r="M68" s="51"/>
      <c r="N68" s="220">
        <f t="shared" si="14"/>
        <v>0</v>
      </c>
      <c r="O68" s="250"/>
      <c r="P68" s="251"/>
    </row>
    <row r="69" spans="1:16">
      <c r="A69" s="221">
        <f t="shared" si="15"/>
        <v>43556</v>
      </c>
      <c r="B69" s="222">
        <f t="shared" si="15"/>
        <v>10</v>
      </c>
      <c r="C69" s="222">
        <f t="shared" si="15"/>
        <v>8</v>
      </c>
      <c r="D69" s="226">
        <v>0</v>
      </c>
      <c r="E69" s="226">
        <v>0</v>
      </c>
      <c r="F69" s="226">
        <v>0</v>
      </c>
      <c r="G69" s="226">
        <v>0</v>
      </c>
      <c r="H69" s="226">
        <v>0</v>
      </c>
      <c r="I69" s="226">
        <v>0</v>
      </c>
      <c r="J69" s="226">
        <v>0</v>
      </c>
      <c r="K69" s="223"/>
      <c r="L69" s="220">
        <f t="shared" si="16"/>
        <v>0</v>
      </c>
      <c r="M69" s="51"/>
      <c r="N69" s="220">
        <f t="shared" si="14"/>
        <v>0</v>
      </c>
      <c r="O69" s="250"/>
      <c r="P69" s="251"/>
    </row>
    <row r="70" spans="1:16">
      <c r="A70" s="221">
        <f t="shared" si="15"/>
        <v>43586</v>
      </c>
      <c r="B70" s="222">
        <f t="shared" si="15"/>
        <v>13</v>
      </c>
      <c r="C70" s="222">
        <f t="shared" si="15"/>
        <v>18</v>
      </c>
      <c r="D70" s="226">
        <v>0</v>
      </c>
      <c r="E70" s="226">
        <v>0</v>
      </c>
      <c r="F70" s="226">
        <v>0</v>
      </c>
      <c r="G70" s="226">
        <v>0</v>
      </c>
      <c r="H70" s="226">
        <v>0</v>
      </c>
      <c r="I70" s="226">
        <v>0</v>
      </c>
      <c r="J70" s="226">
        <v>0</v>
      </c>
      <c r="K70" s="223"/>
      <c r="L70" s="220">
        <f t="shared" si="16"/>
        <v>0</v>
      </c>
      <c r="M70" s="51"/>
      <c r="N70" s="220">
        <f t="shared" si="14"/>
        <v>0</v>
      </c>
      <c r="O70" s="250"/>
      <c r="P70" s="251"/>
    </row>
    <row r="71" spans="1:16">
      <c r="A71" s="221">
        <f t="shared" si="15"/>
        <v>43617</v>
      </c>
      <c r="B71" s="222">
        <f t="shared" si="15"/>
        <v>28</v>
      </c>
      <c r="C71" s="222">
        <f t="shared" si="15"/>
        <v>18</v>
      </c>
      <c r="D71" s="226">
        <v>0</v>
      </c>
      <c r="E71" s="226">
        <v>0</v>
      </c>
      <c r="F71" s="226">
        <v>0</v>
      </c>
      <c r="G71" s="226">
        <v>0</v>
      </c>
      <c r="H71" s="226">
        <v>0</v>
      </c>
      <c r="I71" s="226">
        <v>0</v>
      </c>
      <c r="J71" s="226">
        <v>0</v>
      </c>
      <c r="K71" s="223"/>
      <c r="L71" s="220">
        <f t="shared" si="16"/>
        <v>0</v>
      </c>
      <c r="M71" s="51"/>
      <c r="N71" s="220">
        <f t="shared" si="14"/>
        <v>0</v>
      </c>
      <c r="O71" s="250"/>
      <c r="P71" s="251"/>
    </row>
    <row r="72" spans="1:16" ht="13.5" thickBot="1">
      <c r="A72" s="52"/>
      <c r="B72" s="53"/>
      <c r="C72" s="53"/>
      <c r="D72" s="54">
        <f t="shared" ref="D72:L72" si="17">SUM(D60:D71)</f>
        <v>0</v>
      </c>
      <c r="E72" s="54">
        <f>SUM(E60:E71)</f>
        <v>0</v>
      </c>
      <c r="F72" s="54">
        <f t="shared" si="17"/>
        <v>0</v>
      </c>
      <c r="G72" s="54">
        <f t="shared" si="17"/>
        <v>0</v>
      </c>
      <c r="H72" s="54">
        <f>SUM(H60:H71)</f>
        <v>0</v>
      </c>
      <c r="I72" s="54">
        <f>SUM(I60:I71)</f>
        <v>72.13865864721717</v>
      </c>
      <c r="J72" s="54">
        <f t="shared" si="17"/>
        <v>0</v>
      </c>
      <c r="K72" s="55">
        <f t="shared" si="17"/>
        <v>0</v>
      </c>
      <c r="L72" s="54">
        <f t="shared" si="17"/>
        <v>0</v>
      </c>
      <c r="M72" s="54"/>
      <c r="N72" s="54">
        <f>SUM(N60:N71)</f>
        <v>72.13865864721717</v>
      </c>
      <c r="O72" s="250"/>
      <c r="P72" s="251"/>
    </row>
    <row r="73" spans="1:16" ht="14.25" thickTop="1" thickBot="1">
      <c r="E73" s="56"/>
      <c r="H73" s="35" t="s">
        <v>59</v>
      </c>
      <c r="I73" s="46" t="s">
        <v>60</v>
      </c>
      <c r="O73" s="252"/>
      <c r="P73" s="252"/>
    </row>
    <row r="74" spans="1:16" ht="13.5" thickBot="1">
      <c r="A74" s="44"/>
      <c r="B74" s="45"/>
      <c r="C74" s="45"/>
      <c r="D74" s="277" t="s">
        <v>63</v>
      </c>
      <c r="E74" s="278"/>
      <c r="F74" s="278"/>
      <c r="G74" s="278"/>
      <c r="H74" s="278"/>
      <c r="I74" s="278"/>
      <c r="J74" s="278"/>
      <c r="K74" s="278"/>
      <c r="L74" s="278"/>
      <c r="M74" s="278"/>
      <c r="N74" s="278"/>
      <c r="O74" s="252"/>
      <c r="P74" s="252"/>
    </row>
    <row r="75" spans="1:16" ht="13.5" thickBot="1">
      <c r="A75" s="44"/>
      <c r="B75" s="45"/>
      <c r="C75" s="45"/>
      <c r="D75" s="31" t="s">
        <v>42</v>
      </c>
      <c r="E75" s="36"/>
      <c r="F75" s="36"/>
      <c r="G75" s="36"/>
      <c r="H75" s="36"/>
      <c r="I75" s="36"/>
      <c r="J75" s="36"/>
      <c r="K75" s="32" t="s">
        <v>39</v>
      </c>
      <c r="L75" s="37"/>
      <c r="M75" s="37"/>
      <c r="N75" s="37"/>
      <c r="O75" s="252"/>
      <c r="P75" s="252"/>
    </row>
    <row r="76" spans="1:16">
      <c r="A76" s="39" t="s">
        <v>43</v>
      </c>
      <c r="B76" s="61" t="s">
        <v>44</v>
      </c>
      <c r="C76" s="61" t="s">
        <v>45</v>
      </c>
      <c r="D76" s="39" t="s">
        <v>46</v>
      </c>
      <c r="E76" s="39" t="s">
        <v>47</v>
      </c>
      <c r="F76" s="39" t="s">
        <v>48</v>
      </c>
      <c r="G76" s="39" t="s">
        <v>49</v>
      </c>
      <c r="H76" s="39" t="s">
        <v>53</v>
      </c>
      <c r="I76" s="39" t="s">
        <v>51</v>
      </c>
      <c r="J76" s="39" t="s">
        <v>52</v>
      </c>
      <c r="K76" s="40" t="s">
        <v>53</v>
      </c>
      <c r="L76" s="41" t="s">
        <v>54</v>
      </c>
      <c r="N76" s="41" t="s">
        <v>10</v>
      </c>
      <c r="O76" s="252"/>
      <c r="P76" s="252"/>
    </row>
    <row r="77" spans="1:16">
      <c r="A77" s="221">
        <f>A60</f>
        <v>43282</v>
      </c>
      <c r="B77" s="222">
        <f t="shared" ref="B77:C77" si="18">B60</f>
        <v>16</v>
      </c>
      <c r="C77" s="222">
        <f t="shared" si="18"/>
        <v>17</v>
      </c>
      <c r="D77" s="33">
        <f t="shared" ref="D77:K88" si="19">D43+D60</f>
        <v>125.975133</v>
      </c>
      <c r="E77" s="33">
        <f t="shared" si="19"/>
        <v>2525.634556</v>
      </c>
      <c r="F77" s="33">
        <f t="shared" si="19"/>
        <v>790.07236</v>
      </c>
      <c r="G77" s="33">
        <f t="shared" si="19"/>
        <v>1082.492945</v>
      </c>
      <c r="H77" s="33">
        <f t="shared" si="19"/>
        <v>4847.4125847661962</v>
      </c>
      <c r="I77" s="33">
        <f t="shared" si="19"/>
        <v>601.33067729644426</v>
      </c>
      <c r="J77" s="33">
        <f t="shared" si="19"/>
        <v>212.01386400000001</v>
      </c>
      <c r="K77" s="223">
        <f t="shared" si="19"/>
        <v>3.2010399999999999</v>
      </c>
      <c r="L77" s="220">
        <f t="shared" ref="L77:L88" si="20">H77-K77</f>
        <v>4844.2115447661963</v>
      </c>
      <c r="M77" s="220"/>
      <c r="N77" s="220">
        <f t="shared" ref="N77:N88" si="21">SUM(D77:J77)</f>
        <v>10184.932120062642</v>
      </c>
      <c r="O77" s="250"/>
      <c r="P77" s="251"/>
    </row>
    <row r="78" spans="1:16">
      <c r="A78" s="221">
        <f t="shared" ref="A78:C88" si="22">A61</f>
        <v>43313</v>
      </c>
      <c r="B78" s="222">
        <f t="shared" si="22"/>
        <v>9</v>
      </c>
      <c r="C78" s="222">
        <f t="shared" si="22"/>
        <v>16</v>
      </c>
      <c r="D78" s="33">
        <f t="shared" si="19"/>
        <v>133.22586799999999</v>
      </c>
      <c r="E78" s="33">
        <f t="shared" si="19"/>
        <v>2491.1907449999999</v>
      </c>
      <c r="F78" s="33">
        <f t="shared" si="19"/>
        <v>839.87825899999996</v>
      </c>
      <c r="G78" s="33">
        <f t="shared" si="19"/>
        <v>1077.6613159999999</v>
      </c>
      <c r="H78" s="33">
        <f t="shared" si="19"/>
        <v>4749.2314105316545</v>
      </c>
      <c r="I78" s="33">
        <f t="shared" si="19"/>
        <v>583.06145796579494</v>
      </c>
      <c r="J78" s="33">
        <f t="shared" si="19"/>
        <v>194.64994899999999</v>
      </c>
      <c r="K78" s="223">
        <f t="shared" si="19"/>
        <v>3.7933599999999998</v>
      </c>
      <c r="L78" s="220">
        <f t="shared" si="20"/>
        <v>4745.4380505316549</v>
      </c>
      <c r="M78" s="220"/>
      <c r="N78" s="220">
        <f t="shared" si="21"/>
        <v>10068.899005497451</v>
      </c>
      <c r="O78" s="250"/>
      <c r="P78" s="251"/>
    </row>
    <row r="79" spans="1:16">
      <c r="A79" s="221">
        <f t="shared" si="22"/>
        <v>43344</v>
      </c>
      <c r="B79" s="222">
        <f t="shared" si="22"/>
        <v>7</v>
      </c>
      <c r="C79" s="222">
        <f t="shared" si="22"/>
        <v>17</v>
      </c>
      <c r="D79" s="33">
        <f t="shared" si="19"/>
        <v>103.434673</v>
      </c>
      <c r="E79" s="33">
        <f t="shared" si="19"/>
        <v>1933.790117</v>
      </c>
      <c r="F79" s="33">
        <f t="shared" si="19"/>
        <v>694.39269300000001</v>
      </c>
      <c r="G79" s="33">
        <f t="shared" si="19"/>
        <v>987.07255299999997</v>
      </c>
      <c r="H79" s="33">
        <f t="shared" si="19"/>
        <v>4322.3150318861371</v>
      </c>
      <c r="I79" s="33">
        <f t="shared" si="19"/>
        <v>531.14670000000001</v>
      </c>
      <c r="J79" s="33">
        <f t="shared" si="19"/>
        <v>194.01781700000001</v>
      </c>
      <c r="K79" s="223">
        <f t="shared" si="19"/>
        <v>2.5930399999999998</v>
      </c>
      <c r="L79" s="220">
        <f t="shared" si="20"/>
        <v>4319.7219918861374</v>
      </c>
      <c r="M79" s="220"/>
      <c r="N79" s="220">
        <f t="shared" si="21"/>
        <v>8766.1695848861364</v>
      </c>
      <c r="O79" s="250"/>
      <c r="P79" s="251"/>
    </row>
    <row r="80" spans="1:16">
      <c r="A80" s="221">
        <f t="shared" si="22"/>
        <v>43374</v>
      </c>
      <c r="B80" s="222">
        <f t="shared" si="22"/>
        <v>1</v>
      </c>
      <c r="C80" s="222">
        <f t="shared" si="22"/>
        <v>20</v>
      </c>
      <c r="D80" s="33">
        <f t="shared" si="19"/>
        <v>97.349031999999994</v>
      </c>
      <c r="E80" s="33">
        <f t="shared" si="19"/>
        <v>1656.4599519999999</v>
      </c>
      <c r="F80" s="33">
        <f t="shared" si="19"/>
        <v>547.09491000000003</v>
      </c>
      <c r="G80" s="33">
        <f t="shared" si="19"/>
        <v>952.51979600000004</v>
      </c>
      <c r="H80" s="33">
        <f t="shared" si="19"/>
        <v>3358.8826749999998</v>
      </c>
      <c r="I80" s="33">
        <f t="shared" si="19"/>
        <v>439.33160800000002</v>
      </c>
      <c r="J80" s="33">
        <f t="shared" si="19"/>
        <v>198.02910700000001</v>
      </c>
      <c r="K80" s="223">
        <f t="shared" si="19"/>
        <v>2.2175599999999998</v>
      </c>
      <c r="L80" s="220">
        <f t="shared" si="20"/>
        <v>3356.6651149999998</v>
      </c>
      <c r="M80" s="220"/>
      <c r="N80" s="220">
        <f t="shared" si="21"/>
        <v>7249.6670800000011</v>
      </c>
      <c r="O80" s="250"/>
      <c r="P80" s="251"/>
    </row>
    <row r="81" spans="1:17">
      <c r="A81" s="221">
        <f t="shared" si="22"/>
        <v>43405</v>
      </c>
      <c r="B81" s="222">
        <f t="shared" si="22"/>
        <v>19</v>
      </c>
      <c r="C81" s="222">
        <f t="shared" si="22"/>
        <v>8</v>
      </c>
      <c r="D81" s="33">
        <f t="shared" si="19"/>
        <v>126.227164</v>
      </c>
      <c r="E81" s="33">
        <f t="shared" si="19"/>
        <v>2190.7884979999999</v>
      </c>
      <c r="F81" s="33">
        <f t="shared" si="19"/>
        <v>705.42012099999999</v>
      </c>
      <c r="G81" s="33">
        <f t="shared" si="19"/>
        <v>981.45621000000006</v>
      </c>
      <c r="H81" s="33">
        <f t="shared" si="19"/>
        <v>3126.2471110000001</v>
      </c>
      <c r="I81" s="33">
        <f t="shared" si="19"/>
        <v>444.775171</v>
      </c>
      <c r="J81" s="33">
        <f t="shared" si="19"/>
        <v>185.25433899999999</v>
      </c>
      <c r="K81" s="223">
        <f t="shared" si="19"/>
        <v>2.6230000000000002</v>
      </c>
      <c r="L81" s="220">
        <f t="shared" si="20"/>
        <v>3123.6241110000001</v>
      </c>
      <c r="M81" s="220"/>
      <c r="N81" s="220">
        <f t="shared" si="21"/>
        <v>7760.1686140000002</v>
      </c>
      <c r="O81" s="250"/>
      <c r="P81" s="251"/>
    </row>
    <row r="82" spans="1:17">
      <c r="A82" s="221">
        <f t="shared" si="22"/>
        <v>43435</v>
      </c>
      <c r="B82" s="222">
        <f t="shared" si="22"/>
        <v>3</v>
      </c>
      <c r="C82" s="222">
        <f t="shared" si="22"/>
        <v>18</v>
      </c>
      <c r="D82" s="33">
        <f t="shared" si="19"/>
        <v>131.29023599999999</v>
      </c>
      <c r="E82" s="33">
        <f t="shared" si="19"/>
        <v>2235.9232999999999</v>
      </c>
      <c r="F82" s="33">
        <f t="shared" si="19"/>
        <v>649.77025600000002</v>
      </c>
      <c r="G82" s="33">
        <f t="shared" si="19"/>
        <v>1010.723416</v>
      </c>
      <c r="H82" s="33">
        <f t="shared" si="19"/>
        <v>3577.6705200000001</v>
      </c>
      <c r="I82" s="33">
        <f t="shared" si="19"/>
        <v>455.14726200000001</v>
      </c>
      <c r="J82" s="33">
        <f t="shared" si="19"/>
        <v>206.611434</v>
      </c>
      <c r="K82" s="223">
        <f t="shared" si="19"/>
        <v>3.0011999999999999</v>
      </c>
      <c r="L82" s="220">
        <f t="shared" si="20"/>
        <v>3574.66932</v>
      </c>
      <c r="M82" s="220"/>
      <c r="N82" s="220">
        <f t="shared" si="21"/>
        <v>8267.1364240000003</v>
      </c>
      <c r="O82" s="250"/>
      <c r="P82" s="251"/>
    </row>
    <row r="83" spans="1:17">
      <c r="A83" s="221">
        <f t="shared" si="22"/>
        <v>43466</v>
      </c>
      <c r="B83" s="222">
        <f t="shared" si="22"/>
        <v>2</v>
      </c>
      <c r="C83" s="222">
        <f t="shared" si="22"/>
        <v>18</v>
      </c>
      <c r="D83" s="33">
        <f t="shared" si="19"/>
        <v>123.018806</v>
      </c>
      <c r="E83" s="33">
        <f t="shared" si="19"/>
        <v>2169.999065</v>
      </c>
      <c r="F83" s="33">
        <f t="shared" si="19"/>
        <v>681.46019699999999</v>
      </c>
      <c r="G83" s="33">
        <f>G49+G66</f>
        <v>1048.8213390000001</v>
      </c>
      <c r="H83" s="33">
        <f t="shared" si="19"/>
        <v>3478.5243698249997</v>
      </c>
      <c r="I83" s="33">
        <f t="shared" si="19"/>
        <v>482.31079899999997</v>
      </c>
      <c r="J83" s="33">
        <f t="shared" si="19"/>
        <v>204.66477800000001</v>
      </c>
      <c r="K83" s="223">
        <f t="shared" si="19"/>
        <v>3.4344399999999999</v>
      </c>
      <c r="L83" s="220">
        <f t="shared" si="20"/>
        <v>3475.0899298249997</v>
      </c>
      <c r="M83" s="220"/>
      <c r="N83" s="220">
        <f t="shared" si="21"/>
        <v>8188.7993538250003</v>
      </c>
      <c r="O83" s="250"/>
      <c r="P83" s="251"/>
    </row>
    <row r="84" spans="1:17">
      <c r="A84" s="221">
        <f t="shared" si="22"/>
        <v>43497</v>
      </c>
      <c r="B84" s="222">
        <f t="shared" si="22"/>
        <v>7</v>
      </c>
      <c r="C84" s="222">
        <f t="shared" si="22"/>
        <v>8</v>
      </c>
      <c r="D84" s="33">
        <f t="shared" si="19"/>
        <v>144.93231800000001</v>
      </c>
      <c r="E84" s="33">
        <f t="shared" si="19"/>
        <v>2632.2183599999998</v>
      </c>
      <c r="F84" s="33">
        <f t="shared" si="19"/>
        <v>894.710194</v>
      </c>
      <c r="G84" s="33">
        <f t="shared" si="19"/>
        <v>1120.865098</v>
      </c>
      <c r="H84" s="33">
        <f t="shared" si="19"/>
        <v>3249.1996680000002</v>
      </c>
      <c r="I84" s="33">
        <f t="shared" si="19"/>
        <v>379.12515400000001</v>
      </c>
      <c r="J84" s="33">
        <f t="shared" si="19"/>
        <v>182.80901600000001</v>
      </c>
      <c r="K84" s="223">
        <f t="shared" si="19"/>
        <v>3.0204799999999996</v>
      </c>
      <c r="L84" s="220">
        <f t="shared" si="20"/>
        <v>3246.1791880000001</v>
      </c>
      <c r="M84" s="220"/>
      <c r="N84" s="220">
        <f t="shared" si="21"/>
        <v>8603.8598079999992</v>
      </c>
      <c r="O84" s="250"/>
      <c r="P84" s="251"/>
    </row>
    <row r="85" spans="1:17">
      <c r="A85" s="221">
        <f t="shared" si="22"/>
        <v>43525</v>
      </c>
      <c r="B85" s="222">
        <f t="shared" si="22"/>
        <v>4</v>
      </c>
      <c r="C85" s="222">
        <f t="shared" si="22"/>
        <v>8</v>
      </c>
      <c r="D85" s="33">
        <f t="shared" si="19"/>
        <v>125.84850299999999</v>
      </c>
      <c r="E85" s="33">
        <f t="shared" si="19"/>
        <v>2517.5121399999998</v>
      </c>
      <c r="F85" s="33">
        <f t="shared" si="19"/>
        <v>794.05742999999995</v>
      </c>
      <c r="G85" s="33">
        <f t="shared" si="19"/>
        <v>1060.642437</v>
      </c>
      <c r="H85" s="33">
        <f t="shared" si="19"/>
        <v>3114.1939640000001</v>
      </c>
      <c r="I85" s="33">
        <f t="shared" si="19"/>
        <v>406.27663899999999</v>
      </c>
      <c r="J85" s="33">
        <f t="shared" si="19"/>
        <v>198.97309200000001</v>
      </c>
      <c r="K85" s="223">
        <f t="shared" si="19"/>
        <v>2.6678799999999998</v>
      </c>
      <c r="L85" s="220">
        <f t="shared" si="20"/>
        <v>3111.5260840000001</v>
      </c>
      <c r="M85" s="220"/>
      <c r="N85" s="220">
        <f t="shared" si="21"/>
        <v>8217.5042049999993</v>
      </c>
      <c r="O85" s="250"/>
      <c r="P85" s="251"/>
    </row>
    <row r="86" spans="1:17">
      <c r="A86" s="221">
        <f t="shared" si="22"/>
        <v>43556</v>
      </c>
      <c r="B86" s="222">
        <f t="shared" si="22"/>
        <v>10</v>
      </c>
      <c r="C86" s="222">
        <f t="shared" si="22"/>
        <v>8</v>
      </c>
      <c r="D86" s="33">
        <f t="shared" si="19"/>
        <v>118.53343</v>
      </c>
      <c r="E86" s="33">
        <f t="shared" si="19"/>
        <v>1958.1241809999999</v>
      </c>
      <c r="F86" s="33">
        <f t="shared" si="19"/>
        <v>550.45442200000002</v>
      </c>
      <c r="G86" s="33">
        <f t="shared" si="19"/>
        <v>926.15040599999998</v>
      </c>
      <c r="H86" s="33">
        <f t="shared" si="19"/>
        <v>3030.3350070000001</v>
      </c>
      <c r="I86" s="33">
        <f t="shared" si="19"/>
        <v>401.37452200000001</v>
      </c>
      <c r="J86" s="33">
        <f t="shared" si="19"/>
        <v>182.369688</v>
      </c>
      <c r="K86" s="223">
        <f t="shared" si="19"/>
        <v>2.4239600000000001</v>
      </c>
      <c r="L86" s="220">
        <f t="shared" si="20"/>
        <v>3027.9110470000001</v>
      </c>
      <c r="M86" s="220"/>
      <c r="N86" s="220">
        <f t="shared" si="21"/>
        <v>7167.3416559999996</v>
      </c>
      <c r="O86" s="250"/>
      <c r="P86" s="251"/>
    </row>
    <row r="87" spans="1:17">
      <c r="A87" s="221">
        <f t="shared" si="22"/>
        <v>43586</v>
      </c>
      <c r="B87" s="222">
        <f t="shared" si="22"/>
        <v>13</v>
      </c>
      <c r="C87" s="222">
        <f t="shared" si="22"/>
        <v>18</v>
      </c>
      <c r="D87" s="33">
        <f t="shared" si="19"/>
        <v>105.095082</v>
      </c>
      <c r="E87" s="33">
        <f t="shared" si="19"/>
        <v>1632.361238</v>
      </c>
      <c r="F87" s="33">
        <f t="shared" si="19"/>
        <v>543.19303300000001</v>
      </c>
      <c r="G87" s="33">
        <f t="shared" si="19"/>
        <v>948.00661000000002</v>
      </c>
      <c r="H87" s="33">
        <f t="shared" si="19"/>
        <v>3364.9869759999997</v>
      </c>
      <c r="I87" s="33">
        <f t="shared" si="19"/>
        <v>485.47007400000001</v>
      </c>
      <c r="J87" s="33">
        <f t="shared" si="19"/>
        <v>189.456853</v>
      </c>
      <c r="K87" s="223">
        <f t="shared" si="19"/>
        <v>2.1267600000000004</v>
      </c>
      <c r="L87" s="220">
        <f t="shared" si="20"/>
        <v>3362.8602159999996</v>
      </c>
      <c r="M87" s="220"/>
      <c r="N87" s="220">
        <f t="shared" si="21"/>
        <v>7268.5698659999989</v>
      </c>
      <c r="O87" s="250"/>
      <c r="P87" s="251"/>
    </row>
    <row r="88" spans="1:17">
      <c r="A88" s="221">
        <f t="shared" si="22"/>
        <v>43617</v>
      </c>
      <c r="B88" s="222">
        <f t="shared" si="22"/>
        <v>28</v>
      </c>
      <c r="C88" s="222">
        <f t="shared" si="22"/>
        <v>18</v>
      </c>
      <c r="D88" s="33">
        <f t="shared" si="19"/>
        <v>113.156229</v>
      </c>
      <c r="E88" s="33">
        <f t="shared" si="19"/>
        <v>1694.986889</v>
      </c>
      <c r="F88" s="33">
        <f t="shared" si="19"/>
        <v>557.03500899999995</v>
      </c>
      <c r="G88" s="33">
        <f t="shared" si="19"/>
        <v>1046.8520900000001</v>
      </c>
      <c r="H88" s="33">
        <f t="shared" si="19"/>
        <v>4044.2391839000002</v>
      </c>
      <c r="I88" s="33">
        <f t="shared" si="19"/>
        <v>600.39902399999994</v>
      </c>
      <c r="J88" s="33">
        <f t="shared" si="19"/>
        <v>190.64849899999999</v>
      </c>
      <c r="K88" s="223">
        <f t="shared" si="19"/>
        <v>2.9371199999999997</v>
      </c>
      <c r="L88" s="220">
        <f t="shared" si="20"/>
        <v>4041.3020639000001</v>
      </c>
      <c r="M88" s="220"/>
      <c r="N88" s="220">
        <f t="shared" si="21"/>
        <v>8247.3169239000017</v>
      </c>
      <c r="O88" s="250"/>
      <c r="P88" s="251"/>
    </row>
    <row r="89" spans="1:17" ht="13.5" thickBot="1">
      <c r="A89" s="44"/>
      <c r="B89" s="45"/>
      <c r="C89" s="45"/>
      <c r="D89" s="54">
        <f t="shared" ref="D89:L89" si="23">SUM(D77:D88)</f>
        <v>1448.086474</v>
      </c>
      <c r="E89" s="54">
        <f t="shared" si="23"/>
        <v>25638.989040999997</v>
      </c>
      <c r="F89" s="54">
        <f t="shared" si="23"/>
        <v>8247.5388839999996</v>
      </c>
      <c r="G89" s="54">
        <f t="shared" si="23"/>
        <v>12243.264216000001</v>
      </c>
      <c r="H89" s="54">
        <f t="shared" si="23"/>
        <v>44263.238501908985</v>
      </c>
      <c r="I89" s="54">
        <f t="shared" si="23"/>
        <v>5809.7490882622387</v>
      </c>
      <c r="J89" s="54">
        <f t="shared" si="23"/>
        <v>2339.4984359999999</v>
      </c>
      <c r="K89" s="55">
        <f t="shared" si="23"/>
        <v>34.039839999999998</v>
      </c>
      <c r="L89" s="57">
        <f t="shared" si="23"/>
        <v>44229.198661908995</v>
      </c>
      <c r="M89" s="54"/>
      <c r="N89" s="54">
        <f>SUM(N77:N88)</f>
        <v>99990.36464117124</v>
      </c>
      <c r="O89" s="250"/>
      <c r="P89" s="251"/>
    </row>
    <row r="90" spans="1:17" ht="13.5" thickTop="1">
      <c r="H90" s="35" t="s">
        <v>61</v>
      </c>
      <c r="I90" s="35" t="s">
        <v>62</v>
      </c>
      <c r="O90" s="252"/>
      <c r="P90" s="252"/>
    </row>
    <row r="91" spans="1:17" ht="13.5" thickBot="1">
      <c r="A91" s="44"/>
      <c r="B91" s="45"/>
      <c r="C91" s="45"/>
      <c r="G91" s="35"/>
      <c r="H91" s="35" t="s">
        <v>261</v>
      </c>
      <c r="O91" s="252"/>
      <c r="P91" s="252"/>
    </row>
    <row r="92" spans="1:17" ht="13.5" thickBot="1">
      <c r="A92" s="44"/>
      <c r="B92" s="45"/>
      <c r="C92" s="45"/>
      <c r="D92" s="31" t="s">
        <v>42</v>
      </c>
      <c r="E92" s="36"/>
      <c r="F92" s="36"/>
      <c r="G92" s="36"/>
      <c r="H92" s="36"/>
      <c r="I92" s="36"/>
      <c r="J92" s="36"/>
      <c r="K92" s="32" t="s">
        <v>39</v>
      </c>
      <c r="L92" s="37"/>
      <c r="M92" s="37"/>
      <c r="N92" s="37"/>
      <c r="O92" s="252"/>
      <c r="P92" s="252"/>
    </row>
    <row r="93" spans="1:17">
      <c r="A93" s="39" t="s">
        <v>43</v>
      </c>
      <c r="B93" s="61" t="s">
        <v>44</v>
      </c>
      <c r="C93" s="61" t="s">
        <v>45</v>
      </c>
      <c r="D93" s="39" t="s">
        <v>46</v>
      </c>
      <c r="E93" s="39" t="s">
        <v>47</v>
      </c>
      <c r="F93" s="39" t="s">
        <v>48</v>
      </c>
      <c r="G93" s="39" t="s">
        <v>49</v>
      </c>
      <c r="H93" s="39" t="s">
        <v>53</v>
      </c>
      <c r="I93" s="39" t="s">
        <v>51</v>
      </c>
      <c r="J93" s="39" t="s">
        <v>52</v>
      </c>
      <c r="K93" s="40" t="s">
        <v>53</v>
      </c>
      <c r="L93" s="41" t="s">
        <v>54</v>
      </c>
      <c r="N93" s="41" t="s">
        <v>10</v>
      </c>
      <c r="O93" s="252"/>
      <c r="P93" s="252"/>
    </row>
    <row r="94" spans="1:17" s="51" customFormat="1">
      <c r="A94" s="221">
        <f>A77</f>
        <v>43282</v>
      </c>
      <c r="B94" s="222">
        <f t="shared" ref="B94:C94" si="24">B77</f>
        <v>16</v>
      </c>
      <c r="C94" s="222">
        <f t="shared" si="24"/>
        <v>17</v>
      </c>
      <c r="D94" s="226">
        <v>-1.4948720431283906</v>
      </c>
      <c r="E94" s="226">
        <v>-38.982847035878898</v>
      </c>
      <c r="F94" s="226">
        <v>-20.795494803074888</v>
      </c>
      <c r="G94" s="226">
        <v>6.4849027289470875</v>
      </c>
      <c r="H94" s="226">
        <v>-236.25304543663279</v>
      </c>
      <c r="I94" s="226">
        <v>-26.835246188064822</v>
      </c>
      <c r="J94" s="226">
        <v>0.16575292096374178</v>
      </c>
      <c r="K94" s="223">
        <v>0</v>
      </c>
      <c r="L94" s="220">
        <f t="shared" ref="L94:L105" si="25">H94-K94</f>
        <v>-236.25304543663279</v>
      </c>
      <c r="M94" s="220"/>
      <c r="N94" s="220">
        <f t="shared" ref="N94:N105" si="26">SUM(D94:J94)</f>
        <v>-317.71084985686895</v>
      </c>
      <c r="O94" s="250"/>
      <c r="P94" s="251"/>
      <c r="Q94" s="65"/>
    </row>
    <row r="95" spans="1:17" s="51" customFormat="1">
      <c r="A95" s="221">
        <f t="shared" ref="A95:C105" si="27">A78</f>
        <v>43313</v>
      </c>
      <c r="B95" s="222">
        <f t="shared" si="27"/>
        <v>9</v>
      </c>
      <c r="C95" s="222">
        <f t="shared" si="27"/>
        <v>16</v>
      </c>
      <c r="D95" s="226">
        <v>-2.4571796656606075</v>
      </c>
      <c r="E95" s="226">
        <v>-4.1698493064276416</v>
      </c>
      <c r="F95" s="226">
        <v>-142.42587019094054</v>
      </c>
      <c r="G95" s="226">
        <v>3.5006248239133626</v>
      </c>
      <c r="H95" s="226">
        <v>17.188729811328066</v>
      </c>
      <c r="I95" s="226">
        <v>-6.0090904742667277</v>
      </c>
      <c r="J95" s="226">
        <v>8.2736456301173378E-2</v>
      </c>
      <c r="K95" s="223">
        <v>0</v>
      </c>
      <c r="L95" s="220">
        <f t="shared" si="25"/>
        <v>17.188729811328066</v>
      </c>
      <c r="M95" s="220"/>
      <c r="N95" s="220">
        <f t="shared" si="26"/>
        <v>-134.28989854575292</v>
      </c>
      <c r="O95" s="250"/>
      <c r="P95" s="251"/>
      <c r="Q95" s="65"/>
    </row>
    <row r="96" spans="1:17" s="51" customFormat="1">
      <c r="A96" s="221">
        <f t="shared" si="27"/>
        <v>43344</v>
      </c>
      <c r="B96" s="222">
        <f t="shared" si="27"/>
        <v>7</v>
      </c>
      <c r="C96" s="222">
        <f t="shared" si="27"/>
        <v>17</v>
      </c>
      <c r="D96" s="226">
        <v>0.26887031360604924</v>
      </c>
      <c r="E96" s="226">
        <v>91.614629854769532</v>
      </c>
      <c r="F96" s="226">
        <v>-85.873458116488706</v>
      </c>
      <c r="G96" s="226">
        <v>-12.546694126965486</v>
      </c>
      <c r="H96" s="226">
        <v>-84.739432209476561</v>
      </c>
      <c r="I96" s="226">
        <v>-11.403554269196746</v>
      </c>
      <c r="J96" s="226">
        <v>-0.41786132816948285</v>
      </c>
      <c r="K96" s="223">
        <v>0</v>
      </c>
      <c r="L96" s="220">
        <f t="shared" si="25"/>
        <v>-84.739432209476561</v>
      </c>
      <c r="M96" s="220"/>
      <c r="N96" s="220">
        <f t="shared" si="26"/>
        <v>-103.09749988192141</v>
      </c>
      <c r="O96" s="250"/>
      <c r="P96" s="251"/>
      <c r="Q96" s="65"/>
    </row>
    <row r="97" spans="1:17" s="51" customFormat="1">
      <c r="A97" s="221">
        <f t="shared" si="27"/>
        <v>43374</v>
      </c>
      <c r="B97" s="222">
        <f t="shared" si="27"/>
        <v>1</v>
      </c>
      <c r="C97" s="222">
        <f t="shared" si="27"/>
        <v>20</v>
      </c>
      <c r="D97" s="226">
        <v>7.3155197009001816</v>
      </c>
      <c r="E97" s="226">
        <v>2.8487559311036601</v>
      </c>
      <c r="F97" s="226">
        <v>130.83316715850523</v>
      </c>
      <c r="G97" s="226">
        <v>10.186004952329665</v>
      </c>
      <c r="H97" s="226">
        <v>66.721391547090548</v>
      </c>
      <c r="I97" s="226">
        <v>3.3625103690624192</v>
      </c>
      <c r="J97" s="226">
        <v>0.54511443964253226</v>
      </c>
      <c r="K97" s="223">
        <v>0</v>
      </c>
      <c r="L97" s="220">
        <f t="shared" si="25"/>
        <v>66.721391547090548</v>
      </c>
      <c r="M97" s="220"/>
      <c r="N97" s="220">
        <f t="shared" si="26"/>
        <v>221.81246409863422</v>
      </c>
      <c r="O97" s="250"/>
      <c r="P97" s="251"/>
      <c r="Q97" s="65"/>
    </row>
    <row r="98" spans="1:17" s="51" customFormat="1">
      <c r="A98" s="221">
        <f t="shared" si="27"/>
        <v>43405</v>
      </c>
      <c r="B98" s="222">
        <f t="shared" si="27"/>
        <v>19</v>
      </c>
      <c r="C98" s="222">
        <f t="shared" si="27"/>
        <v>8</v>
      </c>
      <c r="D98" s="226">
        <v>-2.3087228044789718</v>
      </c>
      <c r="E98" s="226">
        <v>162.79415462004292</v>
      </c>
      <c r="F98" s="226">
        <v>-106.24699456738074</v>
      </c>
      <c r="G98" s="226">
        <v>-2.5560877886736071</v>
      </c>
      <c r="H98" s="226">
        <v>17.632998742414568</v>
      </c>
      <c r="I98" s="226">
        <v>1.3792279385742821</v>
      </c>
      <c r="J98" s="226">
        <v>-0.26577209621743259</v>
      </c>
      <c r="K98" s="223">
        <v>0</v>
      </c>
      <c r="L98" s="220">
        <f t="shared" si="25"/>
        <v>17.632998742414568</v>
      </c>
      <c r="M98" s="220"/>
      <c r="N98" s="220">
        <f t="shared" si="26"/>
        <v>70.428804044281023</v>
      </c>
      <c r="O98" s="250"/>
      <c r="P98" s="251"/>
      <c r="Q98" s="65"/>
    </row>
    <row r="99" spans="1:17" s="51" customFormat="1">
      <c r="A99" s="221">
        <f t="shared" si="27"/>
        <v>43435</v>
      </c>
      <c r="B99" s="222">
        <f t="shared" si="27"/>
        <v>3</v>
      </c>
      <c r="C99" s="222">
        <f t="shared" si="27"/>
        <v>18</v>
      </c>
      <c r="D99" s="226">
        <v>-21.206148167395991</v>
      </c>
      <c r="E99" s="226">
        <v>209.94901104718974</v>
      </c>
      <c r="F99" s="226">
        <v>149.50012748284252</v>
      </c>
      <c r="G99" s="226">
        <v>7.6849037192899887</v>
      </c>
      <c r="H99" s="226">
        <v>35.057802928721401</v>
      </c>
      <c r="I99" s="226">
        <v>-3.155562226453104</v>
      </c>
      <c r="J99" s="226">
        <v>0.79490574644980883</v>
      </c>
      <c r="K99" s="223">
        <v>0</v>
      </c>
      <c r="L99" s="220">
        <f t="shared" si="25"/>
        <v>35.057802928721401</v>
      </c>
      <c r="M99" s="220"/>
      <c r="N99" s="220">
        <f t="shared" si="26"/>
        <v>378.62504053064436</v>
      </c>
      <c r="O99" s="250"/>
      <c r="P99" s="251"/>
      <c r="Q99" s="65"/>
    </row>
    <row r="100" spans="1:17">
      <c r="A100" s="221">
        <f t="shared" si="27"/>
        <v>43466</v>
      </c>
      <c r="B100" s="222">
        <f t="shared" si="27"/>
        <v>2</v>
      </c>
      <c r="C100" s="222">
        <f t="shared" si="27"/>
        <v>18</v>
      </c>
      <c r="D100" s="226">
        <v>-3.5812932198173857</v>
      </c>
      <c r="E100" s="226">
        <v>71.421519112839604</v>
      </c>
      <c r="F100" s="226">
        <v>80.567436629719481</v>
      </c>
      <c r="G100" s="226">
        <v>15.01564095602151</v>
      </c>
      <c r="H100" s="226">
        <v>-27.145096989191039</v>
      </c>
      <c r="I100" s="226">
        <v>1.4726544996721553</v>
      </c>
      <c r="J100" s="226">
        <v>1.5026878745292387</v>
      </c>
      <c r="K100" s="223">
        <v>0</v>
      </c>
      <c r="L100" s="220">
        <f t="shared" si="25"/>
        <v>-27.145096989191039</v>
      </c>
      <c r="M100" s="220"/>
      <c r="N100" s="220">
        <f t="shared" si="26"/>
        <v>139.25354886377357</v>
      </c>
      <c r="O100" s="250"/>
      <c r="P100" s="251"/>
    </row>
    <row r="101" spans="1:17">
      <c r="A101" s="221">
        <f t="shared" si="27"/>
        <v>43497</v>
      </c>
      <c r="B101" s="222">
        <f t="shared" si="27"/>
        <v>7</v>
      </c>
      <c r="C101" s="222">
        <f t="shared" si="27"/>
        <v>8</v>
      </c>
      <c r="D101" s="226">
        <v>-9.0766073799556395</v>
      </c>
      <c r="E101" s="226">
        <v>-168.04329809684242</v>
      </c>
      <c r="F101" s="226">
        <v>-199.91568346303816</v>
      </c>
      <c r="G101" s="226">
        <v>-11.788140575558355</v>
      </c>
      <c r="H101" s="226">
        <v>-9.3676374899867856</v>
      </c>
      <c r="I101" s="226">
        <v>-13.399035245266287</v>
      </c>
      <c r="J101" s="226">
        <v>-1.0277663339658698</v>
      </c>
      <c r="K101" s="223">
        <v>0</v>
      </c>
      <c r="L101" s="220">
        <f t="shared" si="25"/>
        <v>-9.3676374899867856</v>
      </c>
      <c r="M101" s="220"/>
      <c r="N101" s="220">
        <f t="shared" si="26"/>
        <v>-412.61816858461356</v>
      </c>
      <c r="O101" s="250"/>
      <c r="P101" s="251"/>
    </row>
    <row r="102" spans="1:17">
      <c r="A102" s="221">
        <f t="shared" si="27"/>
        <v>43525</v>
      </c>
      <c r="B102" s="222">
        <f t="shared" si="27"/>
        <v>4</v>
      </c>
      <c r="C102" s="222">
        <f t="shared" si="27"/>
        <v>8</v>
      </c>
      <c r="D102" s="226">
        <v>-2.0031645625174272</v>
      </c>
      <c r="E102" s="226">
        <v>-129.24710793364167</v>
      </c>
      <c r="F102" s="226">
        <v>-135.50001625067597</v>
      </c>
      <c r="G102" s="226">
        <v>-35.920859871616905</v>
      </c>
      <c r="H102" s="226">
        <v>-6.4480245902089255</v>
      </c>
      <c r="I102" s="226">
        <v>-18.389553715798012</v>
      </c>
      <c r="J102" s="226">
        <v>-3.5034186581485942</v>
      </c>
      <c r="K102" s="223">
        <v>0</v>
      </c>
      <c r="L102" s="220">
        <f t="shared" si="25"/>
        <v>-6.4480245902089255</v>
      </c>
      <c r="M102" s="220"/>
      <c r="N102" s="220">
        <f t="shared" si="26"/>
        <v>-331.0121455826075</v>
      </c>
      <c r="O102" s="250"/>
      <c r="P102" s="251"/>
    </row>
    <row r="103" spans="1:17">
      <c r="A103" s="221">
        <f t="shared" si="27"/>
        <v>43556</v>
      </c>
      <c r="B103" s="222">
        <f t="shared" si="27"/>
        <v>10</v>
      </c>
      <c r="C103" s="222">
        <f t="shared" si="27"/>
        <v>8</v>
      </c>
      <c r="D103" s="226">
        <v>7.8270488911195351</v>
      </c>
      <c r="E103" s="226">
        <v>122.52373224215269</v>
      </c>
      <c r="F103" s="226">
        <v>7.8153757904219807</v>
      </c>
      <c r="G103" s="226">
        <v>-5.7941418490992431</v>
      </c>
      <c r="H103" s="226">
        <v>37.230363162710013</v>
      </c>
      <c r="I103" s="226">
        <v>-2.8825330289196818</v>
      </c>
      <c r="J103" s="226">
        <v>-0.39446484520548364</v>
      </c>
      <c r="K103" s="223">
        <v>0</v>
      </c>
      <c r="L103" s="220">
        <f t="shared" si="25"/>
        <v>37.230363162710013</v>
      </c>
      <c r="M103" s="220"/>
      <c r="N103" s="220">
        <f t="shared" si="26"/>
        <v>166.32538036317979</v>
      </c>
      <c r="O103" s="250"/>
      <c r="P103" s="251"/>
    </row>
    <row r="104" spans="1:17">
      <c r="A104" s="221">
        <f t="shared" si="27"/>
        <v>43586</v>
      </c>
      <c r="B104" s="222">
        <f t="shared" si="27"/>
        <v>13</v>
      </c>
      <c r="C104" s="222">
        <f t="shared" si="27"/>
        <v>18</v>
      </c>
      <c r="D104" s="226">
        <v>-0.21417463920989716</v>
      </c>
      <c r="E104" s="226">
        <v>7.235286085996794</v>
      </c>
      <c r="F104" s="226">
        <v>-15.602309664715937</v>
      </c>
      <c r="G104" s="226">
        <v>9.3271684123994092</v>
      </c>
      <c r="H104" s="226">
        <v>53.647307764040754</v>
      </c>
      <c r="I104" s="226">
        <v>-74.742787573321166</v>
      </c>
      <c r="J104" s="226">
        <v>0.35549537874734627</v>
      </c>
      <c r="K104" s="223">
        <v>0</v>
      </c>
      <c r="L104" s="220">
        <f t="shared" si="25"/>
        <v>53.647307764040754</v>
      </c>
      <c r="M104" s="220"/>
      <c r="N104" s="220">
        <f t="shared" si="26"/>
        <v>-19.9940142360627</v>
      </c>
      <c r="O104" s="250"/>
      <c r="P104" s="251"/>
    </row>
    <row r="105" spans="1:17">
      <c r="A105" s="221">
        <f t="shared" si="27"/>
        <v>43617</v>
      </c>
      <c r="B105" s="222">
        <f t="shared" si="27"/>
        <v>28</v>
      </c>
      <c r="C105" s="222">
        <f t="shared" si="27"/>
        <v>18</v>
      </c>
      <c r="D105" s="226">
        <v>-0.30705603393658981</v>
      </c>
      <c r="E105" s="226">
        <v>-6.4826582777455037</v>
      </c>
      <c r="F105" s="226">
        <v>3.0469662415084429</v>
      </c>
      <c r="G105" s="226">
        <v>-1.6057506121063216</v>
      </c>
      <c r="H105" s="226">
        <v>-6.9358288628123228</v>
      </c>
      <c r="I105" s="226">
        <v>74.515026848305098</v>
      </c>
      <c r="J105" s="226">
        <v>-6.5554645865344069E-2</v>
      </c>
      <c r="K105" s="223">
        <v>0</v>
      </c>
      <c r="L105" s="220">
        <f t="shared" si="25"/>
        <v>-6.9358288628123228</v>
      </c>
      <c r="M105" s="220"/>
      <c r="N105" s="220">
        <f t="shared" si="26"/>
        <v>62.165144657347454</v>
      </c>
      <c r="O105" s="250"/>
      <c r="P105" s="251"/>
    </row>
    <row r="106" spans="1:17" ht="13.5" thickBot="1">
      <c r="A106" s="44"/>
      <c r="B106" s="45"/>
      <c r="C106" s="45"/>
      <c r="D106" s="54">
        <f t="shared" ref="D106:K106" si="28">SUM(D94:D105)</f>
        <v>-27.237779610475137</v>
      </c>
      <c r="E106" s="54">
        <f t="shared" si="28"/>
        <v>321.46132824355885</v>
      </c>
      <c r="F106" s="54">
        <f t="shared" si="28"/>
        <v>-334.59675375331733</v>
      </c>
      <c r="G106" s="54">
        <f t="shared" si="28"/>
        <v>-18.012429231118894</v>
      </c>
      <c r="H106" s="54">
        <f t="shared" si="28"/>
        <v>-143.41047162200306</v>
      </c>
      <c r="I106" s="54">
        <f t="shared" si="28"/>
        <v>-76.08794306567259</v>
      </c>
      <c r="J106" s="54">
        <f t="shared" si="28"/>
        <v>-2.2281450909383658</v>
      </c>
      <c r="K106" s="55">
        <f t="shared" si="28"/>
        <v>0</v>
      </c>
      <c r="L106" s="54">
        <f>SUM(L94:L105)</f>
        <v>-143.41047162200306</v>
      </c>
      <c r="M106" s="54"/>
      <c r="N106" s="54">
        <f>SUM(N94:N105)</f>
        <v>-280.11219412996655</v>
      </c>
      <c r="O106" s="250"/>
      <c r="P106" s="251"/>
    </row>
    <row r="107" spans="1:17" ht="14.25" thickTop="1" thickBot="1">
      <c r="H107" s="35" t="s">
        <v>59</v>
      </c>
      <c r="I107" s="46" t="s">
        <v>60</v>
      </c>
      <c r="O107" s="252"/>
      <c r="P107" s="252"/>
    </row>
    <row r="108" spans="1:17" ht="13.5" thickBot="1">
      <c r="A108" s="44"/>
      <c r="B108" s="45"/>
      <c r="C108" s="45"/>
      <c r="D108" s="31" t="s">
        <v>64</v>
      </c>
      <c r="E108" s="36"/>
      <c r="F108" s="36"/>
      <c r="G108" s="36"/>
      <c r="H108" s="36"/>
      <c r="I108" s="36"/>
      <c r="J108" s="36"/>
      <c r="K108" s="47"/>
      <c r="O108" s="252"/>
      <c r="P108" s="252"/>
    </row>
    <row r="109" spans="1:17" ht="13.5" thickBot="1">
      <c r="A109" s="44"/>
      <c r="B109" s="45"/>
      <c r="C109" s="45"/>
      <c r="D109" s="31" t="s">
        <v>42</v>
      </c>
      <c r="E109" s="36"/>
      <c r="F109" s="36"/>
      <c r="G109" s="36"/>
      <c r="H109" s="36"/>
      <c r="I109" s="36"/>
      <c r="J109" s="36"/>
      <c r="K109" s="32" t="s">
        <v>39</v>
      </c>
      <c r="L109" s="37"/>
      <c r="M109" s="37"/>
      <c r="N109" s="37"/>
      <c r="O109" s="252"/>
      <c r="P109" s="252"/>
    </row>
    <row r="110" spans="1:17">
      <c r="A110" s="39" t="s">
        <v>43</v>
      </c>
      <c r="B110" s="61" t="s">
        <v>44</v>
      </c>
      <c r="C110" s="61" t="s">
        <v>45</v>
      </c>
      <c r="D110" s="39" t="s">
        <v>46</v>
      </c>
      <c r="E110" s="39" t="s">
        <v>47</v>
      </c>
      <c r="F110" s="39" t="s">
        <v>48</v>
      </c>
      <c r="G110" s="39" t="s">
        <v>49</v>
      </c>
      <c r="H110" s="39" t="s">
        <v>53</v>
      </c>
      <c r="I110" s="39" t="s">
        <v>51</v>
      </c>
      <c r="J110" s="39" t="s">
        <v>52</v>
      </c>
      <c r="K110" s="40" t="s">
        <v>53</v>
      </c>
      <c r="L110" s="41" t="s">
        <v>54</v>
      </c>
      <c r="N110" s="41" t="s">
        <v>10</v>
      </c>
      <c r="O110" s="252"/>
      <c r="P110" s="252"/>
    </row>
    <row r="111" spans="1:17">
      <c r="A111" s="221">
        <f>A94</f>
        <v>43282</v>
      </c>
      <c r="B111" s="222">
        <f t="shared" ref="B111:C111" si="29">B94</f>
        <v>16</v>
      </c>
      <c r="C111" s="222">
        <f t="shared" si="29"/>
        <v>17</v>
      </c>
      <c r="D111" s="33">
        <f t="shared" ref="D111:K122" si="30">D77+D94</f>
        <v>124.4802609568716</v>
      </c>
      <c r="E111" s="33">
        <f t="shared" si="30"/>
        <v>2486.6517089641211</v>
      </c>
      <c r="F111" s="33">
        <f t="shared" si="30"/>
        <v>769.27686519692509</v>
      </c>
      <c r="G111" s="33">
        <f t="shared" si="30"/>
        <v>1088.9778477289472</v>
      </c>
      <c r="H111" s="33">
        <f t="shared" si="30"/>
        <v>4611.1595393295638</v>
      </c>
      <c r="I111" s="33">
        <f t="shared" si="30"/>
        <v>574.49543110837942</v>
      </c>
      <c r="J111" s="33">
        <f t="shared" si="30"/>
        <v>212.17961692096375</v>
      </c>
      <c r="K111" s="223">
        <f t="shared" si="30"/>
        <v>3.2010399999999999</v>
      </c>
      <c r="L111" s="220">
        <f t="shared" ref="L111:L122" si="31">H111-K111</f>
        <v>4607.9584993295639</v>
      </c>
      <c r="M111" s="220"/>
      <c r="N111" s="220">
        <f t="shared" ref="N111:N122" si="32">SUM(D111:J111)</f>
        <v>9867.2212702057714</v>
      </c>
      <c r="O111" s="250"/>
      <c r="P111" s="251"/>
    </row>
    <row r="112" spans="1:17">
      <c r="A112" s="221">
        <f t="shared" ref="A112:C122" si="33">A95</f>
        <v>43313</v>
      </c>
      <c r="B112" s="222">
        <f t="shared" si="33"/>
        <v>9</v>
      </c>
      <c r="C112" s="222">
        <f t="shared" si="33"/>
        <v>16</v>
      </c>
      <c r="D112" s="33">
        <f t="shared" si="30"/>
        <v>130.76868833433937</v>
      </c>
      <c r="E112" s="33">
        <f t="shared" si="30"/>
        <v>2487.0208956935721</v>
      </c>
      <c r="F112" s="33">
        <f t="shared" si="30"/>
        <v>697.45238880905936</v>
      </c>
      <c r="G112" s="33">
        <f t="shared" si="30"/>
        <v>1081.1619408239133</v>
      </c>
      <c r="H112" s="33">
        <f t="shared" si="30"/>
        <v>4766.4201403429824</v>
      </c>
      <c r="I112" s="33">
        <f t="shared" si="30"/>
        <v>577.05236749152823</v>
      </c>
      <c r="J112" s="33">
        <f t="shared" si="30"/>
        <v>194.73268545630117</v>
      </c>
      <c r="K112" s="223">
        <f t="shared" si="30"/>
        <v>3.7933599999999998</v>
      </c>
      <c r="L112" s="220">
        <f t="shared" si="31"/>
        <v>4762.6267803429828</v>
      </c>
      <c r="M112" s="220"/>
      <c r="N112" s="220">
        <f t="shared" si="32"/>
        <v>9934.609106951697</v>
      </c>
      <c r="O112" s="250"/>
      <c r="P112" s="251"/>
    </row>
    <row r="113" spans="1:16">
      <c r="A113" s="221">
        <f t="shared" si="33"/>
        <v>43344</v>
      </c>
      <c r="B113" s="222">
        <f t="shared" si="33"/>
        <v>7</v>
      </c>
      <c r="C113" s="222">
        <f t="shared" si="33"/>
        <v>17</v>
      </c>
      <c r="D113" s="33">
        <f t="shared" si="30"/>
        <v>103.70354331360605</v>
      </c>
      <c r="E113" s="33">
        <f t="shared" si="30"/>
        <v>2025.4047468547697</v>
      </c>
      <c r="F113" s="33">
        <f t="shared" si="30"/>
        <v>608.51923488351133</v>
      </c>
      <c r="G113" s="33">
        <f t="shared" si="30"/>
        <v>974.52585887303451</v>
      </c>
      <c r="H113" s="33">
        <f t="shared" si="30"/>
        <v>4237.5755996766602</v>
      </c>
      <c r="I113" s="33">
        <f t="shared" si="30"/>
        <v>519.74314573080323</v>
      </c>
      <c r="J113" s="33">
        <f t="shared" si="30"/>
        <v>193.59995567183051</v>
      </c>
      <c r="K113" s="223">
        <f t="shared" si="30"/>
        <v>2.5930399999999998</v>
      </c>
      <c r="L113" s="220">
        <f t="shared" si="31"/>
        <v>4234.9825596766605</v>
      </c>
      <c r="M113" s="220"/>
      <c r="N113" s="220">
        <f t="shared" si="32"/>
        <v>8663.0720850042162</v>
      </c>
      <c r="O113" s="250"/>
      <c r="P113" s="251"/>
    </row>
    <row r="114" spans="1:16">
      <c r="A114" s="221">
        <f t="shared" si="33"/>
        <v>43374</v>
      </c>
      <c r="B114" s="222">
        <f t="shared" si="33"/>
        <v>1</v>
      </c>
      <c r="C114" s="222">
        <f t="shared" si="33"/>
        <v>20</v>
      </c>
      <c r="D114" s="33">
        <f t="shared" si="30"/>
        <v>104.66455170090018</v>
      </c>
      <c r="E114" s="33">
        <f t="shared" si="30"/>
        <v>1659.3087079311035</v>
      </c>
      <c r="F114" s="33">
        <f t="shared" si="30"/>
        <v>677.92807715850529</v>
      </c>
      <c r="G114" s="33">
        <f t="shared" si="30"/>
        <v>962.7058009523297</v>
      </c>
      <c r="H114" s="33">
        <f t="shared" si="30"/>
        <v>3425.6040665470905</v>
      </c>
      <c r="I114" s="33">
        <f t="shared" si="30"/>
        <v>442.69411836906244</v>
      </c>
      <c r="J114" s="33">
        <f t="shared" si="30"/>
        <v>198.57422143964254</v>
      </c>
      <c r="K114" s="223">
        <f t="shared" si="30"/>
        <v>2.2175599999999998</v>
      </c>
      <c r="L114" s="220">
        <f t="shared" si="31"/>
        <v>3423.3865065470904</v>
      </c>
      <c r="M114" s="220"/>
      <c r="N114" s="220">
        <f t="shared" si="32"/>
        <v>7471.4795440986345</v>
      </c>
      <c r="O114" s="250"/>
      <c r="P114" s="251"/>
    </row>
    <row r="115" spans="1:16">
      <c r="A115" s="221">
        <f t="shared" si="33"/>
        <v>43405</v>
      </c>
      <c r="B115" s="222">
        <f t="shared" si="33"/>
        <v>19</v>
      </c>
      <c r="C115" s="222">
        <f t="shared" si="33"/>
        <v>8</v>
      </c>
      <c r="D115" s="33">
        <f t="shared" si="30"/>
        <v>123.91844119552103</v>
      </c>
      <c r="E115" s="33">
        <f t="shared" si="30"/>
        <v>2353.5826526200426</v>
      </c>
      <c r="F115" s="33">
        <f t="shared" si="30"/>
        <v>599.17312643261926</v>
      </c>
      <c r="G115" s="33">
        <f t="shared" si="30"/>
        <v>978.90012221132645</v>
      </c>
      <c r="H115" s="33">
        <f t="shared" si="30"/>
        <v>3143.8801097424148</v>
      </c>
      <c r="I115" s="33">
        <f t="shared" si="30"/>
        <v>446.15439893857427</v>
      </c>
      <c r="J115" s="33">
        <f t="shared" si="30"/>
        <v>184.98856690378256</v>
      </c>
      <c r="K115" s="223">
        <f t="shared" si="30"/>
        <v>2.6230000000000002</v>
      </c>
      <c r="L115" s="220">
        <f t="shared" si="31"/>
        <v>3141.2571097424147</v>
      </c>
      <c r="M115" s="220"/>
      <c r="N115" s="220">
        <f t="shared" si="32"/>
        <v>7830.5974180442809</v>
      </c>
      <c r="O115" s="250"/>
      <c r="P115" s="251"/>
    </row>
    <row r="116" spans="1:16">
      <c r="A116" s="221">
        <f t="shared" si="33"/>
        <v>43435</v>
      </c>
      <c r="B116" s="222">
        <f t="shared" si="33"/>
        <v>3</v>
      </c>
      <c r="C116" s="222">
        <f t="shared" si="33"/>
        <v>18</v>
      </c>
      <c r="D116" s="33">
        <f t="shared" si="30"/>
        <v>110.084087832604</v>
      </c>
      <c r="E116" s="33">
        <f t="shared" si="30"/>
        <v>2445.8723110471897</v>
      </c>
      <c r="F116" s="33">
        <f t="shared" si="30"/>
        <v>799.27038348284259</v>
      </c>
      <c r="G116" s="33">
        <f t="shared" si="30"/>
        <v>1018.40831971929</v>
      </c>
      <c r="H116" s="33">
        <f t="shared" si="30"/>
        <v>3612.7283229287214</v>
      </c>
      <c r="I116" s="33">
        <f t="shared" si="30"/>
        <v>451.99169977354688</v>
      </c>
      <c r="J116" s="33">
        <f t="shared" si="30"/>
        <v>207.40633974644982</v>
      </c>
      <c r="K116" s="223">
        <f t="shared" si="30"/>
        <v>3.0011999999999999</v>
      </c>
      <c r="L116" s="220">
        <f t="shared" si="31"/>
        <v>3609.7271229287212</v>
      </c>
      <c r="M116" s="220"/>
      <c r="N116" s="220">
        <f t="shared" si="32"/>
        <v>8645.7614645306458</v>
      </c>
      <c r="O116" s="250"/>
      <c r="P116" s="251"/>
    </row>
    <row r="117" spans="1:16">
      <c r="A117" s="221">
        <f t="shared" si="33"/>
        <v>43466</v>
      </c>
      <c r="B117" s="222">
        <f t="shared" si="33"/>
        <v>2</v>
      </c>
      <c r="C117" s="222">
        <f t="shared" si="33"/>
        <v>18</v>
      </c>
      <c r="D117" s="33">
        <f t="shared" si="30"/>
        <v>119.43751278018262</v>
      </c>
      <c r="E117" s="33">
        <f t="shared" si="30"/>
        <v>2241.4205841128396</v>
      </c>
      <c r="F117" s="33">
        <f t="shared" si="30"/>
        <v>762.0276336297195</v>
      </c>
      <c r="G117" s="33">
        <f t="shared" si="30"/>
        <v>1063.8369799560217</v>
      </c>
      <c r="H117" s="33">
        <f t="shared" si="30"/>
        <v>3451.3792728358085</v>
      </c>
      <c r="I117" s="33">
        <f t="shared" si="30"/>
        <v>483.78345349967213</v>
      </c>
      <c r="J117" s="33">
        <f t="shared" si="30"/>
        <v>206.16746587452926</v>
      </c>
      <c r="K117" s="223">
        <f t="shared" si="30"/>
        <v>3.4344399999999999</v>
      </c>
      <c r="L117" s="220">
        <f t="shared" si="31"/>
        <v>3447.9448328358085</v>
      </c>
      <c r="M117" s="220"/>
      <c r="N117" s="220">
        <f t="shared" si="32"/>
        <v>8328.0529026887725</v>
      </c>
      <c r="O117" s="250"/>
      <c r="P117" s="251"/>
    </row>
    <row r="118" spans="1:16">
      <c r="A118" s="221">
        <f t="shared" si="33"/>
        <v>43497</v>
      </c>
      <c r="B118" s="222">
        <f t="shared" si="33"/>
        <v>7</v>
      </c>
      <c r="C118" s="222">
        <f t="shared" si="33"/>
        <v>8</v>
      </c>
      <c r="D118" s="33">
        <f t="shared" si="30"/>
        <v>135.85571062004436</v>
      </c>
      <c r="E118" s="33">
        <f t="shared" si="30"/>
        <v>2464.1750619031573</v>
      </c>
      <c r="F118" s="33">
        <f t="shared" si="30"/>
        <v>694.79451053696187</v>
      </c>
      <c r="G118" s="33">
        <f t="shared" si="30"/>
        <v>1109.0769574244416</v>
      </c>
      <c r="H118" s="33">
        <f t="shared" si="30"/>
        <v>3239.8320305100133</v>
      </c>
      <c r="I118" s="33">
        <f t="shared" si="30"/>
        <v>365.7261187547337</v>
      </c>
      <c r="J118" s="33">
        <f t="shared" si="30"/>
        <v>181.78124966603414</v>
      </c>
      <c r="K118" s="223">
        <f t="shared" si="30"/>
        <v>3.0204799999999996</v>
      </c>
      <c r="L118" s="220">
        <f t="shared" si="31"/>
        <v>3236.8115505100131</v>
      </c>
      <c r="M118" s="220"/>
      <c r="N118" s="220">
        <f t="shared" si="32"/>
        <v>8191.2416394153861</v>
      </c>
      <c r="O118" s="250"/>
      <c r="P118" s="251"/>
    </row>
    <row r="119" spans="1:16">
      <c r="A119" s="221">
        <f t="shared" si="33"/>
        <v>43525</v>
      </c>
      <c r="B119" s="222">
        <f t="shared" si="33"/>
        <v>4</v>
      </c>
      <c r="C119" s="222">
        <f t="shared" si="33"/>
        <v>8</v>
      </c>
      <c r="D119" s="33">
        <f t="shared" si="30"/>
        <v>123.84533843748257</v>
      </c>
      <c r="E119" s="33">
        <f t="shared" si="30"/>
        <v>2388.2650320663583</v>
      </c>
      <c r="F119" s="33">
        <f t="shared" si="30"/>
        <v>658.55741374932404</v>
      </c>
      <c r="G119" s="33">
        <f t="shared" si="30"/>
        <v>1024.7215771283832</v>
      </c>
      <c r="H119" s="33">
        <f t="shared" si="30"/>
        <v>3107.7459394097909</v>
      </c>
      <c r="I119" s="33">
        <f t="shared" si="30"/>
        <v>387.88708528420199</v>
      </c>
      <c r="J119" s="33">
        <f t="shared" si="30"/>
        <v>195.4696733418514</v>
      </c>
      <c r="K119" s="223">
        <f t="shared" si="30"/>
        <v>2.6678799999999998</v>
      </c>
      <c r="L119" s="220">
        <f t="shared" si="31"/>
        <v>3105.078059409791</v>
      </c>
      <c r="M119" s="220"/>
      <c r="N119" s="220">
        <f t="shared" si="32"/>
        <v>7886.4920594173918</v>
      </c>
      <c r="O119" s="250"/>
      <c r="P119" s="251"/>
    </row>
    <row r="120" spans="1:16">
      <c r="A120" s="221">
        <f t="shared" si="33"/>
        <v>43556</v>
      </c>
      <c r="B120" s="222">
        <f t="shared" si="33"/>
        <v>10</v>
      </c>
      <c r="C120" s="222">
        <f t="shared" si="33"/>
        <v>8</v>
      </c>
      <c r="D120" s="33">
        <f t="shared" si="30"/>
        <v>126.36047889111953</v>
      </c>
      <c r="E120" s="33">
        <f t="shared" si="30"/>
        <v>2080.6479132421528</v>
      </c>
      <c r="F120" s="33">
        <f t="shared" si="30"/>
        <v>558.26979779042199</v>
      </c>
      <c r="G120" s="33">
        <f t="shared" si="30"/>
        <v>920.35626415090076</v>
      </c>
      <c r="H120" s="33">
        <f t="shared" si="30"/>
        <v>3067.5653701627102</v>
      </c>
      <c r="I120" s="33">
        <f t="shared" si="30"/>
        <v>398.49198897108033</v>
      </c>
      <c r="J120" s="33">
        <f t="shared" si="30"/>
        <v>181.97522315479452</v>
      </c>
      <c r="K120" s="223">
        <f t="shared" si="30"/>
        <v>2.4239600000000001</v>
      </c>
      <c r="L120" s="220">
        <f t="shared" si="31"/>
        <v>3065.1414101627101</v>
      </c>
      <c r="M120" s="220"/>
      <c r="N120" s="220">
        <f t="shared" si="32"/>
        <v>7333.6670363631792</v>
      </c>
      <c r="O120" s="250"/>
      <c r="P120" s="251"/>
    </row>
    <row r="121" spans="1:16">
      <c r="A121" s="221">
        <f t="shared" si="33"/>
        <v>43586</v>
      </c>
      <c r="B121" s="222">
        <f t="shared" si="33"/>
        <v>13</v>
      </c>
      <c r="C121" s="222">
        <f t="shared" si="33"/>
        <v>18</v>
      </c>
      <c r="D121" s="33">
        <f t="shared" si="30"/>
        <v>104.8809073607901</v>
      </c>
      <c r="E121" s="33">
        <f t="shared" si="30"/>
        <v>1639.5965240859969</v>
      </c>
      <c r="F121" s="33">
        <f t="shared" si="30"/>
        <v>527.59072333528411</v>
      </c>
      <c r="G121" s="33">
        <f t="shared" si="30"/>
        <v>957.3337784123994</v>
      </c>
      <c r="H121" s="33">
        <f t="shared" si="30"/>
        <v>3418.6342837640404</v>
      </c>
      <c r="I121" s="33">
        <f t="shared" si="30"/>
        <v>410.72728642667886</v>
      </c>
      <c r="J121" s="33">
        <f t="shared" si="30"/>
        <v>189.81234837874734</v>
      </c>
      <c r="K121" s="223">
        <f t="shared" si="30"/>
        <v>2.1267600000000004</v>
      </c>
      <c r="L121" s="220">
        <f t="shared" si="31"/>
        <v>3416.5075237640403</v>
      </c>
      <c r="M121" s="220"/>
      <c r="N121" s="220">
        <f t="shared" si="32"/>
        <v>7248.5758517639379</v>
      </c>
      <c r="O121" s="250"/>
      <c r="P121" s="251"/>
    </row>
    <row r="122" spans="1:16">
      <c r="A122" s="221">
        <f t="shared" si="33"/>
        <v>43617</v>
      </c>
      <c r="B122" s="222">
        <f t="shared" si="33"/>
        <v>28</v>
      </c>
      <c r="C122" s="222">
        <f t="shared" si="33"/>
        <v>18</v>
      </c>
      <c r="D122" s="33">
        <f t="shared" si="30"/>
        <v>112.84917296606341</v>
      </c>
      <c r="E122" s="33">
        <f t="shared" si="30"/>
        <v>1688.5042307222545</v>
      </c>
      <c r="F122" s="33">
        <f t="shared" si="30"/>
        <v>560.08197524150842</v>
      </c>
      <c r="G122" s="33">
        <f t="shared" si="30"/>
        <v>1045.2463393878938</v>
      </c>
      <c r="H122" s="33">
        <f t="shared" si="30"/>
        <v>4037.3033550371879</v>
      </c>
      <c r="I122" s="33">
        <f t="shared" si="30"/>
        <v>674.91405084830501</v>
      </c>
      <c r="J122" s="33">
        <f t="shared" si="30"/>
        <v>190.58294435413464</v>
      </c>
      <c r="K122" s="223">
        <f t="shared" si="30"/>
        <v>2.9371199999999997</v>
      </c>
      <c r="L122" s="220">
        <f t="shared" si="31"/>
        <v>4034.3662350371878</v>
      </c>
      <c r="M122" s="220"/>
      <c r="N122" s="220">
        <f t="shared" si="32"/>
        <v>8309.4820685573486</v>
      </c>
      <c r="O122" s="250"/>
      <c r="P122" s="251"/>
    </row>
    <row r="123" spans="1:16" ht="13.5" thickBot="1">
      <c r="A123" s="44"/>
      <c r="B123" s="45"/>
      <c r="C123" s="45"/>
      <c r="D123" s="144">
        <f t="shared" ref="D123:L123" si="34">SUM(D111:D122)</f>
        <v>1420.8486943895248</v>
      </c>
      <c r="E123" s="144">
        <f t="shared" si="34"/>
        <v>25960.450369243554</v>
      </c>
      <c r="F123" s="144">
        <f t="shared" si="34"/>
        <v>7912.9421302466817</v>
      </c>
      <c r="G123" s="144">
        <f t="shared" si="34"/>
        <v>12225.251786768882</v>
      </c>
      <c r="H123" s="144">
        <f t="shared" si="34"/>
        <v>44119.82803028699</v>
      </c>
      <c r="I123" s="144">
        <f t="shared" si="34"/>
        <v>5733.6611451965664</v>
      </c>
      <c r="J123" s="144">
        <f t="shared" si="34"/>
        <v>2337.2702909090617</v>
      </c>
      <c r="K123" s="145">
        <f t="shared" si="34"/>
        <v>34.039839999999998</v>
      </c>
      <c r="L123" s="144">
        <f t="shared" si="34"/>
        <v>44085.788190286985</v>
      </c>
      <c r="M123" s="144"/>
      <c r="N123" s="144">
        <f>SUM(N111:N122)</f>
        <v>99710.252447041261</v>
      </c>
      <c r="O123" s="250"/>
      <c r="P123" s="251"/>
    </row>
    <row r="124" spans="1:16" ht="13.5" thickTop="1">
      <c r="O124" s="253"/>
      <c r="P124" s="253"/>
    </row>
    <row r="125" spans="1:16">
      <c r="C125" s="34" t="s">
        <v>65</v>
      </c>
      <c r="D125" s="94">
        <f>D123/$N$123</f>
        <v>1.4249775319184704E-2</v>
      </c>
      <c r="E125" s="94">
        <f t="shared" ref="E125:L125" si="35">E123/$N$123</f>
        <v>0.26035888719699946</v>
      </c>
      <c r="F125" s="94">
        <f t="shared" si="35"/>
        <v>7.9359363115136569E-2</v>
      </c>
      <c r="G125" s="94">
        <f t="shared" si="35"/>
        <v>0.1226077708835612</v>
      </c>
      <c r="H125" s="175"/>
      <c r="I125" s="94">
        <f t="shared" si="35"/>
        <v>5.7503225641133186E-2</v>
      </c>
      <c r="J125" s="94">
        <f t="shared" si="35"/>
        <v>2.3440621536390628E-2</v>
      </c>
      <c r="K125" s="94">
        <f t="shared" si="35"/>
        <v>3.413875621073114E-4</v>
      </c>
      <c r="L125" s="94">
        <f t="shared" si="35"/>
        <v>0.44213896874548692</v>
      </c>
      <c r="M125" s="51"/>
      <c r="N125" s="94">
        <f t="shared" ref="N125" si="36">SUM(D125:L125)</f>
        <v>1</v>
      </c>
      <c r="O125" s="253"/>
      <c r="P125" s="253"/>
    </row>
    <row r="126" spans="1:16">
      <c r="C126" s="43" t="s">
        <v>66</v>
      </c>
      <c r="D126" s="94">
        <f>(D125*0.75)+('10.8-10.9'!C125*0.25)</f>
        <v>1.4169723417926442E-2</v>
      </c>
      <c r="E126" s="94">
        <f>(E125*0.75)+('10.8-10.9'!D125*0.25)</f>
        <v>0.25548929395232056</v>
      </c>
      <c r="F126" s="94">
        <f>(F125*0.75)+('10.8-10.9'!E125*0.25)</f>
        <v>7.8111041399712311E-2</v>
      </c>
      <c r="G126" s="94">
        <f>(G125*0.75)+('10.8-10.9'!F125*0.25)</f>
        <v>0.12699884843148795</v>
      </c>
      <c r="H126" s="94"/>
      <c r="I126" s="94">
        <f>(I125*0.75)+('10.8-10.9'!H125*0.25)</f>
        <v>5.9255041742421306E-2</v>
      </c>
      <c r="J126" s="94">
        <f>(J125*0.75)+('10.8-10.9'!I125*0.25)</f>
        <v>2.4382588929118452E-2</v>
      </c>
      <c r="K126" s="94">
        <f>(K125*0.75)+('10.8-10.9'!J125*0.25)</f>
        <v>3.4019334339528435E-4</v>
      </c>
      <c r="L126" s="94">
        <f>(L125*0.75)+('10.8-10.9'!K125*0.25)</f>
        <v>0.44125326878361759</v>
      </c>
      <c r="M126" s="51"/>
      <c r="N126" s="94">
        <f>SUM(D126:L126)</f>
        <v>1</v>
      </c>
      <c r="O126" s="253"/>
      <c r="P126" s="253"/>
    </row>
    <row r="127" spans="1:16" s="248" customFormat="1">
      <c r="A127" s="254"/>
      <c r="B127" s="255"/>
      <c r="C127" s="255"/>
      <c r="F127" s="256"/>
      <c r="O127" s="253"/>
      <c r="P127" s="253"/>
    </row>
    <row r="128" spans="1:16" s="248" customFormat="1">
      <c r="A128" s="254"/>
      <c r="B128" s="255"/>
      <c r="C128" s="255"/>
      <c r="O128" s="253"/>
      <c r="P128" s="253"/>
    </row>
    <row r="129" spans="1:16" s="248" customFormat="1">
      <c r="A129" s="254"/>
      <c r="B129" s="255"/>
      <c r="C129" s="255"/>
      <c r="D129" s="257"/>
      <c r="E129" s="257"/>
      <c r="F129" s="257"/>
      <c r="G129" s="257"/>
      <c r="H129" s="257"/>
      <c r="I129" s="257"/>
      <c r="J129" s="257"/>
      <c r="K129" s="257"/>
      <c r="L129" s="257"/>
      <c r="M129" s="258"/>
      <c r="N129" s="258"/>
      <c r="O129" s="253"/>
      <c r="P129" s="253"/>
    </row>
    <row r="130" spans="1:16" s="248" customFormat="1">
      <c r="A130" s="254"/>
      <c r="B130" s="255"/>
      <c r="C130" s="255"/>
      <c r="D130" s="257"/>
      <c r="E130" s="257"/>
      <c r="F130" s="257"/>
      <c r="G130" s="257"/>
      <c r="H130" s="257"/>
      <c r="I130" s="257"/>
      <c r="J130" s="257"/>
      <c r="K130" s="257"/>
      <c r="L130" s="257"/>
      <c r="N130" s="258"/>
      <c r="O130" s="253"/>
      <c r="P130" s="253"/>
    </row>
    <row r="131" spans="1:16" s="248" customFormat="1">
      <c r="A131" s="254"/>
      <c r="B131" s="255"/>
      <c r="C131" s="255"/>
      <c r="O131" s="253"/>
      <c r="P131" s="253"/>
    </row>
    <row r="132" spans="1:16" s="248" customFormat="1">
      <c r="A132" s="254"/>
      <c r="B132" s="255"/>
      <c r="C132" s="255"/>
      <c r="G132" s="256"/>
      <c r="O132" s="253"/>
      <c r="P132" s="253"/>
    </row>
    <row r="133" spans="1:16" s="248" customFormat="1">
      <c r="A133" s="254"/>
      <c r="B133" s="255"/>
      <c r="C133" s="255"/>
      <c r="D133" s="258"/>
      <c r="E133" s="258"/>
      <c r="F133" s="258"/>
      <c r="G133" s="258"/>
      <c r="H133" s="258"/>
      <c r="I133" s="258"/>
      <c r="J133" s="258"/>
      <c r="K133" s="258"/>
      <c r="L133" s="258"/>
      <c r="O133" s="253"/>
      <c r="P133" s="253"/>
    </row>
    <row r="134" spans="1:16" s="248" customFormat="1">
      <c r="A134" s="259"/>
      <c r="B134" s="157"/>
      <c r="C134" s="260"/>
      <c r="D134" s="261"/>
      <c r="E134" s="261"/>
      <c r="F134" s="261"/>
      <c r="G134" s="261"/>
      <c r="H134" s="261"/>
      <c r="I134" s="261"/>
      <c r="J134" s="261"/>
      <c r="K134" s="261"/>
      <c r="L134" s="261"/>
      <c r="M134" s="155"/>
      <c r="N134" s="261"/>
      <c r="O134" s="253"/>
      <c r="P134" s="253"/>
    </row>
    <row r="135" spans="1:16" s="248" customFormat="1">
      <c r="A135" s="262"/>
      <c r="B135" s="157"/>
      <c r="C135" s="157"/>
      <c r="D135" s="156"/>
      <c r="E135" s="156"/>
      <c r="F135" s="156"/>
      <c r="G135" s="156"/>
      <c r="H135" s="156"/>
      <c r="I135" s="156"/>
      <c r="J135" s="156"/>
      <c r="K135" s="156"/>
      <c r="L135" s="156"/>
      <c r="M135" s="156"/>
      <c r="N135" s="156"/>
      <c r="O135" s="253"/>
      <c r="P135" s="253"/>
    </row>
    <row r="136" spans="1:16" s="248" customFormat="1">
      <c r="A136" s="262"/>
      <c r="B136" s="157"/>
      <c r="C136" s="157"/>
      <c r="D136" s="155"/>
      <c r="E136" s="155"/>
      <c r="F136" s="155"/>
      <c r="G136" s="155"/>
      <c r="H136" s="155"/>
      <c r="I136" s="155"/>
      <c r="J136" s="155"/>
      <c r="K136" s="155"/>
      <c r="L136" s="155"/>
      <c r="M136" s="155"/>
      <c r="N136" s="155"/>
      <c r="O136" s="253"/>
      <c r="P136" s="253"/>
    </row>
    <row r="137" spans="1:16" s="248" customFormat="1">
      <c r="A137" s="262"/>
      <c r="B137" s="157"/>
      <c r="C137" s="157"/>
      <c r="D137" s="154"/>
      <c r="E137" s="154"/>
      <c r="F137" s="154"/>
      <c r="G137" s="154"/>
      <c r="H137" s="154"/>
      <c r="I137" s="154"/>
      <c r="J137" s="154"/>
      <c r="K137" s="154"/>
      <c r="L137" s="154"/>
      <c r="M137" s="154"/>
      <c r="N137" s="154"/>
      <c r="O137" s="253"/>
      <c r="P137" s="253"/>
    </row>
    <row r="138" spans="1:16" s="248" customFormat="1">
      <c r="A138" s="262"/>
      <c r="B138" s="157"/>
      <c r="C138" s="157"/>
      <c r="D138" s="154"/>
      <c r="E138" s="154"/>
      <c r="F138" s="154"/>
      <c r="G138" s="154"/>
      <c r="H138" s="154"/>
      <c r="I138" s="154"/>
      <c r="J138" s="154"/>
      <c r="K138" s="154"/>
      <c r="L138" s="154"/>
      <c r="M138" s="154"/>
      <c r="N138" s="154"/>
      <c r="O138" s="253"/>
      <c r="P138" s="253"/>
    </row>
    <row r="139" spans="1:16" s="248" customFormat="1">
      <c r="A139" s="262"/>
      <c r="B139" s="157"/>
      <c r="C139" s="157"/>
      <c r="D139" s="263"/>
      <c r="E139" s="263"/>
      <c r="F139" s="263"/>
      <c r="G139" s="263"/>
      <c r="H139" s="155"/>
      <c r="I139" s="263"/>
      <c r="J139" s="263"/>
      <c r="K139" s="263"/>
      <c r="L139" s="263"/>
      <c r="M139" s="155"/>
      <c r="N139" s="155"/>
      <c r="O139" s="253"/>
      <c r="P139" s="253"/>
    </row>
    <row r="140" spans="1:16" s="248" customFormat="1">
      <c r="A140" s="254"/>
      <c r="B140" s="255"/>
      <c r="C140" s="255"/>
      <c r="O140" s="253"/>
      <c r="P140" s="253"/>
    </row>
    <row r="141" spans="1:16" s="248" customFormat="1">
      <c r="A141" s="254"/>
      <c r="B141" s="255"/>
      <c r="C141" s="255"/>
    </row>
    <row r="142" spans="1:16" s="248" customFormat="1">
      <c r="A142" s="254"/>
      <c r="B142" s="255"/>
      <c r="C142" s="255"/>
    </row>
    <row r="143" spans="1:16" s="248" customFormat="1">
      <c r="A143" s="254"/>
      <c r="B143" s="255"/>
      <c r="C143" s="255"/>
    </row>
    <row r="144" spans="1:16" s="248" customFormat="1">
      <c r="A144" s="254"/>
      <c r="B144" s="255"/>
      <c r="C144" s="255"/>
    </row>
    <row r="145" spans="1:3" s="248" customFormat="1">
      <c r="A145" s="254"/>
      <c r="B145" s="255"/>
      <c r="C145" s="255"/>
    </row>
    <row r="146" spans="1:3" s="248" customFormat="1">
      <c r="A146" s="254"/>
      <c r="B146" s="255"/>
      <c r="C146" s="255"/>
    </row>
    <row r="147" spans="1:3" s="248" customFormat="1">
      <c r="A147" s="254"/>
      <c r="B147" s="255"/>
      <c r="C147" s="255"/>
    </row>
    <row r="148" spans="1:3" s="248" customFormat="1">
      <c r="A148" s="254"/>
      <c r="B148" s="255"/>
      <c r="C148" s="255"/>
    </row>
    <row r="149" spans="1:3" s="248" customFormat="1">
      <c r="A149" s="254"/>
      <c r="B149" s="255"/>
      <c r="C149" s="255"/>
    </row>
    <row r="150" spans="1:3" s="248" customFormat="1">
      <c r="A150" s="254"/>
      <c r="B150" s="255"/>
      <c r="C150" s="255"/>
    </row>
    <row r="151" spans="1:3" s="248" customFormat="1">
      <c r="A151" s="254"/>
      <c r="B151" s="255"/>
      <c r="C151" s="255"/>
    </row>
    <row r="152" spans="1:3" s="248" customFormat="1">
      <c r="A152" s="254"/>
      <c r="B152" s="255"/>
      <c r="C152" s="255"/>
    </row>
    <row r="153" spans="1:3" s="248" customFormat="1">
      <c r="A153" s="254"/>
      <c r="B153" s="255"/>
      <c r="C153" s="255"/>
    </row>
    <row r="154" spans="1:3" s="248" customFormat="1">
      <c r="A154" s="254"/>
      <c r="B154" s="255"/>
      <c r="C154" s="255"/>
    </row>
    <row r="155" spans="1:3" s="248" customFormat="1">
      <c r="A155" s="254"/>
      <c r="B155" s="255"/>
      <c r="C155" s="255"/>
    </row>
  </sheetData>
  <mergeCells count="1">
    <mergeCell ref="D74:N74"/>
  </mergeCells>
  <pageMargins left="1" right="0.75" top="0.75" bottom="0.75" header="0.5" footer="0.5"/>
  <pageSetup scale="69" firstPageNumber="6" fitToHeight="2" orientation="portrait" cellComments="asDisplayed" useFirstPageNumber="1" r:id="rId1"/>
  <headerFooter alignWithMargins="0">
    <oddHeader>&amp;R&amp;"Arial,Regular"&amp;10Page 10.&amp;P</oddHeader>
  </headerFooter>
  <rowBreaks count="1" manualBreakCount="1">
    <brk id="72" max="13" man="1"/>
  </rowBreaks>
  <customProperties>
    <customPr name="_pios_id" r:id="rId2"/>
  </customProperties>
  <ignoredErrors>
    <ignoredError sqref="N9:N20 N94:N10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6"/>
  <sheetViews>
    <sheetView view="pageBreakPreview" zoomScaleNormal="100" zoomScaleSheetLayoutView="100" workbookViewId="0">
      <selection activeCell="A5" sqref="A5"/>
    </sheetView>
  </sheetViews>
  <sheetFormatPr defaultRowHeight="12.75"/>
  <cols>
    <col min="1" max="1" width="10" style="34" customWidth="1"/>
    <col min="2" max="2" width="9.42578125" style="34" bestFit="1" customWidth="1"/>
    <col min="3" max="3" width="10" style="34" bestFit="1" customWidth="1"/>
    <col min="4" max="4" width="11.28515625" style="34" bestFit="1" customWidth="1"/>
    <col min="5" max="6" width="10.28515625" style="34" bestFit="1" customWidth="1"/>
    <col min="7" max="7" width="12.28515625" style="34" customWidth="1"/>
    <col min="8" max="9" width="10.28515625" style="34" bestFit="1" customWidth="1"/>
    <col min="10" max="10" width="8.7109375" style="34" bestFit="1" customWidth="1"/>
    <col min="11" max="11" width="11.28515625" style="34" bestFit="1" customWidth="1"/>
    <col min="12" max="12" width="2.42578125" style="34" customWidth="1"/>
    <col min="13" max="13" width="11.28515625" style="34" bestFit="1" customWidth="1"/>
    <col min="14" max="14" width="3.140625" style="65" customWidth="1"/>
    <col min="15" max="15" width="13.42578125" style="264" customWidth="1"/>
    <col min="16" max="16" width="13.42578125" style="248" customWidth="1"/>
    <col min="17" max="18" width="9.140625" style="248"/>
    <col min="19" max="16384" width="9.140625" style="34"/>
  </cols>
  <sheetData>
    <row r="1" spans="1:16">
      <c r="A1" s="46" t="str">
        <f>'10.1'!A11</f>
        <v>PacifiCorp</v>
      </c>
    </row>
    <row r="2" spans="1:16">
      <c r="A2" s="46" t="str">
        <f>'10.1'!A12</f>
        <v>Washington General Rate Case - 2021</v>
      </c>
    </row>
    <row r="3" spans="1:16">
      <c r="A3" s="30" t="s">
        <v>40</v>
      </c>
    </row>
    <row r="4" spans="1:16">
      <c r="A4" s="46" t="s">
        <v>67</v>
      </c>
    </row>
    <row r="5" spans="1:16" ht="13.5" thickBot="1">
      <c r="A5" s="46"/>
      <c r="O5" s="265"/>
      <c r="P5" s="155"/>
    </row>
    <row r="6" spans="1:16" ht="15.75" customHeight="1" thickBot="1">
      <c r="C6" s="277" t="s">
        <v>68</v>
      </c>
      <c r="D6" s="278"/>
      <c r="E6" s="278"/>
      <c r="F6" s="278"/>
      <c r="G6" s="278"/>
      <c r="H6" s="278"/>
      <c r="I6" s="278"/>
      <c r="J6" s="279"/>
      <c r="O6" s="265"/>
      <c r="P6" s="155"/>
    </row>
    <row r="7" spans="1:16" ht="15.75" customHeight="1" thickBot="1">
      <c r="C7" s="277" t="s">
        <v>42</v>
      </c>
      <c r="D7" s="278"/>
      <c r="E7" s="278"/>
      <c r="F7" s="278"/>
      <c r="G7" s="278"/>
      <c r="H7" s="278"/>
      <c r="I7" s="279"/>
      <c r="J7" s="64" t="s">
        <v>39</v>
      </c>
      <c r="K7" s="48"/>
      <c r="L7" s="37"/>
      <c r="M7" s="38"/>
      <c r="O7" s="265"/>
      <c r="P7" s="155"/>
    </row>
    <row r="8" spans="1:16">
      <c r="A8" s="39" t="s">
        <v>69</v>
      </c>
      <c r="B8" s="39" t="s">
        <v>43</v>
      </c>
      <c r="C8" s="39" t="s">
        <v>46</v>
      </c>
      <c r="D8" s="39" t="s">
        <v>47</v>
      </c>
      <c r="E8" s="39" t="s">
        <v>48</v>
      </c>
      <c r="F8" s="39" t="s">
        <v>49</v>
      </c>
      <c r="G8" s="39" t="s">
        <v>50</v>
      </c>
      <c r="H8" s="39" t="s">
        <v>51</v>
      </c>
      <c r="I8" s="39" t="s">
        <v>52</v>
      </c>
      <c r="J8" s="40" t="s">
        <v>53</v>
      </c>
      <c r="K8" s="41" t="s">
        <v>70</v>
      </c>
      <c r="L8" s="49"/>
      <c r="M8" s="41" t="s">
        <v>10</v>
      </c>
      <c r="N8" s="41"/>
      <c r="O8" s="265"/>
      <c r="P8" s="155"/>
    </row>
    <row r="9" spans="1:16">
      <c r="A9" s="224">
        <v>2018</v>
      </c>
      <c r="B9" s="225">
        <v>7</v>
      </c>
      <c r="C9" s="226">
        <v>80309.68609900013</v>
      </c>
      <c r="D9" s="226">
        <v>1280714.4341970002</v>
      </c>
      <c r="E9" s="226">
        <v>412454.17001699976</v>
      </c>
      <c r="F9" s="226">
        <v>729432.78325900098</v>
      </c>
      <c r="G9" s="226">
        <v>2803812.0017230003</v>
      </c>
      <c r="H9" s="226">
        <v>482257.3320639999</v>
      </c>
      <c r="I9" s="226">
        <v>136413.02054899983</v>
      </c>
      <c r="J9" s="223">
        <v>1991.4605199999994</v>
      </c>
      <c r="K9" s="220">
        <f t="shared" ref="K9:K20" si="0">G9-J9</f>
        <v>2801820.5412030001</v>
      </c>
      <c r="L9" s="220"/>
      <c r="M9" s="220">
        <f t="shared" ref="M9:M20" si="1">SUM(C9:I9)</f>
        <v>5925393.4279080015</v>
      </c>
      <c r="N9" s="67"/>
      <c r="O9" s="265"/>
      <c r="P9" s="266"/>
    </row>
    <row r="10" spans="1:16">
      <c r="A10" s="224">
        <v>2018</v>
      </c>
      <c r="B10" s="225">
        <v>8</v>
      </c>
      <c r="C10" s="226">
        <v>77748.09520099996</v>
      </c>
      <c r="D10" s="226">
        <v>1231543.922492001</v>
      </c>
      <c r="E10" s="226">
        <v>397083.9779469996</v>
      </c>
      <c r="F10" s="226">
        <v>683164.97471299965</v>
      </c>
      <c r="G10" s="226">
        <v>2611518.208211001</v>
      </c>
      <c r="H10" s="226">
        <v>384646.37328300049</v>
      </c>
      <c r="I10" s="226">
        <v>137963.4735670001</v>
      </c>
      <c r="J10" s="223">
        <v>1888.6553999999762</v>
      </c>
      <c r="K10" s="220">
        <f t="shared" si="0"/>
        <v>2609629.552811001</v>
      </c>
      <c r="L10" s="220"/>
      <c r="M10" s="220">
        <f t="shared" si="1"/>
        <v>5523669.0254140012</v>
      </c>
      <c r="N10" s="67"/>
      <c r="O10" s="265"/>
      <c r="P10" s="266"/>
    </row>
    <row r="11" spans="1:16">
      <c r="A11" s="224">
        <v>2018</v>
      </c>
      <c r="B11" s="225">
        <v>9</v>
      </c>
      <c r="C11" s="226">
        <v>60193.778173000035</v>
      </c>
      <c r="D11" s="226">
        <v>1034682.4672589998</v>
      </c>
      <c r="E11" s="226">
        <v>338818.79230499995</v>
      </c>
      <c r="F11" s="226">
        <v>637754.98538200022</v>
      </c>
      <c r="G11" s="226">
        <v>2216332.8478939999</v>
      </c>
      <c r="H11" s="226">
        <v>315262.64685300039</v>
      </c>
      <c r="I11" s="226">
        <v>133282.81697999986</v>
      </c>
      <c r="J11" s="223">
        <v>1534.3278400000333</v>
      </c>
      <c r="K11" s="220">
        <f t="shared" si="0"/>
        <v>2214798.520054</v>
      </c>
      <c r="L11" s="220"/>
      <c r="M11" s="220">
        <f t="shared" si="1"/>
        <v>4736328.3348460002</v>
      </c>
      <c r="N11" s="67"/>
      <c r="O11" s="265"/>
      <c r="P11" s="266"/>
    </row>
    <row r="12" spans="1:16">
      <c r="A12" s="224">
        <v>2018</v>
      </c>
      <c r="B12" s="225">
        <v>10</v>
      </c>
      <c r="C12" s="226">
        <v>59119.019081999933</v>
      </c>
      <c r="D12" s="226">
        <v>1081870.11467</v>
      </c>
      <c r="E12" s="226">
        <v>332397.81391400006</v>
      </c>
      <c r="F12" s="226">
        <v>682209.57357300003</v>
      </c>
      <c r="G12" s="226">
        <v>1989628.1964340005</v>
      </c>
      <c r="H12" s="226">
        <v>276369.59342500014</v>
      </c>
      <c r="I12" s="226">
        <v>139945.31825799987</v>
      </c>
      <c r="J12" s="223">
        <v>1434.512439999972</v>
      </c>
      <c r="K12" s="220">
        <f t="shared" si="0"/>
        <v>1988193.6839940005</v>
      </c>
      <c r="L12" s="220"/>
      <c r="M12" s="220">
        <f t="shared" si="1"/>
        <v>4561539.6293560006</v>
      </c>
      <c r="N12" s="67"/>
      <c r="O12" s="265"/>
      <c r="P12" s="266"/>
    </row>
    <row r="13" spans="1:16">
      <c r="A13" s="224">
        <v>2018</v>
      </c>
      <c r="B13" s="225">
        <v>11</v>
      </c>
      <c r="C13" s="226">
        <v>66082.44900099987</v>
      </c>
      <c r="D13" s="226">
        <v>1190889.2880509996</v>
      </c>
      <c r="E13" s="226">
        <v>372582.11306500004</v>
      </c>
      <c r="F13" s="226">
        <v>688812.28669899958</v>
      </c>
      <c r="G13" s="226">
        <v>2017263.3810220007</v>
      </c>
      <c r="H13" s="226">
        <v>278286.48007500032</v>
      </c>
      <c r="I13" s="226">
        <v>129681.43744699999</v>
      </c>
      <c r="J13" s="223">
        <v>1637.5078799999692</v>
      </c>
      <c r="K13" s="220">
        <f t="shared" si="0"/>
        <v>2015625.8731420008</v>
      </c>
      <c r="L13" s="220"/>
      <c r="M13" s="220">
        <f t="shared" si="1"/>
        <v>4743597.4353599995</v>
      </c>
      <c r="N13" s="67"/>
      <c r="O13" s="265"/>
      <c r="P13" s="266"/>
    </row>
    <row r="14" spans="1:16">
      <c r="A14" s="224">
        <v>2018</v>
      </c>
      <c r="B14" s="225">
        <v>12</v>
      </c>
      <c r="C14" s="226">
        <v>76181.495432999989</v>
      </c>
      <c r="D14" s="226">
        <v>1347350.7048579997</v>
      </c>
      <c r="E14" s="226">
        <v>415724.01928299962</v>
      </c>
      <c r="F14" s="226">
        <v>745070.75867099967</v>
      </c>
      <c r="G14" s="226">
        <v>2234295.2777819978</v>
      </c>
      <c r="H14" s="226">
        <v>309587.85275999981</v>
      </c>
      <c r="I14" s="226">
        <v>149958.3425930001</v>
      </c>
      <c r="J14" s="223">
        <v>1920.1770400000139</v>
      </c>
      <c r="K14" s="220">
        <f t="shared" si="0"/>
        <v>2232375.1007419978</v>
      </c>
      <c r="L14" s="220"/>
      <c r="M14" s="220">
        <f t="shared" si="1"/>
        <v>5278168.4513799967</v>
      </c>
      <c r="N14" s="67"/>
      <c r="O14" s="265"/>
      <c r="P14" s="266"/>
    </row>
    <row r="15" spans="1:16">
      <c r="A15" s="224">
        <v>2019</v>
      </c>
      <c r="B15" s="225">
        <v>1</v>
      </c>
      <c r="C15" s="226">
        <v>72438.519737999988</v>
      </c>
      <c r="D15" s="226">
        <v>1343148.5959299991</v>
      </c>
      <c r="E15" s="226">
        <v>428439.80447799992</v>
      </c>
      <c r="F15" s="226">
        <v>738099.64064700087</v>
      </c>
      <c r="G15" s="226">
        <v>2235316.5958130006</v>
      </c>
      <c r="H15" s="226">
        <v>291330.18686500005</v>
      </c>
      <c r="I15" s="226">
        <v>135210.56176200006</v>
      </c>
      <c r="J15" s="223">
        <v>1971.3159999999943</v>
      </c>
      <c r="K15" s="220">
        <f t="shared" si="0"/>
        <v>2233345.2798130005</v>
      </c>
      <c r="L15" s="51"/>
      <c r="M15" s="220">
        <f t="shared" si="1"/>
        <v>5243983.9052330004</v>
      </c>
      <c r="N15" s="67"/>
      <c r="O15" s="265"/>
      <c r="P15" s="266"/>
    </row>
    <row r="16" spans="1:16">
      <c r="A16" s="224">
        <v>2019</v>
      </c>
      <c r="B16" s="225">
        <v>2</v>
      </c>
      <c r="C16" s="226">
        <v>72424.125280999957</v>
      </c>
      <c r="D16" s="226">
        <v>1317556.3117880009</v>
      </c>
      <c r="E16" s="226">
        <v>425635.46321899933</v>
      </c>
      <c r="F16" s="226">
        <v>694848.65349900082</v>
      </c>
      <c r="G16" s="226">
        <v>1976745.1163339978</v>
      </c>
      <c r="H16" s="226">
        <v>257180.85263600023</v>
      </c>
      <c r="I16" s="226">
        <v>122913.22674799999</v>
      </c>
      <c r="J16" s="223">
        <v>1689.6334399999357</v>
      </c>
      <c r="K16" s="220">
        <f t="shared" si="0"/>
        <v>1975055.4828939978</v>
      </c>
      <c r="L16" s="51"/>
      <c r="M16" s="220">
        <f t="shared" si="1"/>
        <v>4867303.7495049993</v>
      </c>
      <c r="N16" s="67"/>
      <c r="O16" s="265"/>
      <c r="P16" s="266"/>
    </row>
    <row r="17" spans="1:16">
      <c r="A17" s="224">
        <v>2019</v>
      </c>
      <c r="B17" s="225">
        <v>3</v>
      </c>
      <c r="C17" s="226">
        <v>69250.026284000036</v>
      </c>
      <c r="D17" s="226">
        <v>1270848.5721329995</v>
      </c>
      <c r="E17" s="226">
        <v>393384.54105000006</v>
      </c>
      <c r="F17" s="226">
        <v>714974.82365700009</v>
      </c>
      <c r="G17" s="226">
        <v>2031123.708502</v>
      </c>
      <c r="H17" s="226">
        <v>247492.67316099996</v>
      </c>
      <c r="I17" s="226">
        <v>136523.58625700008</v>
      </c>
      <c r="J17" s="223">
        <v>1631.4615999999717</v>
      </c>
      <c r="K17" s="220">
        <f t="shared" si="0"/>
        <v>2029492.2469019999</v>
      </c>
      <c r="L17" s="51"/>
      <c r="M17" s="220">
        <f t="shared" si="1"/>
        <v>4863597.9310440002</v>
      </c>
      <c r="N17" s="67"/>
      <c r="O17" s="265"/>
      <c r="P17" s="266"/>
    </row>
    <row r="18" spans="1:16">
      <c r="A18" s="224">
        <v>2019</v>
      </c>
      <c r="B18" s="225">
        <v>4</v>
      </c>
      <c r="C18" s="226">
        <v>56867.369546000045</v>
      </c>
      <c r="D18" s="226">
        <v>1058807.4253649998</v>
      </c>
      <c r="E18" s="226">
        <v>303385.2970089998</v>
      </c>
      <c r="F18" s="226">
        <v>667016.27745900035</v>
      </c>
      <c r="G18" s="226">
        <v>1885421.3490560013</v>
      </c>
      <c r="H18" s="226">
        <v>267400.05880200025</v>
      </c>
      <c r="I18" s="226">
        <v>128201.47440899999</v>
      </c>
      <c r="J18" s="223">
        <v>1398.1255199999921</v>
      </c>
      <c r="K18" s="220">
        <f t="shared" si="0"/>
        <v>1884023.2235360013</v>
      </c>
      <c r="L18" s="51"/>
      <c r="M18" s="220">
        <f t="shared" si="1"/>
        <v>4367099.2516460018</v>
      </c>
      <c r="N18" s="67"/>
      <c r="O18" s="265"/>
      <c r="P18" s="266"/>
    </row>
    <row r="19" spans="1:16">
      <c r="A19" s="224">
        <v>2019</v>
      </c>
      <c r="B19" s="225">
        <v>5</v>
      </c>
      <c r="C19" s="226">
        <v>64849.967829999943</v>
      </c>
      <c r="D19" s="226">
        <v>1049024.6773169988</v>
      </c>
      <c r="E19" s="226">
        <v>320262.45056800032</v>
      </c>
      <c r="F19" s="226">
        <v>673167.53540899989</v>
      </c>
      <c r="G19" s="226">
        <v>1951675.6803470019</v>
      </c>
      <c r="H19" s="226">
        <v>302457.10269799997</v>
      </c>
      <c r="I19" s="226">
        <v>137935.61689400009</v>
      </c>
      <c r="J19" s="223">
        <v>1412.8174400000012</v>
      </c>
      <c r="K19" s="220">
        <f t="shared" si="0"/>
        <v>1950262.862907002</v>
      </c>
      <c r="L19" s="51"/>
      <c r="M19" s="220">
        <f t="shared" si="1"/>
        <v>4499373.0310630016</v>
      </c>
      <c r="N19" s="67"/>
      <c r="O19" s="265"/>
      <c r="P19" s="266"/>
    </row>
    <row r="20" spans="1:16">
      <c r="A20" s="224">
        <v>2019</v>
      </c>
      <c r="B20" s="225">
        <v>6</v>
      </c>
      <c r="C20" s="226">
        <v>68523.490610000066</v>
      </c>
      <c r="D20" s="226">
        <v>1099297.0946110003</v>
      </c>
      <c r="E20" s="226">
        <v>352262.46793399967</v>
      </c>
      <c r="F20" s="226">
        <v>669511.62276400067</v>
      </c>
      <c r="G20" s="226">
        <v>2121615.3760179994</v>
      </c>
      <c r="H20" s="226">
        <v>399478.75776200031</v>
      </c>
      <c r="I20" s="226">
        <v>127169.38476400003</v>
      </c>
      <c r="J20" s="223">
        <v>1438.0397599999719</v>
      </c>
      <c r="K20" s="220">
        <f t="shared" si="0"/>
        <v>2120177.3362579993</v>
      </c>
      <c r="L20" s="51"/>
      <c r="M20" s="220">
        <f t="shared" si="1"/>
        <v>4837858.1944629997</v>
      </c>
      <c r="N20" s="67"/>
      <c r="O20" s="265"/>
      <c r="P20" s="266"/>
    </row>
    <row r="21" spans="1:16" ht="13.5" thickBot="1">
      <c r="B21" s="34" t="s">
        <v>55</v>
      </c>
      <c r="C21" s="54">
        <f t="shared" ref="C21:K21" si="2">SUM(C9:C20)</f>
        <v>823988.02227800002</v>
      </c>
      <c r="D21" s="54">
        <f t="shared" si="2"/>
        <v>14305733.608670998</v>
      </c>
      <c r="E21" s="54">
        <f t="shared" si="2"/>
        <v>4492430.910788998</v>
      </c>
      <c r="F21" s="54">
        <f t="shared" si="2"/>
        <v>8324063.9157320028</v>
      </c>
      <c r="G21" s="54">
        <f t="shared" si="2"/>
        <v>26074747.739135999</v>
      </c>
      <c r="H21" s="54">
        <f t="shared" si="2"/>
        <v>3811749.9103840021</v>
      </c>
      <c r="I21" s="54">
        <f t="shared" si="2"/>
        <v>1615198.2602279999</v>
      </c>
      <c r="J21" s="66">
        <f t="shared" si="2"/>
        <v>19948.034879999832</v>
      </c>
      <c r="K21" s="54">
        <f t="shared" si="2"/>
        <v>26054799.704256002</v>
      </c>
      <c r="L21" s="54"/>
      <c r="M21" s="54">
        <f>SUM(M9:M20)</f>
        <v>59447912.367218003</v>
      </c>
      <c r="N21" s="67"/>
      <c r="O21" s="265"/>
      <c r="P21" s="266"/>
    </row>
    <row r="22" spans="1:16" ht="22.5" customHeight="1" thickTop="1">
      <c r="E22" s="34" t="s">
        <v>55</v>
      </c>
      <c r="G22" s="49" t="s">
        <v>56</v>
      </c>
      <c r="H22" s="46" t="s">
        <v>57</v>
      </c>
      <c r="M22" s="33" t="s">
        <v>55</v>
      </c>
      <c r="O22" s="265"/>
      <c r="P22" s="266"/>
    </row>
    <row r="23" spans="1:16" ht="13.5" thickBot="1">
      <c r="F23" s="35"/>
      <c r="G23" s="35" t="s">
        <v>58</v>
      </c>
      <c r="H23" s="35"/>
      <c r="O23" s="265"/>
      <c r="P23" s="266"/>
    </row>
    <row r="24" spans="1:16" ht="13.5" thickBot="1">
      <c r="C24" s="62" t="s">
        <v>42</v>
      </c>
      <c r="D24" s="63"/>
      <c r="E24" s="63"/>
      <c r="F24" s="63"/>
      <c r="G24" s="63"/>
      <c r="H24" s="63"/>
      <c r="I24" s="64"/>
      <c r="J24" s="64" t="s">
        <v>39</v>
      </c>
      <c r="K24" s="48"/>
      <c r="L24" s="37"/>
      <c r="M24" s="38"/>
      <c r="O24" s="265"/>
      <c r="P24" s="266"/>
    </row>
    <row r="25" spans="1:16">
      <c r="A25" s="39" t="s">
        <v>69</v>
      </c>
      <c r="B25" s="39" t="s">
        <v>43</v>
      </c>
      <c r="C25" s="39" t="s">
        <v>46</v>
      </c>
      <c r="D25" s="39" t="s">
        <v>47</v>
      </c>
      <c r="E25" s="39" t="s">
        <v>48</v>
      </c>
      <c r="F25" s="39" t="s">
        <v>49</v>
      </c>
      <c r="G25" s="39" t="s">
        <v>53</v>
      </c>
      <c r="H25" s="39" t="s">
        <v>51</v>
      </c>
      <c r="I25" s="39" t="s">
        <v>52</v>
      </c>
      <c r="J25" s="40" t="s">
        <v>53</v>
      </c>
      <c r="K25" s="41" t="s">
        <v>54</v>
      </c>
      <c r="L25" s="49"/>
      <c r="M25" s="41" t="s">
        <v>10</v>
      </c>
      <c r="N25" s="41"/>
      <c r="O25" s="265"/>
      <c r="P25" s="266"/>
    </row>
    <row r="26" spans="1:16">
      <c r="A26" s="224">
        <f t="shared" ref="A26:B37" si="3">A9</f>
        <v>2018</v>
      </c>
      <c r="B26" s="225">
        <f t="shared" si="3"/>
        <v>7</v>
      </c>
      <c r="C26" s="33">
        <v>0</v>
      </c>
      <c r="D26" s="33">
        <v>0</v>
      </c>
      <c r="E26" s="33">
        <v>0</v>
      </c>
      <c r="F26" s="33">
        <v>0</v>
      </c>
      <c r="G26" s="33">
        <v>-6844.5836256006914</v>
      </c>
      <c r="H26" s="33">
        <v>0</v>
      </c>
      <c r="I26" s="33">
        <v>0</v>
      </c>
      <c r="J26" s="223"/>
      <c r="K26" s="220">
        <f t="shared" ref="K26:K37" si="4">G26-J26</f>
        <v>-6844.5836256006914</v>
      </c>
      <c r="L26" s="220"/>
      <c r="M26" s="220">
        <f t="shared" ref="M26:M37" si="5">SUM(C26:I26)</f>
        <v>-6844.5836256006914</v>
      </c>
      <c r="N26" s="67"/>
      <c r="O26" s="265"/>
      <c r="P26" s="266"/>
    </row>
    <row r="27" spans="1:16">
      <c r="A27" s="224">
        <f t="shared" si="3"/>
        <v>2018</v>
      </c>
      <c r="B27" s="225">
        <f t="shared" si="3"/>
        <v>8</v>
      </c>
      <c r="C27" s="33">
        <v>0</v>
      </c>
      <c r="D27" s="33">
        <v>0</v>
      </c>
      <c r="E27" s="33">
        <v>0</v>
      </c>
      <c r="F27" s="33">
        <v>0</v>
      </c>
      <c r="G27" s="33">
        <v>-4282.2802589338007</v>
      </c>
      <c r="H27" s="33">
        <v>0</v>
      </c>
      <c r="I27" s="33">
        <v>0</v>
      </c>
      <c r="J27" s="223"/>
      <c r="K27" s="220">
        <f t="shared" si="4"/>
        <v>-4282.2802589338007</v>
      </c>
      <c r="L27" s="220"/>
      <c r="M27" s="220">
        <f t="shared" si="5"/>
        <v>-4282.2802589338007</v>
      </c>
      <c r="N27" s="67"/>
      <c r="O27" s="265"/>
      <c r="P27" s="266"/>
    </row>
    <row r="28" spans="1:16">
      <c r="A28" s="224">
        <f t="shared" si="3"/>
        <v>2018</v>
      </c>
      <c r="B28" s="225">
        <f t="shared" si="3"/>
        <v>9</v>
      </c>
      <c r="C28" s="33">
        <v>0</v>
      </c>
      <c r="D28" s="33">
        <v>0</v>
      </c>
      <c r="E28" s="33">
        <v>0</v>
      </c>
      <c r="F28" s="33">
        <v>0</v>
      </c>
      <c r="G28" s="33">
        <v>-3997.2892312002673</v>
      </c>
      <c r="H28" s="33">
        <v>0</v>
      </c>
      <c r="I28" s="33">
        <v>0</v>
      </c>
      <c r="J28" s="223"/>
      <c r="K28" s="220">
        <f t="shared" si="4"/>
        <v>-3997.2892312002673</v>
      </c>
      <c r="L28" s="220"/>
      <c r="M28" s="220">
        <f t="shared" si="5"/>
        <v>-3997.2892312002673</v>
      </c>
      <c r="N28" s="67"/>
      <c r="O28" s="265"/>
      <c r="P28" s="266"/>
    </row>
    <row r="29" spans="1:16">
      <c r="A29" s="224">
        <f t="shared" si="3"/>
        <v>2018</v>
      </c>
      <c r="B29" s="225">
        <f t="shared" si="3"/>
        <v>10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223"/>
      <c r="K29" s="220">
        <f t="shared" si="4"/>
        <v>0</v>
      </c>
      <c r="L29" s="220"/>
      <c r="M29" s="220">
        <f t="shared" si="5"/>
        <v>0</v>
      </c>
      <c r="N29" s="67"/>
      <c r="O29" s="265"/>
      <c r="P29" s="266"/>
    </row>
    <row r="30" spans="1:16">
      <c r="A30" s="224">
        <f t="shared" si="3"/>
        <v>2018</v>
      </c>
      <c r="B30" s="225">
        <f t="shared" si="3"/>
        <v>11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223"/>
      <c r="K30" s="220">
        <f t="shared" si="4"/>
        <v>0</v>
      </c>
      <c r="L30" s="220"/>
      <c r="M30" s="220">
        <f t="shared" si="5"/>
        <v>0</v>
      </c>
      <c r="N30" s="67"/>
      <c r="O30" s="265"/>
      <c r="P30" s="266"/>
    </row>
    <row r="31" spans="1:16">
      <c r="A31" s="224">
        <f t="shared" si="3"/>
        <v>2018</v>
      </c>
      <c r="B31" s="225">
        <f t="shared" si="3"/>
        <v>12</v>
      </c>
      <c r="C31" s="33">
        <v>0</v>
      </c>
      <c r="D31" s="33">
        <v>0</v>
      </c>
      <c r="E31" s="33">
        <v>0</v>
      </c>
      <c r="F31" s="33">
        <v>0</v>
      </c>
      <c r="G31" s="33">
        <v>-6477.9205950573787</v>
      </c>
      <c r="H31" s="33">
        <v>0</v>
      </c>
      <c r="I31" s="33">
        <v>0</v>
      </c>
      <c r="J31" s="223"/>
      <c r="K31" s="220">
        <f t="shared" si="4"/>
        <v>-6477.9205950573787</v>
      </c>
      <c r="L31" s="220"/>
      <c r="M31" s="220">
        <f t="shared" si="5"/>
        <v>-6477.9205950573787</v>
      </c>
      <c r="N31" s="67"/>
      <c r="O31" s="265"/>
      <c r="P31" s="266"/>
    </row>
    <row r="32" spans="1:16">
      <c r="A32" s="224">
        <f t="shared" si="3"/>
        <v>2019</v>
      </c>
      <c r="B32" s="225">
        <f t="shared" si="3"/>
        <v>1</v>
      </c>
      <c r="C32" s="33">
        <v>0</v>
      </c>
      <c r="D32" s="33">
        <v>0</v>
      </c>
      <c r="E32" s="33">
        <v>0</v>
      </c>
      <c r="F32" s="33">
        <v>0</v>
      </c>
      <c r="G32" s="33">
        <v>-8140.325137724999</v>
      </c>
      <c r="H32" s="33">
        <v>0</v>
      </c>
      <c r="I32" s="33">
        <v>0</v>
      </c>
      <c r="J32" s="223"/>
      <c r="K32" s="220">
        <f t="shared" si="4"/>
        <v>-8140.325137724999</v>
      </c>
      <c r="L32" s="51"/>
      <c r="M32" s="220">
        <f t="shared" si="5"/>
        <v>-8140.325137724999</v>
      </c>
      <c r="N32" s="67"/>
      <c r="O32" s="265"/>
      <c r="P32" s="266"/>
    </row>
    <row r="33" spans="1:16">
      <c r="A33" s="224">
        <f t="shared" si="3"/>
        <v>2019</v>
      </c>
      <c r="B33" s="225">
        <f t="shared" si="3"/>
        <v>2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223"/>
      <c r="K33" s="220">
        <f t="shared" si="4"/>
        <v>0</v>
      </c>
      <c r="L33" s="51"/>
      <c r="M33" s="220">
        <f t="shared" si="5"/>
        <v>0</v>
      </c>
      <c r="N33" s="67"/>
      <c r="O33" s="265"/>
      <c r="P33" s="266"/>
    </row>
    <row r="34" spans="1:16">
      <c r="A34" s="224">
        <f t="shared" si="3"/>
        <v>2019</v>
      </c>
      <c r="B34" s="225">
        <f t="shared" si="3"/>
        <v>3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223"/>
      <c r="K34" s="220">
        <f t="shared" si="4"/>
        <v>0</v>
      </c>
      <c r="L34" s="51"/>
      <c r="M34" s="220">
        <f t="shared" si="5"/>
        <v>0</v>
      </c>
      <c r="N34" s="67"/>
      <c r="O34" s="265"/>
      <c r="P34" s="266"/>
    </row>
    <row r="35" spans="1:16">
      <c r="A35" s="224">
        <f t="shared" si="3"/>
        <v>2019</v>
      </c>
      <c r="B35" s="225">
        <f t="shared" si="3"/>
        <v>4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223"/>
      <c r="K35" s="220">
        <f t="shared" si="4"/>
        <v>0</v>
      </c>
      <c r="L35" s="51"/>
      <c r="M35" s="220">
        <f t="shared" si="5"/>
        <v>0</v>
      </c>
      <c r="N35" s="67"/>
      <c r="O35" s="265"/>
      <c r="P35" s="266"/>
    </row>
    <row r="36" spans="1:16">
      <c r="A36" s="224">
        <f t="shared" si="3"/>
        <v>2019</v>
      </c>
      <c r="B36" s="225">
        <f t="shared" si="3"/>
        <v>5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223"/>
      <c r="K36" s="220">
        <f t="shared" si="4"/>
        <v>0</v>
      </c>
      <c r="L36" s="51"/>
      <c r="M36" s="220">
        <f t="shared" si="5"/>
        <v>0</v>
      </c>
      <c r="N36" s="67"/>
      <c r="O36" s="265"/>
      <c r="P36" s="266"/>
    </row>
    <row r="37" spans="1:16">
      <c r="A37" s="224">
        <f t="shared" si="3"/>
        <v>2019</v>
      </c>
      <c r="B37" s="225">
        <f t="shared" si="3"/>
        <v>6</v>
      </c>
      <c r="C37" s="33">
        <v>0</v>
      </c>
      <c r="D37" s="33">
        <v>0</v>
      </c>
      <c r="E37" s="33">
        <v>0</v>
      </c>
      <c r="F37" s="33">
        <v>0</v>
      </c>
      <c r="G37" s="33">
        <v>-2545.9521458249997</v>
      </c>
      <c r="H37" s="33">
        <v>0</v>
      </c>
      <c r="I37" s="33">
        <v>0</v>
      </c>
      <c r="J37" s="223"/>
      <c r="K37" s="220">
        <f t="shared" si="4"/>
        <v>-2545.9521458249997</v>
      </c>
      <c r="L37" s="51"/>
      <c r="M37" s="220">
        <f t="shared" si="5"/>
        <v>-2545.9521458249997</v>
      </c>
      <c r="N37" s="67"/>
      <c r="O37" s="265"/>
      <c r="P37" s="266"/>
    </row>
    <row r="38" spans="1:16" ht="13.5" thickBot="1">
      <c r="C38" s="54">
        <f t="shared" ref="C38:K38" si="6">SUM(C26:C37)</f>
        <v>0</v>
      </c>
      <c r="D38" s="54">
        <f t="shared" si="6"/>
        <v>0</v>
      </c>
      <c r="E38" s="54">
        <f t="shared" si="6"/>
        <v>0</v>
      </c>
      <c r="F38" s="54">
        <f t="shared" si="6"/>
        <v>0</v>
      </c>
      <c r="G38" s="54">
        <f t="shared" si="6"/>
        <v>-32288.350994342134</v>
      </c>
      <c r="H38" s="54">
        <f t="shared" si="6"/>
        <v>0</v>
      </c>
      <c r="I38" s="54">
        <f t="shared" si="6"/>
        <v>0</v>
      </c>
      <c r="J38" s="66">
        <f t="shared" si="6"/>
        <v>0</v>
      </c>
      <c r="K38" s="54">
        <f t="shared" si="6"/>
        <v>-32288.350994342134</v>
      </c>
      <c r="L38" s="54"/>
      <c r="M38" s="54">
        <f>SUM(M26:M37)</f>
        <v>-32288.350994342134</v>
      </c>
      <c r="N38" s="67"/>
      <c r="O38" s="265"/>
      <c r="P38" s="266"/>
    </row>
    <row r="39" spans="1:16" ht="27" customHeight="1" thickTop="1" thickBot="1">
      <c r="G39" s="49" t="s">
        <v>59</v>
      </c>
      <c r="H39" s="46" t="s">
        <v>60</v>
      </c>
      <c r="O39" s="265"/>
      <c r="P39" s="266"/>
    </row>
    <row r="40" spans="1:16" ht="13.5" thickBot="1">
      <c r="C40" s="277" t="s">
        <v>71</v>
      </c>
      <c r="D40" s="278"/>
      <c r="E40" s="278"/>
      <c r="F40" s="278"/>
      <c r="G40" s="278"/>
      <c r="H40" s="278"/>
      <c r="I40" s="278"/>
      <c r="J40" s="279"/>
      <c r="K40" s="68"/>
      <c r="L40" s="68"/>
      <c r="M40" s="68"/>
      <c r="O40" s="265"/>
      <c r="P40" s="266"/>
    </row>
    <row r="41" spans="1:16" ht="15.75" customHeight="1" thickBot="1">
      <c r="C41" s="277" t="s">
        <v>42</v>
      </c>
      <c r="D41" s="278"/>
      <c r="E41" s="278"/>
      <c r="F41" s="278"/>
      <c r="G41" s="278"/>
      <c r="H41" s="278"/>
      <c r="I41" s="279"/>
      <c r="J41" s="64" t="s">
        <v>39</v>
      </c>
      <c r="K41" s="48"/>
      <c r="L41" s="37"/>
      <c r="M41" s="38"/>
      <c r="O41" s="265"/>
      <c r="P41" s="266"/>
    </row>
    <row r="42" spans="1:16">
      <c r="A42" s="39" t="s">
        <v>69</v>
      </c>
      <c r="B42" s="39" t="s">
        <v>43</v>
      </c>
      <c r="C42" s="39" t="s">
        <v>46</v>
      </c>
      <c r="D42" s="39" t="s">
        <v>47</v>
      </c>
      <c r="E42" s="39" t="s">
        <v>48</v>
      </c>
      <c r="F42" s="39" t="s">
        <v>49</v>
      </c>
      <c r="G42" s="39" t="s">
        <v>53</v>
      </c>
      <c r="H42" s="39" t="s">
        <v>51</v>
      </c>
      <c r="I42" s="39" t="s">
        <v>52</v>
      </c>
      <c r="J42" s="40" t="s">
        <v>53</v>
      </c>
      <c r="K42" s="41" t="s">
        <v>72</v>
      </c>
      <c r="L42" s="49"/>
      <c r="M42" s="41" t="s">
        <v>10</v>
      </c>
      <c r="N42" s="41"/>
      <c r="O42" s="265"/>
      <c r="P42" s="266"/>
    </row>
    <row r="43" spans="1:16">
      <c r="A43" s="224">
        <f t="shared" ref="A43:A54" si="7">A26</f>
        <v>2018</v>
      </c>
      <c r="B43" s="225">
        <f t="shared" ref="B43:B54" si="8">B9</f>
        <v>7</v>
      </c>
      <c r="C43" s="33">
        <f t="shared" ref="C43:J54" si="9">C9+C26</f>
        <v>80309.68609900013</v>
      </c>
      <c r="D43" s="33">
        <f t="shared" si="9"/>
        <v>1280714.4341970002</v>
      </c>
      <c r="E43" s="33">
        <f t="shared" si="9"/>
        <v>412454.17001699976</v>
      </c>
      <c r="F43" s="33">
        <f t="shared" si="9"/>
        <v>729432.78325900098</v>
      </c>
      <c r="G43" s="33">
        <f t="shared" si="9"/>
        <v>2796967.4180973996</v>
      </c>
      <c r="H43" s="33">
        <f t="shared" si="9"/>
        <v>482257.3320639999</v>
      </c>
      <c r="I43" s="33">
        <f t="shared" si="9"/>
        <v>136413.02054899983</v>
      </c>
      <c r="J43" s="223">
        <f t="shared" si="9"/>
        <v>1991.4605199999994</v>
      </c>
      <c r="K43" s="220">
        <f t="shared" ref="K43:K54" si="10">G43-J43</f>
        <v>2794975.9575773994</v>
      </c>
      <c r="L43" s="220"/>
      <c r="M43" s="220">
        <f t="shared" ref="M43:M54" si="11">SUM(C43:I43)</f>
        <v>5918548.8442824008</v>
      </c>
      <c r="N43" s="67"/>
      <c r="O43" s="265"/>
      <c r="P43" s="266"/>
    </row>
    <row r="44" spans="1:16">
      <c r="A44" s="224">
        <f t="shared" si="7"/>
        <v>2018</v>
      </c>
      <c r="B44" s="225">
        <f t="shared" si="8"/>
        <v>8</v>
      </c>
      <c r="C44" s="33">
        <f t="shared" si="9"/>
        <v>77748.09520099996</v>
      </c>
      <c r="D44" s="33">
        <f t="shared" si="9"/>
        <v>1231543.922492001</v>
      </c>
      <c r="E44" s="33">
        <f t="shared" si="9"/>
        <v>397083.9779469996</v>
      </c>
      <c r="F44" s="33">
        <f t="shared" si="9"/>
        <v>683164.97471299965</v>
      </c>
      <c r="G44" s="33">
        <f t="shared" si="9"/>
        <v>2607235.927952067</v>
      </c>
      <c r="H44" s="33">
        <f t="shared" si="9"/>
        <v>384646.37328300049</v>
      </c>
      <c r="I44" s="33">
        <f t="shared" si="9"/>
        <v>137963.4735670001</v>
      </c>
      <c r="J44" s="223">
        <f t="shared" si="9"/>
        <v>1888.6553999999762</v>
      </c>
      <c r="K44" s="220">
        <f t="shared" si="10"/>
        <v>2605347.2725520669</v>
      </c>
      <c r="L44" s="220"/>
      <c r="M44" s="220">
        <f t="shared" si="11"/>
        <v>5519386.7451550672</v>
      </c>
      <c r="N44" s="67"/>
      <c r="O44" s="265"/>
      <c r="P44" s="266"/>
    </row>
    <row r="45" spans="1:16">
      <c r="A45" s="224">
        <f t="shared" si="7"/>
        <v>2018</v>
      </c>
      <c r="B45" s="225">
        <f t="shared" si="8"/>
        <v>9</v>
      </c>
      <c r="C45" s="33">
        <f t="shared" si="9"/>
        <v>60193.778173000035</v>
      </c>
      <c r="D45" s="33">
        <f t="shared" si="9"/>
        <v>1034682.4672589998</v>
      </c>
      <c r="E45" s="33">
        <f t="shared" si="9"/>
        <v>338818.79230499995</v>
      </c>
      <c r="F45" s="33">
        <f t="shared" si="9"/>
        <v>637754.98538200022</v>
      </c>
      <c r="G45" s="33">
        <f t="shared" si="9"/>
        <v>2212335.5586627997</v>
      </c>
      <c r="H45" s="33">
        <f t="shared" si="9"/>
        <v>315262.64685300039</v>
      </c>
      <c r="I45" s="33">
        <f t="shared" si="9"/>
        <v>133282.81697999986</v>
      </c>
      <c r="J45" s="223">
        <f t="shared" si="9"/>
        <v>1534.3278400000333</v>
      </c>
      <c r="K45" s="220">
        <f t="shared" si="10"/>
        <v>2210801.2308227997</v>
      </c>
      <c r="L45" s="220"/>
      <c r="M45" s="220">
        <f t="shared" si="11"/>
        <v>4732331.0456148004</v>
      </c>
      <c r="N45" s="67"/>
      <c r="O45" s="265"/>
      <c r="P45" s="266"/>
    </row>
    <row r="46" spans="1:16">
      <c r="A46" s="224">
        <f t="shared" si="7"/>
        <v>2018</v>
      </c>
      <c r="B46" s="225">
        <f t="shared" si="8"/>
        <v>10</v>
      </c>
      <c r="C46" s="33">
        <f t="shared" si="9"/>
        <v>59119.019081999933</v>
      </c>
      <c r="D46" s="33">
        <f t="shared" si="9"/>
        <v>1081870.11467</v>
      </c>
      <c r="E46" s="33">
        <f t="shared" si="9"/>
        <v>332397.81391400006</v>
      </c>
      <c r="F46" s="33">
        <f t="shared" si="9"/>
        <v>682209.57357300003</v>
      </c>
      <c r="G46" s="33">
        <f t="shared" si="9"/>
        <v>1989628.1964340005</v>
      </c>
      <c r="H46" s="33">
        <f t="shared" si="9"/>
        <v>276369.59342500014</v>
      </c>
      <c r="I46" s="33">
        <f t="shared" si="9"/>
        <v>139945.31825799987</v>
      </c>
      <c r="J46" s="223">
        <f t="shared" si="9"/>
        <v>1434.512439999972</v>
      </c>
      <c r="K46" s="220">
        <f t="shared" si="10"/>
        <v>1988193.6839940005</v>
      </c>
      <c r="L46" s="220"/>
      <c r="M46" s="220">
        <f t="shared" si="11"/>
        <v>4561539.6293560006</v>
      </c>
      <c r="N46" s="67"/>
      <c r="O46" s="265"/>
      <c r="P46" s="266"/>
    </row>
    <row r="47" spans="1:16">
      <c r="A47" s="224">
        <f t="shared" si="7"/>
        <v>2018</v>
      </c>
      <c r="B47" s="225">
        <f t="shared" si="8"/>
        <v>11</v>
      </c>
      <c r="C47" s="33">
        <f t="shared" si="9"/>
        <v>66082.44900099987</v>
      </c>
      <c r="D47" s="33">
        <f t="shared" si="9"/>
        <v>1190889.2880509996</v>
      </c>
      <c r="E47" s="33">
        <f t="shared" si="9"/>
        <v>372582.11306500004</v>
      </c>
      <c r="F47" s="33">
        <f t="shared" si="9"/>
        <v>688812.28669899958</v>
      </c>
      <c r="G47" s="33">
        <f t="shared" si="9"/>
        <v>2017263.3810220007</v>
      </c>
      <c r="H47" s="33">
        <f t="shared" si="9"/>
        <v>278286.48007500032</v>
      </c>
      <c r="I47" s="33">
        <f t="shared" si="9"/>
        <v>129681.43744699999</v>
      </c>
      <c r="J47" s="223">
        <f t="shared" si="9"/>
        <v>1637.5078799999692</v>
      </c>
      <c r="K47" s="220">
        <f t="shared" si="10"/>
        <v>2015625.8731420008</v>
      </c>
      <c r="L47" s="220"/>
      <c r="M47" s="220">
        <f t="shared" si="11"/>
        <v>4743597.4353599995</v>
      </c>
      <c r="N47" s="67"/>
      <c r="O47" s="265"/>
      <c r="P47" s="266"/>
    </row>
    <row r="48" spans="1:16">
      <c r="A48" s="224">
        <f t="shared" si="7"/>
        <v>2018</v>
      </c>
      <c r="B48" s="225">
        <f t="shared" si="8"/>
        <v>12</v>
      </c>
      <c r="C48" s="33">
        <f t="shared" si="9"/>
        <v>76181.495432999989</v>
      </c>
      <c r="D48" s="33">
        <f t="shared" si="9"/>
        <v>1347350.7048579997</v>
      </c>
      <c r="E48" s="33">
        <f t="shared" si="9"/>
        <v>415724.01928299962</v>
      </c>
      <c r="F48" s="33">
        <f t="shared" si="9"/>
        <v>745070.75867099967</v>
      </c>
      <c r="G48" s="33">
        <f t="shared" si="9"/>
        <v>2227817.3571869405</v>
      </c>
      <c r="H48" s="33">
        <f t="shared" si="9"/>
        <v>309587.85275999981</v>
      </c>
      <c r="I48" s="33">
        <f t="shared" si="9"/>
        <v>149958.3425930001</v>
      </c>
      <c r="J48" s="223">
        <f t="shared" si="9"/>
        <v>1920.1770400000139</v>
      </c>
      <c r="K48" s="220">
        <f t="shared" si="10"/>
        <v>2225897.1801469405</v>
      </c>
      <c r="L48" s="220"/>
      <c r="M48" s="220">
        <f t="shared" si="11"/>
        <v>5271690.5307849394</v>
      </c>
      <c r="N48" s="67"/>
      <c r="O48" s="265"/>
      <c r="P48" s="266"/>
    </row>
    <row r="49" spans="1:16">
      <c r="A49" s="224">
        <f t="shared" si="7"/>
        <v>2019</v>
      </c>
      <c r="B49" s="225">
        <f t="shared" si="8"/>
        <v>1</v>
      </c>
      <c r="C49" s="33">
        <f t="shared" si="9"/>
        <v>72438.519737999988</v>
      </c>
      <c r="D49" s="33">
        <f t="shared" si="9"/>
        <v>1343148.5959299991</v>
      </c>
      <c r="E49" s="33">
        <f t="shared" si="9"/>
        <v>428439.80447799992</v>
      </c>
      <c r="F49" s="33">
        <f t="shared" si="9"/>
        <v>738099.64064700087</v>
      </c>
      <c r="G49" s="33">
        <f t="shared" si="9"/>
        <v>2227176.2706752755</v>
      </c>
      <c r="H49" s="33">
        <f t="shared" si="9"/>
        <v>291330.18686500005</v>
      </c>
      <c r="I49" s="33">
        <f t="shared" si="9"/>
        <v>135210.56176200006</v>
      </c>
      <c r="J49" s="223">
        <f t="shared" si="9"/>
        <v>1971.3159999999943</v>
      </c>
      <c r="K49" s="220">
        <f t="shared" si="10"/>
        <v>2225204.9546752754</v>
      </c>
      <c r="L49" s="220"/>
      <c r="M49" s="220">
        <f t="shared" si="11"/>
        <v>5235843.5800952753</v>
      </c>
      <c r="N49" s="67"/>
      <c r="O49" s="265"/>
      <c r="P49" s="266"/>
    </row>
    <row r="50" spans="1:16">
      <c r="A50" s="224">
        <f t="shared" si="7"/>
        <v>2019</v>
      </c>
      <c r="B50" s="225">
        <f t="shared" si="8"/>
        <v>2</v>
      </c>
      <c r="C50" s="33">
        <f t="shared" si="9"/>
        <v>72424.125280999957</v>
      </c>
      <c r="D50" s="33">
        <f t="shared" si="9"/>
        <v>1317556.3117880009</v>
      </c>
      <c r="E50" s="33">
        <f t="shared" si="9"/>
        <v>425635.46321899933</v>
      </c>
      <c r="F50" s="33">
        <f t="shared" si="9"/>
        <v>694848.65349900082</v>
      </c>
      <c r="G50" s="33">
        <f t="shared" si="9"/>
        <v>1976745.1163339978</v>
      </c>
      <c r="H50" s="33">
        <f t="shared" si="9"/>
        <v>257180.85263600023</v>
      </c>
      <c r="I50" s="33">
        <f t="shared" si="9"/>
        <v>122913.22674799999</v>
      </c>
      <c r="J50" s="223">
        <f t="shared" si="9"/>
        <v>1689.6334399999357</v>
      </c>
      <c r="K50" s="220">
        <f t="shared" si="10"/>
        <v>1975055.4828939978</v>
      </c>
      <c r="L50" s="220"/>
      <c r="M50" s="220">
        <f t="shared" si="11"/>
        <v>4867303.7495049993</v>
      </c>
      <c r="N50" s="67"/>
      <c r="O50" s="265"/>
      <c r="P50" s="266"/>
    </row>
    <row r="51" spans="1:16">
      <c r="A51" s="224">
        <f t="shared" si="7"/>
        <v>2019</v>
      </c>
      <c r="B51" s="225">
        <f t="shared" si="8"/>
        <v>3</v>
      </c>
      <c r="C51" s="33">
        <f t="shared" si="9"/>
        <v>69250.026284000036</v>
      </c>
      <c r="D51" s="33">
        <f t="shared" si="9"/>
        <v>1270848.5721329995</v>
      </c>
      <c r="E51" s="33">
        <f t="shared" si="9"/>
        <v>393384.54105000006</v>
      </c>
      <c r="F51" s="33">
        <f t="shared" si="9"/>
        <v>714974.82365700009</v>
      </c>
      <c r="G51" s="33">
        <f t="shared" si="9"/>
        <v>2031123.708502</v>
      </c>
      <c r="H51" s="33">
        <f t="shared" si="9"/>
        <v>247492.67316099996</v>
      </c>
      <c r="I51" s="33">
        <f t="shared" si="9"/>
        <v>136523.58625700008</v>
      </c>
      <c r="J51" s="223">
        <f t="shared" si="9"/>
        <v>1631.4615999999717</v>
      </c>
      <c r="K51" s="220">
        <f t="shared" si="10"/>
        <v>2029492.2469019999</v>
      </c>
      <c r="L51" s="220"/>
      <c r="M51" s="220">
        <f t="shared" si="11"/>
        <v>4863597.9310440002</v>
      </c>
      <c r="N51" s="67"/>
      <c r="O51" s="265"/>
      <c r="P51" s="266"/>
    </row>
    <row r="52" spans="1:16">
      <c r="A52" s="224">
        <f t="shared" si="7"/>
        <v>2019</v>
      </c>
      <c r="B52" s="225">
        <f t="shared" si="8"/>
        <v>4</v>
      </c>
      <c r="C52" s="33">
        <f t="shared" si="9"/>
        <v>56867.369546000045</v>
      </c>
      <c r="D52" s="33">
        <f t="shared" si="9"/>
        <v>1058807.4253649998</v>
      </c>
      <c r="E52" s="33">
        <f t="shared" si="9"/>
        <v>303385.2970089998</v>
      </c>
      <c r="F52" s="33">
        <f t="shared" si="9"/>
        <v>667016.27745900035</v>
      </c>
      <c r="G52" s="33">
        <f t="shared" si="9"/>
        <v>1885421.3490560013</v>
      </c>
      <c r="H52" s="33">
        <f t="shared" si="9"/>
        <v>267400.05880200025</v>
      </c>
      <c r="I52" s="33">
        <f t="shared" si="9"/>
        <v>128201.47440899999</v>
      </c>
      <c r="J52" s="223">
        <f t="shared" si="9"/>
        <v>1398.1255199999921</v>
      </c>
      <c r="K52" s="220">
        <f t="shared" si="10"/>
        <v>1884023.2235360013</v>
      </c>
      <c r="L52" s="220"/>
      <c r="M52" s="220">
        <f t="shared" si="11"/>
        <v>4367099.2516460018</v>
      </c>
      <c r="N52" s="67"/>
      <c r="O52" s="265"/>
      <c r="P52" s="266"/>
    </row>
    <row r="53" spans="1:16">
      <c r="A53" s="224">
        <f t="shared" si="7"/>
        <v>2019</v>
      </c>
      <c r="B53" s="225">
        <f t="shared" si="8"/>
        <v>5</v>
      </c>
      <c r="C53" s="33">
        <f t="shared" si="9"/>
        <v>64849.967829999943</v>
      </c>
      <c r="D53" s="33">
        <f t="shared" si="9"/>
        <v>1049024.6773169988</v>
      </c>
      <c r="E53" s="33">
        <f t="shared" si="9"/>
        <v>320262.45056800032</v>
      </c>
      <c r="F53" s="33">
        <f t="shared" si="9"/>
        <v>673167.53540899989</v>
      </c>
      <c r="G53" s="33">
        <f t="shared" si="9"/>
        <v>1951675.6803470019</v>
      </c>
      <c r="H53" s="33">
        <f t="shared" si="9"/>
        <v>302457.10269799997</v>
      </c>
      <c r="I53" s="33">
        <f t="shared" si="9"/>
        <v>137935.61689400009</v>
      </c>
      <c r="J53" s="223">
        <f t="shared" si="9"/>
        <v>1412.8174400000012</v>
      </c>
      <c r="K53" s="220">
        <f t="shared" si="10"/>
        <v>1950262.862907002</v>
      </c>
      <c r="L53" s="220"/>
      <c r="M53" s="220">
        <f t="shared" si="11"/>
        <v>4499373.0310630016</v>
      </c>
      <c r="N53" s="67"/>
      <c r="O53" s="265"/>
      <c r="P53" s="266"/>
    </row>
    <row r="54" spans="1:16">
      <c r="A54" s="224">
        <f t="shared" si="7"/>
        <v>2019</v>
      </c>
      <c r="B54" s="225">
        <f t="shared" si="8"/>
        <v>6</v>
      </c>
      <c r="C54" s="33">
        <f t="shared" si="9"/>
        <v>68523.490610000066</v>
      </c>
      <c r="D54" s="33">
        <f t="shared" si="9"/>
        <v>1099297.0946110003</v>
      </c>
      <c r="E54" s="33">
        <f t="shared" si="9"/>
        <v>352262.46793399967</v>
      </c>
      <c r="F54" s="33">
        <f t="shared" si="9"/>
        <v>669511.62276400067</v>
      </c>
      <c r="G54" s="33">
        <f t="shared" si="9"/>
        <v>2119069.4238721742</v>
      </c>
      <c r="H54" s="33">
        <f t="shared" si="9"/>
        <v>399478.75776200031</v>
      </c>
      <c r="I54" s="33">
        <f t="shared" si="9"/>
        <v>127169.38476400003</v>
      </c>
      <c r="J54" s="223">
        <f t="shared" si="9"/>
        <v>1438.0397599999719</v>
      </c>
      <c r="K54" s="220">
        <f t="shared" si="10"/>
        <v>2117631.3841121742</v>
      </c>
      <c r="L54" s="220"/>
      <c r="M54" s="220">
        <f t="shared" si="11"/>
        <v>4835312.2423171746</v>
      </c>
      <c r="N54" s="67"/>
      <c r="O54" s="265"/>
      <c r="P54" s="266"/>
    </row>
    <row r="55" spans="1:16" ht="13.5" thickBot="1">
      <c r="C55" s="54">
        <f t="shared" ref="C55:K55" si="12">SUM(C43:C54)</f>
        <v>823988.02227800002</v>
      </c>
      <c r="D55" s="54">
        <f t="shared" si="12"/>
        <v>14305733.608670998</v>
      </c>
      <c r="E55" s="54">
        <f t="shared" si="12"/>
        <v>4492430.910788998</v>
      </c>
      <c r="F55" s="54">
        <f t="shared" si="12"/>
        <v>8324063.9157320028</v>
      </c>
      <c r="G55" s="54">
        <f t="shared" si="12"/>
        <v>26042459.388141658</v>
      </c>
      <c r="H55" s="54">
        <f t="shared" si="12"/>
        <v>3811749.9103840021</v>
      </c>
      <c r="I55" s="54">
        <f t="shared" si="12"/>
        <v>1615198.2602279999</v>
      </c>
      <c r="J55" s="66">
        <f t="shared" si="12"/>
        <v>19948.034879999832</v>
      </c>
      <c r="K55" s="54">
        <f t="shared" si="12"/>
        <v>26022511.353261661</v>
      </c>
      <c r="L55" s="54"/>
      <c r="M55" s="54">
        <f>SUM(M43:M54)</f>
        <v>59415624.016223662</v>
      </c>
      <c r="N55" s="67"/>
      <c r="O55" s="265"/>
      <c r="P55" s="266"/>
    </row>
    <row r="56" spans="1:16" ht="29.25" customHeight="1" thickTop="1">
      <c r="G56" s="35" t="s">
        <v>61</v>
      </c>
      <c r="H56" s="35" t="s">
        <v>62</v>
      </c>
      <c r="P56" s="266"/>
    </row>
    <row r="57" spans="1:16" ht="13.5" thickBot="1">
      <c r="G57" s="35" t="s">
        <v>274</v>
      </c>
      <c r="O57" s="109"/>
      <c r="P57" s="266"/>
    </row>
    <row r="58" spans="1:16" ht="13.5" customHeight="1" thickBot="1">
      <c r="C58" s="62" t="s">
        <v>42</v>
      </c>
      <c r="D58" s="63"/>
      <c r="E58" s="63"/>
      <c r="F58" s="63"/>
      <c r="G58" s="63"/>
      <c r="H58" s="63"/>
      <c r="I58" s="64"/>
      <c r="J58" s="64" t="s">
        <v>39</v>
      </c>
      <c r="K58" s="48"/>
      <c r="L58" s="37"/>
      <c r="M58" s="38"/>
      <c r="O58" s="109"/>
      <c r="P58" s="266"/>
    </row>
    <row r="59" spans="1:16">
      <c r="A59" s="49" t="s">
        <v>69</v>
      </c>
      <c r="B59" s="49" t="s">
        <v>43</v>
      </c>
      <c r="C59" s="39" t="s">
        <v>46</v>
      </c>
      <c r="D59" s="39" t="s">
        <v>47</v>
      </c>
      <c r="E59" s="39" t="s">
        <v>48</v>
      </c>
      <c r="F59" s="39" t="s">
        <v>49</v>
      </c>
      <c r="G59" s="39" t="s">
        <v>53</v>
      </c>
      <c r="H59" s="39" t="s">
        <v>51</v>
      </c>
      <c r="I59" s="39" t="s">
        <v>52</v>
      </c>
      <c r="J59" s="40" t="s">
        <v>53</v>
      </c>
      <c r="K59" s="41" t="s">
        <v>72</v>
      </c>
      <c r="L59" s="49"/>
      <c r="M59" s="41" t="s">
        <v>10</v>
      </c>
      <c r="N59" s="41"/>
      <c r="O59" s="109"/>
      <c r="P59" s="266"/>
    </row>
    <row r="60" spans="1:16">
      <c r="A60" s="224">
        <f t="shared" ref="A60:A71" si="13">A43</f>
        <v>2018</v>
      </c>
      <c r="B60" s="225">
        <f t="shared" ref="B60:B71" si="14">B9</f>
        <v>7</v>
      </c>
      <c r="C60" s="33">
        <v>0</v>
      </c>
      <c r="D60" s="33">
        <v>0</v>
      </c>
      <c r="E60" s="33">
        <v>0</v>
      </c>
      <c r="F60" s="33">
        <v>0</v>
      </c>
      <c r="G60" s="33">
        <v>30.864314563754153</v>
      </c>
      <c r="H60" s="33">
        <v>5335.2998248003414</v>
      </c>
      <c r="I60" s="33">
        <v>0</v>
      </c>
      <c r="J60" s="223"/>
      <c r="K60" s="220">
        <f t="shared" ref="K60:K71" si="15">G60-J60</f>
        <v>30.864314563754153</v>
      </c>
      <c r="L60" s="220"/>
      <c r="M60" s="220">
        <f t="shared" ref="M60:M71" si="16">SUM(C60:I60)</f>
        <v>5366.1641393640957</v>
      </c>
      <c r="N60" s="67"/>
      <c r="O60" s="267"/>
      <c r="P60" s="266"/>
    </row>
    <row r="61" spans="1:16">
      <c r="A61" s="224">
        <f t="shared" si="13"/>
        <v>2018</v>
      </c>
      <c r="B61" s="225">
        <f t="shared" si="14"/>
        <v>8</v>
      </c>
      <c r="C61" s="33">
        <v>0</v>
      </c>
      <c r="D61" s="33">
        <v>0</v>
      </c>
      <c r="E61" s="33">
        <v>0</v>
      </c>
      <c r="F61" s="33">
        <v>0</v>
      </c>
      <c r="G61" s="33">
        <v>91.711106132298056</v>
      </c>
      <c r="H61" s="33">
        <v>3549.5988491822873</v>
      </c>
      <c r="I61" s="33">
        <v>0</v>
      </c>
      <c r="J61" s="223"/>
      <c r="K61" s="220">
        <f t="shared" si="15"/>
        <v>91.711106132298056</v>
      </c>
      <c r="L61" s="220"/>
      <c r="M61" s="220">
        <f t="shared" si="16"/>
        <v>3641.3099553145853</v>
      </c>
      <c r="N61" s="67"/>
      <c r="O61" s="267"/>
      <c r="P61" s="266"/>
    </row>
    <row r="62" spans="1:16">
      <c r="A62" s="224">
        <f t="shared" si="13"/>
        <v>2018</v>
      </c>
      <c r="B62" s="225">
        <f t="shared" si="14"/>
        <v>9</v>
      </c>
      <c r="C62" s="33">
        <v>0</v>
      </c>
      <c r="D62" s="33">
        <v>0</v>
      </c>
      <c r="E62" s="33">
        <v>0</v>
      </c>
      <c r="F62" s="33">
        <v>0</v>
      </c>
      <c r="G62" s="33">
        <v>206.87909133304927</v>
      </c>
      <c r="H62" s="33">
        <v>68.19077185557849</v>
      </c>
      <c r="I62" s="33">
        <v>0</v>
      </c>
      <c r="J62" s="223"/>
      <c r="K62" s="220">
        <f t="shared" si="15"/>
        <v>206.87909133304927</v>
      </c>
      <c r="L62" s="220"/>
      <c r="M62" s="220">
        <f t="shared" si="16"/>
        <v>275.06986318862778</v>
      </c>
      <c r="N62" s="67"/>
      <c r="O62" s="267"/>
      <c r="P62" s="266"/>
    </row>
    <row r="63" spans="1:16">
      <c r="A63" s="224">
        <f t="shared" si="13"/>
        <v>2018</v>
      </c>
      <c r="B63" s="225">
        <f t="shared" si="14"/>
        <v>10</v>
      </c>
      <c r="C63" s="33">
        <v>0</v>
      </c>
      <c r="D63" s="33">
        <v>0</v>
      </c>
      <c r="E63" s="33">
        <v>0</v>
      </c>
      <c r="F63" s="33">
        <v>0</v>
      </c>
      <c r="G63" s="33">
        <v>9.8765806604013289</v>
      </c>
      <c r="H63" s="33">
        <v>0</v>
      </c>
      <c r="I63" s="33">
        <v>0</v>
      </c>
      <c r="J63" s="223"/>
      <c r="K63" s="220">
        <f t="shared" si="15"/>
        <v>9.8765806604013289</v>
      </c>
      <c r="L63" s="220"/>
      <c r="M63" s="220">
        <f t="shared" si="16"/>
        <v>9.8765806604013289</v>
      </c>
      <c r="N63" s="67"/>
      <c r="O63" s="267"/>
      <c r="P63" s="266"/>
    </row>
    <row r="64" spans="1:16">
      <c r="A64" s="224">
        <f t="shared" si="13"/>
        <v>2018</v>
      </c>
      <c r="B64" s="225">
        <f t="shared" si="14"/>
        <v>11</v>
      </c>
      <c r="C64" s="33">
        <v>0</v>
      </c>
      <c r="D64" s="33">
        <v>0</v>
      </c>
      <c r="E64" s="33">
        <v>0</v>
      </c>
      <c r="F64" s="33">
        <v>0</v>
      </c>
      <c r="G64" s="33">
        <v>282.2762026245058</v>
      </c>
      <c r="H64" s="33">
        <v>314.75424693338016</v>
      </c>
      <c r="I64" s="33">
        <v>0</v>
      </c>
      <c r="J64" s="223"/>
      <c r="K64" s="220">
        <f t="shared" si="15"/>
        <v>282.2762026245058</v>
      </c>
      <c r="L64" s="220"/>
      <c r="M64" s="220">
        <f t="shared" si="16"/>
        <v>597.03044955788596</v>
      </c>
      <c r="N64" s="67"/>
      <c r="O64" s="267"/>
      <c r="P64" s="266"/>
    </row>
    <row r="65" spans="1:16">
      <c r="A65" s="224">
        <f t="shared" si="13"/>
        <v>2018</v>
      </c>
      <c r="B65" s="225">
        <f t="shared" si="14"/>
        <v>12</v>
      </c>
      <c r="C65" s="33">
        <v>0</v>
      </c>
      <c r="D65" s="33">
        <v>0</v>
      </c>
      <c r="E65" s="33">
        <v>0</v>
      </c>
      <c r="F65" s="33">
        <v>0</v>
      </c>
      <c r="G65" s="33">
        <v>45.238266774873942</v>
      </c>
      <c r="H65" s="33">
        <v>428.61489099223456</v>
      </c>
      <c r="I65" s="33">
        <v>0</v>
      </c>
      <c r="J65" s="223"/>
      <c r="K65" s="220">
        <f t="shared" si="15"/>
        <v>45.238266774873942</v>
      </c>
      <c r="L65" s="220"/>
      <c r="M65" s="220">
        <f t="shared" si="16"/>
        <v>473.85315776710848</v>
      </c>
      <c r="N65" s="67"/>
      <c r="O65" s="267"/>
      <c r="P65" s="266"/>
    </row>
    <row r="66" spans="1:16">
      <c r="A66" s="224">
        <f t="shared" si="13"/>
        <v>2019</v>
      </c>
      <c r="B66" s="225">
        <f t="shared" si="14"/>
        <v>1</v>
      </c>
      <c r="C66" s="33">
        <v>0</v>
      </c>
      <c r="D66" s="33">
        <v>0</v>
      </c>
      <c r="E66" s="33">
        <v>0</v>
      </c>
      <c r="F66" s="33">
        <v>0</v>
      </c>
      <c r="G66" s="33">
        <v>85.448916666666662</v>
      </c>
      <c r="H66" s="33">
        <v>85.074874999999793</v>
      </c>
      <c r="I66" s="33">
        <v>0</v>
      </c>
      <c r="J66" s="223"/>
      <c r="K66" s="220">
        <f t="shared" si="15"/>
        <v>85.448916666666662</v>
      </c>
      <c r="L66" s="51"/>
      <c r="M66" s="220">
        <f t="shared" si="16"/>
        <v>170.52379166666645</v>
      </c>
      <c r="N66" s="67"/>
      <c r="O66" s="267"/>
      <c r="P66" s="266"/>
    </row>
    <row r="67" spans="1:16">
      <c r="A67" s="224">
        <f t="shared" si="13"/>
        <v>2019</v>
      </c>
      <c r="B67" s="225">
        <f t="shared" si="14"/>
        <v>2</v>
      </c>
      <c r="C67" s="33">
        <v>0</v>
      </c>
      <c r="D67" s="33">
        <v>0</v>
      </c>
      <c r="E67" s="33">
        <v>0</v>
      </c>
      <c r="F67" s="33">
        <v>0</v>
      </c>
      <c r="G67" s="33">
        <v>100.07213333333334</v>
      </c>
      <c r="H67" s="33">
        <v>8437.2627083333336</v>
      </c>
      <c r="I67" s="33">
        <v>0</v>
      </c>
      <c r="J67" s="223"/>
      <c r="K67" s="220">
        <f t="shared" si="15"/>
        <v>100.07213333333334</v>
      </c>
      <c r="L67" s="51"/>
      <c r="M67" s="220">
        <f t="shared" si="16"/>
        <v>8537.3348416666668</v>
      </c>
      <c r="N67" s="67"/>
      <c r="O67" s="267"/>
      <c r="P67" s="266"/>
    </row>
    <row r="68" spans="1:16">
      <c r="A68" s="224">
        <f t="shared" si="13"/>
        <v>2019</v>
      </c>
      <c r="B68" s="225">
        <f t="shared" si="14"/>
        <v>3</v>
      </c>
      <c r="C68" s="33">
        <v>0</v>
      </c>
      <c r="D68" s="33">
        <v>0</v>
      </c>
      <c r="E68" s="33">
        <v>0</v>
      </c>
      <c r="F68" s="33">
        <v>0</v>
      </c>
      <c r="G68" s="33">
        <v>49.331333333333319</v>
      </c>
      <c r="H68" s="33">
        <v>28.895041666666696</v>
      </c>
      <c r="I68" s="33">
        <v>0</v>
      </c>
      <c r="J68" s="223"/>
      <c r="K68" s="220">
        <f t="shared" si="15"/>
        <v>49.331333333333319</v>
      </c>
      <c r="L68" s="51"/>
      <c r="M68" s="220">
        <f t="shared" si="16"/>
        <v>78.226375000000019</v>
      </c>
      <c r="N68" s="67"/>
      <c r="O68" s="267"/>
      <c r="P68" s="266"/>
    </row>
    <row r="69" spans="1:16">
      <c r="A69" s="224">
        <f t="shared" si="13"/>
        <v>2019</v>
      </c>
      <c r="B69" s="225">
        <f t="shared" si="14"/>
        <v>4</v>
      </c>
      <c r="C69" s="33">
        <v>0</v>
      </c>
      <c r="D69" s="33">
        <v>0</v>
      </c>
      <c r="E69" s="33">
        <v>0</v>
      </c>
      <c r="F69" s="33">
        <v>0</v>
      </c>
      <c r="G69" s="33">
        <v>211.42</v>
      </c>
      <c r="H69" s="33">
        <v>118.97958333333318</v>
      </c>
      <c r="I69" s="33">
        <v>0</v>
      </c>
      <c r="J69" s="223"/>
      <c r="K69" s="220">
        <f t="shared" si="15"/>
        <v>211.42</v>
      </c>
      <c r="L69" s="51"/>
      <c r="M69" s="220">
        <f t="shared" si="16"/>
        <v>330.39958333333317</v>
      </c>
      <c r="N69" s="67"/>
      <c r="O69" s="267"/>
      <c r="P69" s="266"/>
    </row>
    <row r="70" spans="1:16">
      <c r="A70" s="224">
        <f t="shared" si="13"/>
        <v>2019</v>
      </c>
      <c r="B70" s="225">
        <f t="shared" si="14"/>
        <v>5</v>
      </c>
      <c r="C70" s="33">
        <v>0</v>
      </c>
      <c r="D70" s="33">
        <v>0</v>
      </c>
      <c r="E70" s="33">
        <v>0</v>
      </c>
      <c r="F70" s="33">
        <v>0</v>
      </c>
      <c r="G70" s="33">
        <v>107.82419999999999</v>
      </c>
      <c r="H70" s="33">
        <v>105.38191666666629</v>
      </c>
      <c r="I70" s="33">
        <v>0</v>
      </c>
      <c r="J70" s="223"/>
      <c r="K70" s="220">
        <f t="shared" si="15"/>
        <v>107.82419999999999</v>
      </c>
      <c r="L70" s="51"/>
      <c r="M70" s="220">
        <f t="shared" si="16"/>
        <v>213.20611666666628</v>
      </c>
      <c r="N70" s="67"/>
      <c r="O70" s="267"/>
      <c r="P70" s="266"/>
    </row>
    <row r="71" spans="1:16">
      <c r="A71" s="224">
        <f t="shared" si="13"/>
        <v>2019</v>
      </c>
      <c r="B71" s="225">
        <f t="shared" si="14"/>
        <v>6</v>
      </c>
      <c r="C71" s="33">
        <v>0</v>
      </c>
      <c r="D71" s="33">
        <v>0</v>
      </c>
      <c r="E71" s="33">
        <v>0</v>
      </c>
      <c r="F71" s="33">
        <v>0</v>
      </c>
      <c r="G71" s="33">
        <v>193.09693333333331</v>
      </c>
      <c r="H71" s="33">
        <v>161.47229166666659</v>
      </c>
      <c r="I71" s="33">
        <v>0</v>
      </c>
      <c r="J71" s="223"/>
      <c r="K71" s="220">
        <f t="shared" si="15"/>
        <v>193.09693333333331</v>
      </c>
      <c r="L71" s="51"/>
      <c r="M71" s="220">
        <f t="shared" si="16"/>
        <v>354.5692249999999</v>
      </c>
      <c r="N71" s="67"/>
      <c r="O71" s="267"/>
      <c r="P71" s="266"/>
    </row>
    <row r="72" spans="1:16" ht="13.5" thickBot="1">
      <c r="A72" s="51"/>
      <c r="B72" s="51"/>
      <c r="C72" s="54">
        <f t="shared" ref="C72:K72" si="17">SUM(C60:C71)</f>
        <v>0</v>
      </c>
      <c r="D72" s="54">
        <f t="shared" si="17"/>
        <v>0</v>
      </c>
      <c r="E72" s="54">
        <f t="shared" si="17"/>
        <v>0</v>
      </c>
      <c r="F72" s="54">
        <f t="shared" si="17"/>
        <v>0</v>
      </c>
      <c r="G72" s="54">
        <f>SUM(G60:G71)</f>
        <v>1414.0390787555491</v>
      </c>
      <c r="H72" s="54">
        <f>SUM(H60:H71)</f>
        <v>18633.525000430487</v>
      </c>
      <c r="I72" s="54">
        <f t="shared" si="17"/>
        <v>0</v>
      </c>
      <c r="J72" s="66">
        <f t="shared" si="17"/>
        <v>0</v>
      </c>
      <c r="K72" s="54">
        <f t="shared" si="17"/>
        <v>1414.0390787555491</v>
      </c>
      <c r="L72" s="54"/>
      <c r="M72" s="54">
        <f>SUM(M60:M71)</f>
        <v>20047.564079186035</v>
      </c>
      <c r="N72" s="67"/>
      <c r="O72" s="267"/>
      <c r="P72" s="266"/>
    </row>
    <row r="73" spans="1:16" ht="14.25" thickTop="1" thickBot="1">
      <c r="G73" s="35" t="s">
        <v>59</v>
      </c>
      <c r="H73" s="46" t="s">
        <v>60</v>
      </c>
      <c r="O73" s="265"/>
      <c r="P73" s="266"/>
    </row>
    <row r="74" spans="1:16" ht="13.5" thickBot="1">
      <c r="A74" s="51"/>
      <c r="B74" s="51"/>
      <c r="C74" s="277" t="s">
        <v>73</v>
      </c>
      <c r="D74" s="278"/>
      <c r="E74" s="278"/>
      <c r="F74" s="278"/>
      <c r="G74" s="278"/>
      <c r="H74" s="278"/>
      <c r="I74" s="278"/>
      <c r="J74" s="278"/>
      <c r="K74" s="278"/>
      <c r="L74" s="278"/>
      <c r="M74" s="279"/>
      <c r="P74" s="266"/>
    </row>
    <row r="75" spans="1:16" ht="15.75" customHeight="1" thickBot="1">
      <c r="A75" s="51"/>
      <c r="B75" s="51"/>
      <c r="C75" s="277" t="s">
        <v>42</v>
      </c>
      <c r="D75" s="278"/>
      <c r="E75" s="278"/>
      <c r="F75" s="278"/>
      <c r="G75" s="278"/>
      <c r="H75" s="278"/>
      <c r="I75" s="279"/>
      <c r="J75" s="64" t="s">
        <v>39</v>
      </c>
      <c r="K75" s="48"/>
      <c r="L75" s="37"/>
      <c r="M75" s="38"/>
      <c r="P75" s="266"/>
    </row>
    <row r="76" spans="1:16" ht="12.75" customHeight="1">
      <c r="A76" s="39" t="s">
        <v>69</v>
      </c>
      <c r="B76" s="39" t="s">
        <v>43</v>
      </c>
      <c r="C76" s="39" t="s">
        <v>46</v>
      </c>
      <c r="D76" s="39" t="s">
        <v>47</v>
      </c>
      <c r="E76" s="39" t="s">
        <v>48</v>
      </c>
      <c r="F76" s="39" t="s">
        <v>49</v>
      </c>
      <c r="G76" s="39" t="s">
        <v>53</v>
      </c>
      <c r="H76" s="39" t="s">
        <v>51</v>
      </c>
      <c r="I76" s="39" t="s">
        <v>52</v>
      </c>
      <c r="J76" s="40" t="s">
        <v>53</v>
      </c>
      <c r="K76" s="41" t="s">
        <v>53</v>
      </c>
      <c r="L76" s="49"/>
      <c r="M76" s="41" t="s">
        <v>10</v>
      </c>
      <c r="N76" s="41"/>
      <c r="P76" s="266"/>
    </row>
    <row r="77" spans="1:16">
      <c r="A77" s="224">
        <f t="shared" ref="A77:A88" si="18">A60</f>
        <v>2018</v>
      </c>
      <c r="B77" s="225">
        <f t="shared" ref="B77:B88" si="19">B9</f>
        <v>7</v>
      </c>
      <c r="C77" s="33">
        <f t="shared" ref="C77:J88" si="20">C43+C60</f>
        <v>80309.68609900013</v>
      </c>
      <c r="D77" s="33">
        <f t="shared" si="20"/>
        <v>1280714.4341970002</v>
      </c>
      <c r="E77" s="33">
        <f t="shared" si="20"/>
        <v>412454.17001699976</v>
      </c>
      <c r="F77" s="33">
        <f t="shared" si="20"/>
        <v>729432.78325900098</v>
      </c>
      <c r="G77" s="33">
        <f t="shared" si="20"/>
        <v>2796998.2824119632</v>
      </c>
      <c r="H77" s="33">
        <f t="shared" si="20"/>
        <v>487592.63188880024</v>
      </c>
      <c r="I77" s="33">
        <f t="shared" si="20"/>
        <v>136413.02054899983</v>
      </c>
      <c r="J77" s="223">
        <f t="shared" si="20"/>
        <v>1991.4605199999994</v>
      </c>
      <c r="K77" s="220">
        <f t="shared" ref="K77:K88" si="21">G77-J77</f>
        <v>2795006.821891963</v>
      </c>
      <c r="L77" s="220"/>
      <c r="M77" s="220">
        <f t="shared" ref="M77:M88" si="22">SUM(C77:I77)</f>
        <v>5923915.0084217647</v>
      </c>
      <c r="N77" s="67"/>
      <c r="O77" s="265"/>
      <c r="P77" s="266"/>
    </row>
    <row r="78" spans="1:16">
      <c r="A78" s="224">
        <f t="shared" si="18"/>
        <v>2018</v>
      </c>
      <c r="B78" s="225">
        <f t="shared" si="19"/>
        <v>8</v>
      </c>
      <c r="C78" s="33">
        <f t="shared" si="20"/>
        <v>77748.09520099996</v>
      </c>
      <c r="D78" s="33">
        <f t="shared" si="20"/>
        <v>1231543.922492001</v>
      </c>
      <c r="E78" s="33">
        <f t="shared" si="20"/>
        <v>397083.9779469996</v>
      </c>
      <c r="F78" s="33">
        <f t="shared" si="20"/>
        <v>683164.97471299965</v>
      </c>
      <c r="G78" s="33">
        <f t="shared" si="20"/>
        <v>2607327.6390581992</v>
      </c>
      <c r="H78" s="33">
        <f t="shared" si="20"/>
        <v>388195.9721321828</v>
      </c>
      <c r="I78" s="33">
        <f t="shared" si="20"/>
        <v>137963.4735670001</v>
      </c>
      <c r="J78" s="223">
        <f t="shared" si="20"/>
        <v>1888.6553999999762</v>
      </c>
      <c r="K78" s="220">
        <f t="shared" si="21"/>
        <v>2605438.9836581992</v>
      </c>
      <c r="L78" s="220"/>
      <c r="M78" s="220">
        <f t="shared" si="22"/>
        <v>5523028.055110381</v>
      </c>
      <c r="N78" s="67"/>
      <c r="O78" s="265"/>
      <c r="P78" s="266"/>
    </row>
    <row r="79" spans="1:16">
      <c r="A79" s="224">
        <f t="shared" si="18"/>
        <v>2018</v>
      </c>
      <c r="B79" s="225">
        <f t="shared" si="19"/>
        <v>9</v>
      </c>
      <c r="C79" s="33">
        <f t="shared" si="20"/>
        <v>60193.778173000035</v>
      </c>
      <c r="D79" s="33">
        <f t="shared" si="20"/>
        <v>1034682.4672589998</v>
      </c>
      <c r="E79" s="33">
        <f t="shared" si="20"/>
        <v>338818.79230499995</v>
      </c>
      <c r="F79" s="33">
        <f t="shared" si="20"/>
        <v>637754.98538200022</v>
      </c>
      <c r="G79" s="33">
        <f t="shared" si="20"/>
        <v>2212542.4377541328</v>
      </c>
      <c r="H79" s="33">
        <f t="shared" si="20"/>
        <v>315330.83762485598</v>
      </c>
      <c r="I79" s="33">
        <f t="shared" si="20"/>
        <v>133282.81697999986</v>
      </c>
      <c r="J79" s="223">
        <f t="shared" si="20"/>
        <v>1534.3278400000333</v>
      </c>
      <c r="K79" s="220">
        <f t="shared" si="21"/>
        <v>2211008.1099141329</v>
      </c>
      <c r="L79" s="220"/>
      <c r="M79" s="220">
        <f t="shared" si="22"/>
        <v>4732606.1154779885</v>
      </c>
      <c r="N79" s="67"/>
      <c r="O79" s="265"/>
      <c r="P79" s="266"/>
    </row>
    <row r="80" spans="1:16">
      <c r="A80" s="224">
        <f t="shared" si="18"/>
        <v>2018</v>
      </c>
      <c r="B80" s="225">
        <f t="shared" si="19"/>
        <v>10</v>
      </c>
      <c r="C80" s="33">
        <f t="shared" si="20"/>
        <v>59119.019081999933</v>
      </c>
      <c r="D80" s="33">
        <f t="shared" si="20"/>
        <v>1081870.11467</v>
      </c>
      <c r="E80" s="33">
        <f t="shared" si="20"/>
        <v>332397.81391400006</v>
      </c>
      <c r="F80" s="33">
        <f t="shared" si="20"/>
        <v>682209.57357300003</v>
      </c>
      <c r="G80" s="33">
        <f t="shared" si="20"/>
        <v>1989638.073014661</v>
      </c>
      <c r="H80" s="33">
        <f t="shared" si="20"/>
        <v>276369.59342500014</v>
      </c>
      <c r="I80" s="33">
        <f t="shared" si="20"/>
        <v>139945.31825799987</v>
      </c>
      <c r="J80" s="223">
        <f t="shared" si="20"/>
        <v>1434.512439999972</v>
      </c>
      <c r="K80" s="220">
        <f t="shared" si="21"/>
        <v>1988203.560574661</v>
      </c>
      <c r="L80" s="220"/>
      <c r="M80" s="220">
        <f t="shared" si="22"/>
        <v>4561549.5059366608</v>
      </c>
      <c r="N80" s="67"/>
      <c r="O80" s="265"/>
      <c r="P80" s="266"/>
    </row>
    <row r="81" spans="1:16">
      <c r="A81" s="224">
        <f t="shared" si="18"/>
        <v>2018</v>
      </c>
      <c r="B81" s="225">
        <f t="shared" si="19"/>
        <v>11</v>
      </c>
      <c r="C81" s="33">
        <f t="shared" si="20"/>
        <v>66082.44900099987</v>
      </c>
      <c r="D81" s="33">
        <f t="shared" si="20"/>
        <v>1190889.2880509996</v>
      </c>
      <c r="E81" s="33">
        <f t="shared" si="20"/>
        <v>372582.11306500004</v>
      </c>
      <c r="F81" s="33">
        <f t="shared" si="20"/>
        <v>688812.28669899958</v>
      </c>
      <c r="G81" s="33">
        <f t="shared" si="20"/>
        <v>2017545.6572246251</v>
      </c>
      <c r="H81" s="33">
        <f t="shared" si="20"/>
        <v>278601.23432193371</v>
      </c>
      <c r="I81" s="33">
        <f t="shared" si="20"/>
        <v>129681.43744699999</v>
      </c>
      <c r="J81" s="223">
        <f t="shared" si="20"/>
        <v>1637.5078799999692</v>
      </c>
      <c r="K81" s="220">
        <f t="shared" si="21"/>
        <v>2015908.1493446252</v>
      </c>
      <c r="L81" s="220"/>
      <c r="M81" s="220">
        <f t="shared" si="22"/>
        <v>4744194.4658095576</v>
      </c>
      <c r="N81" s="67"/>
      <c r="O81" s="265"/>
      <c r="P81" s="266"/>
    </row>
    <row r="82" spans="1:16">
      <c r="A82" s="224">
        <f t="shared" si="18"/>
        <v>2018</v>
      </c>
      <c r="B82" s="225">
        <f t="shared" si="19"/>
        <v>12</v>
      </c>
      <c r="C82" s="33">
        <f t="shared" si="20"/>
        <v>76181.495432999989</v>
      </c>
      <c r="D82" s="33">
        <f t="shared" si="20"/>
        <v>1347350.7048579997</v>
      </c>
      <c r="E82" s="33">
        <f t="shared" si="20"/>
        <v>415724.01928299962</v>
      </c>
      <c r="F82" s="33">
        <f t="shared" si="20"/>
        <v>745070.75867099967</v>
      </c>
      <c r="G82" s="33">
        <f t="shared" si="20"/>
        <v>2227862.5954537154</v>
      </c>
      <c r="H82" s="33">
        <f t="shared" si="20"/>
        <v>310016.46765099204</v>
      </c>
      <c r="I82" s="33">
        <f t="shared" si="20"/>
        <v>149958.3425930001</v>
      </c>
      <c r="J82" s="223">
        <f t="shared" si="20"/>
        <v>1920.1770400000139</v>
      </c>
      <c r="K82" s="220">
        <f t="shared" si="21"/>
        <v>2225942.4184137154</v>
      </c>
      <c r="L82" s="220"/>
      <c r="M82" s="220">
        <f t="shared" si="22"/>
        <v>5272164.3839427065</v>
      </c>
      <c r="N82" s="67"/>
      <c r="O82" s="265"/>
      <c r="P82" s="266"/>
    </row>
    <row r="83" spans="1:16">
      <c r="A83" s="224">
        <f t="shared" si="18"/>
        <v>2019</v>
      </c>
      <c r="B83" s="225">
        <f t="shared" si="19"/>
        <v>1</v>
      </c>
      <c r="C83" s="33">
        <f t="shared" si="20"/>
        <v>72438.519737999988</v>
      </c>
      <c r="D83" s="33">
        <f t="shared" si="20"/>
        <v>1343148.5959299991</v>
      </c>
      <c r="E83" s="33">
        <f t="shared" si="20"/>
        <v>428439.80447799992</v>
      </c>
      <c r="F83" s="33">
        <f t="shared" si="20"/>
        <v>738099.64064700087</v>
      </c>
      <c r="G83" s="33">
        <f t="shared" si="20"/>
        <v>2227261.7195919422</v>
      </c>
      <c r="H83" s="33">
        <f t="shared" si="20"/>
        <v>291415.26174000005</v>
      </c>
      <c r="I83" s="33">
        <f t="shared" si="20"/>
        <v>135210.56176200006</v>
      </c>
      <c r="J83" s="223">
        <f t="shared" si="20"/>
        <v>1971.3159999999943</v>
      </c>
      <c r="K83" s="220">
        <f t="shared" si="21"/>
        <v>2225290.403591942</v>
      </c>
      <c r="L83" s="220"/>
      <c r="M83" s="220">
        <f t="shared" si="22"/>
        <v>5236014.1038869424</v>
      </c>
      <c r="N83" s="67"/>
      <c r="O83" s="265"/>
      <c r="P83" s="266"/>
    </row>
    <row r="84" spans="1:16">
      <c r="A84" s="224">
        <f t="shared" si="18"/>
        <v>2019</v>
      </c>
      <c r="B84" s="225">
        <f t="shared" si="19"/>
        <v>2</v>
      </c>
      <c r="C84" s="33">
        <f t="shared" si="20"/>
        <v>72424.125280999957</v>
      </c>
      <c r="D84" s="33">
        <f t="shared" si="20"/>
        <v>1317556.3117880009</v>
      </c>
      <c r="E84" s="33">
        <f t="shared" si="20"/>
        <v>425635.46321899933</v>
      </c>
      <c r="F84" s="33">
        <f t="shared" si="20"/>
        <v>694848.65349900082</v>
      </c>
      <c r="G84" s="33">
        <f t="shared" si="20"/>
        <v>1976845.1884673312</v>
      </c>
      <c r="H84" s="33">
        <f t="shared" si="20"/>
        <v>265618.11534433358</v>
      </c>
      <c r="I84" s="33">
        <f t="shared" si="20"/>
        <v>122913.22674799999</v>
      </c>
      <c r="J84" s="223">
        <f t="shared" si="20"/>
        <v>1689.6334399999357</v>
      </c>
      <c r="K84" s="220">
        <f t="shared" si="21"/>
        <v>1975155.5550273312</v>
      </c>
      <c r="L84" s="220"/>
      <c r="M84" s="220">
        <f t="shared" si="22"/>
        <v>4875841.0843466651</v>
      </c>
      <c r="N84" s="67"/>
      <c r="O84" s="265"/>
      <c r="P84" s="266"/>
    </row>
    <row r="85" spans="1:16">
      <c r="A85" s="224">
        <f t="shared" si="18"/>
        <v>2019</v>
      </c>
      <c r="B85" s="225">
        <f t="shared" si="19"/>
        <v>3</v>
      </c>
      <c r="C85" s="33">
        <f t="shared" si="20"/>
        <v>69250.026284000036</v>
      </c>
      <c r="D85" s="33">
        <f t="shared" si="20"/>
        <v>1270848.5721329995</v>
      </c>
      <c r="E85" s="33">
        <f t="shared" si="20"/>
        <v>393384.54105000006</v>
      </c>
      <c r="F85" s="33">
        <f t="shared" si="20"/>
        <v>714974.82365700009</v>
      </c>
      <c r="G85" s="33">
        <f t="shared" si="20"/>
        <v>2031173.0398353334</v>
      </c>
      <c r="H85" s="33">
        <f t="shared" si="20"/>
        <v>247521.56820266662</v>
      </c>
      <c r="I85" s="33">
        <f t="shared" si="20"/>
        <v>136523.58625700008</v>
      </c>
      <c r="J85" s="223">
        <f t="shared" si="20"/>
        <v>1631.4615999999717</v>
      </c>
      <c r="K85" s="220">
        <f t="shared" si="21"/>
        <v>2029541.5782353333</v>
      </c>
      <c r="L85" s="220"/>
      <c r="M85" s="220">
        <f t="shared" si="22"/>
        <v>4863676.1574190008</v>
      </c>
      <c r="N85" s="67"/>
      <c r="O85" s="265"/>
      <c r="P85" s="266"/>
    </row>
    <row r="86" spans="1:16">
      <c r="A86" s="224">
        <f t="shared" si="18"/>
        <v>2019</v>
      </c>
      <c r="B86" s="225">
        <f t="shared" si="19"/>
        <v>4</v>
      </c>
      <c r="C86" s="33">
        <f t="shared" si="20"/>
        <v>56867.369546000045</v>
      </c>
      <c r="D86" s="33">
        <f t="shared" si="20"/>
        <v>1058807.4253649998</v>
      </c>
      <c r="E86" s="33">
        <f t="shared" si="20"/>
        <v>303385.2970089998</v>
      </c>
      <c r="F86" s="33">
        <f t="shared" si="20"/>
        <v>667016.27745900035</v>
      </c>
      <c r="G86" s="33">
        <f t="shared" si="20"/>
        <v>1885632.7690560012</v>
      </c>
      <c r="H86" s="33">
        <f t="shared" si="20"/>
        <v>267519.03838533355</v>
      </c>
      <c r="I86" s="33">
        <f t="shared" si="20"/>
        <v>128201.47440899999</v>
      </c>
      <c r="J86" s="223">
        <f t="shared" si="20"/>
        <v>1398.1255199999921</v>
      </c>
      <c r="K86" s="220">
        <f t="shared" si="21"/>
        <v>1884234.6435360012</v>
      </c>
      <c r="L86" s="220"/>
      <c r="M86" s="220">
        <f t="shared" si="22"/>
        <v>4367429.651229335</v>
      </c>
      <c r="N86" s="67"/>
      <c r="O86" s="265"/>
      <c r="P86" s="266"/>
    </row>
    <row r="87" spans="1:16">
      <c r="A87" s="224">
        <f t="shared" si="18"/>
        <v>2019</v>
      </c>
      <c r="B87" s="225">
        <f t="shared" si="19"/>
        <v>5</v>
      </c>
      <c r="C87" s="33">
        <f t="shared" si="20"/>
        <v>64849.967829999943</v>
      </c>
      <c r="D87" s="33">
        <f t="shared" si="20"/>
        <v>1049024.6773169988</v>
      </c>
      <c r="E87" s="33">
        <f t="shared" si="20"/>
        <v>320262.45056800032</v>
      </c>
      <c r="F87" s="33">
        <f t="shared" si="20"/>
        <v>673167.53540899989</v>
      </c>
      <c r="G87" s="33">
        <f t="shared" si="20"/>
        <v>1951783.5045470018</v>
      </c>
      <c r="H87" s="33">
        <f t="shared" si="20"/>
        <v>302562.48461466667</v>
      </c>
      <c r="I87" s="33">
        <f t="shared" si="20"/>
        <v>137935.61689400009</v>
      </c>
      <c r="J87" s="223">
        <f t="shared" si="20"/>
        <v>1412.8174400000012</v>
      </c>
      <c r="K87" s="220">
        <f t="shared" si="21"/>
        <v>1950370.6871070019</v>
      </c>
      <c r="L87" s="220"/>
      <c r="M87" s="220">
        <f t="shared" si="22"/>
        <v>4499586.2371796677</v>
      </c>
      <c r="N87" s="67"/>
      <c r="O87" s="265"/>
      <c r="P87" s="266"/>
    </row>
    <row r="88" spans="1:16">
      <c r="A88" s="224">
        <f t="shared" si="18"/>
        <v>2019</v>
      </c>
      <c r="B88" s="225">
        <f t="shared" si="19"/>
        <v>6</v>
      </c>
      <c r="C88" s="33">
        <f t="shared" si="20"/>
        <v>68523.490610000066</v>
      </c>
      <c r="D88" s="33">
        <f t="shared" si="20"/>
        <v>1099297.0946110003</v>
      </c>
      <c r="E88" s="33">
        <f t="shared" si="20"/>
        <v>352262.46793399967</v>
      </c>
      <c r="F88" s="33">
        <f t="shared" si="20"/>
        <v>669511.62276400067</v>
      </c>
      <c r="G88" s="33">
        <f t="shared" si="20"/>
        <v>2119262.5208055074</v>
      </c>
      <c r="H88" s="33">
        <f t="shared" si="20"/>
        <v>399640.23005366698</v>
      </c>
      <c r="I88" s="33">
        <f t="shared" si="20"/>
        <v>127169.38476400003</v>
      </c>
      <c r="J88" s="223">
        <f t="shared" si="20"/>
        <v>1438.0397599999719</v>
      </c>
      <c r="K88" s="220">
        <f t="shared" si="21"/>
        <v>2117824.4810455074</v>
      </c>
      <c r="L88" s="220"/>
      <c r="M88" s="220">
        <f t="shared" si="22"/>
        <v>4835666.8115421748</v>
      </c>
      <c r="N88" s="67"/>
      <c r="O88" s="265"/>
      <c r="P88" s="266"/>
    </row>
    <row r="89" spans="1:16" ht="13.5" thickBot="1">
      <c r="A89" s="51"/>
      <c r="B89" s="51"/>
      <c r="C89" s="54">
        <f t="shared" ref="C89:K89" si="23">SUM(C77:C88)</f>
        <v>823988.02227800002</v>
      </c>
      <c r="D89" s="54">
        <f>SUM(D77:D88)</f>
        <v>14305733.608670998</v>
      </c>
      <c r="E89" s="54">
        <f t="shared" si="23"/>
        <v>4492430.910788998</v>
      </c>
      <c r="F89" s="54">
        <f t="shared" si="23"/>
        <v>8324063.9157320028</v>
      </c>
      <c r="G89" s="54">
        <f t="shared" si="23"/>
        <v>26043873.427220412</v>
      </c>
      <c r="H89" s="54">
        <f t="shared" si="23"/>
        <v>3830383.4353844319</v>
      </c>
      <c r="I89" s="54">
        <f t="shared" si="23"/>
        <v>1615198.2602279999</v>
      </c>
      <c r="J89" s="66">
        <f t="shared" si="23"/>
        <v>19948.034879999832</v>
      </c>
      <c r="K89" s="54">
        <f t="shared" si="23"/>
        <v>26023925.392340411</v>
      </c>
      <c r="L89" s="54"/>
      <c r="M89" s="54">
        <f>SUM(M77:M88)</f>
        <v>59435671.580302849</v>
      </c>
      <c r="N89" s="67"/>
      <c r="O89" s="265"/>
      <c r="P89" s="266"/>
    </row>
    <row r="90" spans="1:16" ht="13.5" thickTop="1">
      <c r="G90" s="35" t="s">
        <v>61</v>
      </c>
      <c r="H90" s="35" t="s">
        <v>62</v>
      </c>
      <c r="P90" s="266"/>
    </row>
    <row r="91" spans="1:16" ht="13.5" thickBot="1">
      <c r="A91" s="51"/>
      <c r="B91" s="51"/>
      <c r="G91" s="35" t="s">
        <v>74</v>
      </c>
      <c r="P91" s="266"/>
    </row>
    <row r="92" spans="1:16" ht="15.75" customHeight="1" thickBot="1">
      <c r="A92" s="51"/>
      <c r="B92" s="51"/>
      <c r="C92" s="277" t="s">
        <v>42</v>
      </c>
      <c r="D92" s="278"/>
      <c r="E92" s="278"/>
      <c r="F92" s="278"/>
      <c r="G92" s="278"/>
      <c r="H92" s="278"/>
      <c r="I92" s="279"/>
      <c r="J92" s="64" t="s">
        <v>39</v>
      </c>
      <c r="K92" s="48"/>
      <c r="L92" s="37"/>
      <c r="M92" s="38"/>
      <c r="P92" s="266"/>
    </row>
    <row r="93" spans="1:16">
      <c r="A93" s="39" t="s">
        <v>69</v>
      </c>
      <c r="B93" s="39" t="s">
        <v>43</v>
      </c>
      <c r="C93" s="39" t="s">
        <v>46</v>
      </c>
      <c r="D93" s="39" t="s">
        <v>47</v>
      </c>
      <c r="E93" s="39" t="s">
        <v>48</v>
      </c>
      <c r="F93" s="39" t="s">
        <v>49</v>
      </c>
      <c r="G93" s="39" t="s">
        <v>53</v>
      </c>
      <c r="H93" s="39" t="s">
        <v>51</v>
      </c>
      <c r="I93" s="39" t="s">
        <v>52</v>
      </c>
      <c r="J93" s="40" t="s">
        <v>53</v>
      </c>
      <c r="K93" s="41" t="s">
        <v>53</v>
      </c>
      <c r="L93" s="49"/>
      <c r="M93" s="41" t="s">
        <v>10</v>
      </c>
      <c r="P93" s="266"/>
    </row>
    <row r="94" spans="1:16">
      <c r="A94" s="224">
        <f t="shared" ref="A94:A105" si="24">A77</f>
        <v>2018</v>
      </c>
      <c r="B94" s="225">
        <f t="shared" ref="B94:B105" si="25">B43</f>
        <v>7</v>
      </c>
      <c r="C94" s="33">
        <v>-390.13423523811849</v>
      </c>
      <c r="D94" s="33">
        <v>-67687.765948525484</v>
      </c>
      <c r="E94" s="33">
        <v>-12037.888769128533</v>
      </c>
      <c r="F94" s="33">
        <v>2664.0872557863622</v>
      </c>
      <c r="G94" s="33">
        <v>-87374.846687248442</v>
      </c>
      <c r="H94" s="33">
        <v>-30870.216878626194</v>
      </c>
      <c r="I94" s="33">
        <v>68.495666970852028</v>
      </c>
      <c r="J94" s="223"/>
      <c r="K94" s="220">
        <f t="shared" ref="K94:K105" si="26">G94-J94</f>
        <v>-87374.846687248442</v>
      </c>
      <c r="L94" s="220"/>
      <c r="M94" s="220">
        <f t="shared" ref="M94:M105" si="27">SUM(C94:I94)</f>
        <v>-195628.26959600957</v>
      </c>
      <c r="O94" s="265"/>
      <c r="P94" s="266"/>
    </row>
    <row r="95" spans="1:16">
      <c r="A95" s="224">
        <f t="shared" si="24"/>
        <v>2018</v>
      </c>
      <c r="B95" s="225">
        <f t="shared" si="25"/>
        <v>8</v>
      </c>
      <c r="C95" s="33">
        <v>-35.232305869050414</v>
      </c>
      <c r="D95" s="33">
        <v>-18720.528777765019</v>
      </c>
      <c r="E95" s="33">
        <v>912.85872605909367</v>
      </c>
      <c r="F95" s="33">
        <v>4995.795129347337</v>
      </c>
      <c r="G95" s="33">
        <v>12609.001982769558</v>
      </c>
      <c r="H95" s="33">
        <v>6114.9056882117939</v>
      </c>
      <c r="I95" s="33">
        <v>148.23921690203511</v>
      </c>
      <c r="J95" s="223"/>
      <c r="K95" s="220">
        <f t="shared" si="26"/>
        <v>12609.001982769558</v>
      </c>
      <c r="L95" s="220"/>
      <c r="M95" s="220">
        <f t="shared" si="27"/>
        <v>6025.0396596557503</v>
      </c>
      <c r="O95" s="265"/>
      <c r="P95" s="266"/>
    </row>
    <row r="96" spans="1:16">
      <c r="A96" s="224">
        <f t="shared" si="24"/>
        <v>2018</v>
      </c>
      <c r="B96" s="225">
        <f t="shared" si="25"/>
        <v>9</v>
      </c>
      <c r="C96" s="33">
        <v>452.38758612534821</v>
      </c>
      <c r="D96" s="33">
        <v>23948.684299239747</v>
      </c>
      <c r="E96" s="33">
        <v>7437.1439474504486</v>
      </c>
      <c r="F96" s="33">
        <v>-2742.3381310148307</v>
      </c>
      <c r="G96" s="33">
        <v>-59970.605021534553</v>
      </c>
      <c r="H96" s="33">
        <v>1627.8349617142683</v>
      </c>
      <c r="I96" s="33">
        <v>-143.65029574281422</v>
      </c>
      <c r="J96" s="223"/>
      <c r="K96" s="220">
        <f t="shared" si="26"/>
        <v>-59970.605021534553</v>
      </c>
      <c r="L96" s="220"/>
      <c r="M96" s="220">
        <f t="shared" si="27"/>
        <v>-29390.54265376239</v>
      </c>
      <c r="O96" s="265"/>
      <c r="P96" s="266"/>
    </row>
    <row r="97" spans="1:18">
      <c r="A97" s="224">
        <f t="shared" si="24"/>
        <v>2018</v>
      </c>
      <c r="B97" s="225">
        <f t="shared" si="25"/>
        <v>10</v>
      </c>
      <c r="C97" s="33">
        <v>718.90132908615738</v>
      </c>
      <c r="D97" s="33">
        <v>13809.040020191602</v>
      </c>
      <c r="E97" s="33">
        <v>358.31479833567937</v>
      </c>
      <c r="F97" s="33">
        <v>-4062.3304136487213</v>
      </c>
      <c r="G97" s="33">
        <v>6397.7436648981475</v>
      </c>
      <c r="H97" s="33">
        <v>-423.85914654592307</v>
      </c>
      <c r="I97" s="33">
        <v>-427.04772668396328</v>
      </c>
      <c r="J97" s="223"/>
      <c r="K97" s="220">
        <f t="shared" si="26"/>
        <v>6397.7436648981475</v>
      </c>
      <c r="L97" s="220"/>
      <c r="M97" s="220">
        <f t="shared" si="27"/>
        <v>16370.762525632974</v>
      </c>
      <c r="O97" s="265"/>
      <c r="P97" s="266"/>
    </row>
    <row r="98" spans="1:18">
      <c r="A98" s="224">
        <f t="shared" si="24"/>
        <v>2018</v>
      </c>
      <c r="B98" s="225">
        <f t="shared" si="25"/>
        <v>11</v>
      </c>
      <c r="C98" s="33">
        <v>1133.5926711156731</v>
      </c>
      <c r="D98" s="33">
        <v>14796.293374709749</v>
      </c>
      <c r="E98" s="33">
        <v>-8098.8620667143214</v>
      </c>
      <c r="F98" s="33">
        <v>-2903.0238361582956</v>
      </c>
      <c r="G98" s="33">
        <v>-10568.470910293356</v>
      </c>
      <c r="H98" s="33">
        <v>-1680.9424814127576</v>
      </c>
      <c r="I98" s="33">
        <v>-311.80769952649638</v>
      </c>
      <c r="J98" s="223"/>
      <c r="K98" s="220">
        <f t="shared" si="26"/>
        <v>-10568.470910293356</v>
      </c>
      <c r="L98" s="220"/>
      <c r="M98" s="220">
        <f t="shared" si="27"/>
        <v>-7633.2209482798044</v>
      </c>
      <c r="O98" s="265"/>
      <c r="P98" s="266"/>
    </row>
    <row r="99" spans="1:18">
      <c r="A99" s="224">
        <f t="shared" si="24"/>
        <v>2018</v>
      </c>
      <c r="B99" s="225">
        <f t="shared" si="25"/>
        <v>12</v>
      </c>
      <c r="C99" s="33">
        <v>1174.2326160999992</v>
      </c>
      <c r="D99" s="33">
        <v>44766.794886200019</v>
      </c>
      <c r="E99" s="33">
        <v>31167.940930699977</v>
      </c>
      <c r="F99" s="33">
        <v>3030.8609140999965</v>
      </c>
      <c r="G99" s="33">
        <v>11390.286636200004</v>
      </c>
      <c r="H99" s="33">
        <v>-645.67503180000085</v>
      </c>
      <c r="I99" s="33">
        <v>313.39068900000001</v>
      </c>
      <c r="J99" s="223"/>
      <c r="K99" s="220">
        <f t="shared" si="26"/>
        <v>11390.286636200004</v>
      </c>
      <c r="L99" s="220"/>
      <c r="M99" s="220">
        <f t="shared" si="27"/>
        <v>91197.831640500008</v>
      </c>
      <c r="O99" s="265"/>
      <c r="P99" s="266"/>
    </row>
    <row r="100" spans="1:18" s="51" customFormat="1">
      <c r="A100" s="224">
        <f t="shared" si="24"/>
        <v>2019</v>
      </c>
      <c r="B100" s="225">
        <f t="shared" si="25"/>
        <v>1</v>
      </c>
      <c r="C100" s="33">
        <v>2915.9704262900109</v>
      </c>
      <c r="D100" s="33">
        <v>45748.190163050036</v>
      </c>
      <c r="E100" s="33">
        <v>11845.530337506578</v>
      </c>
      <c r="F100" s="33">
        <v>1668.983788183463</v>
      </c>
      <c r="G100" s="33">
        <v>7578.8894384988316</v>
      </c>
      <c r="H100" s="33">
        <v>649.47383606267158</v>
      </c>
      <c r="I100" s="33">
        <v>158.63951014490587</v>
      </c>
      <c r="J100" s="223"/>
      <c r="K100" s="220">
        <f t="shared" si="26"/>
        <v>7578.8894384988316</v>
      </c>
      <c r="M100" s="220">
        <f t="shared" si="27"/>
        <v>70565.677499736485</v>
      </c>
      <c r="N100" s="65"/>
      <c r="O100" s="265"/>
      <c r="P100" s="266"/>
      <c r="Q100" s="65"/>
      <c r="R100" s="65"/>
    </row>
    <row r="101" spans="1:18" s="51" customFormat="1">
      <c r="A101" s="224">
        <f t="shared" si="24"/>
        <v>2019</v>
      </c>
      <c r="B101" s="225">
        <f t="shared" si="25"/>
        <v>2</v>
      </c>
      <c r="C101" s="33">
        <v>-6510.2030338000031</v>
      </c>
      <c r="D101" s="33">
        <v>-93266.115886400046</v>
      </c>
      <c r="E101" s="33">
        <v>-70461.592654000007</v>
      </c>
      <c r="F101" s="33">
        <v>-12456.509216900007</v>
      </c>
      <c r="G101" s="33">
        <v>-5160.8364486407445</v>
      </c>
      <c r="H101" s="33">
        <v>-1656.0401390999989</v>
      </c>
      <c r="I101" s="33">
        <v>-1198.3630009000001</v>
      </c>
      <c r="J101" s="223"/>
      <c r="K101" s="220">
        <f t="shared" si="26"/>
        <v>-5160.8364486407445</v>
      </c>
      <c r="M101" s="220">
        <f t="shared" si="27"/>
        <v>-190709.66037974079</v>
      </c>
      <c r="N101" s="65"/>
      <c r="O101" s="265"/>
      <c r="P101" s="266"/>
      <c r="Q101" s="65"/>
      <c r="R101" s="65"/>
    </row>
    <row r="102" spans="1:18" s="51" customFormat="1">
      <c r="A102" s="224">
        <f t="shared" si="24"/>
        <v>2019</v>
      </c>
      <c r="B102" s="225">
        <f t="shared" si="25"/>
        <v>3</v>
      </c>
      <c r="C102" s="33">
        <v>-1032.3673550487536</v>
      </c>
      <c r="D102" s="33">
        <v>-33215.407217718246</v>
      </c>
      <c r="E102" s="33">
        <v>-46337.599903315182</v>
      </c>
      <c r="F102" s="33">
        <v>-11776.035406158506</v>
      </c>
      <c r="G102" s="33">
        <v>-7074.7360130322613</v>
      </c>
      <c r="H102" s="33">
        <v>-3706.5359457003347</v>
      </c>
      <c r="I102" s="33">
        <v>-1152.9344903807794</v>
      </c>
      <c r="J102" s="223"/>
      <c r="K102" s="220">
        <f t="shared" si="26"/>
        <v>-7074.7360130322613</v>
      </c>
      <c r="M102" s="220">
        <f t="shared" si="27"/>
        <v>-104295.61633135407</v>
      </c>
      <c r="N102" s="65"/>
      <c r="O102" s="265"/>
      <c r="P102" s="266"/>
      <c r="Q102" s="65"/>
      <c r="R102" s="65"/>
    </row>
    <row r="103" spans="1:18" s="51" customFormat="1">
      <c r="A103" s="224">
        <f t="shared" si="24"/>
        <v>2019</v>
      </c>
      <c r="B103" s="225">
        <f t="shared" si="25"/>
        <v>4</v>
      </c>
      <c r="C103" s="33">
        <v>2759.646330804027</v>
      </c>
      <c r="D103" s="33">
        <v>40436.371430124607</v>
      </c>
      <c r="E103" s="33">
        <v>8162.7284306217434</v>
      </c>
      <c r="F103" s="33">
        <v>1327.6138409630885</v>
      </c>
      <c r="G103" s="33">
        <v>12320.018858563366</v>
      </c>
      <c r="H103" s="33">
        <v>2027.4200617239651</v>
      </c>
      <c r="I103" s="33">
        <v>190.71585433646462</v>
      </c>
      <c r="J103" s="223"/>
      <c r="K103" s="220">
        <f t="shared" si="26"/>
        <v>12320.018858563366</v>
      </c>
      <c r="M103" s="220">
        <f t="shared" si="27"/>
        <v>67224.514807137253</v>
      </c>
      <c r="N103" s="65"/>
      <c r="O103" s="265"/>
      <c r="P103" s="266"/>
      <c r="Q103" s="65"/>
      <c r="R103" s="65"/>
    </row>
    <row r="104" spans="1:18" s="51" customFormat="1">
      <c r="A104" s="224">
        <f t="shared" si="24"/>
        <v>2019</v>
      </c>
      <c r="B104" s="225">
        <f t="shared" si="25"/>
        <v>5</v>
      </c>
      <c r="C104" s="33">
        <v>493.41556863146923</v>
      </c>
      <c r="D104" s="33">
        <v>15067.737235912668</v>
      </c>
      <c r="E104" s="33">
        <v>-3958.9911409599968</v>
      </c>
      <c r="F104" s="33">
        <v>-3950.7641055990889</v>
      </c>
      <c r="G104" s="33">
        <v>38560.958020534017</v>
      </c>
      <c r="H104" s="33">
        <v>8765.0977125998234</v>
      </c>
      <c r="I104" s="33">
        <v>-613.2815276866869</v>
      </c>
      <c r="J104" s="223"/>
      <c r="K104" s="220">
        <f t="shared" si="26"/>
        <v>38560.958020534017</v>
      </c>
      <c r="M104" s="220">
        <f t="shared" si="27"/>
        <v>54364.171763432205</v>
      </c>
      <c r="N104" s="65"/>
      <c r="O104" s="265"/>
      <c r="P104" s="266"/>
      <c r="Q104" s="65"/>
      <c r="R104" s="65"/>
    </row>
    <row r="105" spans="1:18" s="51" customFormat="1">
      <c r="A105" s="224">
        <f t="shared" si="24"/>
        <v>2019</v>
      </c>
      <c r="B105" s="225">
        <f t="shared" si="25"/>
        <v>6</v>
      </c>
      <c r="C105" s="33">
        <v>-181.95606093093664</v>
      </c>
      <c r="D105" s="33">
        <v>-16490.165183833691</v>
      </c>
      <c r="E105" s="33">
        <v>-4379.5433263660916</v>
      </c>
      <c r="F105" s="33">
        <v>6939.4639079905346</v>
      </c>
      <c r="G105" s="33">
        <v>49208.837719041985</v>
      </c>
      <c r="H105" s="33">
        <v>12399.796989797374</v>
      </c>
      <c r="I105" s="33">
        <v>183.77420438592665</v>
      </c>
      <c r="J105" s="223"/>
      <c r="K105" s="220">
        <f t="shared" si="26"/>
        <v>49208.837719041985</v>
      </c>
      <c r="M105" s="220">
        <f t="shared" si="27"/>
        <v>47680.208250085096</v>
      </c>
      <c r="N105" s="65"/>
      <c r="O105" s="265"/>
      <c r="P105" s="266"/>
      <c r="Q105" s="65"/>
      <c r="R105" s="65"/>
    </row>
    <row r="106" spans="1:18" s="51" customFormat="1" ht="13.5" thickBot="1">
      <c r="C106" s="54">
        <f t="shared" ref="C106:K106" si="28">SUM(C94:C105)</f>
        <v>1498.2535372658219</v>
      </c>
      <c r="D106" s="54">
        <f t="shared" si="28"/>
        <v>-30806.871604814063</v>
      </c>
      <c r="E106" s="54">
        <f t="shared" si="28"/>
        <v>-85389.960689810614</v>
      </c>
      <c r="F106" s="54">
        <f t="shared" si="28"/>
        <v>-17264.196273108668</v>
      </c>
      <c r="G106" s="54">
        <f t="shared" si="28"/>
        <v>-32083.758760243465</v>
      </c>
      <c r="H106" s="54">
        <f t="shared" si="28"/>
        <v>-7398.7403730753067</v>
      </c>
      <c r="I106" s="54">
        <f t="shared" si="28"/>
        <v>-2783.8295991805562</v>
      </c>
      <c r="J106" s="66">
        <f t="shared" si="28"/>
        <v>0</v>
      </c>
      <c r="K106" s="54">
        <f t="shared" si="28"/>
        <v>-32083.758760243465</v>
      </c>
      <c r="L106" s="54"/>
      <c r="M106" s="54">
        <f>SUM(M94:M105)</f>
        <v>-174229.10376296684</v>
      </c>
      <c r="N106" s="65"/>
      <c r="O106" s="265"/>
      <c r="P106" s="266"/>
      <c r="Q106" s="65"/>
      <c r="R106" s="65"/>
    </row>
    <row r="107" spans="1:18" s="51" customFormat="1" ht="14.25" thickTop="1" thickBot="1">
      <c r="A107" s="34"/>
      <c r="B107" s="34"/>
      <c r="C107" s="34"/>
      <c r="D107" s="34"/>
      <c r="E107" s="34"/>
      <c r="F107" s="34"/>
      <c r="G107" s="35" t="s">
        <v>59</v>
      </c>
      <c r="H107" s="46" t="s">
        <v>60</v>
      </c>
      <c r="I107" s="34"/>
      <c r="J107" s="34"/>
      <c r="K107" s="34"/>
      <c r="L107" s="34"/>
      <c r="M107" s="34"/>
      <c r="N107" s="65"/>
      <c r="O107" s="267"/>
      <c r="P107" s="266"/>
      <c r="Q107" s="65"/>
      <c r="R107" s="65"/>
    </row>
    <row r="108" spans="1:18" s="51" customFormat="1" ht="13.5" thickBot="1">
      <c r="C108" s="277" t="s">
        <v>75</v>
      </c>
      <c r="D108" s="278"/>
      <c r="E108" s="278"/>
      <c r="F108" s="278"/>
      <c r="G108" s="278"/>
      <c r="H108" s="278"/>
      <c r="I108" s="278"/>
      <c r="J108" s="279"/>
      <c r="K108" s="34"/>
      <c r="L108" s="34"/>
      <c r="M108" s="34"/>
      <c r="N108" s="65"/>
      <c r="O108" s="267"/>
      <c r="P108" s="266"/>
      <c r="Q108" s="65"/>
      <c r="R108" s="65"/>
    </row>
    <row r="109" spans="1:18" s="51" customFormat="1" ht="13.5" thickBot="1">
      <c r="C109" s="62" t="s">
        <v>42</v>
      </c>
      <c r="D109" s="63"/>
      <c r="E109" s="63"/>
      <c r="F109" s="63"/>
      <c r="G109" s="63"/>
      <c r="H109" s="63"/>
      <c r="I109" s="64"/>
      <c r="J109" s="64" t="s">
        <v>39</v>
      </c>
      <c r="K109" s="48"/>
      <c r="L109" s="37"/>
      <c r="M109" s="38"/>
      <c r="N109" s="65"/>
      <c r="O109" s="267"/>
      <c r="P109" s="266"/>
      <c r="Q109" s="65"/>
      <c r="R109" s="65"/>
    </row>
    <row r="110" spans="1:18" s="51" customFormat="1">
      <c r="A110" s="39" t="s">
        <v>69</v>
      </c>
      <c r="B110" s="39" t="s">
        <v>43</v>
      </c>
      <c r="C110" s="39" t="s">
        <v>46</v>
      </c>
      <c r="D110" s="39" t="s">
        <v>47</v>
      </c>
      <c r="E110" s="39" t="s">
        <v>48</v>
      </c>
      <c r="F110" s="39" t="s">
        <v>49</v>
      </c>
      <c r="G110" s="39" t="s">
        <v>53</v>
      </c>
      <c r="H110" s="39" t="s">
        <v>51</v>
      </c>
      <c r="I110" s="39" t="s">
        <v>52</v>
      </c>
      <c r="J110" s="40" t="s">
        <v>53</v>
      </c>
      <c r="K110" s="41" t="s">
        <v>53</v>
      </c>
      <c r="L110" s="49"/>
      <c r="M110" s="41" t="s">
        <v>10</v>
      </c>
      <c r="N110" s="65"/>
      <c r="O110" s="267"/>
      <c r="P110" s="266"/>
      <c r="Q110" s="65"/>
      <c r="R110" s="65"/>
    </row>
    <row r="111" spans="1:18" s="51" customFormat="1">
      <c r="A111" s="224">
        <f t="shared" ref="A111:A122" si="29">A94</f>
        <v>2018</v>
      </c>
      <c r="B111" s="225">
        <f t="shared" ref="B111:B122" si="30">B60</f>
        <v>7</v>
      </c>
      <c r="C111" s="33">
        <f t="shared" ref="C111:J122" si="31">C77+C94</f>
        <v>79919.551863762012</v>
      </c>
      <c r="D111" s="33">
        <f t="shared" si="31"/>
        <v>1213026.6682484748</v>
      </c>
      <c r="E111" s="33">
        <f t="shared" si="31"/>
        <v>400416.28124787123</v>
      </c>
      <c r="F111" s="33">
        <f t="shared" si="31"/>
        <v>732096.87051478738</v>
      </c>
      <c r="G111" s="33">
        <f t="shared" si="31"/>
        <v>2709623.4357247148</v>
      </c>
      <c r="H111" s="33">
        <f t="shared" si="31"/>
        <v>456722.41501017404</v>
      </c>
      <c r="I111" s="33">
        <f t="shared" si="31"/>
        <v>136481.51621597068</v>
      </c>
      <c r="J111" s="223">
        <f t="shared" si="31"/>
        <v>1991.4605199999994</v>
      </c>
      <c r="K111" s="220">
        <f t="shared" ref="K111:K122" si="32">G111-J111</f>
        <v>2707631.9752047146</v>
      </c>
      <c r="L111" s="220"/>
      <c r="M111" s="220">
        <f t="shared" ref="M111:M122" si="33">SUM(C111:I111)</f>
        <v>5728286.7388257543</v>
      </c>
      <c r="N111" s="65"/>
      <c r="O111" s="267"/>
      <c r="P111" s="266"/>
      <c r="Q111" s="65"/>
      <c r="R111" s="65"/>
    </row>
    <row r="112" spans="1:18" s="51" customFormat="1">
      <c r="A112" s="224">
        <f t="shared" si="29"/>
        <v>2018</v>
      </c>
      <c r="B112" s="225">
        <f t="shared" si="30"/>
        <v>8</v>
      </c>
      <c r="C112" s="33">
        <f t="shared" si="31"/>
        <v>77712.862895130907</v>
      </c>
      <c r="D112" s="33">
        <f t="shared" si="31"/>
        <v>1212823.3937142359</v>
      </c>
      <c r="E112" s="33">
        <f t="shared" si="31"/>
        <v>397996.83667305869</v>
      </c>
      <c r="F112" s="33">
        <f t="shared" si="31"/>
        <v>688160.76984234701</v>
      </c>
      <c r="G112" s="33">
        <f t="shared" si="31"/>
        <v>2619936.6410409687</v>
      </c>
      <c r="H112" s="33">
        <f t="shared" si="31"/>
        <v>394310.87782039458</v>
      </c>
      <c r="I112" s="33">
        <f t="shared" si="31"/>
        <v>138111.71278390213</v>
      </c>
      <c r="J112" s="223">
        <f t="shared" si="31"/>
        <v>1888.6553999999762</v>
      </c>
      <c r="K112" s="220">
        <f t="shared" si="32"/>
        <v>2618047.9856409687</v>
      </c>
      <c r="L112" s="220"/>
      <c r="M112" s="220">
        <f t="shared" si="33"/>
        <v>5529053.0947700376</v>
      </c>
      <c r="N112" s="65"/>
      <c r="O112" s="267"/>
      <c r="P112" s="266"/>
      <c r="Q112" s="65"/>
      <c r="R112" s="65"/>
    </row>
    <row r="113" spans="1:18" s="51" customFormat="1">
      <c r="A113" s="224">
        <f t="shared" si="29"/>
        <v>2018</v>
      </c>
      <c r="B113" s="225">
        <f t="shared" si="30"/>
        <v>9</v>
      </c>
      <c r="C113" s="33">
        <f t="shared" si="31"/>
        <v>60646.165759125382</v>
      </c>
      <c r="D113" s="33">
        <f t="shared" si="31"/>
        <v>1058631.1515582395</v>
      </c>
      <c r="E113" s="33">
        <f t="shared" si="31"/>
        <v>346255.9362524504</v>
      </c>
      <c r="F113" s="33">
        <f t="shared" si="31"/>
        <v>635012.64725098538</v>
      </c>
      <c r="G113" s="33">
        <f t="shared" si="31"/>
        <v>2152571.8327325983</v>
      </c>
      <c r="H113" s="33">
        <f t="shared" si="31"/>
        <v>316958.67258657026</v>
      </c>
      <c r="I113" s="33">
        <f t="shared" si="31"/>
        <v>133139.16668425704</v>
      </c>
      <c r="J113" s="223">
        <f t="shared" si="31"/>
        <v>1534.3278400000333</v>
      </c>
      <c r="K113" s="220">
        <f t="shared" si="32"/>
        <v>2151037.5048925984</v>
      </c>
      <c r="L113" s="220"/>
      <c r="M113" s="220">
        <f t="shared" si="33"/>
        <v>4703215.5728242258</v>
      </c>
      <c r="N113" s="65"/>
      <c r="O113" s="267"/>
      <c r="P113" s="266"/>
      <c r="Q113" s="65"/>
      <c r="R113" s="65"/>
    </row>
    <row r="114" spans="1:18" s="51" customFormat="1">
      <c r="A114" s="224">
        <f t="shared" si="29"/>
        <v>2018</v>
      </c>
      <c r="B114" s="225">
        <f t="shared" si="30"/>
        <v>10</v>
      </c>
      <c r="C114" s="33">
        <f t="shared" si="31"/>
        <v>59837.920411086088</v>
      </c>
      <c r="D114" s="33">
        <f t="shared" si="31"/>
        <v>1095679.1546901916</v>
      </c>
      <c r="E114" s="33">
        <f t="shared" si="31"/>
        <v>332756.12871233572</v>
      </c>
      <c r="F114" s="33">
        <f t="shared" si="31"/>
        <v>678147.24315935129</v>
      </c>
      <c r="G114" s="33">
        <f t="shared" si="31"/>
        <v>1996035.8166795592</v>
      </c>
      <c r="H114" s="33">
        <f t="shared" si="31"/>
        <v>275945.73427845421</v>
      </c>
      <c r="I114" s="33">
        <f t="shared" si="31"/>
        <v>139518.27053131591</v>
      </c>
      <c r="J114" s="223">
        <f t="shared" si="31"/>
        <v>1434.512439999972</v>
      </c>
      <c r="K114" s="220">
        <f t="shared" si="32"/>
        <v>1994601.3042395592</v>
      </c>
      <c r="L114" s="220"/>
      <c r="M114" s="220">
        <f t="shared" si="33"/>
        <v>4577920.2684622947</v>
      </c>
      <c r="N114" s="65"/>
      <c r="O114" s="267"/>
      <c r="P114" s="266"/>
      <c r="Q114" s="65"/>
      <c r="R114" s="65"/>
    </row>
    <row r="115" spans="1:18" s="51" customFormat="1">
      <c r="A115" s="224">
        <f t="shared" si="29"/>
        <v>2018</v>
      </c>
      <c r="B115" s="225">
        <f t="shared" si="30"/>
        <v>11</v>
      </c>
      <c r="C115" s="33">
        <f t="shared" si="31"/>
        <v>67216.041672115549</v>
      </c>
      <c r="D115" s="33">
        <f t="shared" si="31"/>
        <v>1205685.5814257094</v>
      </c>
      <c r="E115" s="33">
        <f t="shared" si="31"/>
        <v>364483.25099828572</v>
      </c>
      <c r="F115" s="33">
        <f t="shared" si="31"/>
        <v>685909.26286284125</v>
      </c>
      <c r="G115" s="33">
        <f t="shared" si="31"/>
        <v>2006977.1863143318</v>
      </c>
      <c r="H115" s="33">
        <f t="shared" si="31"/>
        <v>276920.29184052092</v>
      </c>
      <c r="I115" s="33">
        <f t="shared" si="31"/>
        <v>129369.62974747349</v>
      </c>
      <c r="J115" s="223">
        <f t="shared" si="31"/>
        <v>1637.5078799999692</v>
      </c>
      <c r="K115" s="220">
        <f t="shared" si="32"/>
        <v>2005339.6784343319</v>
      </c>
      <c r="L115" s="220"/>
      <c r="M115" s="220">
        <f t="shared" si="33"/>
        <v>4736561.2448612778</v>
      </c>
      <c r="N115" s="65"/>
      <c r="O115" s="267"/>
      <c r="P115" s="266"/>
      <c r="Q115" s="65"/>
      <c r="R115" s="65"/>
    </row>
    <row r="116" spans="1:18" s="51" customFormat="1">
      <c r="A116" s="224">
        <f t="shared" si="29"/>
        <v>2018</v>
      </c>
      <c r="B116" s="225">
        <f t="shared" si="30"/>
        <v>12</v>
      </c>
      <c r="C116" s="33">
        <f t="shared" si="31"/>
        <v>77355.728049099984</v>
      </c>
      <c r="D116" s="33">
        <f t="shared" si="31"/>
        <v>1392117.4997441997</v>
      </c>
      <c r="E116" s="33">
        <f t="shared" si="31"/>
        <v>446891.96021369961</v>
      </c>
      <c r="F116" s="33">
        <f t="shared" si="31"/>
        <v>748101.61958509963</v>
      </c>
      <c r="G116" s="33">
        <f t="shared" si="31"/>
        <v>2239252.8820899152</v>
      </c>
      <c r="H116" s="33">
        <f t="shared" si="31"/>
        <v>309370.79261919204</v>
      </c>
      <c r="I116" s="33">
        <f t="shared" si="31"/>
        <v>150271.73328200009</v>
      </c>
      <c r="J116" s="223">
        <f t="shared" si="31"/>
        <v>1920.1770400000139</v>
      </c>
      <c r="K116" s="220">
        <f t="shared" si="32"/>
        <v>2237332.7050499152</v>
      </c>
      <c r="L116" s="220"/>
      <c r="M116" s="220">
        <f t="shared" si="33"/>
        <v>5363362.2155832062</v>
      </c>
      <c r="N116" s="65"/>
      <c r="O116" s="267"/>
      <c r="P116" s="266"/>
      <c r="Q116" s="65"/>
      <c r="R116" s="65"/>
    </row>
    <row r="117" spans="1:18" s="51" customFormat="1">
      <c r="A117" s="224">
        <f t="shared" si="29"/>
        <v>2019</v>
      </c>
      <c r="B117" s="225">
        <f t="shared" si="30"/>
        <v>1</v>
      </c>
      <c r="C117" s="33">
        <f t="shared" si="31"/>
        <v>75354.490164289993</v>
      </c>
      <c r="D117" s="33">
        <f t="shared" si="31"/>
        <v>1388896.7860930492</v>
      </c>
      <c r="E117" s="33">
        <f t="shared" si="31"/>
        <v>440285.33481550647</v>
      </c>
      <c r="F117" s="33">
        <f t="shared" si="31"/>
        <v>739768.62443518429</v>
      </c>
      <c r="G117" s="33">
        <f t="shared" si="31"/>
        <v>2234840.6090304409</v>
      </c>
      <c r="H117" s="33">
        <f t="shared" si="31"/>
        <v>292064.7355760627</v>
      </c>
      <c r="I117" s="33">
        <f t="shared" si="31"/>
        <v>135369.20127214497</v>
      </c>
      <c r="J117" s="223">
        <f t="shared" si="31"/>
        <v>1971.3159999999943</v>
      </c>
      <c r="K117" s="220">
        <f t="shared" si="32"/>
        <v>2232869.2930304408</v>
      </c>
      <c r="L117" s="220"/>
      <c r="M117" s="220">
        <f t="shared" si="33"/>
        <v>5306579.7813866781</v>
      </c>
      <c r="N117" s="65"/>
      <c r="O117" s="267"/>
      <c r="P117" s="266"/>
      <c r="Q117" s="65"/>
      <c r="R117" s="65"/>
    </row>
    <row r="118" spans="1:18" s="51" customFormat="1">
      <c r="A118" s="224">
        <f t="shared" si="29"/>
        <v>2019</v>
      </c>
      <c r="B118" s="225">
        <f t="shared" si="30"/>
        <v>2</v>
      </c>
      <c r="C118" s="33">
        <f t="shared" si="31"/>
        <v>65913.922247199953</v>
      </c>
      <c r="D118" s="33">
        <f t="shared" si="31"/>
        <v>1224290.1959016009</v>
      </c>
      <c r="E118" s="33">
        <f t="shared" si="31"/>
        <v>355173.87056499929</v>
      </c>
      <c r="F118" s="33">
        <f t="shared" si="31"/>
        <v>682392.14428210084</v>
      </c>
      <c r="G118" s="33">
        <f t="shared" si="31"/>
        <v>1971684.3520186904</v>
      </c>
      <c r="H118" s="33">
        <f t="shared" si="31"/>
        <v>263962.07520523359</v>
      </c>
      <c r="I118" s="33">
        <f t="shared" si="31"/>
        <v>121714.86374709998</v>
      </c>
      <c r="J118" s="223">
        <f t="shared" si="31"/>
        <v>1689.6334399999357</v>
      </c>
      <c r="K118" s="220">
        <f t="shared" si="32"/>
        <v>1969994.7185786904</v>
      </c>
      <c r="L118" s="220"/>
      <c r="M118" s="220">
        <f t="shared" si="33"/>
        <v>4685131.4239669256</v>
      </c>
      <c r="N118" s="65"/>
      <c r="O118" s="267"/>
      <c r="P118" s="266"/>
      <c r="Q118" s="65"/>
      <c r="R118" s="65"/>
    </row>
    <row r="119" spans="1:18" s="51" customFormat="1">
      <c r="A119" s="224">
        <f t="shared" si="29"/>
        <v>2019</v>
      </c>
      <c r="B119" s="225">
        <f t="shared" si="30"/>
        <v>3</v>
      </c>
      <c r="C119" s="33">
        <f t="shared" si="31"/>
        <v>68217.658928951278</v>
      </c>
      <c r="D119" s="33">
        <f t="shared" si="31"/>
        <v>1237633.1649152813</v>
      </c>
      <c r="E119" s="33">
        <f t="shared" si="31"/>
        <v>347046.94114668487</v>
      </c>
      <c r="F119" s="33">
        <f t="shared" si="31"/>
        <v>703198.78825084155</v>
      </c>
      <c r="G119" s="33">
        <f t="shared" si="31"/>
        <v>2024098.3038223011</v>
      </c>
      <c r="H119" s="33">
        <f t="shared" si="31"/>
        <v>243815.03225696628</v>
      </c>
      <c r="I119" s="33">
        <f t="shared" si="31"/>
        <v>135370.6517666193</v>
      </c>
      <c r="J119" s="223">
        <f t="shared" si="31"/>
        <v>1631.4615999999717</v>
      </c>
      <c r="K119" s="220">
        <f t="shared" si="32"/>
        <v>2022466.8422223011</v>
      </c>
      <c r="L119" s="220"/>
      <c r="M119" s="220">
        <f t="shared" si="33"/>
        <v>4759380.541087646</v>
      </c>
      <c r="N119" s="65"/>
      <c r="O119" s="267"/>
      <c r="P119" s="266"/>
      <c r="Q119" s="65"/>
      <c r="R119" s="65"/>
    </row>
    <row r="120" spans="1:18" s="51" customFormat="1">
      <c r="A120" s="224">
        <f t="shared" si="29"/>
        <v>2019</v>
      </c>
      <c r="B120" s="225">
        <f t="shared" si="30"/>
        <v>4</v>
      </c>
      <c r="C120" s="33">
        <f t="shared" si="31"/>
        <v>59627.015876804071</v>
      </c>
      <c r="D120" s="33">
        <f t="shared" si="31"/>
        <v>1099243.7967951244</v>
      </c>
      <c r="E120" s="33">
        <f t="shared" si="31"/>
        <v>311548.02543962153</v>
      </c>
      <c r="F120" s="33">
        <f t="shared" si="31"/>
        <v>668343.89129996346</v>
      </c>
      <c r="G120" s="33">
        <f t="shared" si="31"/>
        <v>1897952.7879145646</v>
      </c>
      <c r="H120" s="33">
        <f t="shared" si="31"/>
        <v>269546.45844705752</v>
      </c>
      <c r="I120" s="33">
        <f t="shared" si="31"/>
        <v>128392.19026333645</v>
      </c>
      <c r="J120" s="223">
        <f t="shared" si="31"/>
        <v>1398.1255199999921</v>
      </c>
      <c r="K120" s="220">
        <f t="shared" si="32"/>
        <v>1896554.6623945646</v>
      </c>
      <c r="L120" s="220"/>
      <c r="M120" s="220">
        <f t="shared" si="33"/>
        <v>4434654.1660364727</v>
      </c>
      <c r="N120" s="65"/>
      <c r="O120" s="267"/>
      <c r="P120" s="266"/>
      <c r="Q120" s="65"/>
      <c r="R120" s="65"/>
    </row>
    <row r="121" spans="1:18" s="51" customFormat="1">
      <c r="A121" s="224">
        <f t="shared" si="29"/>
        <v>2019</v>
      </c>
      <c r="B121" s="225">
        <f t="shared" si="30"/>
        <v>5</v>
      </c>
      <c r="C121" s="33">
        <f t="shared" si="31"/>
        <v>65343.383398631413</v>
      </c>
      <c r="D121" s="33">
        <f t="shared" si="31"/>
        <v>1064092.4145529114</v>
      </c>
      <c r="E121" s="33">
        <f t="shared" si="31"/>
        <v>316303.4594270403</v>
      </c>
      <c r="F121" s="33">
        <f t="shared" si="31"/>
        <v>669216.77130340075</v>
      </c>
      <c r="G121" s="33">
        <f t="shared" si="31"/>
        <v>1990344.4625675357</v>
      </c>
      <c r="H121" s="33">
        <f t="shared" si="31"/>
        <v>311327.58232726651</v>
      </c>
      <c r="I121" s="33">
        <f t="shared" si="31"/>
        <v>137322.3353663134</v>
      </c>
      <c r="J121" s="223">
        <f t="shared" si="31"/>
        <v>1412.8174400000012</v>
      </c>
      <c r="K121" s="220">
        <f t="shared" si="32"/>
        <v>1988931.6451275358</v>
      </c>
      <c r="L121" s="220"/>
      <c r="M121" s="220">
        <f t="shared" si="33"/>
        <v>4553950.408943099</v>
      </c>
      <c r="N121" s="65"/>
      <c r="O121" s="267"/>
      <c r="P121" s="266"/>
      <c r="Q121" s="65"/>
      <c r="R121" s="65"/>
    </row>
    <row r="122" spans="1:18" s="51" customFormat="1">
      <c r="A122" s="224">
        <f t="shared" si="29"/>
        <v>2019</v>
      </c>
      <c r="B122" s="225">
        <f t="shared" si="30"/>
        <v>6</v>
      </c>
      <c r="C122" s="33">
        <f t="shared" si="31"/>
        <v>68341.534549069125</v>
      </c>
      <c r="D122" s="33">
        <f t="shared" si="31"/>
        <v>1082806.9294271665</v>
      </c>
      <c r="E122" s="33">
        <f t="shared" si="31"/>
        <v>347882.92460763355</v>
      </c>
      <c r="F122" s="33">
        <f t="shared" si="31"/>
        <v>676451.08667199116</v>
      </c>
      <c r="G122" s="33">
        <f t="shared" si="31"/>
        <v>2168471.3585245493</v>
      </c>
      <c r="H122" s="33">
        <f t="shared" si="31"/>
        <v>412040.02704346436</v>
      </c>
      <c r="I122" s="33">
        <f t="shared" si="31"/>
        <v>127353.15896838596</v>
      </c>
      <c r="J122" s="223">
        <f t="shared" si="31"/>
        <v>1438.0397599999719</v>
      </c>
      <c r="K122" s="220">
        <f t="shared" si="32"/>
        <v>2167033.3187645492</v>
      </c>
      <c r="L122" s="220"/>
      <c r="M122" s="220">
        <f t="shared" si="33"/>
        <v>4883347.0197922606</v>
      </c>
      <c r="N122" s="65"/>
      <c r="O122" s="267"/>
      <c r="P122" s="266"/>
      <c r="Q122" s="65"/>
      <c r="R122" s="65"/>
    </row>
    <row r="123" spans="1:18" s="51" customFormat="1" ht="13.5" thickBot="1">
      <c r="C123" s="54">
        <f t="shared" ref="C123:K123" si="34">SUM(C111:C122)</f>
        <v>825486.27581526572</v>
      </c>
      <c r="D123" s="54">
        <f t="shared" si="34"/>
        <v>14274926.737066187</v>
      </c>
      <c r="E123" s="54">
        <f t="shared" si="34"/>
        <v>4407040.9500991879</v>
      </c>
      <c r="F123" s="54">
        <f t="shared" si="34"/>
        <v>8306799.7194588929</v>
      </c>
      <c r="G123" s="54">
        <f t="shared" si="34"/>
        <v>26011789.668460168</v>
      </c>
      <c r="H123" s="54">
        <f t="shared" si="34"/>
        <v>3822984.6950113568</v>
      </c>
      <c r="I123" s="54">
        <f t="shared" si="34"/>
        <v>1612414.4306288192</v>
      </c>
      <c r="J123" s="66">
        <f t="shared" si="34"/>
        <v>19948.034879999832</v>
      </c>
      <c r="K123" s="54">
        <f t="shared" si="34"/>
        <v>25991841.633580167</v>
      </c>
      <c r="L123" s="54"/>
      <c r="M123" s="54">
        <f>SUM(M111:M122)</f>
        <v>59261442.47653988</v>
      </c>
      <c r="N123" s="65"/>
      <c r="O123" s="267"/>
      <c r="P123" s="266"/>
      <c r="Q123" s="65"/>
      <c r="R123" s="65"/>
    </row>
    <row r="124" spans="1:18" s="51" customFormat="1" ht="13.5" thickTop="1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65"/>
      <c r="O124" s="109"/>
      <c r="P124" s="65"/>
      <c r="Q124" s="65"/>
      <c r="R124" s="65"/>
    </row>
    <row r="125" spans="1:18" s="51" customFormat="1">
      <c r="A125" s="34"/>
      <c r="B125" s="75" t="s">
        <v>76</v>
      </c>
      <c r="C125" s="59">
        <f>C123/$M$123</f>
        <v>1.392956771415166E-2</v>
      </c>
      <c r="D125" s="59">
        <f t="shared" ref="D125:K125" si="35">D123/$M$123</f>
        <v>0.24088051421828405</v>
      </c>
      <c r="E125" s="59">
        <f t="shared" si="35"/>
        <v>7.4366076253439578E-2</v>
      </c>
      <c r="F125" s="59">
        <f t="shared" si="35"/>
        <v>0.14017208107526824</v>
      </c>
      <c r="G125" s="60"/>
      <c r="H125" s="59">
        <f t="shared" si="35"/>
        <v>6.4510490046285673E-2</v>
      </c>
      <c r="I125" s="59">
        <f t="shared" si="35"/>
        <v>2.7208491107301912E-2</v>
      </c>
      <c r="J125" s="59">
        <f t="shared" si="35"/>
        <v>3.3661068725920331E-4</v>
      </c>
      <c r="K125" s="59">
        <f t="shared" si="35"/>
        <v>0.43859616889800962</v>
      </c>
      <c r="L125" s="34"/>
      <c r="M125" s="59">
        <f>SUM(C125:K125)</f>
        <v>1</v>
      </c>
      <c r="N125" s="65"/>
      <c r="O125" s="109"/>
      <c r="P125" s="65"/>
      <c r="Q125" s="65"/>
      <c r="R125" s="65"/>
    </row>
    <row r="126" spans="1:18" s="51" customFormat="1">
      <c r="A126" s="34"/>
      <c r="B126" s="76" t="s">
        <v>77</v>
      </c>
      <c r="C126" s="59">
        <f>C123/SUM($C$123:$E$123)</f>
        <v>4.2316453873570269E-2</v>
      </c>
      <c r="D126" s="59">
        <f>D123/SUM($C$123:$E$123)</f>
        <v>0.73176780343328063</v>
      </c>
      <c r="E126" s="59">
        <f>E123/SUM($C$123:$E$123)</f>
        <v>0.22591574269314921</v>
      </c>
      <c r="F126" s="59">
        <v>0</v>
      </c>
      <c r="G126" s="34"/>
      <c r="H126" s="59">
        <v>0</v>
      </c>
      <c r="I126" s="59">
        <v>0</v>
      </c>
      <c r="J126" s="59">
        <v>0</v>
      </c>
      <c r="K126" s="59">
        <v>0</v>
      </c>
      <c r="L126" s="34"/>
      <c r="M126" s="59">
        <f>SUM(C126:K126)</f>
        <v>1.0000000000000002</v>
      </c>
      <c r="N126" s="65"/>
      <c r="O126" s="109"/>
      <c r="P126" s="65"/>
      <c r="Q126" s="65"/>
      <c r="R126" s="65"/>
    </row>
    <row r="127" spans="1:18" s="51" customFormat="1">
      <c r="A127" s="34"/>
      <c r="B127" s="76" t="s">
        <v>78</v>
      </c>
      <c r="C127" s="58">
        <v>0</v>
      </c>
      <c r="D127" s="58">
        <v>0</v>
      </c>
      <c r="E127" s="58">
        <v>0</v>
      </c>
      <c r="F127" s="58">
        <f>F123/SUM($F$123,$H$123:$K$123)</f>
        <v>0.20895512702142127</v>
      </c>
      <c r="G127" s="58"/>
      <c r="H127" s="58">
        <f>H123/SUM($F$123,$H$123:$K$123)</f>
        <v>9.6166066298163225E-2</v>
      </c>
      <c r="I127" s="58">
        <f>I123/SUM($F$123,$H$123:$K$123)</f>
        <v>4.0559815276871122E-2</v>
      </c>
      <c r="J127" s="58">
        <f>J123/SUM($F$123,$H$123:$K$123)</f>
        <v>5.0178700618168121E-4</v>
      </c>
      <c r="K127" s="58">
        <f>K123/SUM($F$123,$H$123:$K$123)</f>
        <v>0.65381720439736268</v>
      </c>
      <c r="L127" s="34"/>
      <c r="M127" s="59">
        <f>SUM(C127:K127)</f>
        <v>1</v>
      </c>
      <c r="N127" s="65"/>
      <c r="O127" s="109"/>
      <c r="P127" s="65"/>
      <c r="Q127" s="65"/>
      <c r="R127" s="65"/>
    </row>
    <row r="128" spans="1:18" s="248" customFormat="1">
      <c r="N128" s="65"/>
      <c r="O128" s="264"/>
    </row>
    <row r="129" spans="1:15" s="65" customFormat="1">
      <c r="A129" s="248"/>
      <c r="B129" s="255"/>
      <c r="C129" s="258"/>
      <c r="D129" s="258"/>
      <c r="E129" s="258"/>
      <c r="F129" s="258"/>
      <c r="G129" s="258"/>
      <c r="H129" s="258"/>
      <c r="I129" s="258"/>
      <c r="J129" s="258"/>
      <c r="K129" s="258"/>
      <c r="L129" s="248"/>
      <c r="M129" s="248"/>
      <c r="O129" s="109"/>
    </row>
    <row r="130" spans="1:15" s="65" customFormat="1">
      <c r="A130" s="248"/>
      <c r="B130" s="248"/>
      <c r="C130" s="256"/>
      <c r="D130" s="256"/>
      <c r="E130" s="256"/>
      <c r="F130" s="256"/>
      <c r="G130" s="256"/>
      <c r="H130" s="256"/>
      <c r="I130" s="256"/>
      <c r="J130" s="256"/>
      <c r="K130" s="256"/>
      <c r="L130" s="248"/>
      <c r="M130" s="248"/>
      <c r="O130" s="109"/>
    </row>
    <row r="131" spans="1:15" s="248" customFormat="1">
      <c r="C131" s="257"/>
      <c r="D131" s="257"/>
      <c r="E131" s="257"/>
      <c r="F131" s="257"/>
      <c r="G131" s="257"/>
      <c r="H131" s="257"/>
      <c r="I131" s="257"/>
      <c r="J131" s="257"/>
      <c r="K131" s="257"/>
      <c r="N131" s="65"/>
      <c r="O131" s="264"/>
    </row>
    <row r="132" spans="1:15" s="248" customFormat="1">
      <c r="B132" s="255"/>
      <c r="C132" s="257"/>
      <c r="D132" s="257"/>
      <c r="E132" s="257"/>
      <c r="F132" s="257"/>
      <c r="G132" s="257"/>
      <c r="H132" s="257"/>
      <c r="I132" s="257"/>
      <c r="J132" s="257"/>
      <c r="K132" s="257"/>
      <c r="N132" s="65"/>
      <c r="O132" s="264"/>
    </row>
    <row r="133" spans="1:15" s="248" customFormat="1">
      <c r="C133" s="257"/>
      <c r="D133" s="257"/>
      <c r="E133" s="257"/>
      <c r="F133" s="257"/>
      <c r="G133" s="257"/>
      <c r="H133" s="257"/>
      <c r="I133" s="257"/>
      <c r="J133" s="257"/>
      <c r="K133" s="257"/>
      <c r="N133" s="65"/>
      <c r="O133" s="264"/>
    </row>
    <row r="134" spans="1:15" s="248" customFormat="1">
      <c r="N134" s="65"/>
      <c r="O134" s="264"/>
    </row>
    <row r="135" spans="1:15" s="248" customFormat="1">
      <c r="N135" s="65"/>
      <c r="O135" s="264"/>
    </row>
    <row r="136" spans="1:15" s="248" customFormat="1">
      <c r="N136" s="65"/>
      <c r="O136" s="264"/>
    </row>
    <row r="137" spans="1:15" s="248" customFormat="1">
      <c r="A137" s="155"/>
      <c r="B137" s="154"/>
      <c r="C137" s="154"/>
      <c r="D137" s="154"/>
      <c r="E137" s="154"/>
      <c r="F137" s="154"/>
      <c r="G137" s="154"/>
      <c r="H137" s="154"/>
      <c r="I137" s="154"/>
      <c r="J137" s="154"/>
      <c r="K137" s="154"/>
      <c r="L137" s="154"/>
      <c r="M137" s="154"/>
      <c r="N137" s="65"/>
      <c r="O137" s="264"/>
    </row>
    <row r="138" spans="1:15" s="248" customFormat="1">
      <c r="B138" s="154"/>
      <c r="C138" s="154"/>
      <c r="D138" s="154"/>
      <c r="E138" s="154"/>
      <c r="F138" s="154"/>
      <c r="G138" s="154"/>
      <c r="H138" s="154"/>
      <c r="I138" s="154"/>
      <c r="J138" s="154"/>
      <c r="K138" s="154"/>
      <c r="L138" s="154"/>
      <c r="M138" s="154"/>
      <c r="N138" s="65"/>
      <c r="O138" s="264"/>
    </row>
    <row r="139" spans="1:15" s="248" customFormat="1">
      <c r="B139" s="154"/>
      <c r="C139" s="154"/>
      <c r="D139" s="154"/>
      <c r="E139" s="154"/>
      <c r="F139" s="154"/>
      <c r="G139" s="154"/>
      <c r="H139" s="154"/>
      <c r="I139" s="154"/>
      <c r="J139" s="154"/>
      <c r="K139" s="154"/>
      <c r="L139" s="154"/>
      <c r="M139" s="154"/>
      <c r="N139" s="65"/>
      <c r="O139" s="264"/>
    </row>
    <row r="140" spans="1:15" s="248" customFormat="1">
      <c r="B140" s="154"/>
      <c r="C140" s="154"/>
      <c r="D140" s="154"/>
      <c r="E140" s="154"/>
      <c r="F140" s="154"/>
      <c r="G140" s="154"/>
      <c r="H140" s="154"/>
      <c r="I140" s="154"/>
      <c r="J140" s="154"/>
      <c r="K140" s="154"/>
      <c r="L140" s="154"/>
      <c r="M140" s="154"/>
      <c r="N140" s="65"/>
      <c r="O140" s="264"/>
    </row>
    <row r="141" spans="1:15" s="248" customFormat="1">
      <c r="B141" s="154"/>
      <c r="C141" s="154"/>
      <c r="D141" s="154"/>
      <c r="E141" s="154"/>
      <c r="F141" s="154"/>
      <c r="G141" s="154"/>
      <c r="H141" s="154"/>
      <c r="I141" s="154"/>
      <c r="J141" s="154"/>
      <c r="K141" s="154"/>
      <c r="L141" s="154"/>
      <c r="M141" s="154"/>
      <c r="N141" s="65"/>
      <c r="O141" s="264"/>
    </row>
    <row r="142" spans="1:15" s="248" customFormat="1">
      <c r="B142" s="155"/>
      <c r="C142" s="156"/>
      <c r="D142" s="156"/>
      <c r="E142" s="156"/>
      <c r="F142" s="156"/>
      <c r="G142" s="156"/>
      <c r="H142" s="156"/>
      <c r="I142" s="156"/>
      <c r="J142" s="156"/>
      <c r="K142" s="156"/>
      <c r="L142" s="156"/>
      <c r="M142" s="156"/>
      <c r="N142" s="65"/>
      <c r="O142" s="264"/>
    </row>
    <row r="143" spans="1:15" s="248" customFormat="1">
      <c r="B143" s="155"/>
      <c r="C143" s="156"/>
      <c r="D143" s="156"/>
      <c r="E143" s="156"/>
      <c r="F143" s="156"/>
      <c r="G143" s="156"/>
      <c r="H143" s="156"/>
      <c r="I143" s="156"/>
      <c r="J143" s="156"/>
      <c r="K143" s="156"/>
      <c r="L143" s="156"/>
      <c r="M143" s="156"/>
      <c r="N143" s="65"/>
      <c r="O143" s="264"/>
    </row>
    <row r="144" spans="1:15" s="248" customFormat="1">
      <c r="B144" s="155"/>
      <c r="C144" s="156"/>
      <c r="D144" s="156"/>
      <c r="E144" s="156"/>
      <c r="F144" s="156"/>
      <c r="G144" s="156"/>
      <c r="H144" s="156"/>
      <c r="I144" s="156"/>
      <c r="J144" s="156"/>
      <c r="K144" s="156"/>
      <c r="L144" s="156"/>
      <c r="M144" s="156"/>
      <c r="N144" s="65"/>
      <c r="O144" s="264"/>
    </row>
    <row r="145" spans="2:15" s="248" customFormat="1">
      <c r="B145" s="155"/>
      <c r="C145" s="155"/>
      <c r="D145" s="155"/>
      <c r="E145" s="155"/>
      <c r="F145" s="155"/>
      <c r="G145" s="155"/>
      <c r="H145" s="155"/>
      <c r="I145" s="155"/>
      <c r="J145" s="155"/>
      <c r="K145" s="155"/>
      <c r="L145" s="155"/>
      <c r="M145" s="155"/>
      <c r="N145" s="65"/>
      <c r="O145" s="264"/>
    </row>
    <row r="146" spans="2:15" s="248" customFormat="1">
      <c r="N146" s="65"/>
      <c r="O146" s="264"/>
    </row>
    <row r="147" spans="2:15" s="248" customFormat="1">
      <c r="N147" s="65"/>
      <c r="O147" s="264"/>
    </row>
    <row r="148" spans="2:15" s="248" customFormat="1">
      <c r="N148" s="65"/>
      <c r="O148" s="264"/>
    </row>
    <row r="149" spans="2:15" s="248" customFormat="1">
      <c r="N149" s="65"/>
      <c r="O149" s="264"/>
    </row>
    <row r="150" spans="2:15" s="248" customFormat="1">
      <c r="N150" s="65"/>
      <c r="O150" s="264"/>
    </row>
    <row r="151" spans="2:15" s="248" customFormat="1">
      <c r="N151" s="65"/>
      <c r="O151" s="264"/>
    </row>
    <row r="152" spans="2:15" s="248" customFormat="1">
      <c r="N152" s="65"/>
      <c r="O152" s="264"/>
    </row>
    <row r="153" spans="2:15" s="248" customFormat="1">
      <c r="N153" s="65"/>
      <c r="O153" s="264"/>
    </row>
    <row r="154" spans="2:15" s="248" customFormat="1">
      <c r="N154" s="65"/>
      <c r="O154" s="264"/>
    </row>
    <row r="155" spans="2:15" s="248" customFormat="1">
      <c r="N155" s="65"/>
      <c r="O155" s="264"/>
    </row>
    <row r="156" spans="2:15" s="248" customFormat="1">
      <c r="N156" s="65"/>
      <c r="O156" s="264"/>
    </row>
    <row r="157" spans="2:15" s="248" customFormat="1">
      <c r="N157" s="65"/>
      <c r="O157" s="264"/>
    </row>
    <row r="158" spans="2:15" s="248" customFormat="1">
      <c r="N158" s="65"/>
      <c r="O158" s="264"/>
    </row>
    <row r="159" spans="2:15" s="248" customFormat="1">
      <c r="N159" s="65"/>
      <c r="O159" s="264"/>
    </row>
    <row r="160" spans="2:15" s="248" customFormat="1">
      <c r="N160" s="65"/>
      <c r="O160" s="264"/>
    </row>
    <row r="161" spans="14:15" s="248" customFormat="1">
      <c r="N161" s="65"/>
      <c r="O161" s="264"/>
    </row>
    <row r="162" spans="14:15" s="248" customFormat="1">
      <c r="N162" s="65"/>
      <c r="O162" s="264"/>
    </row>
    <row r="163" spans="14:15" s="248" customFormat="1">
      <c r="N163" s="65"/>
      <c r="O163" s="264"/>
    </row>
    <row r="164" spans="14:15" s="248" customFormat="1">
      <c r="N164" s="65"/>
      <c r="O164" s="264"/>
    </row>
    <row r="165" spans="14:15" s="248" customFormat="1">
      <c r="N165" s="65"/>
      <c r="O165" s="264"/>
    </row>
    <row r="166" spans="14:15" s="248" customFormat="1">
      <c r="N166" s="65"/>
      <c r="O166" s="264"/>
    </row>
  </sheetData>
  <mergeCells count="8">
    <mergeCell ref="C6:J6"/>
    <mergeCell ref="C7:I7"/>
    <mergeCell ref="C40:J40"/>
    <mergeCell ref="C74:M74"/>
    <mergeCell ref="C108:J108"/>
    <mergeCell ref="C92:I92"/>
    <mergeCell ref="C75:I75"/>
    <mergeCell ref="C41:I41"/>
  </mergeCells>
  <printOptions horizontalCentered="1"/>
  <pageMargins left="1" right="0.75" top="0.75" bottom="0.75" header="0.5" footer="0.5"/>
  <pageSetup scale="67" firstPageNumber="8" fitToHeight="2" orientation="portrait" cellComments="asDisplayed" useFirstPageNumber="1" r:id="rId1"/>
  <headerFooter alignWithMargins="0">
    <oddHeader>&amp;R&amp;"Arial,Regular"&amp;10Page 10.&amp;P</oddHeader>
  </headerFooter>
  <rowBreaks count="1" manualBreakCount="1">
    <brk id="72" max="12" man="1"/>
  </rowBreaks>
  <customProperties>
    <customPr name="_pios_id" r:id="rId2"/>
  </customProperties>
  <ignoredErrors>
    <ignoredError sqref="M9:M2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0"/>
  <sheetViews>
    <sheetView view="pageBreakPreview" zoomScaleNormal="100" zoomScaleSheetLayoutView="100" workbookViewId="0">
      <selection activeCell="A5" sqref="A5"/>
    </sheetView>
  </sheetViews>
  <sheetFormatPr defaultRowHeight="12.75"/>
  <cols>
    <col min="1" max="1" width="12.140625" style="71" bestFit="1" customWidth="1"/>
    <col min="2" max="2" width="8.140625" style="72" bestFit="1" customWidth="1"/>
    <col min="3" max="3" width="10" style="72" customWidth="1"/>
    <col min="4" max="4" width="11.28515625" style="70" bestFit="1" customWidth="1"/>
    <col min="5" max="6" width="10.28515625" style="70" bestFit="1" customWidth="1"/>
    <col min="7" max="7" width="11.28515625" style="70" bestFit="1" customWidth="1"/>
    <col min="8" max="8" width="11" style="70" customWidth="1"/>
    <col min="9" max="9" width="11" style="70" bestFit="1" customWidth="1"/>
    <col min="10" max="10" width="9.42578125" style="70" bestFit="1" customWidth="1"/>
    <col min="11" max="11" width="11.28515625" style="70" bestFit="1" customWidth="1"/>
    <col min="12" max="12" width="14.5703125" style="70" bestFit="1" customWidth="1"/>
    <col min="13" max="13" width="2.42578125" style="70" customWidth="1"/>
    <col min="14" max="14" width="11.42578125" style="70" bestFit="1" customWidth="1"/>
    <col min="15" max="15" width="11.42578125" style="149" customWidth="1"/>
    <col min="16" max="16" width="12.140625" style="149" bestFit="1" customWidth="1"/>
    <col min="17" max="17" width="13.85546875" style="149" customWidth="1"/>
    <col min="18" max="19" width="9.140625" style="149"/>
    <col min="20" max="16384" width="9.140625" style="70"/>
  </cols>
  <sheetData>
    <row r="1" spans="1:19">
      <c r="A1" s="69" t="str">
        <f>'10.1'!A11</f>
        <v>PacifiCorp</v>
      </c>
    </row>
    <row r="2" spans="1:19">
      <c r="A2" s="69" t="str">
        <f>'10.1'!A12</f>
        <v>Washington General Rate Case - 2021</v>
      </c>
    </row>
    <row r="3" spans="1:19">
      <c r="A3" s="69" t="s">
        <v>40</v>
      </c>
      <c r="D3" s="73"/>
      <c r="E3" s="73"/>
      <c r="F3" s="73"/>
      <c r="G3" s="73"/>
      <c r="H3" s="73"/>
      <c r="I3" s="73"/>
      <c r="J3" s="73"/>
    </row>
    <row r="4" spans="1:19">
      <c r="A4" s="69" t="s">
        <v>262</v>
      </c>
      <c r="L4" s="73"/>
    </row>
    <row r="5" spans="1:19" ht="13.5" thickBot="1">
      <c r="A5" s="69"/>
      <c r="L5" s="73"/>
    </row>
    <row r="6" spans="1:19" ht="13.5" thickBot="1">
      <c r="A6" s="42"/>
      <c r="B6" s="43"/>
      <c r="C6" s="43"/>
      <c r="D6" s="31" t="s">
        <v>41</v>
      </c>
      <c r="E6" s="36"/>
      <c r="F6" s="36"/>
      <c r="G6" s="36"/>
      <c r="H6" s="36"/>
      <c r="I6" s="36"/>
      <c r="J6" s="36"/>
      <c r="K6" s="47"/>
      <c r="L6" s="34"/>
      <c r="M6" s="34"/>
      <c r="N6" s="34"/>
      <c r="O6" s="248"/>
    </row>
    <row r="7" spans="1:19" ht="13.5" thickBot="1">
      <c r="A7" s="42"/>
      <c r="B7" s="43"/>
      <c r="C7" s="43"/>
      <c r="D7" s="31" t="s">
        <v>42</v>
      </c>
      <c r="E7" s="36"/>
      <c r="F7" s="36"/>
      <c r="G7" s="36"/>
      <c r="H7" s="36"/>
      <c r="I7" s="36"/>
      <c r="J7" s="36"/>
      <c r="K7" s="32" t="s">
        <v>39</v>
      </c>
      <c r="L7" s="37"/>
      <c r="M7" s="37"/>
      <c r="N7" s="38"/>
      <c r="O7" s="158"/>
    </row>
    <row r="8" spans="1:19">
      <c r="A8" s="39" t="s">
        <v>43</v>
      </c>
      <c r="B8" s="61" t="s">
        <v>44</v>
      </c>
      <c r="C8" s="61" t="s">
        <v>45</v>
      </c>
      <c r="D8" s="39" t="s">
        <v>46</v>
      </c>
      <c r="E8" s="39" t="s">
        <v>47</v>
      </c>
      <c r="F8" s="39" t="s">
        <v>48</v>
      </c>
      <c r="G8" s="39" t="s">
        <v>49</v>
      </c>
      <c r="H8" s="39" t="s">
        <v>50</v>
      </c>
      <c r="I8" s="39" t="s">
        <v>51</v>
      </c>
      <c r="J8" s="39" t="s">
        <v>52</v>
      </c>
      <c r="K8" s="40" t="s">
        <v>53</v>
      </c>
      <c r="L8" s="41" t="s">
        <v>54</v>
      </c>
      <c r="M8" s="34"/>
      <c r="N8" s="41" t="s">
        <v>10</v>
      </c>
      <c r="O8" s="41"/>
      <c r="P8" s="268"/>
      <c r="Q8" s="269"/>
    </row>
    <row r="9" spans="1:19" s="74" customFormat="1">
      <c r="A9" s="221">
        <v>43282</v>
      </c>
      <c r="B9" s="222">
        <v>16</v>
      </c>
      <c r="C9" s="222">
        <v>18</v>
      </c>
      <c r="D9" s="226">
        <v>131.27163100000001</v>
      </c>
      <c r="E9" s="226">
        <v>2536.4414449999999</v>
      </c>
      <c r="F9" s="226">
        <v>785.75776499999995</v>
      </c>
      <c r="G9" s="226">
        <v>1099.301946</v>
      </c>
      <c r="H9" s="226">
        <v>5113.2303599999996</v>
      </c>
      <c r="I9" s="226">
        <v>684.45013600000004</v>
      </c>
      <c r="J9" s="226">
        <v>189.21830600000001</v>
      </c>
      <c r="K9" s="223">
        <v>3.6610800000000001</v>
      </c>
      <c r="L9" s="220">
        <f t="shared" ref="L9:L20" si="0">H9-K9</f>
        <v>5109.5692799999997</v>
      </c>
      <c r="M9" s="51"/>
      <c r="N9" s="220">
        <f t="shared" ref="N9:N20" si="1">SUM(D9:J9)</f>
        <v>10539.671589</v>
      </c>
      <c r="O9" s="147"/>
      <c r="P9" s="153"/>
      <c r="Q9" s="153"/>
      <c r="R9" s="270"/>
      <c r="S9" s="270"/>
    </row>
    <row r="10" spans="1:19" s="74" customFormat="1">
      <c r="A10" s="221">
        <v>43313</v>
      </c>
      <c r="B10" s="222">
        <v>9</v>
      </c>
      <c r="C10" s="222">
        <v>17</v>
      </c>
      <c r="D10" s="226">
        <v>134.04046199999999</v>
      </c>
      <c r="E10" s="226">
        <v>2526.492616</v>
      </c>
      <c r="F10" s="226">
        <v>849.289086</v>
      </c>
      <c r="G10" s="226">
        <v>1053.827305</v>
      </c>
      <c r="H10" s="226">
        <v>5058.1084039999996</v>
      </c>
      <c r="I10" s="226">
        <v>621.18077800000003</v>
      </c>
      <c r="J10" s="226">
        <v>186.76819399999999</v>
      </c>
      <c r="K10" s="223">
        <v>3.4003200000000002</v>
      </c>
      <c r="L10" s="220">
        <f t="shared" si="0"/>
        <v>5054.7080839999999</v>
      </c>
      <c r="M10" s="51"/>
      <c r="N10" s="220">
        <f t="shared" si="1"/>
        <v>10429.706844999999</v>
      </c>
      <c r="O10" s="147"/>
      <c r="P10" s="153"/>
      <c r="Q10" s="153"/>
      <c r="R10" s="270"/>
      <c r="S10" s="270"/>
    </row>
    <row r="11" spans="1:19" s="74" customFormat="1">
      <c r="A11" s="221">
        <v>43344</v>
      </c>
      <c r="B11" s="222">
        <v>5</v>
      </c>
      <c r="C11" s="222">
        <v>17</v>
      </c>
      <c r="D11" s="226">
        <v>109.647648</v>
      </c>
      <c r="E11" s="226">
        <v>2049.1603890000001</v>
      </c>
      <c r="F11" s="226">
        <v>638.93270600000005</v>
      </c>
      <c r="G11" s="226">
        <v>987.07255299999997</v>
      </c>
      <c r="H11" s="226">
        <v>4422.2376329999997</v>
      </c>
      <c r="I11" s="226">
        <v>531.14670000000001</v>
      </c>
      <c r="J11" s="226">
        <v>194.01781700000001</v>
      </c>
      <c r="K11" s="223">
        <v>2.5930399999999998</v>
      </c>
      <c r="L11" s="220">
        <f t="shared" si="0"/>
        <v>4419.644593</v>
      </c>
      <c r="M11" s="51"/>
      <c r="N11" s="220">
        <f t="shared" si="1"/>
        <v>8932.2154460000002</v>
      </c>
      <c r="O11" s="147"/>
      <c r="P11" s="153"/>
      <c r="Q11" s="153"/>
      <c r="R11" s="270"/>
      <c r="S11" s="270"/>
    </row>
    <row r="12" spans="1:19" s="74" customFormat="1">
      <c r="A12" s="221">
        <v>43374</v>
      </c>
      <c r="B12" s="222">
        <v>30</v>
      </c>
      <c r="C12" s="222">
        <v>8</v>
      </c>
      <c r="D12" s="226">
        <v>113.06429</v>
      </c>
      <c r="E12" s="226">
        <v>1885.907385</v>
      </c>
      <c r="F12" s="226">
        <v>560.50402799999995</v>
      </c>
      <c r="G12" s="226">
        <v>947.19468600000005</v>
      </c>
      <c r="H12" s="226">
        <v>3445.3073359999999</v>
      </c>
      <c r="I12" s="226">
        <v>436.94632300000001</v>
      </c>
      <c r="J12" s="226">
        <v>194.77011200000001</v>
      </c>
      <c r="K12" s="223">
        <v>2.1031599999999999</v>
      </c>
      <c r="L12" s="220">
        <f t="shared" si="0"/>
        <v>3443.2041759999997</v>
      </c>
      <c r="M12" s="51"/>
      <c r="N12" s="220">
        <f t="shared" si="1"/>
        <v>7583.69416</v>
      </c>
      <c r="O12" s="147"/>
      <c r="P12" s="153"/>
      <c r="Q12" s="153"/>
      <c r="R12" s="270"/>
      <c r="S12" s="270"/>
    </row>
    <row r="13" spans="1:19" s="74" customFormat="1">
      <c r="A13" s="221">
        <v>43405</v>
      </c>
      <c r="B13" s="222">
        <v>19</v>
      </c>
      <c r="C13" s="222">
        <v>8</v>
      </c>
      <c r="D13" s="226">
        <v>126.227164</v>
      </c>
      <c r="E13" s="226">
        <v>2190.7884979999999</v>
      </c>
      <c r="F13" s="226">
        <v>705.42012099999999</v>
      </c>
      <c r="G13" s="226">
        <v>1052.0652520000001</v>
      </c>
      <c r="H13" s="226">
        <v>3391.2139440000001</v>
      </c>
      <c r="I13" s="226">
        <v>453.95446199999998</v>
      </c>
      <c r="J13" s="226">
        <v>201.862391</v>
      </c>
      <c r="K13" s="223">
        <v>2.9132799999999999</v>
      </c>
      <c r="L13" s="220">
        <f t="shared" si="0"/>
        <v>3388.3006639999999</v>
      </c>
      <c r="M13" s="51"/>
      <c r="N13" s="220">
        <f t="shared" si="1"/>
        <v>8121.5318319999997</v>
      </c>
      <c r="O13" s="147"/>
      <c r="P13" s="153"/>
      <c r="Q13" s="153"/>
      <c r="R13" s="270"/>
      <c r="S13" s="270"/>
    </row>
    <row r="14" spans="1:19" s="74" customFormat="1">
      <c r="A14" s="221">
        <v>43435</v>
      </c>
      <c r="B14" s="222">
        <v>7</v>
      </c>
      <c r="C14" s="222">
        <v>8</v>
      </c>
      <c r="D14" s="226">
        <v>138.106269</v>
      </c>
      <c r="E14" s="226">
        <v>2475.9628509999998</v>
      </c>
      <c r="F14" s="226">
        <v>699.31513099999995</v>
      </c>
      <c r="G14" s="226">
        <v>1106.1547479999999</v>
      </c>
      <c r="H14" s="226">
        <v>3566.6945430000001</v>
      </c>
      <c r="I14" s="226">
        <v>454.27302500000002</v>
      </c>
      <c r="J14" s="226">
        <v>212.62135799999999</v>
      </c>
      <c r="K14" s="223">
        <v>2.9479600000000001</v>
      </c>
      <c r="L14" s="220">
        <f t="shared" si="0"/>
        <v>3563.7465830000001</v>
      </c>
      <c r="M14" s="51"/>
      <c r="N14" s="220">
        <f t="shared" si="1"/>
        <v>8653.1279250000007</v>
      </c>
      <c r="O14" s="147"/>
      <c r="P14" s="153"/>
      <c r="Q14" s="153"/>
      <c r="R14" s="270"/>
      <c r="S14" s="270"/>
    </row>
    <row r="15" spans="1:19" s="74" customFormat="1">
      <c r="A15" s="221">
        <v>43466</v>
      </c>
      <c r="B15" s="222">
        <v>2</v>
      </c>
      <c r="C15" s="222">
        <v>9</v>
      </c>
      <c r="D15" s="226">
        <v>135.85813099999999</v>
      </c>
      <c r="E15" s="226">
        <v>2391.9385430000002</v>
      </c>
      <c r="F15" s="226">
        <v>694.01992199999995</v>
      </c>
      <c r="G15" s="226">
        <v>1048.8213390000001</v>
      </c>
      <c r="H15" s="226">
        <v>3558.8103219999998</v>
      </c>
      <c r="I15" s="226">
        <v>482.31079899999997</v>
      </c>
      <c r="J15" s="226">
        <v>204.66477800000001</v>
      </c>
      <c r="K15" s="223">
        <v>3.4344399999999999</v>
      </c>
      <c r="L15" s="220">
        <f t="shared" si="0"/>
        <v>3555.3758819999998</v>
      </c>
      <c r="M15" s="51"/>
      <c r="N15" s="220">
        <f t="shared" si="1"/>
        <v>8516.4238340000011</v>
      </c>
      <c r="O15" s="147"/>
      <c r="P15" s="153"/>
      <c r="Q15" s="153"/>
      <c r="R15" s="270"/>
      <c r="S15" s="270"/>
    </row>
    <row r="16" spans="1:19">
      <c r="A16" s="221">
        <v>43497</v>
      </c>
      <c r="B16" s="222">
        <v>7</v>
      </c>
      <c r="C16" s="222">
        <v>8</v>
      </c>
      <c r="D16" s="226">
        <v>144.93231800000001</v>
      </c>
      <c r="E16" s="226">
        <v>2632.2183599999998</v>
      </c>
      <c r="F16" s="226">
        <v>894.710194</v>
      </c>
      <c r="G16" s="226">
        <v>1146.938684</v>
      </c>
      <c r="H16" s="226">
        <v>3412.0589129999998</v>
      </c>
      <c r="I16" s="226">
        <v>463.63452999999998</v>
      </c>
      <c r="J16" s="226">
        <v>178.63135399999999</v>
      </c>
      <c r="K16" s="223">
        <v>2.9751999999999996</v>
      </c>
      <c r="L16" s="220">
        <f t="shared" si="0"/>
        <v>3409.083713</v>
      </c>
      <c r="M16" s="51"/>
      <c r="N16" s="220">
        <f t="shared" si="1"/>
        <v>8873.1243529999974</v>
      </c>
      <c r="O16" s="147"/>
      <c r="P16" s="153"/>
      <c r="Q16" s="153"/>
    </row>
    <row r="17" spans="1:17">
      <c r="A17" s="221">
        <v>43525</v>
      </c>
      <c r="B17" s="222">
        <v>4</v>
      </c>
      <c r="C17" s="222">
        <v>8</v>
      </c>
      <c r="D17" s="226">
        <v>125.84850299999999</v>
      </c>
      <c r="E17" s="226">
        <v>2517.5121399999998</v>
      </c>
      <c r="F17" s="226">
        <v>794.05742999999995</v>
      </c>
      <c r="G17" s="226">
        <v>1029.056155</v>
      </c>
      <c r="H17" s="226">
        <v>3169.2236370000001</v>
      </c>
      <c r="I17" s="226">
        <v>384.83575200000001</v>
      </c>
      <c r="J17" s="226">
        <v>193.23163199999999</v>
      </c>
      <c r="K17" s="223">
        <v>2.9442400000000002</v>
      </c>
      <c r="L17" s="220">
        <f t="shared" si="0"/>
        <v>3166.2793970000002</v>
      </c>
      <c r="M17" s="51"/>
      <c r="N17" s="220">
        <f t="shared" si="1"/>
        <v>8213.765249</v>
      </c>
      <c r="O17" s="147"/>
      <c r="P17" s="153"/>
      <c r="Q17" s="153"/>
    </row>
    <row r="18" spans="1:17">
      <c r="A18" s="221">
        <v>43556</v>
      </c>
      <c r="B18" s="222">
        <v>15</v>
      </c>
      <c r="C18" s="222">
        <v>8</v>
      </c>
      <c r="D18" s="226">
        <v>108.03649799999999</v>
      </c>
      <c r="E18" s="226">
        <v>2000.9891700000001</v>
      </c>
      <c r="F18" s="226">
        <v>552.56192399999998</v>
      </c>
      <c r="G18" s="226">
        <v>1009.38733</v>
      </c>
      <c r="H18" s="226">
        <v>3051.8010060000001</v>
      </c>
      <c r="I18" s="226">
        <v>377.46362499999998</v>
      </c>
      <c r="J18" s="226">
        <v>186.35906</v>
      </c>
      <c r="K18" s="223">
        <v>2.6692399999999998</v>
      </c>
      <c r="L18" s="220">
        <f t="shared" si="0"/>
        <v>3049.131766</v>
      </c>
      <c r="M18" s="51"/>
      <c r="N18" s="220">
        <f t="shared" si="1"/>
        <v>7286.598613000001</v>
      </c>
      <c r="O18" s="147"/>
      <c r="P18" s="153"/>
      <c r="Q18" s="153"/>
    </row>
    <row r="19" spans="1:17">
      <c r="A19" s="221">
        <v>43586</v>
      </c>
      <c r="B19" s="222">
        <v>1</v>
      </c>
      <c r="C19" s="222">
        <v>8</v>
      </c>
      <c r="D19" s="226">
        <v>108.049009</v>
      </c>
      <c r="E19" s="226">
        <v>1809.610629</v>
      </c>
      <c r="F19" s="226">
        <v>513.98045500000001</v>
      </c>
      <c r="G19" s="226">
        <v>948.00661000000002</v>
      </c>
      <c r="H19" s="226">
        <v>3407.2709759999998</v>
      </c>
      <c r="I19" s="226">
        <v>485.47007400000001</v>
      </c>
      <c r="J19" s="226">
        <v>189.456853</v>
      </c>
      <c r="K19" s="223">
        <v>2.1267600000000004</v>
      </c>
      <c r="L19" s="220">
        <f t="shared" si="0"/>
        <v>3405.1442159999997</v>
      </c>
      <c r="M19" s="51"/>
      <c r="N19" s="220">
        <f t="shared" si="1"/>
        <v>7461.8446059999997</v>
      </c>
      <c r="O19" s="147"/>
      <c r="P19" s="153"/>
      <c r="Q19" s="153"/>
    </row>
    <row r="20" spans="1:17">
      <c r="A20" s="221">
        <v>43617</v>
      </c>
      <c r="B20" s="222">
        <v>12</v>
      </c>
      <c r="C20" s="222">
        <v>17</v>
      </c>
      <c r="D20" s="226">
        <v>120.229544</v>
      </c>
      <c r="E20" s="226">
        <v>2384.6284439999999</v>
      </c>
      <c r="F20" s="226">
        <v>716.68087100000002</v>
      </c>
      <c r="G20" s="226">
        <v>1046.8520900000001</v>
      </c>
      <c r="H20" s="226">
        <v>4340.936498</v>
      </c>
      <c r="I20" s="226">
        <v>737.80702399999996</v>
      </c>
      <c r="J20" s="226">
        <v>190.64849899999999</v>
      </c>
      <c r="K20" s="223">
        <v>2.9371199999999997</v>
      </c>
      <c r="L20" s="220">
        <f t="shared" si="0"/>
        <v>4337.9993780000004</v>
      </c>
      <c r="M20" s="51"/>
      <c r="N20" s="220">
        <f t="shared" si="1"/>
        <v>9537.7829700000002</v>
      </c>
      <c r="O20" s="147"/>
      <c r="P20" s="153"/>
      <c r="Q20" s="153"/>
    </row>
    <row r="21" spans="1:17" ht="13.5" thickBot="1">
      <c r="A21" s="52"/>
      <c r="B21" s="53"/>
      <c r="C21" s="53"/>
      <c r="D21" s="54">
        <f>SUM(D9:D20)</f>
        <v>1495.311467</v>
      </c>
      <c r="E21" s="54">
        <f t="shared" ref="E21:J21" si="2">SUM(E9:E20)</f>
        <v>27401.65047</v>
      </c>
      <c r="F21" s="54">
        <f t="shared" si="2"/>
        <v>8405.229632999999</v>
      </c>
      <c r="G21" s="54">
        <f t="shared" si="2"/>
        <v>12474.678698000002</v>
      </c>
      <c r="H21" s="54">
        <f t="shared" si="2"/>
        <v>45936.893572000008</v>
      </c>
      <c r="I21" s="54">
        <f t="shared" si="2"/>
        <v>6113.4732279999998</v>
      </c>
      <c r="J21" s="54">
        <f t="shared" si="2"/>
        <v>2322.2503539999998</v>
      </c>
      <c r="K21" s="55">
        <f>SUM(K9:K20)</f>
        <v>34.705839999999995</v>
      </c>
      <c r="L21" s="54">
        <f>SUM(L9:L20)</f>
        <v>45902.187731999999</v>
      </c>
      <c r="M21" s="54"/>
      <c r="N21" s="54">
        <f>SUM(N9:N20)</f>
        <v>104149.48742199999</v>
      </c>
      <c r="O21" s="147"/>
      <c r="P21" s="153"/>
      <c r="Q21" s="153"/>
    </row>
    <row r="22" spans="1:17" ht="13.5" thickTop="1">
      <c r="A22" s="42"/>
      <c r="B22" s="43"/>
      <c r="C22" s="43"/>
      <c r="D22" s="34"/>
      <c r="E22" s="34"/>
      <c r="F22" s="34" t="s">
        <v>55</v>
      </c>
      <c r="G22" s="34"/>
      <c r="H22" s="49" t="s">
        <v>56</v>
      </c>
      <c r="I22" s="46" t="s">
        <v>57</v>
      </c>
      <c r="J22" s="34"/>
      <c r="K22" s="34"/>
      <c r="L22" s="34"/>
      <c r="M22" s="34"/>
      <c r="N22" s="33" t="s">
        <v>55</v>
      </c>
      <c r="O22" s="33"/>
    </row>
    <row r="23" spans="1:17" ht="13.5" thickBot="1">
      <c r="A23" s="42"/>
      <c r="B23" s="43"/>
      <c r="C23" s="43"/>
      <c r="D23" s="34"/>
      <c r="E23" s="34"/>
      <c r="F23" s="34"/>
      <c r="G23" s="34"/>
      <c r="H23" s="35" t="s">
        <v>58</v>
      </c>
      <c r="I23" s="34"/>
      <c r="J23" s="34"/>
      <c r="K23" s="34"/>
      <c r="L23" s="34"/>
      <c r="M23" s="34"/>
      <c r="N23" s="34"/>
      <c r="O23" s="248"/>
    </row>
    <row r="24" spans="1:17" ht="13.5" thickBot="1">
      <c r="A24" s="42"/>
      <c r="B24" s="43"/>
      <c r="C24" s="43"/>
      <c r="D24" s="31" t="s">
        <v>42</v>
      </c>
      <c r="E24" s="36"/>
      <c r="F24" s="36"/>
      <c r="G24" s="36"/>
      <c r="H24" s="36"/>
      <c r="I24" s="36"/>
      <c r="J24" s="36"/>
      <c r="K24" s="32" t="s">
        <v>39</v>
      </c>
      <c r="L24" s="37"/>
      <c r="M24" s="37"/>
      <c r="N24" s="38"/>
      <c r="O24" s="158"/>
    </row>
    <row r="25" spans="1:17">
      <c r="A25" s="39" t="s">
        <v>43</v>
      </c>
      <c r="B25" s="61" t="s">
        <v>44</v>
      </c>
      <c r="C25" s="61" t="s">
        <v>45</v>
      </c>
      <c r="D25" s="39" t="s">
        <v>46</v>
      </c>
      <c r="E25" s="39" t="s">
        <v>47</v>
      </c>
      <c r="F25" s="39" t="s">
        <v>48</v>
      </c>
      <c r="G25" s="39" t="s">
        <v>49</v>
      </c>
      <c r="H25" s="39" t="s">
        <v>53</v>
      </c>
      <c r="I25" s="39" t="s">
        <v>51</v>
      </c>
      <c r="J25" s="39" t="s">
        <v>52</v>
      </c>
      <c r="K25" s="40" t="s">
        <v>53</v>
      </c>
      <c r="L25" s="41" t="s">
        <v>54</v>
      </c>
      <c r="M25" s="34"/>
      <c r="N25" s="41" t="s">
        <v>10</v>
      </c>
      <c r="O25" s="41"/>
    </row>
    <row r="26" spans="1:17">
      <c r="A26" s="221">
        <f>A9</f>
        <v>43282</v>
      </c>
      <c r="B26" s="222">
        <f t="shared" ref="B26:C26" si="3">B9</f>
        <v>16</v>
      </c>
      <c r="C26" s="222">
        <f t="shared" si="3"/>
        <v>18</v>
      </c>
      <c r="D26" s="226">
        <v>0</v>
      </c>
      <c r="E26" s="226">
        <v>0</v>
      </c>
      <c r="F26" s="226">
        <v>0</v>
      </c>
      <c r="G26" s="226">
        <v>0</v>
      </c>
      <c r="H26" s="226">
        <v>0</v>
      </c>
      <c r="I26" s="226">
        <v>0</v>
      </c>
      <c r="J26" s="226">
        <v>0</v>
      </c>
      <c r="K26" s="223"/>
      <c r="L26" s="220">
        <f t="shared" ref="L26:L37" si="4">H26-K26</f>
        <v>0</v>
      </c>
      <c r="M26" s="220"/>
      <c r="N26" s="220">
        <f t="shared" ref="N26:N37" si="5">SUM(D26:J26)</f>
        <v>0</v>
      </c>
      <c r="O26" s="147"/>
      <c r="P26" s="153"/>
      <c r="Q26" s="153"/>
    </row>
    <row r="27" spans="1:17">
      <c r="A27" s="221">
        <f t="shared" ref="A27:C37" si="6">A10</f>
        <v>43313</v>
      </c>
      <c r="B27" s="222">
        <f t="shared" si="6"/>
        <v>9</v>
      </c>
      <c r="C27" s="222">
        <f t="shared" si="6"/>
        <v>17</v>
      </c>
      <c r="D27" s="226">
        <v>0</v>
      </c>
      <c r="E27" s="226">
        <v>0</v>
      </c>
      <c r="F27" s="226">
        <v>0</v>
      </c>
      <c r="G27" s="226">
        <v>0</v>
      </c>
      <c r="H27" s="226">
        <v>0</v>
      </c>
      <c r="I27" s="226">
        <v>0</v>
      </c>
      <c r="J27" s="226">
        <v>0</v>
      </c>
      <c r="K27" s="223"/>
      <c r="L27" s="220">
        <f t="shared" si="4"/>
        <v>0</v>
      </c>
      <c r="M27" s="220"/>
      <c r="N27" s="220">
        <f t="shared" si="5"/>
        <v>0</v>
      </c>
      <c r="O27" s="147"/>
      <c r="P27" s="153"/>
      <c r="Q27" s="153"/>
    </row>
    <row r="28" spans="1:17">
      <c r="A28" s="221">
        <f t="shared" si="6"/>
        <v>43344</v>
      </c>
      <c r="B28" s="222">
        <f t="shared" si="6"/>
        <v>5</v>
      </c>
      <c r="C28" s="222">
        <f t="shared" si="6"/>
        <v>17</v>
      </c>
      <c r="D28" s="226">
        <v>0</v>
      </c>
      <c r="E28" s="226">
        <v>0</v>
      </c>
      <c r="F28" s="226">
        <v>0</v>
      </c>
      <c r="G28" s="226">
        <v>0</v>
      </c>
      <c r="H28" s="226">
        <v>0</v>
      </c>
      <c r="I28" s="226">
        <v>0</v>
      </c>
      <c r="J28" s="226">
        <v>0</v>
      </c>
      <c r="K28" s="223"/>
      <c r="L28" s="220">
        <f t="shared" si="4"/>
        <v>0</v>
      </c>
      <c r="M28" s="220"/>
      <c r="N28" s="220">
        <f t="shared" si="5"/>
        <v>0</v>
      </c>
      <c r="O28" s="147"/>
      <c r="P28" s="153"/>
      <c r="Q28" s="153"/>
    </row>
    <row r="29" spans="1:17">
      <c r="A29" s="221">
        <f t="shared" si="6"/>
        <v>43374</v>
      </c>
      <c r="B29" s="222">
        <f t="shared" si="6"/>
        <v>30</v>
      </c>
      <c r="C29" s="222">
        <f t="shared" si="6"/>
        <v>8</v>
      </c>
      <c r="D29" s="226">
        <v>0</v>
      </c>
      <c r="E29" s="226">
        <v>0</v>
      </c>
      <c r="F29" s="226">
        <v>0</v>
      </c>
      <c r="G29" s="226">
        <v>0</v>
      </c>
      <c r="H29" s="226">
        <v>0</v>
      </c>
      <c r="I29" s="226">
        <v>0</v>
      </c>
      <c r="J29" s="226">
        <v>0</v>
      </c>
      <c r="K29" s="223"/>
      <c r="L29" s="220">
        <f t="shared" si="4"/>
        <v>0</v>
      </c>
      <c r="M29" s="220"/>
      <c r="N29" s="220">
        <f t="shared" si="5"/>
        <v>0</v>
      </c>
      <c r="O29" s="147"/>
      <c r="P29" s="153"/>
      <c r="Q29" s="153"/>
    </row>
    <row r="30" spans="1:17">
      <c r="A30" s="221">
        <f t="shared" si="6"/>
        <v>43405</v>
      </c>
      <c r="B30" s="222">
        <f t="shared" si="6"/>
        <v>19</v>
      </c>
      <c r="C30" s="222">
        <f t="shared" si="6"/>
        <v>8</v>
      </c>
      <c r="D30" s="226">
        <v>0</v>
      </c>
      <c r="E30" s="226">
        <v>0</v>
      </c>
      <c r="F30" s="226">
        <v>0</v>
      </c>
      <c r="G30" s="226">
        <v>0</v>
      </c>
      <c r="H30" s="226">
        <v>0</v>
      </c>
      <c r="I30" s="226">
        <v>0</v>
      </c>
      <c r="J30" s="226">
        <v>0</v>
      </c>
      <c r="K30" s="223"/>
      <c r="L30" s="220">
        <f t="shared" si="4"/>
        <v>0</v>
      </c>
      <c r="M30" s="220"/>
      <c r="N30" s="220">
        <f t="shared" si="5"/>
        <v>0</v>
      </c>
      <c r="O30" s="147"/>
      <c r="P30" s="153"/>
      <c r="Q30" s="153"/>
    </row>
    <row r="31" spans="1:17">
      <c r="A31" s="221">
        <f t="shared" si="6"/>
        <v>43435</v>
      </c>
      <c r="B31" s="222">
        <f t="shared" si="6"/>
        <v>7</v>
      </c>
      <c r="C31" s="222">
        <f t="shared" si="6"/>
        <v>8</v>
      </c>
      <c r="D31" s="226">
        <v>0</v>
      </c>
      <c r="E31" s="226">
        <v>0</v>
      </c>
      <c r="F31" s="226">
        <v>0</v>
      </c>
      <c r="G31" s="226">
        <v>0</v>
      </c>
      <c r="H31" s="226">
        <v>0</v>
      </c>
      <c r="I31" s="226">
        <v>0</v>
      </c>
      <c r="J31" s="226">
        <v>0</v>
      </c>
      <c r="K31" s="223"/>
      <c r="L31" s="220">
        <f t="shared" si="4"/>
        <v>0</v>
      </c>
      <c r="M31" s="220"/>
      <c r="N31" s="220">
        <f t="shared" si="5"/>
        <v>0</v>
      </c>
      <c r="O31" s="147"/>
      <c r="P31" s="153"/>
      <c r="Q31" s="153"/>
    </row>
    <row r="32" spans="1:17">
      <c r="A32" s="221">
        <f t="shared" si="6"/>
        <v>43466</v>
      </c>
      <c r="B32" s="222">
        <f t="shared" si="6"/>
        <v>2</v>
      </c>
      <c r="C32" s="222">
        <f t="shared" si="6"/>
        <v>9</v>
      </c>
      <c r="D32" s="226">
        <v>0</v>
      </c>
      <c r="E32" s="226">
        <v>0</v>
      </c>
      <c r="F32" s="226">
        <v>0</v>
      </c>
      <c r="G32" s="226">
        <v>0</v>
      </c>
      <c r="H32" s="226">
        <v>0</v>
      </c>
      <c r="I32" s="226">
        <v>0</v>
      </c>
      <c r="J32" s="226">
        <v>0</v>
      </c>
      <c r="K32" s="223"/>
      <c r="L32" s="220">
        <f t="shared" si="4"/>
        <v>0</v>
      </c>
      <c r="M32" s="51"/>
      <c r="N32" s="220">
        <f t="shared" si="5"/>
        <v>0</v>
      </c>
      <c r="O32" s="147"/>
      <c r="P32" s="153"/>
      <c r="Q32" s="153"/>
    </row>
    <row r="33" spans="1:17">
      <c r="A33" s="221">
        <f t="shared" si="6"/>
        <v>43497</v>
      </c>
      <c r="B33" s="222">
        <f t="shared" si="6"/>
        <v>7</v>
      </c>
      <c r="C33" s="222">
        <f t="shared" si="6"/>
        <v>8</v>
      </c>
      <c r="D33" s="226">
        <v>0</v>
      </c>
      <c r="E33" s="226">
        <v>0</v>
      </c>
      <c r="F33" s="226">
        <v>0</v>
      </c>
      <c r="G33" s="226">
        <v>0</v>
      </c>
      <c r="H33" s="226">
        <v>0</v>
      </c>
      <c r="I33" s="226">
        <v>0</v>
      </c>
      <c r="J33" s="226">
        <v>0</v>
      </c>
      <c r="K33" s="223"/>
      <c r="L33" s="220">
        <f t="shared" si="4"/>
        <v>0</v>
      </c>
      <c r="M33" s="51"/>
      <c r="N33" s="220">
        <f t="shared" si="5"/>
        <v>0</v>
      </c>
      <c r="O33" s="147"/>
      <c r="P33" s="153"/>
      <c r="Q33" s="153"/>
    </row>
    <row r="34" spans="1:17">
      <c r="A34" s="221">
        <f t="shared" si="6"/>
        <v>43525</v>
      </c>
      <c r="B34" s="222">
        <f t="shared" si="6"/>
        <v>4</v>
      </c>
      <c r="C34" s="222">
        <f t="shared" si="6"/>
        <v>8</v>
      </c>
      <c r="D34" s="226">
        <v>0</v>
      </c>
      <c r="E34" s="226">
        <v>0</v>
      </c>
      <c r="F34" s="226">
        <v>0</v>
      </c>
      <c r="G34" s="226">
        <v>0</v>
      </c>
      <c r="H34" s="226">
        <v>0</v>
      </c>
      <c r="I34" s="226">
        <v>0</v>
      </c>
      <c r="J34" s="226">
        <v>0</v>
      </c>
      <c r="K34" s="223"/>
      <c r="L34" s="220">
        <f t="shared" si="4"/>
        <v>0</v>
      </c>
      <c r="M34" s="51"/>
      <c r="N34" s="220">
        <f t="shared" si="5"/>
        <v>0</v>
      </c>
      <c r="O34" s="147"/>
      <c r="P34" s="153"/>
      <c r="Q34" s="153"/>
    </row>
    <row r="35" spans="1:17">
      <c r="A35" s="221">
        <f t="shared" si="6"/>
        <v>43556</v>
      </c>
      <c r="B35" s="222">
        <f t="shared" si="6"/>
        <v>15</v>
      </c>
      <c r="C35" s="222">
        <f t="shared" si="6"/>
        <v>8</v>
      </c>
      <c r="D35" s="226">
        <v>0</v>
      </c>
      <c r="E35" s="226">
        <v>0</v>
      </c>
      <c r="F35" s="226">
        <v>0</v>
      </c>
      <c r="G35" s="226">
        <v>0</v>
      </c>
      <c r="H35" s="226">
        <v>0</v>
      </c>
      <c r="I35" s="226">
        <v>0</v>
      </c>
      <c r="J35" s="226">
        <v>0</v>
      </c>
      <c r="K35" s="223"/>
      <c r="L35" s="220">
        <f t="shared" si="4"/>
        <v>0</v>
      </c>
      <c r="M35" s="51"/>
      <c r="N35" s="220">
        <f t="shared" si="5"/>
        <v>0</v>
      </c>
      <c r="O35" s="147"/>
      <c r="P35" s="153"/>
      <c r="Q35" s="153"/>
    </row>
    <row r="36" spans="1:17">
      <c r="A36" s="221">
        <f t="shared" si="6"/>
        <v>43586</v>
      </c>
      <c r="B36" s="222">
        <f t="shared" si="6"/>
        <v>1</v>
      </c>
      <c r="C36" s="222">
        <f t="shared" si="6"/>
        <v>8</v>
      </c>
      <c r="D36" s="226">
        <v>0</v>
      </c>
      <c r="E36" s="226">
        <v>0</v>
      </c>
      <c r="F36" s="226">
        <v>0</v>
      </c>
      <c r="G36" s="226">
        <v>0</v>
      </c>
      <c r="H36" s="226">
        <v>0</v>
      </c>
      <c r="I36" s="226">
        <v>0</v>
      </c>
      <c r="J36" s="226">
        <v>0</v>
      </c>
      <c r="K36" s="223"/>
      <c r="L36" s="220">
        <f t="shared" si="4"/>
        <v>0</v>
      </c>
      <c r="M36" s="51"/>
      <c r="N36" s="220">
        <f t="shared" si="5"/>
        <v>0</v>
      </c>
      <c r="O36" s="147"/>
      <c r="P36" s="153"/>
      <c r="Q36" s="153"/>
    </row>
    <row r="37" spans="1:17">
      <c r="A37" s="221">
        <f t="shared" si="6"/>
        <v>43617</v>
      </c>
      <c r="B37" s="222">
        <f t="shared" si="6"/>
        <v>12</v>
      </c>
      <c r="C37" s="222">
        <f t="shared" si="6"/>
        <v>17</v>
      </c>
      <c r="D37" s="226">
        <v>0</v>
      </c>
      <c r="E37" s="226">
        <v>0</v>
      </c>
      <c r="F37" s="226">
        <v>0</v>
      </c>
      <c r="G37" s="226">
        <v>0</v>
      </c>
      <c r="H37" s="226">
        <v>0</v>
      </c>
      <c r="I37" s="226">
        <v>0</v>
      </c>
      <c r="J37" s="226">
        <v>0</v>
      </c>
      <c r="K37" s="223"/>
      <c r="L37" s="220">
        <f t="shared" si="4"/>
        <v>0</v>
      </c>
      <c r="M37" s="51"/>
      <c r="N37" s="220">
        <f t="shared" si="5"/>
        <v>0</v>
      </c>
      <c r="O37" s="147"/>
      <c r="P37" s="153"/>
      <c r="Q37" s="153"/>
    </row>
    <row r="38" spans="1:17" ht="13.5" thickBot="1">
      <c r="A38" s="42"/>
      <c r="B38" s="43"/>
      <c r="C38" s="43"/>
      <c r="D38" s="54">
        <f t="shared" ref="D38:L38" si="7">SUM(D26:D37)</f>
        <v>0</v>
      </c>
      <c r="E38" s="54">
        <f t="shared" si="7"/>
        <v>0</v>
      </c>
      <c r="F38" s="54">
        <f t="shared" si="7"/>
        <v>0</v>
      </c>
      <c r="G38" s="54">
        <f t="shared" si="7"/>
        <v>0</v>
      </c>
      <c r="H38" s="54">
        <f>SUM(H26:H37)</f>
        <v>0</v>
      </c>
      <c r="I38" s="54">
        <f>SUM(I26:I37)</f>
        <v>0</v>
      </c>
      <c r="J38" s="54">
        <f t="shared" si="7"/>
        <v>0</v>
      </c>
      <c r="K38" s="55">
        <f t="shared" si="7"/>
        <v>0</v>
      </c>
      <c r="L38" s="54">
        <f t="shared" si="7"/>
        <v>0</v>
      </c>
      <c r="M38" s="54"/>
      <c r="N38" s="54">
        <f>SUM(N26:N37)</f>
        <v>0</v>
      </c>
      <c r="O38" s="33"/>
      <c r="P38" s="153"/>
      <c r="Q38" s="153"/>
    </row>
    <row r="39" spans="1:17" ht="14.25" thickTop="1" thickBot="1">
      <c r="A39" s="42"/>
      <c r="B39" s="43"/>
      <c r="C39" s="43"/>
      <c r="D39" s="34"/>
      <c r="E39" s="34"/>
      <c r="F39" s="34"/>
      <c r="G39" s="34"/>
      <c r="H39" s="49" t="s">
        <v>59</v>
      </c>
      <c r="I39" s="46" t="s">
        <v>60</v>
      </c>
      <c r="J39" s="34"/>
      <c r="K39" s="34"/>
      <c r="L39" s="34"/>
      <c r="M39" s="34"/>
      <c r="N39" s="34"/>
      <c r="O39" s="248"/>
    </row>
    <row r="40" spans="1:17" ht="13.5" thickBot="1">
      <c r="A40" s="42"/>
      <c r="B40" s="43"/>
      <c r="C40" s="43"/>
      <c r="D40" s="31" t="s">
        <v>263</v>
      </c>
      <c r="E40" s="36"/>
      <c r="F40" s="36"/>
      <c r="G40" s="36"/>
      <c r="H40" s="36"/>
      <c r="I40" s="36"/>
      <c r="J40" s="36"/>
      <c r="K40" s="47"/>
      <c r="L40" s="34"/>
      <c r="M40" s="34"/>
      <c r="N40" s="34"/>
      <c r="O40" s="248"/>
    </row>
    <row r="41" spans="1:17" ht="13.5" thickBot="1">
      <c r="A41" s="42"/>
      <c r="B41" s="43"/>
      <c r="C41" s="43"/>
      <c r="D41" s="31" t="s">
        <v>42</v>
      </c>
      <c r="E41" s="36"/>
      <c r="F41" s="36"/>
      <c r="G41" s="36"/>
      <c r="H41" s="36"/>
      <c r="I41" s="36"/>
      <c r="J41" s="36"/>
      <c r="K41" s="32" t="s">
        <v>39</v>
      </c>
      <c r="L41" s="37"/>
      <c r="M41" s="37"/>
      <c r="N41" s="38"/>
      <c r="O41" s="158"/>
    </row>
    <row r="42" spans="1:17">
      <c r="A42" s="39" t="s">
        <v>43</v>
      </c>
      <c r="B42" s="61" t="s">
        <v>44</v>
      </c>
      <c r="C42" s="61" t="s">
        <v>45</v>
      </c>
      <c r="D42" s="39" t="s">
        <v>46</v>
      </c>
      <c r="E42" s="39" t="s">
        <v>47</v>
      </c>
      <c r="F42" s="39" t="s">
        <v>48</v>
      </c>
      <c r="G42" s="39" t="s">
        <v>49</v>
      </c>
      <c r="H42" s="39" t="s">
        <v>53</v>
      </c>
      <c r="I42" s="39" t="s">
        <v>51</v>
      </c>
      <c r="J42" s="39" t="s">
        <v>52</v>
      </c>
      <c r="K42" s="40" t="s">
        <v>53</v>
      </c>
      <c r="L42" s="41" t="s">
        <v>54</v>
      </c>
      <c r="M42" s="34"/>
      <c r="N42" s="41" t="s">
        <v>10</v>
      </c>
      <c r="O42" s="41"/>
    </row>
    <row r="43" spans="1:17">
      <c r="A43" s="221">
        <f>A26</f>
        <v>43282</v>
      </c>
      <c r="B43" s="222">
        <f t="shared" ref="B43:C43" si="8">B26</f>
        <v>16</v>
      </c>
      <c r="C43" s="222">
        <f t="shared" si="8"/>
        <v>18</v>
      </c>
      <c r="D43" s="33">
        <f>+D9+D26</f>
        <v>131.27163100000001</v>
      </c>
      <c r="E43" s="33">
        <f t="shared" ref="E43:L43" si="9">+E9+E26</f>
        <v>2536.4414449999999</v>
      </c>
      <c r="F43" s="33">
        <f t="shared" si="9"/>
        <v>785.75776499999995</v>
      </c>
      <c r="G43" s="33">
        <f t="shared" si="9"/>
        <v>1099.301946</v>
      </c>
      <c r="H43" s="33">
        <f t="shared" si="9"/>
        <v>5113.2303599999996</v>
      </c>
      <c r="I43" s="33">
        <f t="shared" si="9"/>
        <v>684.45013600000004</v>
      </c>
      <c r="J43" s="33">
        <f t="shared" si="9"/>
        <v>189.21830600000001</v>
      </c>
      <c r="K43" s="223">
        <f t="shared" si="9"/>
        <v>3.6610800000000001</v>
      </c>
      <c r="L43" s="33">
        <f t="shared" si="9"/>
        <v>5109.5692799999997</v>
      </c>
      <c r="M43" s="33"/>
      <c r="N43" s="33">
        <f t="shared" ref="N43" si="10">+N9+N26</f>
        <v>10539.671589</v>
      </c>
      <c r="O43" s="147"/>
      <c r="P43" s="153"/>
      <c r="Q43" s="153"/>
    </row>
    <row r="44" spans="1:17">
      <c r="A44" s="221">
        <f t="shared" ref="A44:C54" si="11">A27</f>
        <v>43313</v>
      </c>
      <c r="B44" s="222">
        <f t="shared" si="11"/>
        <v>9</v>
      </c>
      <c r="C44" s="222">
        <f t="shared" si="11"/>
        <v>17</v>
      </c>
      <c r="D44" s="33">
        <f t="shared" ref="D44:D54" si="12">+D10+D27</f>
        <v>134.04046199999999</v>
      </c>
      <c r="E44" s="33">
        <f t="shared" ref="E44:L44" si="13">+E10+E27</f>
        <v>2526.492616</v>
      </c>
      <c r="F44" s="33">
        <f t="shared" si="13"/>
        <v>849.289086</v>
      </c>
      <c r="G44" s="33">
        <f t="shared" si="13"/>
        <v>1053.827305</v>
      </c>
      <c r="H44" s="33">
        <f t="shared" si="13"/>
        <v>5058.1084039999996</v>
      </c>
      <c r="I44" s="33">
        <f t="shared" si="13"/>
        <v>621.18077800000003</v>
      </c>
      <c r="J44" s="33">
        <f t="shared" si="13"/>
        <v>186.76819399999999</v>
      </c>
      <c r="K44" s="223">
        <f t="shared" si="13"/>
        <v>3.4003200000000002</v>
      </c>
      <c r="L44" s="33">
        <f t="shared" si="13"/>
        <v>5054.7080839999999</v>
      </c>
      <c r="M44" s="33"/>
      <c r="N44" s="33">
        <f t="shared" ref="N44" si="14">+N10+N27</f>
        <v>10429.706844999999</v>
      </c>
      <c r="O44" s="147"/>
      <c r="P44" s="153"/>
      <c r="Q44" s="153"/>
    </row>
    <row r="45" spans="1:17">
      <c r="A45" s="221">
        <f t="shared" si="11"/>
        <v>43344</v>
      </c>
      <c r="B45" s="222">
        <f t="shared" si="11"/>
        <v>5</v>
      </c>
      <c r="C45" s="222">
        <f t="shared" si="11"/>
        <v>17</v>
      </c>
      <c r="D45" s="33">
        <f t="shared" si="12"/>
        <v>109.647648</v>
      </c>
      <c r="E45" s="33">
        <f t="shared" ref="E45:L45" si="15">+E11+E28</f>
        <v>2049.1603890000001</v>
      </c>
      <c r="F45" s="33">
        <f t="shared" si="15"/>
        <v>638.93270600000005</v>
      </c>
      <c r="G45" s="33">
        <f t="shared" si="15"/>
        <v>987.07255299999997</v>
      </c>
      <c r="H45" s="33">
        <f t="shared" si="15"/>
        <v>4422.2376329999997</v>
      </c>
      <c r="I45" s="33">
        <f t="shared" si="15"/>
        <v>531.14670000000001</v>
      </c>
      <c r="J45" s="33">
        <f t="shared" si="15"/>
        <v>194.01781700000001</v>
      </c>
      <c r="K45" s="223">
        <f t="shared" si="15"/>
        <v>2.5930399999999998</v>
      </c>
      <c r="L45" s="33">
        <f t="shared" si="15"/>
        <v>4419.644593</v>
      </c>
      <c r="M45" s="33"/>
      <c r="N45" s="33">
        <f t="shared" ref="N45" si="16">+N11+N28</f>
        <v>8932.2154460000002</v>
      </c>
      <c r="O45" s="147"/>
      <c r="P45" s="153"/>
      <c r="Q45" s="153"/>
    </row>
    <row r="46" spans="1:17">
      <c r="A46" s="221">
        <f t="shared" si="11"/>
        <v>43374</v>
      </c>
      <c r="B46" s="222">
        <f t="shared" si="11"/>
        <v>30</v>
      </c>
      <c r="C46" s="222">
        <f t="shared" si="11"/>
        <v>8</v>
      </c>
      <c r="D46" s="33">
        <f t="shared" si="12"/>
        <v>113.06429</v>
      </c>
      <c r="E46" s="33">
        <f t="shared" ref="E46:L46" si="17">+E12+E29</f>
        <v>1885.907385</v>
      </c>
      <c r="F46" s="33">
        <f t="shared" si="17"/>
        <v>560.50402799999995</v>
      </c>
      <c r="G46" s="33">
        <f t="shared" si="17"/>
        <v>947.19468600000005</v>
      </c>
      <c r="H46" s="33">
        <f t="shared" si="17"/>
        <v>3445.3073359999999</v>
      </c>
      <c r="I46" s="33">
        <f t="shared" si="17"/>
        <v>436.94632300000001</v>
      </c>
      <c r="J46" s="33">
        <f t="shared" si="17"/>
        <v>194.77011200000001</v>
      </c>
      <c r="K46" s="223">
        <f t="shared" si="17"/>
        <v>2.1031599999999999</v>
      </c>
      <c r="L46" s="33">
        <f t="shared" si="17"/>
        <v>3443.2041759999997</v>
      </c>
      <c r="M46" s="33"/>
      <c r="N46" s="33">
        <f t="shared" ref="N46" si="18">+N12+N29</f>
        <v>7583.69416</v>
      </c>
      <c r="O46" s="147"/>
      <c r="P46" s="153"/>
      <c r="Q46" s="153"/>
    </row>
    <row r="47" spans="1:17">
      <c r="A47" s="221">
        <f t="shared" si="11"/>
        <v>43405</v>
      </c>
      <c r="B47" s="222">
        <f t="shared" si="11"/>
        <v>19</v>
      </c>
      <c r="C47" s="222">
        <f t="shared" si="11"/>
        <v>8</v>
      </c>
      <c r="D47" s="33">
        <f t="shared" si="12"/>
        <v>126.227164</v>
      </c>
      <c r="E47" s="33">
        <f t="shared" ref="E47:L47" si="19">+E13+E30</f>
        <v>2190.7884979999999</v>
      </c>
      <c r="F47" s="33">
        <f t="shared" si="19"/>
        <v>705.42012099999999</v>
      </c>
      <c r="G47" s="33">
        <f t="shared" si="19"/>
        <v>1052.0652520000001</v>
      </c>
      <c r="H47" s="33">
        <f t="shared" si="19"/>
        <v>3391.2139440000001</v>
      </c>
      <c r="I47" s="33">
        <f t="shared" si="19"/>
        <v>453.95446199999998</v>
      </c>
      <c r="J47" s="33">
        <f t="shared" si="19"/>
        <v>201.862391</v>
      </c>
      <c r="K47" s="223">
        <f t="shared" si="19"/>
        <v>2.9132799999999999</v>
      </c>
      <c r="L47" s="33">
        <f t="shared" si="19"/>
        <v>3388.3006639999999</v>
      </c>
      <c r="M47" s="33"/>
      <c r="N47" s="33">
        <f t="shared" ref="N47" si="20">+N13+N30</f>
        <v>8121.5318319999997</v>
      </c>
      <c r="O47" s="147"/>
      <c r="P47" s="153"/>
      <c r="Q47" s="153"/>
    </row>
    <row r="48" spans="1:17">
      <c r="A48" s="221">
        <f t="shared" si="11"/>
        <v>43435</v>
      </c>
      <c r="B48" s="222">
        <f t="shared" si="11"/>
        <v>7</v>
      </c>
      <c r="C48" s="222">
        <f t="shared" si="11"/>
        <v>8</v>
      </c>
      <c r="D48" s="33">
        <f t="shared" si="12"/>
        <v>138.106269</v>
      </c>
      <c r="E48" s="33">
        <f t="shared" ref="E48:L48" si="21">+E14+E31</f>
        <v>2475.9628509999998</v>
      </c>
      <c r="F48" s="33">
        <f t="shared" si="21"/>
        <v>699.31513099999995</v>
      </c>
      <c r="G48" s="33">
        <f t="shared" si="21"/>
        <v>1106.1547479999999</v>
      </c>
      <c r="H48" s="33">
        <f t="shared" si="21"/>
        <v>3566.6945430000001</v>
      </c>
      <c r="I48" s="33">
        <f t="shared" si="21"/>
        <v>454.27302500000002</v>
      </c>
      <c r="J48" s="33">
        <f t="shared" si="21"/>
        <v>212.62135799999999</v>
      </c>
      <c r="K48" s="223">
        <f t="shared" si="21"/>
        <v>2.9479600000000001</v>
      </c>
      <c r="L48" s="33">
        <f t="shared" si="21"/>
        <v>3563.7465830000001</v>
      </c>
      <c r="M48" s="33"/>
      <c r="N48" s="33">
        <f t="shared" ref="N48" si="22">+N14+N31</f>
        <v>8653.1279250000007</v>
      </c>
      <c r="O48" s="147"/>
      <c r="P48" s="153"/>
      <c r="Q48" s="153"/>
    </row>
    <row r="49" spans="1:17">
      <c r="A49" s="221">
        <f t="shared" si="11"/>
        <v>43466</v>
      </c>
      <c r="B49" s="222">
        <f t="shared" si="11"/>
        <v>2</v>
      </c>
      <c r="C49" s="222">
        <f t="shared" si="11"/>
        <v>9</v>
      </c>
      <c r="D49" s="33">
        <f t="shared" si="12"/>
        <v>135.85813099999999</v>
      </c>
      <c r="E49" s="33">
        <f t="shared" ref="E49:L49" si="23">+E15+E32</f>
        <v>2391.9385430000002</v>
      </c>
      <c r="F49" s="33">
        <f t="shared" si="23"/>
        <v>694.01992199999995</v>
      </c>
      <c r="G49" s="33">
        <f t="shared" si="23"/>
        <v>1048.8213390000001</v>
      </c>
      <c r="H49" s="33">
        <f t="shared" si="23"/>
        <v>3558.8103219999998</v>
      </c>
      <c r="I49" s="33">
        <f t="shared" si="23"/>
        <v>482.31079899999997</v>
      </c>
      <c r="J49" s="33">
        <f t="shared" si="23"/>
        <v>204.66477800000001</v>
      </c>
      <c r="K49" s="223">
        <f t="shared" si="23"/>
        <v>3.4344399999999999</v>
      </c>
      <c r="L49" s="33">
        <f t="shared" si="23"/>
        <v>3555.3758819999998</v>
      </c>
      <c r="M49" s="33"/>
      <c r="N49" s="33">
        <f t="shared" ref="N49" si="24">+N15+N32</f>
        <v>8516.4238340000011</v>
      </c>
      <c r="O49" s="147"/>
      <c r="P49" s="153"/>
      <c r="Q49" s="153"/>
    </row>
    <row r="50" spans="1:17">
      <c r="A50" s="221">
        <f t="shared" si="11"/>
        <v>43497</v>
      </c>
      <c r="B50" s="222">
        <f t="shared" si="11"/>
        <v>7</v>
      </c>
      <c r="C50" s="222">
        <f t="shared" si="11"/>
        <v>8</v>
      </c>
      <c r="D50" s="33">
        <f t="shared" si="12"/>
        <v>144.93231800000001</v>
      </c>
      <c r="E50" s="33">
        <f t="shared" ref="E50:L50" si="25">+E16+E33</f>
        <v>2632.2183599999998</v>
      </c>
      <c r="F50" s="33">
        <f t="shared" si="25"/>
        <v>894.710194</v>
      </c>
      <c r="G50" s="33">
        <f t="shared" si="25"/>
        <v>1146.938684</v>
      </c>
      <c r="H50" s="33">
        <f t="shared" si="25"/>
        <v>3412.0589129999998</v>
      </c>
      <c r="I50" s="33">
        <f t="shared" si="25"/>
        <v>463.63452999999998</v>
      </c>
      <c r="J50" s="33">
        <f t="shared" si="25"/>
        <v>178.63135399999999</v>
      </c>
      <c r="K50" s="223">
        <f t="shared" si="25"/>
        <v>2.9751999999999996</v>
      </c>
      <c r="L50" s="33">
        <f t="shared" si="25"/>
        <v>3409.083713</v>
      </c>
      <c r="M50" s="33"/>
      <c r="N50" s="33">
        <f t="shared" ref="N50" si="26">+N16+N33</f>
        <v>8873.1243529999974</v>
      </c>
      <c r="O50" s="147"/>
      <c r="P50" s="153"/>
      <c r="Q50" s="153"/>
    </row>
    <row r="51" spans="1:17">
      <c r="A51" s="221">
        <f t="shared" si="11"/>
        <v>43525</v>
      </c>
      <c r="B51" s="222">
        <f t="shared" si="11"/>
        <v>4</v>
      </c>
      <c r="C51" s="222">
        <f t="shared" si="11"/>
        <v>8</v>
      </c>
      <c r="D51" s="33">
        <f t="shared" si="12"/>
        <v>125.84850299999999</v>
      </c>
      <c r="E51" s="33">
        <f t="shared" ref="E51:L51" si="27">+E17+E34</f>
        <v>2517.5121399999998</v>
      </c>
      <c r="F51" s="33">
        <f t="shared" si="27"/>
        <v>794.05742999999995</v>
      </c>
      <c r="G51" s="33">
        <f t="shared" si="27"/>
        <v>1029.056155</v>
      </c>
      <c r="H51" s="33">
        <f t="shared" si="27"/>
        <v>3169.2236370000001</v>
      </c>
      <c r="I51" s="33">
        <f t="shared" si="27"/>
        <v>384.83575200000001</v>
      </c>
      <c r="J51" s="33">
        <f t="shared" si="27"/>
        <v>193.23163199999999</v>
      </c>
      <c r="K51" s="223">
        <f t="shared" si="27"/>
        <v>2.9442400000000002</v>
      </c>
      <c r="L51" s="33">
        <f t="shared" si="27"/>
        <v>3166.2793970000002</v>
      </c>
      <c r="M51" s="33"/>
      <c r="N51" s="33">
        <f t="shared" ref="N51" si="28">+N17+N34</f>
        <v>8213.765249</v>
      </c>
      <c r="O51" s="147"/>
      <c r="P51" s="153"/>
      <c r="Q51" s="153"/>
    </row>
    <row r="52" spans="1:17">
      <c r="A52" s="221">
        <f t="shared" si="11"/>
        <v>43556</v>
      </c>
      <c r="B52" s="222">
        <f t="shared" si="11"/>
        <v>15</v>
      </c>
      <c r="C52" s="222">
        <f t="shared" si="11"/>
        <v>8</v>
      </c>
      <c r="D52" s="33">
        <f t="shared" si="12"/>
        <v>108.03649799999999</v>
      </c>
      <c r="E52" s="33">
        <f t="shared" ref="E52:L52" si="29">+E18+E35</f>
        <v>2000.9891700000001</v>
      </c>
      <c r="F52" s="33">
        <f t="shared" si="29"/>
        <v>552.56192399999998</v>
      </c>
      <c r="G52" s="33">
        <f t="shared" si="29"/>
        <v>1009.38733</v>
      </c>
      <c r="H52" s="33">
        <f t="shared" si="29"/>
        <v>3051.8010060000001</v>
      </c>
      <c r="I52" s="33">
        <f t="shared" si="29"/>
        <v>377.46362499999998</v>
      </c>
      <c r="J52" s="33">
        <f t="shared" si="29"/>
        <v>186.35906</v>
      </c>
      <c r="K52" s="223">
        <f t="shared" si="29"/>
        <v>2.6692399999999998</v>
      </c>
      <c r="L52" s="33">
        <f t="shared" si="29"/>
        <v>3049.131766</v>
      </c>
      <c r="M52" s="33"/>
      <c r="N52" s="33">
        <f t="shared" ref="N52" si="30">+N18+N35</f>
        <v>7286.598613000001</v>
      </c>
      <c r="O52" s="147"/>
      <c r="P52" s="153"/>
      <c r="Q52" s="153"/>
    </row>
    <row r="53" spans="1:17">
      <c r="A53" s="221">
        <f t="shared" si="11"/>
        <v>43586</v>
      </c>
      <c r="B53" s="222">
        <f t="shared" si="11"/>
        <v>1</v>
      </c>
      <c r="C53" s="222">
        <f t="shared" si="11"/>
        <v>8</v>
      </c>
      <c r="D53" s="33">
        <f t="shared" si="12"/>
        <v>108.049009</v>
      </c>
      <c r="E53" s="33">
        <f t="shared" ref="E53:L53" si="31">+E19+E36</f>
        <v>1809.610629</v>
      </c>
      <c r="F53" s="33">
        <f t="shared" si="31"/>
        <v>513.98045500000001</v>
      </c>
      <c r="G53" s="33">
        <f t="shared" si="31"/>
        <v>948.00661000000002</v>
      </c>
      <c r="H53" s="33">
        <f t="shared" si="31"/>
        <v>3407.2709759999998</v>
      </c>
      <c r="I53" s="33">
        <f t="shared" si="31"/>
        <v>485.47007400000001</v>
      </c>
      <c r="J53" s="33">
        <f t="shared" si="31"/>
        <v>189.456853</v>
      </c>
      <c r="K53" s="223">
        <f t="shared" si="31"/>
        <v>2.1267600000000004</v>
      </c>
      <c r="L53" s="33">
        <f t="shared" si="31"/>
        <v>3405.1442159999997</v>
      </c>
      <c r="M53" s="33"/>
      <c r="N53" s="33">
        <f t="shared" ref="N53" si="32">+N19+N36</f>
        <v>7461.8446059999997</v>
      </c>
      <c r="O53" s="147"/>
      <c r="P53" s="153"/>
      <c r="Q53" s="153"/>
    </row>
    <row r="54" spans="1:17">
      <c r="A54" s="221">
        <f t="shared" si="11"/>
        <v>43617</v>
      </c>
      <c r="B54" s="222">
        <f t="shared" si="11"/>
        <v>12</v>
      </c>
      <c r="C54" s="222">
        <f t="shared" si="11"/>
        <v>17</v>
      </c>
      <c r="D54" s="33">
        <f t="shared" si="12"/>
        <v>120.229544</v>
      </c>
      <c r="E54" s="33">
        <f t="shared" ref="E54:L54" si="33">+E20+E37</f>
        <v>2384.6284439999999</v>
      </c>
      <c r="F54" s="33">
        <f t="shared" si="33"/>
        <v>716.68087100000002</v>
      </c>
      <c r="G54" s="33">
        <f t="shared" si="33"/>
        <v>1046.8520900000001</v>
      </c>
      <c r="H54" s="33">
        <f t="shared" si="33"/>
        <v>4340.936498</v>
      </c>
      <c r="I54" s="33">
        <f t="shared" si="33"/>
        <v>737.80702399999996</v>
      </c>
      <c r="J54" s="33">
        <f t="shared" si="33"/>
        <v>190.64849899999999</v>
      </c>
      <c r="K54" s="223">
        <f t="shared" si="33"/>
        <v>2.9371199999999997</v>
      </c>
      <c r="L54" s="33">
        <f t="shared" si="33"/>
        <v>4337.9993780000004</v>
      </c>
      <c r="M54" s="33"/>
      <c r="N54" s="33">
        <f t="shared" ref="N54" si="34">+N20+N37</f>
        <v>9537.7829700000002</v>
      </c>
      <c r="O54" s="147"/>
      <c r="P54" s="153"/>
      <c r="Q54" s="153"/>
    </row>
    <row r="55" spans="1:17" ht="13.5" thickBot="1">
      <c r="A55" s="52"/>
      <c r="B55" s="53"/>
      <c r="C55" s="53"/>
      <c r="D55" s="54">
        <f t="shared" ref="D55:L55" si="35">SUM(D43:D54)</f>
        <v>1495.311467</v>
      </c>
      <c r="E55" s="54">
        <f t="shared" si="35"/>
        <v>27401.65047</v>
      </c>
      <c r="F55" s="54">
        <f t="shared" si="35"/>
        <v>8405.229632999999</v>
      </c>
      <c r="G55" s="54">
        <f t="shared" si="35"/>
        <v>12474.678698000002</v>
      </c>
      <c r="H55" s="54">
        <f t="shared" si="35"/>
        <v>45936.893572000008</v>
      </c>
      <c r="I55" s="54">
        <f>SUM(I43:I54)</f>
        <v>6113.4732279999998</v>
      </c>
      <c r="J55" s="54">
        <f t="shared" si="35"/>
        <v>2322.2503539999998</v>
      </c>
      <c r="K55" s="55">
        <f t="shared" si="35"/>
        <v>34.705839999999995</v>
      </c>
      <c r="L55" s="54">
        <f t="shared" si="35"/>
        <v>45902.187731999999</v>
      </c>
      <c r="M55" s="54"/>
      <c r="N55" s="54">
        <f>SUM(N43:N54)</f>
        <v>104149.48742199999</v>
      </c>
      <c r="O55" s="33"/>
      <c r="P55" s="153"/>
      <c r="Q55" s="153"/>
    </row>
    <row r="56" spans="1:17" ht="13.5" thickTop="1">
      <c r="A56" s="42"/>
      <c r="B56" s="43"/>
      <c r="C56" s="43"/>
      <c r="D56" s="34"/>
      <c r="E56" s="34"/>
      <c r="F56" s="34"/>
      <c r="G56" s="34"/>
      <c r="H56" s="35" t="s">
        <v>61</v>
      </c>
      <c r="I56" s="35" t="s">
        <v>62</v>
      </c>
      <c r="J56" s="34"/>
      <c r="K56" s="34"/>
      <c r="L56" s="34"/>
      <c r="M56" s="34"/>
      <c r="N56" s="34"/>
      <c r="O56" s="248"/>
    </row>
    <row r="57" spans="1:17" ht="13.5" thickBot="1">
      <c r="A57" s="34"/>
      <c r="B57" s="34"/>
      <c r="C57" s="34"/>
      <c r="D57" s="34"/>
      <c r="E57" s="34"/>
      <c r="F57" s="34"/>
      <c r="G57" s="35"/>
      <c r="H57" s="35" t="s">
        <v>274</v>
      </c>
      <c r="I57" s="34"/>
      <c r="J57" s="34"/>
      <c r="K57" s="34"/>
      <c r="L57" s="34"/>
      <c r="M57" s="34"/>
      <c r="N57" s="34"/>
      <c r="O57" s="248"/>
    </row>
    <row r="58" spans="1:17" ht="13.5" thickBot="1">
      <c r="A58" s="42"/>
      <c r="B58" s="43"/>
      <c r="C58" s="43"/>
      <c r="D58" s="31" t="s">
        <v>42</v>
      </c>
      <c r="E58" s="36"/>
      <c r="F58" s="36"/>
      <c r="G58" s="36"/>
      <c r="H58" s="36"/>
      <c r="I58" s="36"/>
      <c r="J58" s="36"/>
      <c r="K58" s="32" t="s">
        <v>39</v>
      </c>
      <c r="L58" s="37"/>
      <c r="M58" s="37"/>
      <c r="N58" s="38"/>
      <c r="O58" s="158"/>
    </row>
    <row r="59" spans="1:17">
      <c r="A59" s="39" t="s">
        <v>43</v>
      </c>
      <c r="B59" s="61" t="s">
        <v>44</v>
      </c>
      <c r="C59" s="61" t="s">
        <v>45</v>
      </c>
      <c r="D59" s="39" t="s">
        <v>46</v>
      </c>
      <c r="E59" s="39" t="s">
        <v>47</v>
      </c>
      <c r="F59" s="39" t="s">
        <v>48</v>
      </c>
      <c r="G59" s="39" t="s">
        <v>49</v>
      </c>
      <c r="H59" s="39" t="s">
        <v>53</v>
      </c>
      <c r="I59" s="39" t="s">
        <v>51</v>
      </c>
      <c r="J59" s="39" t="s">
        <v>52</v>
      </c>
      <c r="K59" s="40" t="s">
        <v>53</v>
      </c>
      <c r="L59" s="41" t="s">
        <v>54</v>
      </c>
      <c r="M59" s="34"/>
      <c r="N59" s="41" t="s">
        <v>10</v>
      </c>
      <c r="O59" s="41"/>
    </row>
    <row r="60" spans="1:17">
      <c r="A60" s="221">
        <f>A43</f>
        <v>43282</v>
      </c>
      <c r="B60" s="222">
        <f t="shared" ref="B60:C60" si="36">B43</f>
        <v>16</v>
      </c>
      <c r="C60" s="222">
        <f t="shared" si="36"/>
        <v>18</v>
      </c>
      <c r="D60" s="226">
        <v>0</v>
      </c>
      <c r="E60" s="226">
        <v>0</v>
      </c>
      <c r="F60" s="226">
        <v>0</v>
      </c>
      <c r="G60" s="226">
        <v>0</v>
      </c>
      <c r="H60" s="226">
        <v>0</v>
      </c>
      <c r="I60" s="226">
        <v>0</v>
      </c>
      <c r="J60" s="226">
        <v>0</v>
      </c>
      <c r="K60" s="223"/>
      <c r="L60" s="220">
        <f>H60-K60</f>
        <v>0</v>
      </c>
      <c r="M60" s="220"/>
      <c r="N60" s="220">
        <f t="shared" ref="N60:N71" si="37">SUM(D60:J60)</f>
        <v>0</v>
      </c>
      <c r="O60" s="147"/>
      <c r="P60" s="153"/>
      <c r="Q60" s="153"/>
    </row>
    <row r="61" spans="1:17">
      <c r="A61" s="221">
        <f t="shared" ref="A61:C71" si="38">A44</f>
        <v>43313</v>
      </c>
      <c r="B61" s="222">
        <f t="shared" si="38"/>
        <v>9</v>
      </c>
      <c r="C61" s="222">
        <f t="shared" si="38"/>
        <v>17</v>
      </c>
      <c r="D61" s="226">
        <v>0</v>
      </c>
      <c r="E61" s="226">
        <v>0</v>
      </c>
      <c r="F61" s="226">
        <v>0</v>
      </c>
      <c r="G61" s="226">
        <v>0</v>
      </c>
      <c r="H61" s="226">
        <v>0</v>
      </c>
      <c r="I61" s="226">
        <v>0</v>
      </c>
      <c r="J61" s="226">
        <v>0</v>
      </c>
      <c r="K61" s="223"/>
      <c r="L61" s="220">
        <f>H61-K61</f>
        <v>0</v>
      </c>
      <c r="M61" s="220"/>
      <c r="N61" s="220">
        <f t="shared" si="37"/>
        <v>0</v>
      </c>
      <c r="O61" s="147"/>
      <c r="P61" s="153"/>
      <c r="Q61" s="153"/>
    </row>
    <row r="62" spans="1:17">
      <c r="A62" s="221">
        <f t="shared" si="38"/>
        <v>43344</v>
      </c>
      <c r="B62" s="222">
        <f t="shared" si="38"/>
        <v>5</v>
      </c>
      <c r="C62" s="222">
        <f t="shared" si="38"/>
        <v>17</v>
      </c>
      <c r="D62" s="226">
        <v>0</v>
      </c>
      <c r="E62" s="226">
        <v>0</v>
      </c>
      <c r="F62" s="226">
        <v>0</v>
      </c>
      <c r="G62" s="226">
        <v>0</v>
      </c>
      <c r="H62" s="226">
        <v>0</v>
      </c>
      <c r="I62" s="226">
        <v>0</v>
      </c>
      <c r="J62" s="226">
        <v>0</v>
      </c>
      <c r="K62" s="223"/>
      <c r="L62" s="220">
        <f>H62-K62</f>
        <v>0</v>
      </c>
      <c r="M62" s="220"/>
      <c r="N62" s="220">
        <f t="shared" si="37"/>
        <v>0</v>
      </c>
      <c r="O62" s="147"/>
      <c r="P62" s="153"/>
      <c r="Q62" s="153"/>
    </row>
    <row r="63" spans="1:17">
      <c r="A63" s="221">
        <f t="shared" si="38"/>
        <v>43374</v>
      </c>
      <c r="B63" s="222">
        <f t="shared" si="38"/>
        <v>30</v>
      </c>
      <c r="C63" s="222">
        <f t="shared" si="38"/>
        <v>8</v>
      </c>
      <c r="D63" s="226">
        <v>0</v>
      </c>
      <c r="E63" s="226">
        <v>0</v>
      </c>
      <c r="F63" s="226">
        <v>0</v>
      </c>
      <c r="G63" s="226">
        <v>0</v>
      </c>
      <c r="H63" s="226">
        <v>0</v>
      </c>
      <c r="I63" s="226">
        <v>0</v>
      </c>
      <c r="J63" s="226">
        <v>0</v>
      </c>
      <c r="K63" s="223"/>
      <c r="L63" s="220">
        <f>H63-K63</f>
        <v>0</v>
      </c>
      <c r="M63" s="220"/>
      <c r="N63" s="220">
        <f t="shared" si="37"/>
        <v>0</v>
      </c>
      <c r="O63" s="147"/>
      <c r="P63" s="153"/>
      <c r="Q63" s="153"/>
    </row>
    <row r="64" spans="1:17">
      <c r="A64" s="221">
        <f t="shared" si="38"/>
        <v>43405</v>
      </c>
      <c r="B64" s="222">
        <f t="shared" si="38"/>
        <v>19</v>
      </c>
      <c r="C64" s="222">
        <f t="shared" si="38"/>
        <v>8</v>
      </c>
      <c r="D64" s="226">
        <v>0</v>
      </c>
      <c r="E64" s="226">
        <v>0</v>
      </c>
      <c r="F64" s="226">
        <v>0</v>
      </c>
      <c r="G64" s="226">
        <v>0</v>
      </c>
      <c r="H64" s="226">
        <v>0</v>
      </c>
      <c r="I64" s="226">
        <v>0</v>
      </c>
      <c r="J64" s="226">
        <v>0</v>
      </c>
      <c r="K64" s="223"/>
      <c r="L64" s="220">
        <f>H64-K64</f>
        <v>0</v>
      </c>
      <c r="M64" s="220"/>
      <c r="N64" s="220">
        <f t="shared" si="37"/>
        <v>0</v>
      </c>
      <c r="O64" s="147"/>
      <c r="P64" s="153"/>
      <c r="Q64" s="153"/>
    </row>
    <row r="65" spans="1:17">
      <c r="A65" s="221">
        <f t="shared" si="38"/>
        <v>43435</v>
      </c>
      <c r="B65" s="222">
        <f t="shared" si="38"/>
        <v>7</v>
      </c>
      <c r="C65" s="222">
        <f t="shared" si="38"/>
        <v>8</v>
      </c>
      <c r="D65" s="226">
        <v>0</v>
      </c>
      <c r="E65" s="226">
        <v>0</v>
      </c>
      <c r="F65" s="226">
        <v>0</v>
      </c>
      <c r="G65" s="226">
        <v>0</v>
      </c>
      <c r="H65" s="226">
        <v>0</v>
      </c>
      <c r="I65" s="226">
        <v>0</v>
      </c>
      <c r="J65" s="226">
        <v>0</v>
      </c>
      <c r="K65" s="223"/>
      <c r="L65" s="220">
        <f>K65+H65</f>
        <v>0</v>
      </c>
      <c r="M65" s="220"/>
      <c r="N65" s="220">
        <f t="shared" si="37"/>
        <v>0</v>
      </c>
      <c r="O65" s="147"/>
      <c r="P65" s="153"/>
      <c r="Q65" s="153"/>
    </row>
    <row r="66" spans="1:17">
      <c r="A66" s="221">
        <f t="shared" si="38"/>
        <v>43466</v>
      </c>
      <c r="B66" s="222">
        <f t="shared" si="38"/>
        <v>2</v>
      </c>
      <c r="C66" s="222">
        <f t="shared" si="38"/>
        <v>9</v>
      </c>
      <c r="D66" s="226">
        <v>0</v>
      </c>
      <c r="E66" s="226">
        <v>0</v>
      </c>
      <c r="F66" s="226">
        <v>0</v>
      </c>
      <c r="G66" s="226">
        <v>0</v>
      </c>
      <c r="H66" s="226">
        <v>0</v>
      </c>
      <c r="I66" s="226">
        <v>0</v>
      </c>
      <c r="J66" s="226">
        <v>0</v>
      </c>
      <c r="K66" s="223"/>
      <c r="L66" s="220">
        <f t="shared" ref="L66:L71" si="39">K66+H66</f>
        <v>0</v>
      </c>
      <c r="M66" s="51"/>
      <c r="N66" s="220">
        <f t="shared" si="37"/>
        <v>0</v>
      </c>
      <c r="O66" s="147"/>
      <c r="P66" s="153"/>
      <c r="Q66" s="153"/>
    </row>
    <row r="67" spans="1:17">
      <c r="A67" s="221">
        <f t="shared" si="38"/>
        <v>43497</v>
      </c>
      <c r="B67" s="222">
        <f t="shared" si="38"/>
        <v>7</v>
      </c>
      <c r="C67" s="222">
        <f t="shared" si="38"/>
        <v>8</v>
      </c>
      <c r="D67" s="226">
        <v>0</v>
      </c>
      <c r="E67" s="226">
        <v>0</v>
      </c>
      <c r="F67" s="226">
        <v>0</v>
      </c>
      <c r="G67" s="226">
        <v>0</v>
      </c>
      <c r="H67" s="226">
        <v>0</v>
      </c>
      <c r="I67" s="226">
        <v>0</v>
      </c>
      <c r="J67" s="226">
        <v>0</v>
      </c>
      <c r="K67" s="223"/>
      <c r="L67" s="220">
        <f t="shared" si="39"/>
        <v>0</v>
      </c>
      <c r="M67" s="51"/>
      <c r="N67" s="220">
        <f t="shared" si="37"/>
        <v>0</v>
      </c>
      <c r="O67" s="147"/>
      <c r="P67" s="153"/>
      <c r="Q67" s="153"/>
    </row>
    <row r="68" spans="1:17">
      <c r="A68" s="221">
        <f t="shared" si="38"/>
        <v>43525</v>
      </c>
      <c r="B68" s="222">
        <f t="shared" si="38"/>
        <v>4</v>
      </c>
      <c r="C68" s="222">
        <f t="shared" si="38"/>
        <v>8</v>
      </c>
      <c r="D68" s="226">
        <v>0</v>
      </c>
      <c r="E68" s="226">
        <v>0</v>
      </c>
      <c r="F68" s="226">
        <v>0</v>
      </c>
      <c r="G68" s="226">
        <v>0</v>
      </c>
      <c r="H68" s="226">
        <v>0</v>
      </c>
      <c r="I68" s="226">
        <v>0</v>
      </c>
      <c r="J68" s="226">
        <v>0</v>
      </c>
      <c r="K68" s="223"/>
      <c r="L68" s="220">
        <f t="shared" si="39"/>
        <v>0</v>
      </c>
      <c r="M68" s="51"/>
      <c r="N68" s="220">
        <f t="shared" si="37"/>
        <v>0</v>
      </c>
      <c r="O68" s="147"/>
      <c r="P68" s="153"/>
      <c r="Q68" s="153"/>
    </row>
    <row r="69" spans="1:17">
      <c r="A69" s="221">
        <f t="shared" si="38"/>
        <v>43556</v>
      </c>
      <c r="B69" s="222">
        <f t="shared" si="38"/>
        <v>15</v>
      </c>
      <c r="C69" s="222">
        <f t="shared" si="38"/>
        <v>8</v>
      </c>
      <c r="D69" s="226">
        <v>0</v>
      </c>
      <c r="E69" s="226">
        <v>0</v>
      </c>
      <c r="F69" s="226">
        <v>0</v>
      </c>
      <c r="G69" s="226">
        <v>0</v>
      </c>
      <c r="H69" s="226">
        <v>0</v>
      </c>
      <c r="I69" s="226">
        <v>0</v>
      </c>
      <c r="J69" s="226">
        <v>0</v>
      </c>
      <c r="K69" s="223"/>
      <c r="L69" s="220">
        <f t="shared" si="39"/>
        <v>0</v>
      </c>
      <c r="M69" s="51"/>
      <c r="N69" s="220">
        <f t="shared" si="37"/>
        <v>0</v>
      </c>
      <c r="O69" s="147"/>
      <c r="P69" s="153"/>
      <c r="Q69" s="153"/>
    </row>
    <row r="70" spans="1:17">
      <c r="A70" s="221">
        <f t="shared" si="38"/>
        <v>43586</v>
      </c>
      <c r="B70" s="222">
        <f t="shared" si="38"/>
        <v>1</v>
      </c>
      <c r="C70" s="222">
        <f t="shared" si="38"/>
        <v>8</v>
      </c>
      <c r="D70" s="226">
        <v>0</v>
      </c>
      <c r="E70" s="226">
        <v>0</v>
      </c>
      <c r="F70" s="226">
        <v>0</v>
      </c>
      <c r="G70" s="226">
        <v>0</v>
      </c>
      <c r="H70" s="226">
        <v>0</v>
      </c>
      <c r="I70" s="226">
        <v>0</v>
      </c>
      <c r="J70" s="226">
        <v>0</v>
      </c>
      <c r="K70" s="223"/>
      <c r="L70" s="220">
        <f t="shared" si="39"/>
        <v>0</v>
      </c>
      <c r="M70" s="51"/>
      <c r="N70" s="220">
        <f t="shared" si="37"/>
        <v>0</v>
      </c>
      <c r="O70" s="147"/>
      <c r="P70" s="153"/>
      <c r="Q70" s="153"/>
    </row>
    <row r="71" spans="1:17">
      <c r="A71" s="221">
        <f t="shared" si="38"/>
        <v>43617</v>
      </c>
      <c r="B71" s="222">
        <f t="shared" si="38"/>
        <v>12</v>
      </c>
      <c r="C71" s="222">
        <f t="shared" si="38"/>
        <v>17</v>
      </c>
      <c r="D71" s="226">
        <v>0</v>
      </c>
      <c r="E71" s="226">
        <v>0</v>
      </c>
      <c r="F71" s="226">
        <v>0</v>
      </c>
      <c r="G71" s="226">
        <v>0</v>
      </c>
      <c r="H71" s="226">
        <v>0</v>
      </c>
      <c r="I71" s="226">
        <v>0</v>
      </c>
      <c r="J71" s="226">
        <v>0</v>
      </c>
      <c r="K71" s="223"/>
      <c r="L71" s="220">
        <f t="shared" si="39"/>
        <v>0</v>
      </c>
      <c r="M71" s="51"/>
      <c r="N71" s="220">
        <f t="shared" si="37"/>
        <v>0</v>
      </c>
      <c r="O71" s="147"/>
      <c r="P71" s="153"/>
      <c r="Q71" s="153"/>
    </row>
    <row r="72" spans="1:17" ht="13.5" thickBot="1">
      <c r="A72" s="52"/>
      <c r="B72" s="53"/>
      <c r="C72" s="53"/>
      <c r="D72" s="54">
        <f t="shared" ref="D72:L72" si="40">SUM(D60:D71)</f>
        <v>0</v>
      </c>
      <c r="E72" s="54">
        <f>SUM(E60:E71)</f>
        <v>0</v>
      </c>
      <c r="F72" s="54">
        <f t="shared" si="40"/>
        <v>0</v>
      </c>
      <c r="G72" s="54">
        <f t="shared" si="40"/>
        <v>0</v>
      </c>
      <c r="H72" s="54">
        <f>SUM(H60:H71)</f>
        <v>0</v>
      </c>
      <c r="I72" s="54">
        <f>SUM(I60:I71)</f>
        <v>0</v>
      </c>
      <c r="J72" s="54">
        <f t="shared" si="40"/>
        <v>0</v>
      </c>
      <c r="K72" s="55">
        <f t="shared" si="40"/>
        <v>0</v>
      </c>
      <c r="L72" s="54">
        <f t="shared" si="40"/>
        <v>0</v>
      </c>
      <c r="M72" s="54"/>
      <c r="N72" s="54">
        <f>SUM(N60:N71)</f>
        <v>0</v>
      </c>
      <c r="O72" s="33"/>
      <c r="P72" s="153"/>
      <c r="Q72" s="153"/>
    </row>
    <row r="73" spans="1:17" ht="14.25" thickTop="1" thickBot="1">
      <c r="A73" s="42"/>
      <c r="B73" s="43"/>
      <c r="C73" s="43"/>
      <c r="D73" s="34"/>
      <c r="E73" s="56"/>
      <c r="F73" s="34"/>
      <c r="G73" s="34"/>
      <c r="H73" s="35" t="s">
        <v>59</v>
      </c>
      <c r="I73" s="46" t="s">
        <v>60</v>
      </c>
      <c r="J73" s="34"/>
      <c r="K73" s="34"/>
      <c r="L73" s="34"/>
      <c r="M73" s="34"/>
      <c r="N73" s="34"/>
      <c r="O73" s="248"/>
    </row>
    <row r="74" spans="1:17" ht="13.5" thickBot="1">
      <c r="A74" s="44"/>
      <c r="B74" s="45"/>
      <c r="C74" s="45"/>
      <c r="D74" s="277" t="s">
        <v>63</v>
      </c>
      <c r="E74" s="278"/>
      <c r="F74" s="278"/>
      <c r="G74" s="278"/>
      <c r="H74" s="278"/>
      <c r="I74" s="278"/>
      <c r="J74" s="278"/>
      <c r="K74" s="278"/>
      <c r="L74" s="278"/>
      <c r="M74" s="278"/>
      <c r="N74" s="279"/>
      <c r="O74" s="159"/>
    </row>
    <row r="75" spans="1:17" ht="13.5" thickBot="1">
      <c r="A75" s="44"/>
      <c r="B75" s="45"/>
      <c r="C75" s="45"/>
      <c r="D75" s="31" t="s">
        <v>42</v>
      </c>
      <c r="E75" s="36"/>
      <c r="F75" s="36"/>
      <c r="G75" s="36"/>
      <c r="H75" s="36"/>
      <c r="I75" s="36"/>
      <c r="J75" s="36"/>
      <c r="K75" s="32" t="s">
        <v>39</v>
      </c>
      <c r="L75" s="37"/>
      <c r="M75" s="37"/>
      <c r="N75" s="38"/>
      <c r="O75" s="158"/>
    </row>
    <row r="76" spans="1:17">
      <c r="A76" s="39" t="s">
        <v>43</v>
      </c>
      <c r="B76" s="61" t="s">
        <v>44</v>
      </c>
      <c r="C76" s="61" t="s">
        <v>45</v>
      </c>
      <c r="D76" s="39" t="s">
        <v>46</v>
      </c>
      <c r="E76" s="39" t="s">
        <v>47</v>
      </c>
      <c r="F76" s="39" t="s">
        <v>48</v>
      </c>
      <c r="G76" s="39" t="s">
        <v>49</v>
      </c>
      <c r="H76" s="39" t="s">
        <v>53</v>
      </c>
      <c r="I76" s="39" t="s">
        <v>51</v>
      </c>
      <c r="J76" s="39" t="s">
        <v>52</v>
      </c>
      <c r="K76" s="40" t="s">
        <v>53</v>
      </c>
      <c r="L76" s="41" t="s">
        <v>54</v>
      </c>
      <c r="M76" s="34"/>
      <c r="N76" s="41" t="s">
        <v>10</v>
      </c>
      <c r="O76" s="41"/>
    </row>
    <row r="77" spans="1:17">
      <c r="A77" s="221">
        <f>A60</f>
        <v>43282</v>
      </c>
      <c r="B77" s="222">
        <f t="shared" ref="B77:C77" si="41">B60</f>
        <v>16</v>
      </c>
      <c r="C77" s="222">
        <f t="shared" si="41"/>
        <v>18</v>
      </c>
      <c r="D77" s="33">
        <f t="shared" ref="D77:K88" si="42">D43+D60</f>
        <v>131.27163100000001</v>
      </c>
      <c r="E77" s="33">
        <f t="shared" si="42"/>
        <v>2536.4414449999999</v>
      </c>
      <c r="F77" s="33">
        <f t="shared" si="42"/>
        <v>785.75776499999995</v>
      </c>
      <c r="G77" s="33">
        <f t="shared" si="42"/>
        <v>1099.301946</v>
      </c>
      <c r="H77" s="33">
        <f t="shared" si="42"/>
        <v>5113.2303599999996</v>
      </c>
      <c r="I77" s="33">
        <f t="shared" si="42"/>
        <v>684.45013600000004</v>
      </c>
      <c r="J77" s="33">
        <f t="shared" si="42"/>
        <v>189.21830600000001</v>
      </c>
      <c r="K77" s="223">
        <f t="shared" si="42"/>
        <v>3.6610800000000001</v>
      </c>
      <c r="L77" s="220">
        <f t="shared" ref="L77:L88" si="43">H77-K77</f>
        <v>5109.5692799999997</v>
      </c>
      <c r="M77" s="220"/>
      <c r="N77" s="220">
        <f t="shared" ref="N77:N88" si="44">SUM(D77:J77)</f>
        <v>10539.671589</v>
      </c>
      <c r="O77" s="147"/>
      <c r="P77" s="153"/>
      <c r="Q77" s="153"/>
    </row>
    <row r="78" spans="1:17">
      <c r="A78" s="221">
        <f t="shared" ref="A78:C88" si="45">A61</f>
        <v>43313</v>
      </c>
      <c r="B78" s="222">
        <f t="shared" si="45"/>
        <v>9</v>
      </c>
      <c r="C78" s="222">
        <f t="shared" si="45"/>
        <v>17</v>
      </c>
      <c r="D78" s="33">
        <f t="shared" si="42"/>
        <v>134.04046199999999</v>
      </c>
      <c r="E78" s="33">
        <f t="shared" si="42"/>
        <v>2526.492616</v>
      </c>
      <c r="F78" s="33">
        <f t="shared" si="42"/>
        <v>849.289086</v>
      </c>
      <c r="G78" s="33">
        <f t="shared" si="42"/>
        <v>1053.827305</v>
      </c>
      <c r="H78" s="33">
        <f t="shared" si="42"/>
        <v>5058.1084039999996</v>
      </c>
      <c r="I78" s="33">
        <f t="shared" si="42"/>
        <v>621.18077800000003</v>
      </c>
      <c r="J78" s="33">
        <f t="shared" si="42"/>
        <v>186.76819399999999</v>
      </c>
      <c r="K78" s="223">
        <f t="shared" si="42"/>
        <v>3.4003200000000002</v>
      </c>
      <c r="L78" s="220">
        <f t="shared" si="43"/>
        <v>5054.7080839999999</v>
      </c>
      <c r="M78" s="220"/>
      <c r="N78" s="220">
        <f t="shared" si="44"/>
        <v>10429.706844999999</v>
      </c>
      <c r="O78" s="147"/>
      <c r="P78" s="153"/>
      <c r="Q78" s="153"/>
    </row>
    <row r="79" spans="1:17">
      <c r="A79" s="221">
        <f t="shared" si="45"/>
        <v>43344</v>
      </c>
      <c r="B79" s="222">
        <f t="shared" si="45"/>
        <v>5</v>
      </c>
      <c r="C79" s="222">
        <f t="shared" si="45"/>
        <v>17</v>
      </c>
      <c r="D79" s="33">
        <f t="shared" si="42"/>
        <v>109.647648</v>
      </c>
      <c r="E79" s="33">
        <f t="shared" si="42"/>
        <v>2049.1603890000001</v>
      </c>
      <c r="F79" s="33">
        <f t="shared" si="42"/>
        <v>638.93270600000005</v>
      </c>
      <c r="G79" s="33">
        <f t="shared" si="42"/>
        <v>987.07255299999997</v>
      </c>
      <c r="H79" s="33">
        <f t="shared" si="42"/>
        <v>4422.2376329999997</v>
      </c>
      <c r="I79" s="33">
        <f t="shared" si="42"/>
        <v>531.14670000000001</v>
      </c>
      <c r="J79" s="33">
        <f t="shared" si="42"/>
        <v>194.01781700000001</v>
      </c>
      <c r="K79" s="223">
        <f t="shared" si="42"/>
        <v>2.5930399999999998</v>
      </c>
      <c r="L79" s="220">
        <f t="shared" si="43"/>
        <v>4419.644593</v>
      </c>
      <c r="M79" s="220"/>
      <c r="N79" s="220">
        <f t="shared" si="44"/>
        <v>8932.2154460000002</v>
      </c>
      <c r="O79" s="147"/>
      <c r="P79" s="153"/>
      <c r="Q79" s="153"/>
    </row>
    <row r="80" spans="1:17">
      <c r="A80" s="221">
        <f t="shared" si="45"/>
        <v>43374</v>
      </c>
      <c r="B80" s="222">
        <f t="shared" si="45"/>
        <v>30</v>
      </c>
      <c r="C80" s="222">
        <f t="shared" si="45"/>
        <v>8</v>
      </c>
      <c r="D80" s="33">
        <f t="shared" si="42"/>
        <v>113.06429</v>
      </c>
      <c r="E80" s="33">
        <f t="shared" si="42"/>
        <v>1885.907385</v>
      </c>
      <c r="F80" s="33">
        <f t="shared" si="42"/>
        <v>560.50402799999995</v>
      </c>
      <c r="G80" s="33">
        <f t="shared" si="42"/>
        <v>947.19468600000005</v>
      </c>
      <c r="H80" s="33">
        <f t="shared" si="42"/>
        <v>3445.3073359999999</v>
      </c>
      <c r="I80" s="33">
        <f t="shared" si="42"/>
        <v>436.94632300000001</v>
      </c>
      <c r="J80" s="33">
        <f t="shared" si="42"/>
        <v>194.77011200000001</v>
      </c>
      <c r="K80" s="223">
        <f t="shared" si="42"/>
        <v>2.1031599999999999</v>
      </c>
      <c r="L80" s="220">
        <f t="shared" si="43"/>
        <v>3443.2041759999997</v>
      </c>
      <c r="M80" s="220"/>
      <c r="N80" s="220">
        <f t="shared" si="44"/>
        <v>7583.69416</v>
      </c>
      <c r="O80" s="147"/>
      <c r="P80" s="153"/>
      <c r="Q80" s="153"/>
    </row>
    <row r="81" spans="1:17">
      <c r="A81" s="221">
        <f t="shared" si="45"/>
        <v>43405</v>
      </c>
      <c r="B81" s="222">
        <f t="shared" si="45"/>
        <v>19</v>
      </c>
      <c r="C81" s="222">
        <f t="shared" si="45"/>
        <v>8</v>
      </c>
      <c r="D81" s="33">
        <f t="shared" si="42"/>
        <v>126.227164</v>
      </c>
      <c r="E81" s="33">
        <f t="shared" si="42"/>
        <v>2190.7884979999999</v>
      </c>
      <c r="F81" s="33">
        <f t="shared" si="42"/>
        <v>705.42012099999999</v>
      </c>
      <c r="G81" s="33">
        <f t="shared" si="42"/>
        <v>1052.0652520000001</v>
      </c>
      <c r="H81" s="33">
        <f t="shared" si="42"/>
        <v>3391.2139440000001</v>
      </c>
      <c r="I81" s="33">
        <f t="shared" si="42"/>
        <v>453.95446199999998</v>
      </c>
      <c r="J81" s="33">
        <f t="shared" si="42"/>
        <v>201.862391</v>
      </c>
      <c r="K81" s="223">
        <f t="shared" si="42"/>
        <v>2.9132799999999999</v>
      </c>
      <c r="L81" s="220">
        <f t="shared" si="43"/>
        <v>3388.3006639999999</v>
      </c>
      <c r="M81" s="220"/>
      <c r="N81" s="220">
        <f t="shared" si="44"/>
        <v>8121.5318319999997</v>
      </c>
      <c r="O81" s="147"/>
      <c r="P81" s="153"/>
      <c r="Q81" s="153"/>
    </row>
    <row r="82" spans="1:17">
      <c r="A82" s="221">
        <f t="shared" si="45"/>
        <v>43435</v>
      </c>
      <c r="B82" s="222">
        <f t="shared" si="45"/>
        <v>7</v>
      </c>
      <c r="C82" s="222">
        <f t="shared" si="45"/>
        <v>8</v>
      </c>
      <c r="D82" s="33">
        <f t="shared" si="42"/>
        <v>138.106269</v>
      </c>
      <c r="E82" s="33">
        <f t="shared" si="42"/>
        <v>2475.9628509999998</v>
      </c>
      <c r="F82" s="33">
        <f t="shared" si="42"/>
        <v>699.31513099999995</v>
      </c>
      <c r="G82" s="33">
        <f t="shared" si="42"/>
        <v>1106.1547479999999</v>
      </c>
      <c r="H82" s="33">
        <f t="shared" si="42"/>
        <v>3566.6945430000001</v>
      </c>
      <c r="I82" s="33">
        <f t="shared" si="42"/>
        <v>454.27302500000002</v>
      </c>
      <c r="J82" s="33">
        <f t="shared" si="42"/>
        <v>212.62135799999999</v>
      </c>
      <c r="K82" s="223">
        <f t="shared" si="42"/>
        <v>2.9479600000000001</v>
      </c>
      <c r="L82" s="220">
        <f t="shared" si="43"/>
        <v>3563.7465830000001</v>
      </c>
      <c r="M82" s="220"/>
      <c r="N82" s="220">
        <f t="shared" si="44"/>
        <v>8653.1279250000007</v>
      </c>
      <c r="O82" s="147"/>
      <c r="P82" s="153"/>
      <c r="Q82" s="153"/>
    </row>
    <row r="83" spans="1:17">
      <c r="A83" s="221">
        <f t="shared" si="45"/>
        <v>43466</v>
      </c>
      <c r="B83" s="222">
        <f t="shared" si="45"/>
        <v>2</v>
      </c>
      <c r="C83" s="222">
        <f t="shared" si="45"/>
        <v>9</v>
      </c>
      <c r="D83" s="33">
        <f t="shared" si="42"/>
        <v>135.85813099999999</v>
      </c>
      <c r="E83" s="33">
        <f t="shared" si="42"/>
        <v>2391.9385430000002</v>
      </c>
      <c r="F83" s="33">
        <f t="shared" si="42"/>
        <v>694.01992199999995</v>
      </c>
      <c r="G83" s="33">
        <f>G49+G66</f>
        <v>1048.8213390000001</v>
      </c>
      <c r="H83" s="33">
        <f t="shared" si="42"/>
        <v>3558.8103219999998</v>
      </c>
      <c r="I83" s="33">
        <f t="shared" si="42"/>
        <v>482.31079899999997</v>
      </c>
      <c r="J83" s="33">
        <f t="shared" si="42"/>
        <v>204.66477800000001</v>
      </c>
      <c r="K83" s="223">
        <f t="shared" si="42"/>
        <v>3.4344399999999999</v>
      </c>
      <c r="L83" s="220">
        <f t="shared" si="43"/>
        <v>3555.3758819999998</v>
      </c>
      <c r="M83" s="220"/>
      <c r="N83" s="220">
        <f t="shared" si="44"/>
        <v>8516.4238340000011</v>
      </c>
      <c r="O83" s="147"/>
      <c r="P83" s="153"/>
      <c r="Q83" s="153"/>
    </row>
    <row r="84" spans="1:17">
      <c r="A84" s="221">
        <f t="shared" si="45"/>
        <v>43497</v>
      </c>
      <c r="B84" s="222">
        <f t="shared" si="45"/>
        <v>7</v>
      </c>
      <c r="C84" s="222">
        <f t="shared" si="45"/>
        <v>8</v>
      </c>
      <c r="D84" s="33">
        <f t="shared" si="42"/>
        <v>144.93231800000001</v>
      </c>
      <c r="E84" s="33">
        <f t="shared" si="42"/>
        <v>2632.2183599999998</v>
      </c>
      <c r="F84" s="33">
        <f t="shared" si="42"/>
        <v>894.710194</v>
      </c>
      <c r="G84" s="33">
        <f t="shared" si="42"/>
        <v>1146.938684</v>
      </c>
      <c r="H84" s="33">
        <f t="shared" si="42"/>
        <v>3412.0589129999998</v>
      </c>
      <c r="I84" s="33">
        <f t="shared" si="42"/>
        <v>463.63452999999998</v>
      </c>
      <c r="J84" s="33">
        <f t="shared" si="42"/>
        <v>178.63135399999999</v>
      </c>
      <c r="K84" s="223">
        <f t="shared" si="42"/>
        <v>2.9751999999999996</v>
      </c>
      <c r="L84" s="220">
        <f t="shared" si="43"/>
        <v>3409.083713</v>
      </c>
      <c r="M84" s="220"/>
      <c r="N84" s="220">
        <f t="shared" si="44"/>
        <v>8873.1243529999974</v>
      </c>
      <c r="O84" s="147"/>
      <c r="P84" s="153"/>
      <c r="Q84" s="153"/>
    </row>
    <row r="85" spans="1:17">
      <c r="A85" s="221">
        <f t="shared" si="45"/>
        <v>43525</v>
      </c>
      <c r="B85" s="222">
        <f t="shared" si="45"/>
        <v>4</v>
      </c>
      <c r="C85" s="222">
        <f t="shared" si="45"/>
        <v>8</v>
      </c>
      <c r="D85" s="33">
        <f t="shared" si="42"/>
        <v>125.84850299999999</v>
      </c>
      <c r="E85" s="33">
        <f t="shared" si="42"/>
        <v>2517.5121399999998</v>
      </c>
      <c r="F85" s="33">
        <f t="shared" si="42"/>
        <v>794.05742999999995</v>
      </c>
      <c r="G85" s="33">
        <f t="shared" si="42"/>
        <v>1029.056155</v>
      </c>
      <c r="H85" s="33">
        <f t="shared" si="42"/>
        <v>3169.2236370000001</v>
      </c>
      <c r="I85" s="33">
        <f t="shared" si="42"/>
        <v>384.83575200000001</v>
      </c>
      <c r="J85" s="33">
        <f t="shared" si="42"/>
        <v>193.23163199999999</v>
      </c>
      <c r="K85" s="223">
        <f t="shared" si="42"/>
        <v>2.9442400000000002</v>
      </c>
      <c r="L85" s="220">
        <f t="shared" si="43"/>
        <v>3166.2793970000002</v>
      </c>
      <c r="M85" s="220"/>
      <c r="N85" s="220">
        <f t="shared" si="44"/>
        <v>8213.765249</v>
      </c>
      <c r="O85" s="147"/>
      <c r="P85" s="153"/>
      <c r="Q85" s="153"/>
    </row>
    <row r="86" spans="1:17">
      <c r="A86" s="221">
        <f t="shared" si="45"/>
        <v>43556</v>
      </c>
      <c r="B86" s="222">
        <f t="shared" si="45"/>
        <v>15</v>
      </c>
      <c r="C86" s="222">
        <f t="shared" si="45"/>
        <v>8</v>
      </c>
      <c r="D86" s="33">
        <f t="shared" si="42"/>
        <v>108.03649799999999</v>
      </c>
      <c r="E86" s="33">
        <f t="shared" si="42"/>
        <v>2000.9891700000001</v>
      </c>
      <c r="F86" s="33">
        <f t="shared" si="42"/>
        <v>552.56192399999998</v>
      </c>
      <c r="G86" s="33">
        <f t="shared" si="42"/>
        <v>1009.38733</v>
      </c>
      <c r="H86" s="33">
        <f t="shared" si="42"/>
        <v>3051.8010060000001</v>
      </c>
      <c r="I86" s="33">
        <f t="shared" si="42"/>
        <v>377.46362499999998</v>
      </c>
      <c r="J86" s="33">
        <f t="shared" si="42"/>
        <v>186.35906</v>
      </c>
      <c r="K86" s="223">
        <f t="shared" si="42"/>
        <v>2.6692399999999998</v>
      </c>
      <c r="L86" s="220">
        <f t="shared" si="43"/>
        <v>3049.131766</v>
      </c>
      <c r="M86" s="220"/>
      <c r="N86" s="220">
        <f t="shared" si="44"/>
        <v>7286.598613000001</v>
      </c>
      <c r="O86" s="147"/>
      <c r="P86" s="153"/>
      <c r="Q86" s="153"/>
    </row>
    <row r="87" spans="1:17">
      <c r="A87" s="221">
        <f t="shared" si="45"/>
        <v>43586</v>
      </c>
      <c r="B87" s="222">
        <f t="shared" si="45"/>
        <v>1</v>
      </c>
      <c r="C87" s="222">
        <f t="shared" si="45"/>
        <v>8</v>
      </c>
      <c r="D87" s="33">
        <f t="shared" si="42"/>
        <v>108.049009</v>
      </c>
      <c r="E87" s="33">
        <f t="shared" si="42"/>
        <v>1809.610629</v>
      </c>
      <c r="F87" s="33">
        <f t="shared" si="42"/>
        <v>513.98045500000001</v>
      </c>
      <c r="G87" s="33">
        <f t="shared" si="42"/>
        <v>948.00661000000002</v>
      </c>
      <c r="H87" s="33">
        <f t="shared" si="42"/>
        <v>3407.2709759999998</v>
      </c>
      <c r="I87" s="33">
        <f t="shared" si="42"/>
        <v>485.47007400000001</v>
      </c>
      <c r="J87" s="33">
        <f t="shared" si="42"/>
        <v>189.456853</v>
      </c>
      <c r="K87" s="223">
        <f t="shared" si="42"/>
        <v>2.1267600000000004</v>
      </c>
      <c r="L87" s="220">
        <f t="shared" si="43"/>
        <v>3405.1442159999997</v>
      </c>
      <c r="M87" s="220"/>
      <c r="N87" s="220">
        <f t="shared" si="44"/>
        <v>7461.8446059999997</v>
      </c>
      <c r="O87" s="147"/>
      <c r="P87" s="153"/>
      <c r="Q87" s="153"/>
    </row>
    <row r="88" spans="1:17">
      <c r="A88" s="221">
        <f t="shared" si="45"/>
        <v>43617</v>
      </c>
      <c r="B88" s="222">
        <f t="shared" si="45"/>
        <v>12</v>
      </c>
      <c r="C88" s="222">
        <f t="shared" si="45"/>
        <v>17</v>
      </c>
      <c r="D88" s="33">
        <f t="shared" si="42"/>
        <v>120.229544</v>
      </c>
      <c r="E88" s="33">
        <f t="shared" si="42"/>
        <v>2384.6284439999999</v>
      </c>
      <c r="F88" s="33">
        <f t="shared" si="42"/>
        <v>716.68087100000002</v>
      </c>
      <c r="G88" s="33">
        <f t="shared" si="42"/>
        <v>1046.8520900000001</v>
      </c>
      <c r="H88" s="33">
        <f t="shared" si="42"/>
        <v>4340.936498</v>
      </c>
      <c r="I88" s="33">
        <f t="shared" si="42"/>
        <v>737.80702399999996</v>
      </c>
      <c r="J88" s="33">
        <f t="shared" si="42"/>
        <v>190.64849899999999</v>
      </c>
      <c r="K88" s="223">
        <f t="shared" si="42"/>
        <v>2.9371199999999997</v>
      </c>
      <c r="L88" s="220">
        <f t="shared" si="43"/>
        <v>4337.9993780000004</v>
      </c>
      <c r="M88" s="220"/>
      <c r="N88" s="220">
        <f t="shared" si="44"/>
        <v>9537.7829700000002</v>
      </c>
      <c r="O88" s="147"/>
      <c r="P88" s="153"/>
      <c r="Q88" s="153"/>
    </row>
    <row r="89" spans="1:17" ht="13.5" thickBot="1">
      <c r="A89" s="44"/>
      <c r="B89" s="45"/>
      <c r="C89" s="45"/>
      <c r="D89" s="54">
        <f t="shared" ref="D89:L89" si="46">SUM(D77:D88)</f>
        <v>1495.311467</v>
      </c>
      <c r="E89" s="54">
        <f t="shared" si="46"/>
        <v>27401.65047</v>
      </c>
      <c r="F89" s="54">
        <f t="shared" si="46"/>
        <v>8405.229632999999</v>
      </c>
      <c r="G89" s="54">
        <f t="shared" si="46"/>
        <v>12474.678698000002</v>
      </c>
      <c r="H89" s="54">
        <f t="shared" si="46"/>
        <v>45936.893572000008</v>
      </c>
      <c r="I89" s="54">
        <f t="shared" si="46"/>
        <v>6113.4732279999998</v>
      </c>
      <c r="J89" s="54">
        <f t="shared" si="46"/>
        <v>2322.2503539999998</v>
      </c>
      <c r="K89" s="55">
        <f t="shared" si="46"/>
        <v>34.705839999999995</v>
      </c>
      <c r="L89" s="57">
        <f t="shared" si="46"/>
        <v>45902.187731999999</v>
      </c>
      <c r="M89" s="54"/>
      <c r="N89" s="54">
        <f>SUM(N77:N88)</f>
        <v>104149.48742199999</v>
      </c>
      <c r="O89" s="33"/>
      <c r="P89" s="153"/>
      <c r="Q89" s="153"/>
    </row>
    <row r="90" spans="1:17" ht="13.5" thickTop="1">
      <c r="A90" s="42"/>
      <c r="B90" s="43"/>
      <c r="C90" s="43"/>
      <c r="D90" s="34"/>
      <c r="E90" s="34"/>
      <c r="F90" s="34"/>
      <c r="G90" s="34"/>
      <c r="H90" s="35" t="s">
        <v>61</v>
      </c>
      <c r="I90" s="35" t="s">
        <v>62</v>
      </c>
      <c r="J90" s="34"/>
      <c r="K90" s="34"/>
      <c r="L90" s="34"/>
      <c r="M90" s="34"/>
      <c r="N90" s="34"/>
      <c r="O90" s="248"/>
    </row>
    <row r="91" spans="1:17" ht="13.5" thickBot="1">
      <c r="A91" s="44"/>
      <c r="B91" s="45"/>
      <c r="C91" s="45"/>
      <c r="D91" s="34"/>
      <c r="E91" s="34"/>
      <c r="F91" s="34"/>
      <c r="G91" s="35"/>
      <c r="H91" s="35" t="s">
        <v>261</v>
      </c>
      <c r="I91" s="34"/>
      <c r="J91" s="34"/>
      <c r="K91" s="34"/>
      <c r="L91" s="34"/>
      <c r="M91" s="34"/>
      <c r="N91" s="34"/>
      <c r="O91" s="248"/>
    </row>
    <row r="92" spans="1:17" ht="13.5" thickBot="1">
      <c r="A92" s="44"/>
      <c r="B92" s="45"/>
      <c r="C92" s="45"/>
      <c r="D92" s="31" t="s">
        <v>42</v>
      </c>
      <c r="E92" s="36"/>
      <c r="F92" s="36"/>
      <c r="G92" s="36"/>
      <c r="H92" s="36"/>
      <c r="I92" s="36"/>
      <c r="J92" s="36"/>
      <c r="K92" s="32" t="s">
        <v>39</v>
      </c>
      <c r="L92" s="37"/>
      <c r="M92" s="37"/>
      <c r="N92" s="38"/>
      <c r="O92" s="158"/>
    </row>
    <row r="93" spans="1:17">
      <c r="A93" s="39" t="s">
        <v>43</v>
      </c>
      <c r="B93" s="61" t="s">
        <v>44</v>
      </c>
      <c r="C93" s="61" t="s">
        <v>45</v>
      </c>
      <c r="D93" s="39" t="s">
        <v>46</v>
      </c>
      <c r="E93" s="39" t="s">
        <v>47</v>
      </c>
      <c r="F93" s="39" t="s">
        <v>48</v>
      </c>
      <c r="G93" s="39" t="s">
        <v>49</v>
      </c>
      <c r="H93" s="39" t="s">
        <v>53</v>
      </c>
      <c r="I93" s="39" t="s">
        <v>51</v>
      </c>
      <c r="J93" s="39" t="s">
        <v>52</v>
      </c>
      <c r="K93" s="40" t="s">
        <v>53</v>
      </c>
      <c r="L93" s="41" t="s">
        <v>54</v>
      </c>
      <c r="M93" s="34"/>
      <c r="N93" s="41" t="s">
        <v>10</v>
      </c>
      <c r="O93" s="41"/>
    </row>
    <row r="94" spans="1:17">
      <c r="A94" s="221">
        <f>A77</f>
        <v>43282</v>
      </c>
      <c r="B94" s="222">
        <f t="shared" ref="B94:C94" si="47">B77</f>
        <v>16</v>
      </c>
      <c r="C94" s="222">
        <f t="shared" si="47"/>
        <v>18</v>
      </c>
      <c r="D94" s="228">
        <v>-1.5577224374731655</v>
      </c>
      <c r="E94" s="228">
        <v>-39.149649988356686</v>
      </c>
      <c r="F94" s="228">
        <v>-20.681930346902959</v>
      </c>
      <c r="G94" s="228">
        <v>0.37868768109596984</v>
      </c>
      <c r="H94" s="228">
        <v>-30.625880512170244</v>
      </c>
      <c r="I94" s="228">
        <v>-26.071128875235392</v>
      </c>
      <c r="J94" s="228">
        <v>1.0495544248931734E-2</v>
      </c>
      <c r="K94" s="229">
        <v>0</v>
      </c>
      <c r="L94" s="227">
        <f t="shared" ref="L94:L105" si="48">H94-K94</f>
        <v>-30.625880512170244</v>
      </c>
      <c r="M94" s="227"/>
      <c r="N94" s="227">
        <f t="shared" ref="N94:N105" si="49">SUM(D94:J94)</f>
        <v>-117.69712893479355</v>
      </c>
      <c r="O94" s="271"/>
      <c r="P94" s="153"/>
      <c r="Q94" s="153"/>
    </row>
    <row r="95" spans="1:17">
      <c r="A95" s="221">
        <f t="shared" ref="A95:C105" si="50">A78</f>
        <v>43313</v>
      </c>
      <c r="B95" s="222">
        <f t="shared" si="50"/>
        <v>9</v>
      </c>
      <c r="C95" s="222">
        <f t="shared" si="50"/>
        <v>17</v>
      </c>
      <c r="D95" s="228">
        <v>-2.4722038035597813</v>
      </c>
      <c r="E95" s="228">
        <v>-4.2289389135162985</v>
      </c>
      <c r="F95" s="228">
        <v>-144.02175055851581</v>
      </c>
      <c r="G95" s="228">
        <v>2.6696342581115742</v>
      </c>
      <c r="H95" s="228">
        <v>23.308603441420384</v>
      </c>
      <c r="I95" s="228">
        <v>3.78379320696216</v>
      </c>
      <c r="J95" s="228">
        <v>6.4827056149600298E-2</v>
      </c>
      <c r="K95" s="229">
        <v>0</v>
      </c>
      <c r="L95" s="227">
        <f t="shared" si="48"/>
        <v>23.308603441420384</v>
      </c>
      <c r="M95" s="227"/>
      <c r="N95" s="227">
        <f t="shared" si="49"/>
        <v>-120.89603531294814</v>
      </c>
      <c r="O95" s="271"/>
      <c r="P95" s="153"/>
      <c r="Q95" s="153"/>
    </row>
    <row r="96" spans="1:17">
      <c r="A96" s="221">
        <f t="shared" si="50"/>
        <v>43344</v>
      </c>
      <c r="B96" s="222">
        <f t="shared" si="50"/>
        <v>5</v>
      </c>
      <c r="C96" s="222">
        <f t="shared" si="50"/>
        <v>17</v>
      </c>
      <c r="D96" s="228">
        <v>0.73821754449489252</v>
      </c>
      <c r="E96" s="228">
        <v>59.411573024217894</v>
      </c>
      <c r="F96" s="228">
        <v>-31.762569744127873</v>
      </c>
      <c r="G96" s="228">
        <v>-12.546694126965486</v>
      </c>
      <c r="H96" s="228">
        <v>-84.739432209476561</v>
      </c>
      <c r="I96" s="228">
        <v>-11.403554269196746</v>
      </c>
      <c r="J96" s="228">
        <v>-0.41786132816948285</v>
      </c>
      <c r="K96" s="229">
        <v>0</v>
      </c>
      <c r="L96" s="227">
        <f t="shared" si="48"/>
        <v>-84.739432209476561</v>
      </c>
      <c r="M96" s="227"/>
      <c r="N96" s="227">
        <f t="shared" si="49"/>
        <v>-80.720321109223363</v>
      </c>
      <c r="O96" s="271"/>
      <c r="P96" s="153"/>
      <c r="Q96" s="153"/>
    </row>
    <row r="97" spans="1:17">
      <c r="A97" s="221">
        <f t="shared" si="50"/>
        <v>43374</v>
      </c>
      <c r="B97" s="222">
        <f t="shared" si="50"/>
        <v>30</v>
      </c>
      <c r="C97" s="222">
        <f t="shared" si="50"/>
        <v>8</v>
      </c>
      <c r="D97" s="228">
        <v>-8.8506927128165493</v>
      </c>
      <c r="E97" s="228">
        <v>109.62900587828254</v>
      </c>
      <c r="F97" s="228">
        <v>-72.628378559128222</v>
      </c>
      <c r="G97" s="228">
        <v>10.129059577483408</v>
      </c>
      <c r="H97" s="228">
        <v>68.438145064212307</v>
      </c>
      <c r="I97" s="228">
        <v>3.3442541238944892</v>
      </c>
      <c r="J97" s="228">
        <v>0.5361434087666378</v>
      </c>
      <c r="K97" s="229">
        <v>0</v>
      </c>
      <c r="L97" s="227">
        <f t="shared" si="48"/>
        <v>68.438145064212307</v>
      </c>
      <c r="M97" s="227"/>
      <c r="N97" s="227">
        <f t="shared" si="49"/>
        <v>110.5975367806946</v>
      </c>
      <c r="O97" s="271"/>
      <c r="P97" s="153"/>
      <c r="Q97" s="153"/>
    </row>
    <row r="98" spans="1:17">
      <c r="A98" s="221">
        <f t="shared" si="50"/>
        <v>43405</v>
      </c>
      <c r="B98" s="222">
        <f t="shared" si="50"/>
        <v>19</v>
      </c>
      <c r="C98" s="222">
        <f t="shared" si="50"/>
        <v>8</v>
      </c>
      <c r="D98" s="228">
        <v>-2.3087228044789718</v>
      </c>
      <c r="E98" s="228">
        <v>162.79415462004292</v>
      </c>
      <c r="F98" s="228">
        <v>-106.24699456738074</v>
      </c>
      <c r="G98" s="228">
        <v>-3.6623553427606148</v>
      </c>
      <c r="H98" s="228">
        <v>70.564073210584766</v>
      </c>
      <c r="I98" s="228">
        <v>-2.617607010667319</v>
      </c>
      <c r="J98" s="228">
        <v>-0.3733175325027755</v>
      </c>
      <c r="K98" s="229">
        <v>0</v>
      </c>
      <c r="L98" s="227">
        <f t="shared" si="48"/>
        <v>70.564073210584766</v>
      </c>
      <c r="M98" s="227"/>
      <c r="N98" s="227">
        <f t="shared" si="49"/>
        <v>118.14923057283725</v>
      </c>
      <c r="O98" s="271"/>
      <c r="P98" s="153"/>
      <c r="Q98" s="153"/>
    </row>
    <row r="99" spans="1:17">
      <c r="A99" s="221">
        <f t="shared" si="50"/>
        <v>43435</v>
      </c>
      <c r="B99" s="222">
        <f t="shared" si="50"/>
        <v>7</v>
      </c>
      <c r="C99" s="222">
        <f t="shared" si="50"/>
        <v>8</v>
      </c>
      <c r="D99" s="228">
        <v>-13.109919980856617</v>
      </c>
      <c r="E99" s="228">
        <v>177.30238684725185</v>
      </c>
      <c r="F99" s="228">
        <v>33.177357211802857</v>
      </c>
      <c r="G99" s="228">
        <v>1.6182913519694122</v>
      </c>
      <c r="H99" s="228">
        <v>40.704162964098487</v>
      </c>
      <c r="I99" s="228">
        <v>-2.1273743035221733</v>
      </c>
      <c r="J99" s="228">
        <v>0.1615523737030693</v>
      </c>
      <c r="K99" s="229">
        <v>0</v>
      </c>
      <c r="L99" s="227">
        <f t="shared" si="48"/>
        <v>40.704162964098487</v>
      </c>
      <c r="M99" s="227"/>
      <c r="N99" s="227">
        <f t="shared" si="49"/>
        <v>237.72645646444693</v>
      </c>
      <c r="O99" s="271"/>
      <c r="P99" s="153"/>
      <c r="Q99" s="153"/>
    </row>
    <row r="100" spans="1:17">
      <c r="A100" s="221">
        <f t="shared" si="50"/>
        <v>43466</v>
      </c>
      <c r="B100" s="222">
        <f t="shared" si="50"/>
        <v>2</v>
      </c>
      <c r="C100" s="222">
        <f t="shared" si="50"/>
        <v>9</v>
      </c>
      <c r="D100" s="228">
        <v>-3.9550684909700893</v>
      </c>
      <c r="E100" s="228">
        <v>78.726247914587105</v>
      </c>
      <c r="F100" s="228">
        <v>82.052343382129848</v>
      </c>
      <c r="G100" s="228">
        <v>15.01564095602151</v>
      </c>
      <c r="H100" s="228">
        <v>-27.145096989191039</v>
      </c>
      <c r="I100" s="228">
        <v>1.4726544996721553</v>
      </c>
      <c r="J100" s="228">
        <v>1.5026878745292387</v>
      </c>
      <c r="K100" s="229">
        <v>0</v>
      </c>
      <c r="L100" s="227">
        <f t="shared" si="48"/>
        <v>-27.145096989191039</v>
      </c>
      <c r="M100" s="227"/>
      <c r="N100" s="227">
        <f t="shared" si="49"/>
        <v>147.66940914677872</v>
      </c>
      <c r="O100" s="271"/>
      <c r="P100" s="153"/>
      <c r="Q100" s="153"/>
    </row>
    <row r="101" spans="1:17">
      <c r="A101" s="221">
        <f t="shared" si="50"/>
        <v>43497</v>
      </c>
      <c r="B101" s="222">
        <f t="shared" si="50"/>
        <v>7</v>
      </c>
      <c r="C101" s="222">
        <f t="shared" si="50"/>
        <v>8</v>
      </c>
      <c r="D101" s="228">
        <v>-9.0766073799556395</v>
      </c>
      <c r="E101" s="228">
        <v>-168.04329809684242</v>
      </c>
      <c r="F101" s="228">
        <v>-199.91568346303816</v>
      </c>
      <c r="G101" s="228">
        <v>-12.062356533950977</v>
      </c>
      <c r="H101" s="228">
        <v>-9.8371704596217384</v>
      </c>
      <c r="I101" s="228">
        <v>-16.385764286145118</v>
      </c>
      <c r="J101" s="228">
        <v>-1.0042791972138807</v>
      </c>
      <c r="K101" s="229">
        <v>0</v>
      </c>
      <c r="L101" s="227">
        <f t="shared" si="48"/>
        <v>-9.8371704596217384</v>
      </c>
      <c r="M101" s="227"/>
      <c r="N101" s="227">
        <f t="shared" si="49"/>
        <v>-416.32515941676792</v>
      </c>
      <c r="O101" s="271"/>
      <c r="P101" s="153"/>
      <c r="Q101" s="153"/>
    </row>
    <row r="102" spans="1:17">
      <c r="A102" s="221">
        <f t="shared" si="50"/>
        <v>43525</v>
      </c>
      <c r="B102" s="222">
        <f t="shared" si="50"/>
        <v>4</v>
      </c>
      <c r="C102" s="222">
        <f t="shared" si="50"/>
        <v>8</v>
      </c>
      <c r="D102" s="228">
        <v>-2.0031645625174272</v>
      </c>
      <c r="E102" s="228">
        <v>-129.24710793364167</v>
      </c>
      <c r="F102" s="228">
        <v>-135.50001625067597</v>
      </c>
      <c r="G102" s="228">
        <v>-12.069898028345976</v>
      </c>
      <c r="H102" s="228">
        <v>21.847791144992279</v>
      </c>
      <c r="I102" s="228">
        <v>-12.068717929808496</v>
      </c>
      <c r="J102" s="228">
        <v>-1.1213643289573316</v>
      </c>
      <c r="K102" s="229">
        <v>0</v>
      </c>
      <c r="L102" s="227">
        <f t="shared" si="48"/>
        <v>21.847791144992279</v>
      </c>
      <c r="M102" s="227"/>
      <c r="N102" s="227">
        <f t="shared" si="49"/>
        <v>-270.16247788895453</v>
      </c>
      <c r="O102" s="271"/>
      <c r="P102" s="153"/>
      <c r="Q102" s="153"/>
    </row>
    <row r="103" spans="1:17">
      <c r="A103" s="221">
        <f t="shared" si="50"/>
        <v>43556</v>
      </c>
      <c r="B103" s="222">
        <f t="shared" si="50"/>
        <v>15</v>
      </c>
      <c r="C103" s="222">
        <f t="shared" si="50"/>
        <v>8</v>
      </c>
      <c r="D103" s="228">
        <v>5.77885472455824</v>
      </c>
      <c r="E103" s="228">
        <v>75.27114597022414</v>
      </c>
      <c r="F103" s="228">
        <v>33.271809339455572</v>
      </c>
      <c r="G103" s="228">
        <v>-6.3148850692222753</v>
      </c>
      <c r="H103" s="228">
        <v>37.494092069439553</v>
      </c>
      <c r="I103" s="228">
        <v>-2.7108132346234295</v>
      </c>
      <c r="J103" s="228">
        <v>-0.40309383956142664</v>
      </c>
      <c r="K103" s="229">
        <v>0</v>
      </c>
      <c r="L103" s="227">
        <f t="shared" si="48"/>
        <v>37.494092069439553</v>
      </c>
      <c r="M103" s="227"/>
      <c r="N103" s="227">
        <f t="shared" si="49"/>
        <v>142.38710996027038</v>
      </c>
      <c r="O103" s="271"/>
      <c r="P103" s="153"/>
      <c r="Q103" s="153"/>
    </row>
    <row r="104" spans="1:17">
      <c r="A104" s="221">
        <f t="shared" si="50"/>
        <v>43586</v>
      </c>
      <c r="B104" s="222">
        <f t="shared" si="50"/>
        <v>1</v>
      </c>
      <c r="C104" s="222">
        <f t="shared" si="50"/>
        <v>8</v>
      </c>
      <c r="D104" s="228">
        <v>1.9313889951100107</v>
      </c>
      <c r="E104" s="228">
        <v>84.666087143914851</v>
      </c>
      <c r="F104" s="228">
        <v>28.999479070327322</v>
      </c>
      <c r="G104" s="228">
        <v>9.3271684123994092</v>
      </c>
      <c r="H104" s="228">
        <v>53.647307764040754</v>
      </c>
      <c r="I104" s="228">
        <v>-74.742787573321166</v>
      </c>
      <c r="J104" s="228">
        <v>0.35549537874734627</v>
      </c>
      <c r="K104" s="229">
        <v>0</v>
      </c>
      <c r="L104" s="227">
        <f t="shared" si="48"/>
        <v>53.647307764040754</v>
      </c>
      <c r="M104" s="227"/>
      <c r="N104" s="227">
        <f t="shared" si="49"/>
        <v>104.18413919121853</v>
      </c>
      <c r="O104" s="271"/>
      <c r="P104" s="153"/>
      <c r="Q104" s="153"/>
    </row>
    <row r="105" spans="1:17">
      <c r="A105" s="221">
        <f t="shared" si="50"/>
        <v>43617</v>
      </c>
      <c r="B105" s="222">
        <f t="shared" si="50"/>
        <v>12</v>
      </c>
      <c r="C105" s="222">
        <f t="shared" si="50"/>
        <v>17</v>
      </c>
      <c r="D105" s="228">
        <v>-0.6543741760031202</v>
      </c>
      <c r="E105" s="228">
        <v>-178.4422372996568</v>
      </c>
      <c r="F105" s="228">
        <v>-27.389099468583435</v>
      </c>
      <c r="G105" s="228">
        <v>-1.6057506121063216</v>
      </c>
      <c r="H105" s="228">
        <v>-6.9358288628123228</v>
      </c>
      <c r="I105" s="228">
        <v>74.515026848305098</v>
      </c>
      <c r="J105" s="228">
        <v>-6.5554645865344069E-2</v>
      </c>
      <c r="K105" s="229">
        <v>0</v>
      </c>
      <c r="L105" s="227">
        <f t="shared" si="48"/>
        <v>-6.9358288628123228</v>
      </c>
      <c r="M105" s="227"/>
      <c r="N105" s="227">
        <f t="shared" si="49"/>
        <v>-140.57781821672225</v>
      </c>
      <c r="O105" s="271"/>
      <c r="P105" s="153"/>
      <c r="Q105" s="153"/>
    </row>
    <row r="106" spans="1:17" ht="13.5" thickBot="1">
      <c r="A106" s="44"/>
      <c r="B106" s="45"/>
      <c r="C106" s="45"/>
      <c r="D106" s="144">
        <f t="shared" ref="D106:K106" si="51">SUM(D94:D105)</f>
        <v>-35.540015084468209</v>
      </c>
      <c r="E106" s="144">
        <f t="shared" si="51"/>
        <v>228.68936916650736</v>
      </c>
      <c r="F106" s="144">
        <f t="shared" si="51"/>
        <v>-560.64543395463772</v>
      </c>
      <c r="G106" s="144">
        <f t="shared" si="51"/>
        <v>-9.1234574762703655</v>
      </c>
      <c r="H106" s="144">
        <f t="shared" si="51"/>
        <v>156.72076662551663</v>
      </c>
      <c r="I106" s="144">
        <f t="shared" si="51"/>
        <v>-65.012018803685947</v>
      </c>
      <c r="J106" s="144">
        <f t="shared" si="51"/>
        <v>-0.75426923612541741</v>
      </c>
      <c r="K106" s="145">
        <f t="shared" si="51"/>
        <v>0</v>
      </c>
      <c r="L106" s="144">
        <f>SUM(L94:L105)</f>
        <v>156.72076662551663</v>
      </c>
      <c r="M106" s="144"/>
      <c r="N106" s="144">
        <f>SUM(N94:N105)</f>
        <v>-285.6650587631633</v>
      </c>
      <c r="O106" s="146"/>
      <c r="P106" s="153"/>
      <c r="Q106" s="153"/>
    </row>
    <row r="107" spans="1:17" ht="14.25" thickTop="1" thickBot="1">
      <c r="A107" s="42"/>
      <c r="B107" s="43"/>
      <c r="C107" s="43"/>
      <c r="D107" s="34"/>
      <c r="E107" s="34"/>
      <c r="F107" s="34"/>
      <c r="G107" s="34"/>
      <c r="H107" s="35" t="s">
        <v>59</v>
      </c>
      <c r="I107" s="46" t="s">
        <v>60</v>
      </c>
      <c r="J107" s="34"/>
      <c r="K107" s="34"/>
      <c r="L107" s="34"/>
      <c r="M107" s="34"/>
      <c r="N107" s="34"/>
      <c r="O107" s="248"/>
    </row>
    <row r="108" spans="1:17" ht="13.5" thickBot="1">
      <c r="A108" s="44"/>
      <c r="B108" s="45"/>
      <c r="C108" s="45"/>
      <c r="D108" s="31" t="s">
        <v>64</v>
      </c>
      <c r="E108" s="36"/>
      <c r="F108" s="36"/>
      <c r="G108" s="36"/>
      <c r="H108" s="36"/>
      <c r="I108" s="36"/>
      <c r="J108" s="36"/>
      <c r="K108" s="47"/>
      <c r="L108" s="34"/>
      <c r="M108" s="34"/>
      <c r="N108" s="34"/>
      <c r="O108" s="248"/>
    </row>
    <row r="109" spans="1:17" ht="13.5" thickBot="1">
      <c r="A109" s="44"/>
      <c r="B109" s="45"/>
      <c r="C109" s="45"/>
      <c r="D109" s="31" t="s">
        <v>42</v>
      </c>
      <c r="E109" s="36"/>
      <c r="F109" s="36"/>
      <c r="G109" s="36"/>
      <c r="H109" s="36"/>
      <c r="I109" s="36"/>
      <c r="J109" s="36"/>
      <c r="K109" s="32" t="s">
        <v>39</v>
      </c>
      <c r="L109" s="37"/>
      <c r="M109" s="37"/>
      <c r="N109" s="38"/>
      <c r="O109" s="158"/>
    </row>
    <row r="110" spans="1:17">
      <c r="A110" s="39" t="s">
        <v>43</v>
      </c>
      <c r="B110" s="61" t="s">
        <v>44</v>
      </c>
      <c r="C110" s="61" t="s">
        <v>45</v>
      </c>
      <c r="D110" s="39" t="s">
        <v>46</v>
      </c>
      <c r="E110" s="39" t="s">
        <v>47</v>
      </c>
      <c r="F110" s="39" t="s">
        <v>48</v>
      </c>
      <c r="G110" s="39" t="s">
        <v>49</v>
      </c>
      <c r="H110" s="39" t="s">
        <v>53</v>
      </c>
      <c r="I110" s="39" t="s">
        <v>51</v>
      </c>
      <c r="J110" s="39" t="s">
        <v>52</v>
      </c>
      <c r="K110" s="40" t="s">
        <v>53</v>
      </c>
      <c r="L110" s="41" t="s">
        <v>54</v>
      </c>
      <c r="M110" s="34"/>
      <c r="N110" s="41" t="s">
        <v>10</v>
      </c>
      <c r="O110" s="41"/>
    </row>
    <row r="111" spans="1:17">
      <c r="A111" s="221">
        <f>A94</f>
        <v>43282</v>
      </c>
      <c r="B111" s="222">
        <f t="shared" ref="B111:C111" si="52">B94</f>
        <v>16</v>
      </c>
      <c r="C111" s="222">
        <f t="shared" si="52"/>
        <v>18</v>
      </c>
      <c r="D111" s="146">
        <f t="shared" ref="D111:K122" si="53">D77+D94</f>
        <v>129.71390856252685</v>
      </c>
      <c r="E111" s="146">
        <f t="shared" si="53"/>
        <v>2497.2917950116434</v>
      </c>
      <c r="F111" s="146">
        <f t="shared" si="53"/>
        <v>765.07583465309699</v>
      </c>
      <c r="G111" s="146">
        <f t="shared" si="53"/>
        <v>1099.680633681096</v>
      </c>
      <c r="H111" s="146">
        <f t="shared" si="53"/>
        <v>5082.6044794878289</v>
      </c>
      <c r="I111" s="146">
        <f t="shared" si="53"/>
        <v>658.3790071247646</v>
      </c>
      <c r="J111" s="146">
        <f t="shared" si="53"/>
        <v>189.22880154424894</v>
      </c>
      <c r="K111" s="229">
        <f t="shared" si="53"/>
        <v>3.6610800000000001</v>
      </c>
      <c r="L111" s="227">
        <f t="shared" ref="L111:L122" si="54">H111-K111</f>
        <v>5078.9433994878291</v>
      </c>
      <c r="M111" s="227"/>
      <c r="N111" s="227">
        <f t="shared" ref="N111:N122" si="55">SUM(D111:J111)</f>
        <v>10421.974460065205</v>
      </c>
      <c r="O111" s="271"/>
      <c r="P111" s="153"/>
      <c r="Q111" s="153"/>
    </row>
    <row r="112" spans="1:17">
      <c r="A112" s="221">
        <f t="shared" ref="A112:C122" si="56">A95</f>
        <v>43313</v>
      </c>
      <c r="B112" s="222">
        <f t="shared" si="56"/>
        <v>9</v>
      </c>
      <c r="C112" s="222">
        <f t="shared" si="56"/>
        <v>17</v>
      </c>
      <c r="D112" s="146">
        <f t="shared" si="53"/>
        <v>131.56825819644021</v>
      </c>
      <c r="E112" s="146">
        <f t="shared" si="53"/>
        <v>2522.2636770864838</v>
      </c>
      <c r="F112" s="146">
        <f t="shared" si="53"/>
        <v>705.26733544148419</v>
      </c>
      <c r="G112" s="146">
        <f t="shared" si="53"/>
        <v>1056.4969392581115</v>
      </c>
      <c r="H112" s="146">
        <f t="shared" si="53"/>
        <v>5081.4170074414196</v>
      </c>
      <c r="I112" s="146">
        <f t="shared" si="53"/>
        <v>624.9645712069622</v>
      </c>
      <c r="J112" s="146">
        <f t="shared" si="53"/>
        <v>186.83302105614959</v>
      </c>
      <c r="K112" s="229">
        <f t="shared" si="53"/>
        <v>3.4003200000000002</v>
      </c>
      <c r="L112" s="227">
        <f t="shared" si="54"/>
        <v>5078.0166874414199</v>
      </c>
      <c r="M112" s="227"/>
      <c r="N112" s="227">
        <f t="shared" si="55"/>
        <v>10308.810809687049</v>
      </c>
      <c r="O112" s="271"/>
      <c r="P112" s="153"/>
      <c r="Q112" s="153"/>
    </row>
    <row r="113" spans="1:17">
      <c r="A113" s="221">
        <f t="shared" si="56"/>
        <v>43344</v>
      </c>
      <c r="B113" s="222">
        <f t="shared" si="56"/>
        <v>5</v>
      </c>
      <c r="C113" s="222">
        <f t="shared" si="56"/>
        <v>17</v>
      </c>
      <c r="D113" s="146">
        <f t="shared" si="53"/>
        <v>110.38586554449489</v>
      </c>
      <c r="E113" s="146">
        <f t="shared" si="53"/>
        <v>2108.571962024218</v>
      </c>
      <c r="F113" s="146">
        <f t="shared" si="53"/>
        <v>607.17013625587219</v>
      </c>
      <c r="G113" s="146">
        <f t="shared" si="53"/>
        <v>974.52585887303451</v>
      </c>
      <c r="H113" s="146">
        <f t="shared" si="53"/>
        <v>4337.4982007905228</v>
      </c>
      <c r="I113" s="146">
        <f t="shared" si="53"/>
        <v>519.74314573080323</v>
      </c>
      <c r="J113" s="146">
        <f t="shared" si="53"/>
        <v>193.59995567183051</v>
      </c>
      <c r="K113" s="229">
        <f t="shared" si="53"/>
        <v>2.5930399999999998</v>
      </c>
      <c r="L113" s="227">
        <f t="shared" si="54"/>
        <v>4334.905160790523</v>
      </c>
      <c r="M113" s="227"/>
      <c r="N113" s="227">
        <f t="shared" si="55"/>
        <v>8851.4951248907764</v>
      </c>
      <c r="O113" s="271"/>
      <c r="P113" s="153"/>
      <c r="Q113" s="153"/>
    </row>
    <row r="114" spans="1:17">
      <c r="A114" s="221">
        <f t="shared" si="56"/>
        <v>43374</v>
      </c>
      <c r="B114" s="222">
        <f t="shared" si="56"/>
        <v>30</v>
      </c>
      <c r="C114" s="222">
        <f t="shared" si="56"/>
        <v>8</v>
      </c>
      <c r="D114" s="146">
        <f t="shared" si="53"/>
        <v>104.21359728718345</v>
      </c>
      <c r="E114" s="146">
        <f t="shared" si="53"/>
        <v>1995.5363908782824</v>
      </c>
      <c r="F114" s="146">
        <f t="shared" si="53"/>
        <v>487.87564944087171</v>
      </c>
      <c r="G114" s="146">
        <f t="shared" si="53"/>
        <v>957.32374557748346</v>
      </c>
      <c r="H114" s="146">
        <f t="shared" si="53"/>
        <v>3513.7454810642121</v>
      </c>
      <c r="I114" s="146">
        <f t="shared" si="53"/>
        <v>440.29057712389448</v>
      </c>
      <c r="J114" s="146">
        <f t="shared" si="53"/>
        <v>195.30625540876665</v>
      </c>
      <c r="K114" s="229">
        <f t="shared" si="53"/>
        <v>2.1031599999999999</v>
      </c>
      <c r="L114" s="227">
        <f t="shared" si="54"/>
        <v>3511.642321064212</v>
      </c>
      <c r="M114" s="227"/>
      <c r="N114" s="227">
        <f t="shared" si="55"/>
        <v>7694.2916967806941</v>
      </c>
      <c r="O114" s="271"/>
      <c r="P114" s="153"/>
      <c r="Q114" s="153"/>
    </row>
    <row r="115" spans="1:17">
      <c r="A115" s="221">
        <f t="shared" si="56"/>
        <v>43405</v>
      </c>
      <c r="B115" s="222">
        <f t="shared" si="56"/>
        <v>19</v>
      </c>
      <c r="C115" s="222">
        <f t="shared" si="56"/>
        <v>8</v>
      </c>
      <c r="D115" s="146">
        <f t="shared" si="53"/>
        <v>123.91844119552103</v>
      </c>
      <c r="E115" s="146">
        <f t="shared" si="53"/>
        <v>2353.5826526200426</v>
      </c>
      <c r="F115" s="146">
        <f t="shared" si="53"/>
        <v>599.17312643261926</v>
      </c>
      <c r="G115" s="146">
        <f t="shared" si="53"/>
        <v>1048.4028966572396</v>
      </c>
      <c r="H115" s="146">
        <f t="shared" si="53"/>
        <v>3461.7780172105849</v>
      </c>
      <c r="I115" s="146">
        <f t="shared" si="53"/>
        <v>451.33685498933266</v>
      </c>
      <c r="J115" s="146">
        <f t="shared" si="53"/>
        <v>201.48907346749724</v>
      </c>
      <c r="K115" s="229">
        <f t="shared" si="53"/>
        <v>2.9132799999999999</v>
      </c>
      <c r="L115" s="227">
        <f t="shared" si="54"/>
        <v>3458.8647372105847</v>
      </c>
      <c r="M115" s="227"/>
      <c r="N115" s="227">
        <f t="shared" si="55"/>
        <v>8239.6810625728376</v>
      </c>
      <c r="O115" s="271"/>
      <c r="P115" s="153"/>
      <c r="Q115" s="153"/>
    </row>
    <row r="116" spans="1:17">
      <c r="A116" s="221">
        <f t="shared" si="56"/>
        <v>43435</v>
      </c>
      <c r="B116" s="222">
        <f t="shared" si="56"/>
        <v>7</v>
      </c>
      <c r="C116" s="222">
        <f t="shared" si="56"/>
        <v>8</v>
      </c>
      <c r="D116" s="146">
        <f t="shared" si="53"/>
        <v>124.99634901914338</v>
      </c>
      <c r="E116" s="146">
        <f t="shared" si="53"/>
        <v>2653.2652378472517</v>
      </c>
      <c r="F116" s="146">
        <f t="shared" si="53"/>
        <v>732.49248821180277</v>
      </c>
      <c r="G116" s="146">
        <f t="shared" si="53"/>
        <v>1107.7730393519694</v>
      </c>
      <c r="H116" s="146">
        <f t="shared" si="53"/>
        <v>3607.3987059640986</v>
      </c>
      <c r="I116" s="146">
        <f t="shared" si="53"/>
        <v>452.14565069647784</v>
      </c>
      <c r="J116" s="146">
        <f t="shared" si="53"/>
        <v>212.78291037370306</v>
      </c>
      <c r="K116" s="229">
        <f t="shared" si="53"/>
        <v>2.9479600000000001</v>
      </c>
      <c r="L116" s="227">
        <f t="shared" si="54"/>
        <v>3604.4507459640986</v>
      </c>
      <c r="M116" s="227"/>
      <c r="N116" s="227">
        <f t="shared" si="55"/>
        <v>8890.8543814644472</v>
      </c>
      <c r="O116" s="271"/>
      <c r="P116" s="153"/>
      <c r="Q116" s="153"/>
    </row>
    <row r="117" spans="1:17">
      <c r="A117" s="221">
        <f t="shared" si="56"/>
        <v>43466</v>
      </c>
      <c r="B117" s="222">
        <f t="shared" si="56"/>
        <v>2</v>
      </c>
      <c r="C117" s="222">
        <f t="shared" si="56"/>
        <v>9</v>
      </c>
      <c r="D117" s="146">
        <f t="shared" si="53"/>
        <v>131.90306250902989</v>
      </c>
      <c r="E117" s="146">
        <f t="shared" si="53"/>
        <v>2470.6647909145872</v>
      </c>
      <c r="F117" s="146">
        <f t="shared" si="53"/>
        <v>776.07226538212979</v>
      </c>
      <c r="G117" s="146">
        <f t="shared" si="53"/>
        <v>1063.8369799560217</v>
      </c>
      <c r="H117" s="146">
        <f t="shared" si="53"/>
        <v>3531.6652250108086</v>
      </c>
      <c r="I117" s="146">
        <f t="shared" si="53"/>
        <v>483.78345349967213</v>
      </c>
      <c r="J117" s="146">
        <f t="shared" si="53"/>
        <v>206.16746587452926</v>
      </c>
      <c r="K117" s="229">
        <f t="shared" si="53"/>
        <v>3.4344399999999999</v>
      </c>
      <c r="L117" s="227">
        <f t="shared" si="54"/>
        <v>3528.2307850108086</v>
      </c>
      <c r="M117" s="227"/>
      <c r="N117" s="227">
        <f t="shared" si="55"/>
        <v>8664.0932431467791</v>
      </c>
      <c r="O117" s="271"/>
      <c r="P117" s="153"/>
      <c r="Q117" s="153"/>
    </row>
    <row r="118" spans="1:17">
      <c r="A118" s="221">
        <f t="shared" si="56"/>
        <v>43497</v>
      </c>
      <c r="B118" s="222">
        <f t="shared" si="56"/>
        <v>7</v>
      </c>
      <c r="C118" s="222">
        <f t="shared" si="56"/>
        <v>8</v>
      </c>
      <c r="D118" s="146">
        <f t="shared" si="53"/>
        <v>135.85571062004436</v>
      </c>
      <c r="E118" s="146">
        <f t="shared" si="53"/>
        <v>2464.1750619031573</v>
      </c>
      <c r="F118" s="146">
        <f t="shared" si="53"/>
        <v>694.79451053696187</v>
      </c>
      <c r="G118" s="146">
        <f t="shared" si="53"/>
        <v>1134.8763274660489</v>
      </c>
      <c r="H118" s="146">
        <f t="shared" si="53"/>
        <v>3402.2217425403783</v>
      </c>
      <c r="I118" s="146">
        <f t="shared" si="53"/>
        <v>447.24876571385488</v>
      </c>
      <c r="J118" s="146">
        <f t="shared" si="53"/>
        <v>177.6270748027861</v>
      </c>
      <c r="K118" s="229">
        <f t="shared" si="53"/>
        <v>2.9751999999999996</v>
      </c>
      <c r="L118" s="227">
        <f t="shared" si="54"/>
        <v>3399.2465425403784</v>
      </c>
      <c r="M118" s="227"/>
      <c r="N118" s="227">
        <f t="shared" si="55"/>
        <v>8456.7991935832306</v>
      </c>
      <c r="O118" s="271"/>
      <c r="P118" s="153"/>
      <c r="Q118" s="153"/>
    </row>
    <row r="119" spans="1:17">
      <c r="A119" s="221">
        <f t="shared" si="56"/>
        <v>43525</v>
      </c>
      <c r="B119" s="222">
        <f t="shared" si="56"/>
        <v>4</v>
      </c>
      <c r="C119" s="222">
        <f t="shared" si="56"/>
        <v>8</v>
      </c>
      <c r="D119" s="146">
        <f t="shared" si="53"/>
        <v>123.84533843748257</v>
      </c>
      <c r="E119" s="146">
        <f t="shared" si="53"/>
        <v>2388.2650320663583</v>
      </c>
      <c r="F119" s="146">
        <f t="shared" si="53"/>
        <v>658.55741374932404</v>
      </c>
      <c r="G119" s="146">
        <f t="shared" si="53"/>
        <v>1016.986256971654</v>
      </c>
      <c r="H119" s="146">
        <f t="shared" si="53"/>
        <v>3191.0714281449923</v>
      </c>
      <c r="I119" s="146">
        <f t="shared" si="53"/>
        <v>372.76703407019153</v>
      </c>
      <c r="J119" s="146">
        <f t="shared" si="53"/>
        <v>192.11026767104266</v>
      </c>
      <c r="K119" s="229">
        <f t="shared" si="53"/>
        <v>2.9442400000000002</v>
      </c>
      <c r="L119" s="227">
        <f t="shared" si="54"/>
        <v>3188.1271881449925</v>
      </c>
      <c r="M119" s="227"/>
      <c r="N119" s="227">
        <f t="shared" si="55"/>
        <v>7943.6027711110446</v>
      </c>
      <c r="O119" s="271"/>
      <c r="P119" s="153"/>
      <c r="Q119" s="153"/>
    </row>
    <row r="120" spans="1:17">
      <c r="A120" s="221">
        <f t="shared" si="56"/>
        <v>43556</v>
      </c>
      <c r="B120" s="222">
        <f t="shared" si="56"/>
        <v>15</v>
      </c>
      <c r="C120" s="222">
        <f t="shared" si="56"/>
        <v>8</v>
      </c>
      <c r="D120" s="146">
        <f t="shared" si="53"/>
        <v>113.81535272455824</v>
      </c>
      <c r="E120" s="146">
        <f t="shared" si="53"/>
        <v>2076.2603159702244</v>
      </c>
      <c r="F120" s="146">
        <f t="shared" si="53"/>
        <v>585.83373333945553</v>
      </c>
      <c r="G120" s="146">
        <f t="shared" si="53"/>
        <v>1003.0724449307777</v>
      </c>
      <c r="H120" s="146">
        <f t="shared" si="53"/>
        <v>3089.2950980694395</v>
      </c>
      <c r="I120" s="146">
        <f t="shared" si="53"/>
        <v>374.75281176537658</v>
      </c>
      <c r="J120" s="146">
        <f t="shared" si="53"/>
        <v>185.95596616043858</v>
      </c>
      <c r="K120" s="229">
        <f t="shared" si="53"/>
        <v>2.6692399999999998</v>
      </c>
      <c r="L120" s="227">
        <f t="shared" si="54"/>
        <v>3086.6258580694393</v>
      </c>
      <c r="M120" s="227"/>
      <c r="N120" s="227">
        <f t="shared" si="55"/>
        <v>7428.9857229602703</v>
      </c>
      <c r="O120" s="271"/>
      <c r="P120" s="153"/>
      <c r="Q120" s="153"/>
    </row>
    <row r="121" spans="1:17">
      <c r="A121" s="221">
        <f t="shared" si="56"/>
        <v>43586</v>
      </c>
      <c r="B121" s="222">
        <f t="shared" si="56"/>
        <v>1</v>
      </c>
      <c r="C121" s="222">
        <f t="shared" si="56"/>
        <v>8</v>
      </c>
      <c r="D121" s="146">
        <f t="shared" si="53"/>
        <v>109.98039799511001</v>
      </c>
      <c r="E121" s="146">
        <f t="shared" si="53"/>
        <v>1894.2767161439149</v>
      </c>
      <c r="F121" s="146">
        <f t="shared" si="53"/>
        <v>542.97993407032732</v>
      </c>
      <c r="G121" s="146">
        <f t="shared" si="53"/>
        <v>957.3337784123994</v>
      </c>
      <c r="H121" s="146">
        <f t="shared" si="53"/>
        <v>3460.9182837640406</v>
      </c>
      <c r="I121" s="146">
        <f t="shared" si="53"/>
        <v>410.72728642667886</v>
      </c>
      <c r="J121" s="146">
        <f t="shared" si="53"/>
        <v>189.81234837874734</v>
      </c>
      <c r="K121" s="229">
        <f t="shared" si="53"/>
        <v>2.1267600000000004</v>
      </c>
      <c r="L121" s="227">
        <f t="shared" si="54"/>
        <v>3458.7915237640404</v>
      </c>
      <c r="M121" s="227"/>
      <c r="N121" s="227">
        <f t="shared" si="55"/>
        <v>7566.0287451912181</v>
      </c>
      <c r="O121" s="271"/>
      <c r="P121" s="153"/>
      <c r="Q121" s="153"/>
    </row>
    <row r="122" spans="1:17">
      <c r="A122" s="221">
        <f t="shared" si="56"/>
        <v>43617</v>
      </c>
      <c r="B122" s="222">
        <f t="shared" si="56"/>
        <v>12</v>
      </c>
      <c r="C122" s="222">
        <f t="shared" si="56"/>
        <v>17</v>
      </c>
      <c r="D122" s="146">
        <f t="shared" si="53"/>
        <v>119.57516982399689</v>
      </c>
      <c r="E122" s="146">
        <f t="shared" si="53"/>
        <v>2206.1862067003431</v>
      </c>
      <c r="F122" s="146">
        <f t="shared" si="53"/>
        <v>689.29177153141654</v>
      </c>
      <c r="G122" s="146">
        <f t="shared" si="53"/>
        <v>1045.2463393878938</v>
      </c>
      <c r="H122" s="146">
        <f t="shared" si="53"/>
        <v>4334.0006691371873</v>
      </c>
      <c r="I122" s="146">
        <f t="shared" si="53"/>
        <v>812.32205084830503</v>
      </c>
      <c r="J122" s="146">
        <f t="shared" si="53"/>
        <v>190.58294435413464</v>
      </c>
      <c r="K122" s="229">
        <f t="shared" si="53"/>
        <v>2.9371199999999997</v>
      </c>
      <c r="L122" s="227">
        <f t="shared" si="54"/>
        <v>4331.0635491371877</v>
      </c>
      <c r="M122" s="227"/>
      <c r="N122" s="227">
        <f t="shared" si="55"/>
        <v>9397.205151783277</v>
      </c>
      <c r="O122" s="271"/>
      <c r="P122" s="153"/>
      <c r="Q122" s="153"/>
    </row>
    <row r="123" spans="1:17" ht="13.5" thickBot="1">
      <c r="A123" s="44"/>
      <c r="B123" s="45"/>
      <c r="C123" s="45"/>
      <c r="D123" s="144">
        <f t="shared" ref="D123:L123" si="57">SUM(D111:D122)</f>
        <v>1459.7714519155318</v>
      </c>
      <c r="E123" s="144">
        <f t="shared" si="57"/>
        <v>27630.339839166507</v>
      </c>
      <c r="F123" s="144">
        <f t="shared" si="57"/>
        <v>7844.5841990453628</v>
      </c>
      <c r="G123" s="144">
        <f t="shared" si="57"/>
        <v>12465.555240523729</v>
      </c>
      <c r="H123" s="144">
        <f t="shared" si="57"/>
        <v>46093.614338625513</v>
      </c>
      <c r="I123" s="144">
        <f t="shared" si="57"/>
        <v>6048.4612091963136</v>
      </c>
      <c r="J123" s="144">
        <f t="shared" si="57"/>
        <v>2321.4960847638745</v>
      </c>
      <c r="K123" s="145">
        <f t="shared" si="57"/>
        <v>34.705839999999995</v>
      </c>
      <c r="L123" s="144">
        <f t="shared" si="57"/>
        <v>46058.908498625518</v>
      </c>
      <c r="M123" s="144"/>
      <c r="N123" s="144">
        <f>SUM(N111:N122)</f>
        <v>103863.82236323682</v>
      </c>
      <c r="O123" s="146"/>
      <c r="P123" s="153"/>
      <c r="Q123" s="153"/>
    </row>
    <row r="124" spans="1:17" ht="13.5" thickTop="1">
      <c r="A124" s="42"/>
      <c r="B124" s="43"/>
      <c r="C124" s="43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248"/>
      <c r="P124" s="151"/>
      <c r="Q124" s="151"/>
    </row>
    <row r="125" spans="1:17">
      <c r="A125" s="42"/>
      <c r="B125" s="43"/>
      <c r="C125" s="34" t="s">
        <v>259</v>
      </c>
      <c r="D125" s="59">
        <f>D123/SUM($D$123:$F$123)</f>
        <v>3.952304012647747E-2</v>
      </c>
      <c r="E125" s="59">
        <f t="shared" ref="E125:F125" si="58">E123/SUM($D$123:$F$123)</f>
        <v>0.74808630401601828</v>
      </c>
      <c r="F125" s="94">
        <f t="shared" si="58"/>
        <v>0.21239065585750425</v>
      </c>
      <c r="G125" s="59">
        <v>0</v>
      </c>
      <c r="H125" s="60"/>
      <c r="I125" s="59">
        <v>0</v>
      </c>
      <c r="J125" s="59">
        <v>0</v>
      </c>
      <c r="K125" s="59">
        <v>0</v>
      </c>
      <c r="L125" s="59">
        <v>0</v>
      </c>
      <c r="M125" s="34"/>
      <c r="N125" s="59">
        <f t="shared" ref="N125" si="59">SUM(D125:L125)</f>
        <v>1</v>
      </c>
      <c r="O125" s="258"/>
      <c r="P125" s="151"/>
      <c r="Q125" s="151"/>
    </row>
    <row r="126" spans="1:17">
      <c r="A126" s="42"/>
      <c r="B126" s="43"/>
      <c r="C126" s="43" t="s">
        <v>260</v>
      </c>
      <c r="D126" s="59">
        <v>0</v>
      </c>
      <c r="E126" s="59">
        <v>0</v>
      </c>
      <c r="F126" s="94">
        <v>0</v>
      </c>
      <c r="G126" s="59">
        <f>G123/SUM($G$123:$J$123)</f>
        <v>0.18625008009079674</v>
      </c>
      <c r="H126" s="59"/>
      <c r="I126" s="59">
        <f>I123/SUM($G$123:$J$123)</f>
        <v>9.0371135733827199E-2</v>
      </c>
      <c r="J126" s="59">
        <f>J123/SUM($G$123:$J$123)</f>
        <v>3.4685886298280663E-2</v>
      </c>
      <c r="K126" s="59">
        <f>K123/SUM($G$123:$J$123)</f>
        <v>5.1854613411883598E-4</v>
      </c>
      <c r="L126" s="59">
        <f>L123/SUM($G$123:$J$123)</f>
        <v>0.68817435174297659</v>
      </c>
      <c r="M126" s="34"/>
      <c r="N126" s="59">
        <f>SUM(D126:L126)</f>
        <v>1</v>
      </c>
      <c r="O126" s="258"/>
      <c r="P126" s="151"/>
      <c r="Q126" s="151"/>
    </row>
    <row r="127" spans="1:17">
      <c r="F127" s="74"/>
    </row>
    <row r="128" spans="1:17">
      <c r="C128" s="72" t="s">
        <v>30</v>
      </c>
      <c r="D128" s="94">
        <f>0.75*D125+0.25*'10.8-10.9'!C126</f>
        <v>4.0221393563250669E-2</v>
      </c>
      <c r="E128" s="94">
        <f>0.75*E125+0.25*'10.8-10.9'!D126</f>
        <v>0.74400667887033389</v>
      </c>
      <c r="F128" s="94">
        <f>0.75*F125+0.25*'10.8-10.9'!E126</f>
        <v>0.21577192756641547</v>
      </c>
      <c r="G128" s="94">
        <f>0.75*G125+0.25*'10.8-10.9'!F126</f>
        <v>0</v>
      </c>
      <c r="H128" s="74"/>
      <c r="I128" s="94">
        <f>0.75*I125+0.25*'10.8-10.9'!H126</f>
        <v>0</v>
      </c>
      <c r="J128" s="94">
        <f>0.75*J125+0.25*'10.8-10.9'!I126</f>
        <v>0</v>
      </c>
      <c r="K128" s="94">
        <f>0.75*K125+0.25*'10.8-10.9'!J126</f>
        <v>0</v>
      </c>
      <c r="L128" s="94">
        <f>0.75*L125+0.25*'10.8-10.9'!K126</f>
        <v>0</v>
      </c>
      <c r="M128" s="74"/>
      <c r="N128" s="94">
        <f>SUM(D128:L128)</f>
        <v>1</v>
      </c>
      <c r="O128" s="272"/>
    </row>
    <row r="129" spans="1:15">
      <c r="C129" s="72" t="s">
        <v>32</v>
      </c>
      <c r="D129" s="94">
        <f>0.75*D126+0.25*'10.8-10.9'!C127</f>
        <v>0</v>
      </c>
      <c r="E129" s="94">
        <f>0.75*E126+0.25*'10.8-10.9'!D127</f>
        <v>0</v>
      </c>
      <c r="F129" s="94">
        <f>0.75*F126+0.25*'10.8-10.9'!E127</f>
        <v>0</v>
      </c>
      <c r="G129" s="94">
        <f>0.75*G126+0.25*'10.8-10.9'!F127</f>
        <v>0.19192634182345289</v>
      </c>
      <c r="H129" s="74"/>
      <c r="I129" s="94">
        <f>0.75*I126+0.25*'10.8-10.9'!H127</f>
        <v>9.1819868374911198E-2</v>
      </c>
      <c r="J129" s="94">
        <f>0.75*J126+0.25*'10.8-10.9'!I127</f>
        <v>3.6154368542928278E-2</v>
      </c>
      <c r="K129" s="94">
        <f>0.75*K126+0.25*'10.8-10.9'!J127</f>
        <v>5.1435635213454732E-4</v>
      </c>
      <c r="L129" s="94">
        <f>0.75*L126+0.25*'10.8-10.9'!K127</f>
        <v>0.67958506490657311</v>
      </c>
      <c r="M129" s="74"/>
      <c r="N129" s="94">
        <f>SUM(D129:L129)</f>
        <v>1</v>
      </c>
      <c r="O129" s="272"/>
    </row>
    <row r="131" spans="1:15" s="149" customFormat="1">
      <c r="A131" s="274"/>
      <c r="B131" s="275"/>
      <c r="C131" s="275"/>
    </row>
    <row r="132" spans="1:15" s="149" customFormat="1">
      <c r="A132" s="274"/>
      <c r="B132" s="275"/>
      <c r="C132" s="275"/>
    </row>
    <row r="133" spans="1:15" s="149" customFormat="1">
      <c r="A133" s="274"/>
      <c r="B133" s="275"/>
      <c r="C133" s="275"/>
      <c r="D133" s="276"/>
      <c r="E133" s="276"/>
      <c r="F133" s="276"/>
    </row>
    <row r="134" spans="1:15" s="149" customFormat="1">
      <c r="A134" s="274"/>
      <c r="B134" s="275"/>
      <c r="C134" s="275"/>
      <c r="G134" s="276"/>
      <c r="I134" s="276"/>
      <c r="J134" s="276"/>
      <c r="K134" s="276"/>
      <c r="L134" s="276"/>
    </row>
    <row r="135" spans="1:15" s="149" customFormat="1">
      <c r="A135" s="274"/>
      <c r="B135" s="275"/>
      <c r="C135" s="275"/>
    </row>
    <row r="136" spans="1:15" s="149" customFormat="1">
      <c r="A136" s="274"/>
      <c r="B136" s="275"/>
      <c r="C136" s="275"/>
    </row>
    <row r="137" spans="1:15" s="149" customFormat="1">
      <c r="A137" s="274"/>
      <c r="B137" s="275"/>
      <c r="C137" s="275"/>
    </row>
    <row r="138" spans="1:15" s="149" customFormat="1">
      <c r="A138" s="274"/>
      <c r="B138" s="275"/>
      <c r="C138" s="275"/>
    </row>
    <row r="139" spans="1:15" s="149" customFormat="1">
      <c r="A139" s="274"/>
      <c r="B139" s="275"/>
      <c r="C139" s="275"/>
    </row>
    <row r="140" spans="1:15" s="149" customFormat="1" ht="15">
      <c r="A140" s="274"/>
      <c r="B140" s="163"/>
      <c r="C140" s="160"/>
      <c r="D140" s="161"/>
      <c r="E140" s="161"/>
      <c r="F140" s="161"/>
      <c r="G140" s="161"/>
      <c r="H140" s="161"/>
      <c r="I140" s="161"/>
      <c r="J140" s="161"/>
      <c r="K140" s="161"/>
      <c r="L140" s="161"/>
      <c r="M140" s="162"/>
      <c r="N140" s="161"/>
      <c r="O140" s="148"/>
    </row>
    <row r="141" spans="1:15" s="149" customFormat="1" ht="15">
      <c r="A141" s="274"/>
      <c r="B141" s="163"/>
      <c r="C141" s="160"/>
      <c r="D141" s="161"/>
      <c r="E141" s="161"/>
      <c r="F141" s="161"/>
      <c r="G141" s="161"/>
      <c r="H141" s="161"/>
      <c r="I141" s="161"/>
      <c r="J141" s="161"/>
      <c r="K141" s="161"/>
      <c r="L141" s="161"/>
      <c r="M141" s="162"/>
      <c r="N141" s="161"/>
      <c r="O141" s="148"/>
    </row>
    <row r="142" spans="1:15" s="149" customFormat="1">
      <c r="A142" s="274"/>
      <c r="B142" s="163"/>
      <c r="C142" s="163"/>
      <c r="D142" s="164"/>
      <c r="E142" s="164"/>
      <c r="F142" s="164"/>
      <c r="G142" s="164"/>
      <c r="H142" s="164"/>
      <c r="I142" s="164"/>
      <c r="J142" s="164"/>
      <c r="K142" s="164"/>
      <c r="L142" s="164"/>
      <c r="M142" s="164"/>
      <c r="N142" s="164"/>
    </row>
    <row r="143" spans="1:15" s="149" customFormat="1">
      <c r="A143" s="274"/>
      <c r="B143" s="163"/>
      <c r="C143" s="163"/>
      <c r="D143" s="164"/>
      <c r="E143" s="164"/>
      <c r="F143" s="164"/>
      <c r="G143" s="164"/>
      <c r="H143" s="164"/>
      <c r="I143" s="164"/>
      <c r="J143" s="164"/>
      <c r="K143" s="164"/>
      <c r="L143" s="164"/>
      <c r="M143" s="164"/>
      <c r="N143" s="164"/>
    </row>
    <row r="144" spans="1:15" s="149" customFormat="1">
      <c r="A144" s="274"/>
      <c r="B144" s="163"/>
      <c r="C144" s="163"/>
      <c r="D144" s="165"/>
      <c r="E144" s="165"/>
      <c r="F144" s="165"/>
      <c r="G144" s="165"/>
      <c r="H144" s="165"/>
      <c r="I144" s="165"/>
      <c r="J144" s="165"/>
      <c r="K144" s="165"/>
      <c r="L144" s="165"/>
      <c r="M144" s="165"/>
      <c r="N144" s="165"/>
      <c r="O144" s="150"/>
    </row>
    <row r="145" spans="1:16" s="149" customFormat="1">
      <c r="A145" s="274"/>
      <c r="B145" s="163"/>
      <c r="C145" s="163"/>
      <c r="D145" s="165"/>
      <c r="E145" s="165"/>
      <c r="F145" s="165"/>
      <c r="G145" s="165"/>
      <c r="H145" s="165"/>
      <c r="I145" s="165"/>
      <c r="J145" s="165"/>
      <c r="K145" s="165"/>
      <c r="L145" s="165"/>
      <c r="M145" s="165"/>
      <c r="N145" s="165"/>
      <c r="O145" s="150"/>
    </row>
    <row r="146" spans="1:16" s="149" customFormat="1">
      <c r="A146" s="274"/>
      <c r="B146" s="163"/>
      <c r="C146" s="163"/>
      <c r="D146" s="164"/>
      <c r="E146" s="164"/>
      <c r="F146" s="164"/>
      <c r="G146" s="164"/>
      <c r="H146" s="164"/>
      <c r="I146" s="164"/>
      <c r="J146" s="164"/>
      <c r="K146" s="164"/>
      <c r="L146" s="164"/>
      <c r="M146" s="164"/>
      <c r="N146" s="164"/>
    </row>
    <row r="147" spans="1:16" s="149" customFormat="1">
      <c r="A147" s="274"/>
      <c r="B147" s="163"/>
      <c r="C147" s="163"/>
      <c r="D147" s="164"/>
      <c r="E147" s="164"/>
      <c r="F147" s="164"/>
      <c r="G147" s="164"/>
      <c r="H147" s="164"/>
      <c r="I147" s="164"/>
      <c r="J147" s="164"/>
      <c r="K147" s="164"/>
      <c r="L147" s="164"/>
      <c r="M147" s="164"/>
      <c r="N147" s="164"/>
      <c r="O147" s="151"/>
    </row>
    <row r="148" spans="1:16" s="149" customFormat="1">
      <c r="A148" s="274"/>
      <c r="B148" s="163"/>
      <c r="C148" s="163"/>
      <c r="D148" s="153"/>
      <c r="E148" s="153"/>
      <c r="F148" s="153"/>
      <c r="G148" s="153"/>
      <c r="H148" s="153"/>
      <c r="I148" s="153"/>
      <c r="J148" s="153"/>
      <c r="K148" s="153"/>
      <c r="L148" s="153"/>
      <c r="M148" s="153"/>
      <c r="N148" s="153"/>
      <c r="O148" s="152"/>
      <c r="P148" s="273"/>
    </row>
    <row r="149" spans="1:16" s="149" customFormat="1">
      <c r="A149" s="274"/>
      <c r="B149" s="163"/>
      <c r="C149" s="163"/>
      <c r="D149" s="153"/>
      <c r="E149" s="153"/>
      <c r="F149" s="153"/>
      <c r="G149" s="153"/>
      <c r="H149" s="153"/>
      <c r="I149" s="153"/>
      <c r="J149" s="153"/>
      <c r="K149" s="153"/>
      <c r="L149" s="153"/>
      <c r="M149" s="153"/>
      <c r="N149" s="153"/>
      <c r="O149" s="152"/>
      <c r="P149" s="273"/>
    </row>
    <row r="150" spans="1:16" s="149" customFormat="1">
      <c r="A150" s="274"/>
      <c r="B150" s="275"/>
      <c r="C150" s="275"/>
      <c r="D150" s="152"/>
      <c r="E150" s="152"/>
      <c r="F150" s="152"/>
      <c r="G150" s="152"/>
      <c r="H150" s="152"/>
      <c r="I150" s="152"/>
      <c r="J150" s="152"/>
      <c r="K150" s="152"/>
      <c r="L150" s="152"/>
      <c r="M150" s="152"/>
      <c r="N150" s="152"/>
      <c r="O150" s="152"/>
      <c r="P150" s="273"/>
    </row>
    <row r="151" spans="1:16" s="149" customFormat="1">
      <c r="A151" s="274"/>
      <c r="B151" s="275"/>
      <c r="C151" s="275"/>
    </row>
    <row r="152" spans="1:16" s="149" customFormat="1">
      <c r="A152" s="274"/>
      <c r="B152" s="275"/>
      <c r="C152" s="275"/>
    </row>
    <row r="153" spans="1:16" s="149" customFormat="1">
      <c r="A153" s="274"/>
      <c r="B153" s="275"/>
      <c r="C153" s="275"/>
    </row>
    <row r="154" spans="1:16" s="149" customFormat="1">
      <c r="A154" s="274"/>
      <c r="B154" s="275"/>
      <c r="C154" s="275"/>
    </row>
    <row r="155" spans="1:16" s="149" customFormat="1">
      <c r="A155" s="274"/>
      <c r="B155" s="275"/>
      <c r="C155" s="275"/>
    </row>
    <row r="156" spans="1:16" s="149" customFormat="1">
      <c r="A156" s="274"/>
      <c r="B156" s="275"/>
      <c r="C156" s="275"/>
    </row>
    <row r="157" spans="1:16" s="149" customFormat="1">
      <c r="A157" s="274"/>
      <c r="B157" s="275"/>
      <c r="C157" s="275"/>
    </row>
    <row r="158" spans="1:16" s="149" customFormat="1">
      <c r="A158" s="274"/>
      <c r="B158" s="275"/>
      <c r="C158" s="275"/>
    </row>
    <row r="159" spans="1:16" s="149" customFormat="1">
      <c r="A159" s="274"/>
      <c r="B159" s="275"/>
      <c r="C159" s="275"/>
    </row>
    <row r="160" spans="1:16" s="149" customFormat="1">
      <c r="A160" s="274"/>
      <c r="B160" s="275"/>
      <c r="C160" s="275"/>
    </row>
  </sheetData>
  <mergeCells count="1">
    <mergeCell ref="D74:N74"/>
  </mergeCells>
  <printOptions horizontalCentered="1"/>
  <pageMargins left="1" right="0.75" top="0.75" bottom="0.75" header="0.5" footer="0.5"/>
  <pageSetup scale="53" firstPageNumber="10" fitToHeight="2" orientation="portrait" cellComments="asDisplayed" useFirstPageNumber="1" r:id="rId1"/>
  <headerFooter alignWithMargins="0">
    <oddHeader>&amp;R&amp;"Arial,Regular"&amp;10Page 10.&amp;P</oddHeader>
  </headerFooter>
  <rowBreaks count="1" manualBreakCount="1">
    <brk id="72" max="13" man="1"/>
  </rowBreaks>
  <customProperties>
    <customPr name="_pios_id" r:id="rId2"/>
  </customProperties>
  <ignoredErrors>
    <ignoredError sqref="N9:N20 N94:N10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1"/>
  <sheetViews>
    <sheetView view="pageBreakPreview" zoomScale="80" zoomScaleNormal="75" zoomScaleSheetLayoutView="80" workbookViewId="0">
      <pane ySplit="4" topLeftCell="A5" activePane="bottomLeft" state="frozen"/>
      <selection activeCell="B29" sqref="B29"/>
      <selection pane="bottomLeft" activeCell="A3" sqref="A3"/>
    </sheetView>
  </sheetViews>
  <sheetFormatPr defaultRowHeight="12.75"/>
  <cols>
    <col min="1" max="1" width="32.7109375" style="97" customWidth="1"/>
    <col min="2" max="2" width="13.42578125" style="97" customWidth="1"/>
    <col min="3" max="3" width="17.85546875" style="97" bestFit="1" customWidth="1"/>
    <col min="4" max="6" width="15" style="97" customWidth="1"/>
    <col min="7" max="7" width="15" style="97" hidden="1" customWidth="1"/>
    <col min="8" max="14" width="15" style="97" customWidth="1"/>
    <col min="15" max="16384" width="9.140625" style="97"/>
  </cols>
  <sheetData>
    <row r="1" spans="1:15">
      <c r="A1" s="96" t="str">
        <f>'10.2'!A1</f>
        <v>PacifiCorp</v>
      </c>
    </row>
    <row r="2" spans="1:15">
      <c r="A2" s="96" t="str">
        <f>'10.2'!A2</f>
        <v>Washington General Rate Case - 2021</v>
      </c>
    </row>
    <row r="3" spans="1:15">
      <c r="A3" s="96"/>
      <c r="G3" s="98" t="s">
        <v>276</v>
      </c>
      <c r="H3" s="132"/>
      <c r="I3" s="132"/>
      <c r="J3" s="132"/>
      <c r="K3" s="132"/>
      <c r="L3" s="132"/>
      <c r="M3" s="132"/>
      <c r="N3" s="132"/>
      <c r="O3" s="132"/>
    </row>
    <row r="4" spans="1:15">
      <c r="C4" s="99" t="s">
        <v>8</v>
      </c>
      <c r="D4" s="99" t="s">
        <v>82</v>
      </c>
      <c r="E4" s="99" t="s">
        <v>83</v>
      </c>
      <c r="F4" s="99" t="s">
        <v>84</v>
      </c>
      <c r="G4" s="100" t="s">
        <v>85</v>
      </c>
      <c r="H4" s="99" t="s">
        <v>147</v>
      </c>
      <c r="I4" s="99" t="s">
        <v>86</v>
      </c>
      <c r="J4" s="99" t="s">
        <v>148</v>
      </c>
      <c r="K4" s="99" t="s">
        <v>149</v>
      </c>
      <c r="L4" s="99" t="s">
        <v>39</v>
      </c>
      <c r="M4" s="99" t="s">
        <v>87</v>
      </c>
      <c r="N4" s="99" t="s">
        <v>191</v>
      </c>
      <c r="O4" s="132"/>
    </row>
    <row r="5" spans="1:15">
      <c r="C5" s="132"/>
      <c r="D5" s="132"/>
      <c r="E5" s="132"/>
      <c r="F5" s="132"/>
      <c r="G5" s="101"/>
      <c r="H5" s="132"/>
      <c r="I5" s="132"/>
      <c r="J5" s="132"/>
      <c r="K5" s="132"/>
      <c r="L5" s="132"/>
      <c r="M5" s="132"/>
      <c r="N5" s="132"/>
      <c r="O5" s="132"/>
    </row>
    <row r="6" spans="1:15">
      <c r="A6" s="102" t="s">
        <v>145</v>
      </c>
      <c r="B6" s="103"/>
      <c r="C6" s="103">
        <f>+[4]Factors!V396</f>
        <v>27198235576.308338</v>
      </c>
      <c r="D6" s="103">
        <f>+[4]Factors!W396</f>
        <v>526717317.12426871</v>
      </c>
      <c r="E6" s="103">
        <f>+[4]Factors!X396</f>
        <v>6674299593.1111879</v>
      </c>
      <c r="F6" s="103">
        <f>+[4]Factors!Y396</f>
        <v>1822761042.4902525</v>
      </c>
      <c r="G6" s="104">
        <f>+[4]Factors!Z396</f>
        <v>0</v>
      </c>
      <c r="H6" s="103">
        <f>+[4]Factors!AA396</f>
        <v>3328526027.9287472</v>
      </c>
      <c r="I6" s="103">
        <f>+[4]Factors!AB396</f>
        <v>12533160255.224985</v>
      </c>
      <c r="J6" s="103">
        <f>+[4]Factors!AC396</f>
        <v>1660725004.1834667</v>
      </c>
      <c r="K6" s="103">
        <f>+[4]Factors!AD396</f>
        <v>645043909.08709621</v>
      </c>
      <c r="L6" s="103">
        <f>+[4]Factors!AE396</f>
        <v>7002427.1583335912</v>
      </c>
      <c r="M6" s="103"/>
      <c r="N6" s="103"/>
      <c r="O6" s="132"/>
    </row>
    <row r="7" spans="1:15">
      <c r="A7" s="96" t="s">
        <v>95</v>
      </c>
      <c r="B7" s="102"/>
      <c r="C7" s="102"/>
      <c r="D7" s="102"/>
      <c r="E7" s="102"/>
      <c r="F7" s="102"/>
      <c r="G7" s="105"/>
      <c r="H7" s="102"/>
      <c r="I7" s="102"/>
      <c r="J7" s="102"/>
      <c r="K7" s="102"/>
      <c r="L7" s="102"/>
      <c r="M7" s="132"/>
      <c r="N7" s="132"/>
      <c r="O7" s="132"/>
    </row>
    <row r="8" spans="1:15">
      <c r="A8" s="96" t="s">
        <v>146</v>
      </c>
      <c r="B8" s="102"/>
      <c r="C8" s="112">
        <f>SUM(D8:L8)</f>
        <v>1.0000000000000002</v>
      </c>
      <c r="D8" s="112">
        <f>D6/$C6</f>
        <v>1.9365863482081101E-2</v>
      </c>
      <c r="E8" s="112">
        <f t="shared" ref="E8:L8" si="0">E6/$C6</f>
        <v>0.24539457989418231</v>
      </c>
      <c r="F8" s="112">
        <f t="shared" si="0"/>
        <v>6.7017620954721469E-2</v>
      </c>
      <c r="G8" s="106">
        <f t="shared" si="0"/>
        <v>0</v>
      </c>
      <c r="H8" s="112">
        <f t="shared" si="0"/>
        <v>0.12238021906200923</v>
      </c>
      <c r="I8" s="112">
        <f t="shared" si="0"/>
        <v>0.46080784248160161</v>
      </c>
      <c r="J8" s="112">
        <f t="shared" si="0"/>
        <v>6.1060027203752885E-2</v>
      </c>
      <c r="K8" s="112">
        <f t="shared" si="0"/>
        <v>2.371638804573694E-2</v>
      </c>
      <c r="L8" s="112">
        <f t="shared" si="0"/>
        <v>2.5745887591448099E-4</v>
      </c>
      <c r="M8" s="132"/>
      <c r="N8" s="132"/>
      <c r="O8" s="132"/>
    </row>
    <row r="9" spans="1:15">
      <c r="C9" s="132"/>
      <c r="D9" s="132"/>
      <c r="E9" s="132"/>
      <c r="F9" s="132"/>
      <c r="G9" s="101"/>
      <c r="H9" s="132"/>
      <c r="I9" s="132"/>
      <c r="J9" s="132"/>
      <c r="K9" s="132"/>
      <c r="L9" s="132"/>
      <c r="M9" s="132"/>
      <c r="N9" s="132"/>
      <c r="O9" s="132"/>
    </row>
    <row r="10" spans="1:15">
      <c r="A10" s="107" t="s">
        <v>150</v>
      </c>
      <c r="B10" s="102"/>
      <c r="C10" s="99"/>
      <c r="D10" s="99"/>
      <c r="E10" s="99"/>
      <c r="F10" s="99"/>
      <c r="G10" s="100"/>
      <c r="H10" s="99"/>
      <c r="I10" s="99"/>
      <c r="J10" s="99"/>
      <c r="K10" s="99"/>
      <c r="L10" s="99"/>
      <c r="M10" s="132"/>
      <c r="N10" s="132"/>
      <c r="O10" s="132"/>
    </row>
    <row r="11" spans="1:15">
      <c r="A11" s="102" t="s">
        <v>151</v>
      </c>
      <c r="B11" s="102"/>
      <c r="C11" s="103">
        <f>+[4]Factors!V365</f>
        <v>12415761412.897503</v>
      </c>
      <c r="D11" s="103">
        <f>+[4]Factors!W365</f>
        <v>153617180.16378802</v>
      </c>
      <c r="E11" s="103">
        <f>+[4]Factors!X365</f>
        <v>2841275486.3234043</v>
      </c>
      <c r="F11" s="103">
        <f>+[4]Factors!Y365</f>
        <v>824215030.38789606</v>
      </c>
      <c r="G11" s="104">
        <f>+[4]Factors!Z365</f>
        <v>0</v>
      </c>
      <c r="H11" s="103">
        <f>+[4]Factors!AA365</f>
        <v>1650027894.1791615</v>
      </c>
      <c r="I11" s="103">
        <f>+[4]Factors!AB365</f>
        <v>5842043984.2523127</v>
      </c>
      <c r="J11" s="103">
        <f>+[4]Factors!AC365</f>
        <v>789307578.66009104</v>
      </c>
      <c r="K11" s="103">
        <f>+[4]Factors!AD365</f>
        <v>310852246.9364565</v>
      </c>
      <c r="L11" s="103">
        <f>+[4]Factors!AE365</f>
        <v>4422011.9943904849</v>
      </c>
      <c r="M11" s="109">
        <f>+[4]Factors!AF365</f>
        <v>0</v>
      </c>
      <c r="N11" s="236"/>
      <c r="O11" s="132"/>
    </row>
    <row r="12" spans="1:15">
      <c r="A12" s="102" t="s">
        <v>152</v>
      </c>
      <c r="B12" s="102"/>
      <c r="C12" s="103">
        <f>+[4]Factors!V366</f>
        <v>6292976234.3891668</v>
      </c>
      <c r="D12" s="103">
        <f>+[4]Factors!W366</f>
        <v>63825459.266356491</v>
      </c>
      <c r="E12" s="103">
        <f>+[4]Factors!X366</f>
        <v>1180666448.1686354</v>
      </c>
      <c r="F12" s="103">
        <f>+[4]Factors!Y366</f>
        <v>342386772.04498428</v>
      </c>
      <c r="G12" s="104">
        <f>+[4]Factors!Z366</f>
        <v>0</v>
      </c>
      <c r="H12" s="103">
        <f>+[4]Factors!AA366</f>
        <v>903213964.53758657</v>
      </c>
      <c r="I12" s="103">
        <f>+[4]Factors!AB366</f>
        <v>3198204702.6863289</v>
      </c>
      <c r="J12" s="103">
        <f>+[4]Factors!AC366</f>
        <v>432116779.35798907</v>
      </c>
      <c r="K12" s="103">
        <f>+[4]Factors!AD366</f>
        <v>170141523.39917845</v>
      </c>
      <c r="L12" s="103">
        <f>+[4]Factors!AE366</f>
        <v>2420584.9281057939</v>
      </c>
      <c r="M12" s="109">
        <f>+[4]Factors!AF366</f>
        <v>0</v>
      </c>
      <c r="N12" s="236"/>
      <c r="O12" s="132"/>
    </row>
    <row r="13" spans="1:15">
      <c r="A13" s="102" t="s">
        <v>153</v>
      </c>
      <c r="B13" s="102"/>
      <c r="C13" s="103">
        <f>+[4]Factors!V367</f>
        <v>7009019967.9487514</v>
      </c>
      <c r="D13" s="103">
        <f>+[4]Factors!W367</f>
        <v>270768813.01041663</v>
      </c>
      <c r="E13" s="103">
        <f>+[4]Factors!X367</f>
        <v>2119332592.8695838</v>
      </c>
      <c r="F13" s="103">
        <f>+[4]Factors!Y367</f>
        <v>516668117.48624998</v>
      </c>
      <c r="G13" s="104">
        <f>+[4]Factors!Z367</f>
        <v>0</v>
      </c>
      <c r="H13" s="103">
        <f>+[4]Factors!AA367</f>
        <v>620267256.40541744</v>
      </c>
      <c r="I13" s="103">
        <f>+[4]Factors!AB367</f>
        <v>2993317268.1870832</v>
      </c>
      <c r="J13" s="103">
        <f>+[4]Factors!AC367</f>
        <v>354321326.22666675</v>
      </c>
      <c r="K13" s="103">
        <f>+[4]Factors!AD367</f>
        <v>134344593.76333341</v>
      </c>
      <c r="L13" s="103">
        <f>+[4]Factors!AE367</f>
        <v>0</v>
      </c>
      <c r="M13" s="109">
        <f>+[4]Factors!AF367</f>
        <v>0</v>
      </c>
      <c r="N13" s="236"/>
      <c r="O13" s="132"/>
    </row>
    <row r="14" spans="1:15">
      <c r="A14" s="102" t="s">
        <v>154</v>
      </c>
      <c r="B14" s="102"/>
      <c r="C14" s="103">
        <f>+[4]Factors!V368</f>
        <v>1265545780.1212504</v>
      </c>
      <c r="D14" s="103">
        <f>+[4]Factors!W368</f>
        <v>29416321.447151188</v>
      </c>
      <c r="E14" s="103">
        <f>+[4]Factors!X368</f>
        <v>356748859.01443923</v>
      </c>
      <c r="F14" s="103">
        <f>+[4]Factors!Y368</f>
        <v>89991556.851245686</v>
      </c>
      <c r="G14" s="104">
        <f>+[4]Factors!Z368</f>
        <v>0</v>
      </c>
      <c r="H14" s="103">
        <f>+[4]Factors!AA368</f>
        <v>156544263.89490497</v>
      </c>
      <c r="I14" s="103">
        <f>+[4]Factors!AB368</f>
        <v>517796803.86793184</v>
      </c>
      <c r="J14" s="103">
        <f>+[4]Factors!AC368</f>
        <v>82929489.260798112</v>
      </c>
      <c r="K14" s="103">
        <f>+[4]Factors!AD368</f>
        <v>31931627.318123102</v>
      </c>
      <c r="L14" s="103">
        <f>+[4]Factors!AE368</f>
        <v>186858.46665607183</v>
      </c>
      <c r="M14" s="109">
        <f>+[4]Factors!AF368</f>
        <v>0</v>
      </c>
      <c r="N14" s="236"/>
      <c r="O14" s="132"/>
    </row>
    <row r="15" spans="1:15">
      <c r="A15" s="102" t="s">
        <v>155</v>
      </c>
      <c r="B15" s="102"/>
      <c r="C15" s="103">
        <f>+[4]Factors!V369</f>
        <v>906782121.38791704</v>
      </c>
      <c r="D15" s="103">
        <f>+[4]Factors!W369</f>
        <v>22487814.733130898</v>
      </c>
      <c r="E15" s="103">
        <f>+[4]Factors!X369</f>
        <v>346052432.21829194</v>
      </c>
      <c r="F15" s="103">
        <f>+[4]Factors!Y369</f>
        <v>95865702.785579637</v>
      </c>
      <c r="G15" s="104">
        <f>+[4]Factors!Z369</f>
        <v>0</v>
      </c>
      <c r="H15" s="103">
        <f>+[4]Factors!AA369</f>
        <v>83141396.180302262</v>
      </c>
      <c r="I15" s="103">
        <f>+[4]Factors!AB369</f>
        <v>300607374.6047802</v>
      </c>
      <c r="J15" s="103">
        <f>+[4]Factors!AC369</f>
        <v>44294206.861873701</v>
      </c>
      <c r="K15" s="103">
        <f>+[4]Factors!AD369</f>
        <v>14182099.326810796</v>
      </c>
      <c r="L15" s="103">
        <f>+[4]Factors!AE369</f>
        <v>151094.67714745944</v>
      </c>
      <c r="M15" s="109">
        <f>+[4]Factors!AF369</f>
        <v>0</v>
      </c>
      <c r="N15" s="236"/>
      <c r="O15" s="132"/>
    </row>
    <row r="16" spans="1:15">
      <c r="A16" s="102"/>
      <c r="B16" s="102"/>
      <c r="C16" s="103"/>
      <c r="D16" s="102"/>
      <c r="E16" s="102"/>
      <c r="F16" s="102"/>
      <c r="G16" s="104"/>
      <c r="H16" s="102"/>
      <c r="I16" s="102"/>
      <c r="J16" s="102"/>
      <c r="K16" s="102"/>
      <c r="L16" s="102"/>
      <c r="M16" s="109"/>
      <c r="N16" s="132"/>
      <c r="O16" s="132"/>
    </row>
    <row r="17" spans="1:15">
      <c r="A17" s="102" t="s">
        <v>156</v>
      </c>
      <c r="B17" s="102"/>
      <c r="C17" s="103">
        <f>SUM(C11:C16)</f>
        <v>27890085516.744587</v>
      </c>
      <c r="D17" s="103">
        <f>SUM(D11:D16)</f>
        <v>540115588.62084329</v>
      </c>
      <c r="E17" s="103">
        <f t="shared" ref="E17:L17" si="1">SUM(E11:E16)</f>
        <v>6844075818.5943556</v>
      </c>
      <c r="F17" s="103">
        <f t="shared" si="1"/>
        <v>1869127179.5559556</v>
      </c>
      <c r="G17" s="104">
        <f t="shared" si="1"/>
        <v>0</v>
      </c>
      <c r="H17" s="103">
        <f t="shared" si="1"/>
        <v>3413194775.1973729</v>
      </c>
      <c r="I17" s="103">
        <f t="shared" si="1"/>
        <v>12851970133.598436</v>
      </c>
      <c r="J17" s="103">
        <f t="shared" si="1"/>
        <v>1702969380.3674188</v>
      </c>
      <c r="K17" s="103">
        <f t="shared" si="1"/>
        <v>661452090.74390233</v>
      </c>
      <c r="L17" s="103">
        <f t="shared" si="1"/>
        <v>7180550.0662998101</v>
      </c>
      <c r="M17" s="109">
        <f t="shared" ref="M17" si="2">SUM(M11:M16)</f>
        <v>0</v>
      </c>
      <c r="N17" s="132"/>
      <c r="O17" s="132"/>
    </row>
    <row r="18" spans="1:15">
      <c r="A18" s="96" t="s">
        <v>97</v>
      </c>
      <c r="B18" s="102"/>
      <c r="C18" s="102"/>
      <c r="D18" s="102"/>
      <c r="E18" s="102"/>
      <c r="F18" s="102"/>
      <c r="G18" s="105"/>
      <c r="H18" s="102"/>
      <c r="I18" s="102"/>
      <c r="J18" s="102"/>
      <c r="K18" s="102"/>
      <c r="L18" s="102"/>
      <c r="M18" s="102"/>
      <c r="N18" s="132"/>
      <c r="O18" s="132"/>
    </row>
    <row r="19" spans="1:15">
      <c r="A19" s="96" t="s">
        <v>157</v>
      </c>
      <c r="B19" s="102"/>
      <c r="C19" s="112">
        <f>SUM(D19:M19)</f>
        <v>1</v>
      </c>
      <c r="D19" s="112">
        <f>D17/$C17</f>
        <v>1.9365863482081112E-2</v>
      </c>
      <c r="E19" s="112">
        <f t="shared" ref="E19:L19" si="3">E17/$C17</f>
        <v>0.24539457989418229</v>
      </c>
      <c r="F19" s="112">
        <f t="shared" si="3"/>
        <v>6.7017620954721469E-2</v>
      </c>
      <c r="G19" s="106">
        <f t="shared" si="3"/>
        <v>0</v>
      </c>
      <c r="H19" s="112">
        <f t="shared" si="3"/>
        <v>0.12238021906200922</v>
      </c>
      <c r="I19" s="112">
        <f>I17/$C17</f>
        <v>0.46080784248160156</v>
      </c>
      <c r="J19" s="112">
        <f t="shared" si="3"/>
        <v>6.1060027203752885E-2</v>
      </c>
      <c r="K19" s="112">
        <f t="shared" si="3"/>
        <v>2.371638804573694E-2</v>
      </c>
      <c r="L19" s="112">
        <f t="shared" si="3"/>
        <v>2.5745887591448104E-4</v>
      </c>
      <c r="M19" s="112">
        <f t="shared" ref="M19" si="4">M17/$C17</f>
        <v>0</v>
      </c>
      <c r="N19" s="132"/>
      <c r="O19" s="132"/>
    </row>
    <row r="20" spans="1:15">
      <c r="C20" s="132"/>
      <c r="D20" s="132"/>
      <c r="E20" s="132"/>
      <c r="F20" s="132"/>
      <c r="G20" s="101"/>
      <c r="H20" s="132"/>
      <c r="I20" s="132"/>
      <c r="J20" s="132"/>
      <c r="K20" s="132"/>
      <c r="L20" s="132"/>
      <c r="M20" s="132"/>
      <c r="N20" s="132"/>
      <c r="O20" s="132"/>
    </row>
    <row r="21" spans="1:15">
      <c r="A21" s="102" t="s">
        <v>158</v>
      </c>
      <c r="B21" s="102"/>
      <c r="C21" s="102"/>
      <c r="D21" s="102"/>
      <c r="E21" s="102"/>
      <c r="F21" s="102"/>
      <c r="G21" s="105"/>
      <c r="H21" s="102"/>
      <c r="I21" s="102"/>
      <c r="J21" s="102"/>
      <c r="K21" s="102"/>
      <c r="L21" s="102"/>
      <c r="M21" s="102"/>
      <c r="N21" s="132"/>
      <c r="O21" s="132"/>
    </row>
    <row r="22" spans="1:15">
      <c r="A22" s="102" t="s">
        <v>151</v>
      </c>
      <c r="B22" s="102"/>
      <c r="C22" s="103">
        <f>+[4]Factors!V377</f>
        <v>-4748470931.8912544</v>
      </c>
      <c r="D22" s="103">
        <f>+[4]Factors!W377</f>
        <v>-61877380.228726536</v>
      </c>
      <c r="E22" s="103">
        <f>+[4]Factors!X377</f>
        <v>-1144594457.8915529</v>
      </c>
      <c r="F22" s="103">
        <f>+[4]Factors!Y377</f>
        <v>-331947762.6680541</v>
      </c>
      <c r="G22" s="108">
        <f>+[4]Factors!Z377</f>
        <v>0</v>
      </c>
      <c r="H22" s="103">
        <f>+[4]Factors!AA377</f>
        <v>-617792118.88666821</v>
      </c>
      <c r="I22" s="103">
        <f>+[4]Factors!AB377</f>
        <v>-2182274695.7874842</v>
      </c>
      <c r="J22" s="103">
        <f>+[4]Factors!AC377</f>
        <v>-294822616.46269184</v>
      </c>
      <c r="K22" s="103">
        <f>+[4]Factors!AD377</f>
        <v>-116576934.16651744</v>
      </c>
      <c r="L22" s="103">
        <f>+[4]Factors!AE377</f>
        <v>-1658501.835807824</v>
      </c>
      <c r="M22" s="103">
        <f>+[4]Factors!AF377</f>
        <v>3073536.0362499999</v>
      </c>
      <c r="N22" s="109"/>
      <c r="O22" s="132"/>
    </row>
    <row r="23" spans="1:15">
      <c r="A23" s="102" t="s">
        <v>152</v>
      </c>
      <c r="B23" s="102"/>
      <c r="C23" s="103">
        <f>+[4]Factors!V378</f>
        <v>-1743218393.9691703</v>
      </c>
      <c r="D23" s="103">
        <f>+[4]Factors!W378</f>
        <v>-23017280.919195566</v>
      </c>
      <c r="E23" s="103">
        <f>+[4]Factors!X378</f>
        <v>-425825195.24778098</v>
      </c>
      <c r="F23" s="103">
        <f>+[4]Factors!Y378</f>
        <v>-123460754.61767115</v>
      </c>
      <c r="G23" s="108">
        <f>+[4]Factors!Z378</f>
        <v>0</v>
      </c>
      <c r="H23" s="103">
        <f>+[4]Factors!AA378</f>
        <v>-224713942.72752425</v>
      </c>
      <c r="I23" s="103">
        <f>+[4]Factors!AB378</f>
        <v>-795753460.79513955</v>
      </c>
      <c r="J23" s="103">
        <f>+[4]Factors!AC378</f>
        <v>-107518674.9837895</v>
      </c>
      <c r="K23" s="103">
        <f>+[4]Factors!AD378</f>
        <v>-42326857.261544041</v>
      </c>
      <c r="L23" s="103">
        <f>+[4]Factors!AE378</f>
        <v>-602227.41652522911</v>
      </c>
      <c r="M23" s="109">
        <f>+[4]Factors!AF378</f>
        <v>0</v>
      </c>
      <c r="N23" s="109"/>
      <c r="O23" s="132"/>
    </row>
    <row r="24" spans="1:15">
      <c r="A24" s="102" t="s">
        <v>153</v>
      </c>
      <c r="B24" s="102"/>
      <c r="C24" s="103">
        <f>+[4]Factors!V379</f>
        <v>-2853018162.2762489</v>
      </c>
      <c r="D24" s="103">
        <f>+[4]Factors!W379</f>
        <v>-137085582.59541672</v>
      </c>
      <c r="E24" s="103">
        <f>+[4]Factors!X379</f>
        <v>-1019198018.4495831</v>
      </c>
      <c r="F24" s="103">
        <f>+[4]Factors!Y379</f>
        <v>-248983196.14458337</v>
      </c>
      <c r="G24" s="108">
        <f>+[4]Factors!Z379</f>
        <v>0</v>
      </c>
      <c r="H24" s="103">
        <f>+[4]Factors!AA379</f>
        <v>-259771465.29958335</v>
      </c>
      <c r="I24" s="103">
        <f>+[4]Factors!AB379</f>
        <v>-983176349.77791572</v>
      </c>
      <c r="J24" s="103">
        <f>+[4]Factors!AC379</f>
        <v>-147128190.90916675</v>
      </c>
      <c r="K24" s="103">
        <f>+[4]Factors!AD379</f>
        <v>-57675359.099999994</v>
      </c>
      <c r="L24" s="109">
        <f>+[4]Factors!AE379</f>
        <v>0</v>
      </c>
      <c r="M24" s="109">
        <f>+[4]Factors!AF379</f>
        <v>0</v>
      </c>
      <c r="N24" s="109"/>
      <c r="O24" s="132"/>
    </row>
    <row r="25" spans="1:15">
      <c r="A25" s="102" t="s">
        <v>154</v>
      </c>
      <c r="B25" s="102"/>
      <c r="C25" s="103">
        <f>+[4]Factors!V380</f>
        <v>-492012258.75291705</v>
      </c>
      <c r="D25" s="103">
        <f>+[4]Factors!W380</f>
        <v>-11827912.609352313</v>
      </c>
      <c r="E25" s="103">
        <f>+[4]Factors!X380</f>
        <v>-144737016.7908783</v>
      </c>
      <c r="F25" s="103">
        <f>+[4]Factors!Y380</f>
        <v>-41711254.849461667</v>
      </c>
      <c r="G25" s="108">
        <f>+[4]Factors!Z380</f>
        <v>0</v>
      </c>
      <c r="H25" s="103">
        <f>+[4]Factors!AA380</f>
        <v>-57565441.873673752</v>
      </c>
      <c r="I25" s="103">
        <f>+[4]Factors!AB380</f>
        <v>-193254391.7980811</v>
      </c>
      <c r="J25" s="103">
        <f>+[4]Factors!AC380</f>
        <v>-31523040.025611445</v>
      </c>
      <c r="K25" s="103">
        <f>+[4]Factors!AD380</f>
        <v>-11322892.218780616</v>
      </c>
      <c r="L25" s="103">
        <f>+[4]Factors!AE380</f>
        <v>-70308.5870777987</v>
      </c>
      <c r="M25" s="109">
        <f>+[4]Factors!AF380</f>
        <v>0</v>
      </c>
      <c r="N25" s="109"/>
      <c r="O25" s="132"/>
    </row>
    <row r="26" spans="1:15">
      <c r="A26" s="102" t="s">
        <v>155</v>
      </c>
      <c r="B26" s="102"/>
      <c r="C26" s="103">
        <f>+[4]Factors!V381</f>
        <v>-582827019.45500028</v>
      </c>
      <c r="D26" s="103">
        <f>+[4]Factors!W381</f>
        <v>-14455688.660028197</v>
      </c>
      <c r="E26" s="103">
        <f>+[4]Factors!X381</f>
        <v>-217595597.08422589</v>
      </c>
      <c r="F26" s="103">
        <f>+[4]Factors!Y381</f>
        <v>-59171280.638874546</v>
      </c>
      <c r="G26" s="108">
        <f>+[4]Factors!Z381</f>
        <v>0</v>
      </c>
      <c r="H26" s="103">
        <f>+[4]Factors!AA381</f>
        <v>-53361806.116051927</v>
      </c>
      <c r="I26" s="103">
        <f>+[4]Factors!AB381</f>
        <v>-199988875.63076416</v>
      </c>
      <c r="J26" s="103">
        <f>+[4]Factors!AC381</f>
        <v>-28473201.220222641</v>
      </c>
      <c r="K26" s="103">
        <f>+[4]Factors!AD381</f>
        <v>-9681432.091280207</v>
      </c>
      <c r="L26" s="103">
        <f>+[4]Factors!AE381</f>
        <v>-99138.013552741162</v>
      </c>
      <c r="M26" s="109">
        <f>+[4]Factors!AF381</f>
        <v>0</v>
      </c>
      <c r="N26" s="109"/>
      <c r="O26" s="132"/>
    </row>
    <row r="27" spans="1:15">
      <c r="A27" s="102"/>
      <c r="B27" s="102"/>
      <c r="C27" s="110">
        <f>SUM(C22:C26)</f>
        <v>-10419546766.344589</v>
      </c>
      <c r="D27" s="110">
        <f>SUM(D22:D26)</f>
        <v>-248263845.01271933</v>
      </c>
      <c r="E27" s="110">
        <f t="shared" ref="E27:L27" si="5">SUM(E22:E26)</f>
        <v>-2951950285.4640207</v>
      </c>
      <c r="F27" s="110">
        <f t="shared" si="5"/>
        <v>-805274248.91864479</v>
      </c>
      <c r="G27" s="111">
        <f t="shared" si="5"/>
        <v>0</v>
      </c>
      <c r="H27" s="110">
        <f t="shared" si="5"/>
        <v>-1213204774.9035015</v>
      </c>
      <c r="I27" s="110">
        <f t="shared" si="5"/>
        <v>-4354447773.7893848</v>
      </c>
      <c r="J27" s="110">
        <f t="shared" si="5"/>
        <v>-609465723.60148203</v>
      </c>
      <c r="K27" s="110">
        <f t="shared" si="5"/>
        <v>-237583474.83812231</v>
      </c>
      <c r="L27" s="110">
        <f t="shared" si="5"/>
        <v>-2430175.8529635933</v>
      </c>
      <c r="M27" s="110">
        <f t="shared" ref="M27" si="6">SUM(M22:M26)</f>
        <v>3073536.0362499999</v>
      </c>
      <c r="N27" s="245"/>
      <c r="O27" s="132"/>
    </row>
    <row r="28" spans="1:15">
      <c r="A28" s="102"/>
      <c r="B28" s="102"/>
      <c r="C28" s="102"/>
      <c r="D28" s="102"/>
      <c r="E28" s="102"/>
      <c r="F28" s="102"/>
      <c r="G28" s="105"/>
      <c r="H28" s="102"/>
      <c r="I28" s="102"/>
      <c r="J28" s="102"/>
      <c r="K28" s="102"/>
      <c r="L28" s="102"/>
      <c r="M28" s="102"/>
      <c r="N28" s="132"/>
      <c r="O28" s="132"/>
    </row>
    <row r="29" spans="1:15">
      <c r="A29" s="102"/>
      <c r="B29" s="102"/>
      <c r="C29" s="102"/>
      <c r="D29" s="102"/>
      <c r="E29" s="102"/>
      <c r="F29" s="102"/>
      <c r="G29" s="105"/>
      <c r="H29" s="102"/>
      <c r="I29" s="102"/>
      <c r="J29" s="102"/>
      <c r="K29" s="102"/>
      <c r="L29" s="102"/>
      <c r="M29" s="102"/>
      <c r="N29" s="132"/>
      <c r="O29" s="132"/>
    </row>
    <row r="30" spans="1:15">
      <c r="A30" s="102" t="s">
        <v>159</v>
      </c>
      <c r="B30" s="102"/>
      <c r="C30" s="103">
        <f>C17+C27</f>
        <v>17470538750.399998</v>
      </c>
      <c r="D30" s="103">
        <f t="shared" ref="D30:L30" si="7">D17+D27</f>
        <v>291851743.60812396</v>
      </c>
      <c r="E30" s="103">
        <f t="shared" si="7"/>
        <v>3892125533.1303349</v>
      </c>
      <c r="F30" s="103">
        <f t="shared" si="7"/>
        <v>1063852930.6373109</v>
      </c>
      <c r="G30" s="108">
        <f t="shared" si="7"/>
        <v>0</v>
      </c>
      <c r="H30" s="103">
        <f t="shared" si="7"/>
        <v>2199990000.2938714</v>
      </c>
      <c r="I30" s="103">
        <f t="shared" si="7"/>
        <v>8497522359.8090515</v>
      </c>
      <c r="J30" s="103">
        <f t="shared" si="7"/>
        <v>1093503656.7659369</v>
      </c>
      <c r="K30" s="103">
        <f t="shared" si="7"/>
        <v>423868615.90578002</v>
      </c>
      <c r="L30" s="103">
        <f t="shared" si="7"/>
        <v>4750374.2133362163</v>
      </c>
      <c r="M30" s="103">
        <f t="shared" ref="M30" si="8">M17+M27</f>
        <v>3073536.0362499999</v>
      </c>
      <c r="N30" s="132"/>
      <c r="O30" s="132"/>
    </row>
    <row r="31" spans="1:15">
      <c r="A31" s="96" t="s">
        <v>99</v>
      </c>
      <c r="B31" s="102"/>
      <c r="C31" s="102"/>
      <c r="D31" s="102"/>
      <c r="E31" s="102"/>
      <c r="F31" s="102"/>
      <c r="G31" s="105"/>
      <c r="H31" s="102"/>
      <c r="I31" s="102"/>
      <c r="J31" s="102"/>
      <c r="K31" s="102"/>
      <c r="L31" s="102"/>
      <c r="M31" s="102"/>
      <c r="N31" s="132"/>
      <c r="O31" s="132"/>
    </row>
    <row r="32" spans="1:15" s="113" customFormat="1">
      <c r="A32" s="96" t="s">
        <v>160</v>
      </c>
      <c r="B32" s="102"/>
      <c r="C32" s="112">
        <f>SUM(D32:M32)</f>
        <v>0.99999999999999989</v>
      </c>
      <c r="D32" s="112">
        <f>D30/$C30</f>
        <v>1.6705365975130095E-2</v>
      </c>
      <c r="E32" s="112">
        <f t="shared" ref="E32:L32" si="9">E30/$C30</f>
        <v>0.22278222719612598</v>
      </c>
      <c r="F32" s="112">
        <f t="shared" si="9"/>
        <v>6.0894111271351227E-2</v>
      </c>
      <c r="G32" s="106">
        <f t="shared" si="9"/>
        <v>0</v>
      </c>
      <c r="H32" s="112">
        <f t="shared" si="9"/>
        <v>0.12592571023280558</v>
      </c>
      <c r="I32" s="112">
        <f t="shared" si="9"/>
        <v>0.48639154643210392</v>
      </c>
      <c r="J32" s="112">
        <f t="shared" si="9"/>
        <v>6.2591295688628978E-2</v>
      </c>
      <c r="K32" s="112">
        <f t="shared" si="9"/>
        <v>2.4261908688767559E-2</v>
      </c>
      <c r="L32" s="112">
        <f t="shared" si="9"/>
        <v>2.7190771167417228E-4</v>
      </c>
      <c r="M32" s="112">
        <f t="shared" ref="M32" si="10">M30/$C30</f>
        <v>1.7592680341238073E-4</v>
      </c>
      <c r="N32" s="132"/>
      <c r="O32" s="132"/>
    </row>
    <row r="33" spans="1:15">
      <c r="C33" s="132"/>
      <c r="D33" s="132"/>
      <c r="E33" s="132"/>
      <c r="F33" s="132"/>
      <c r="G33" s="101"/>
      <c r="H33" s="132"/>
      <c r="I33" s="132"/>
      <c r="J33" s="132"/>
      <c r="K33" s="132"/>
      <c r="L33" s="132"/>
      <c r="M33" s="132"/>
      <c r="N33" s="132"/>
      <c r="O33" s="132"/>
    </row>
    <row r="34" spans="1:15">
      <c r="C34" s="132"/>
      <c r="D34" s="132"/>
      <c r="E34" s="132"/>
      <c r="F34" s="132"/>
      <c r="G34" s="101"/>
      <c r="H34" s="132"/>
      <c r="I34" s="132"/>
      <c r="J34" s="132"/>
      <c r="K34" s="132"/>
      <c r="L34" s="132"/>
      <c r="M34" s="132"/>
      <c r="N34" s="132"/>
      <c r="O34" s="132"/>
    </row>
    <row r="35" spans="1:15">
      <c r="A35" s="107" t="s">
        <v>161</v>
      </c>
      <c r="B35" s="102"/>
      <c r="C35" s="99"/>
      <c r="D35" s="99"/>
      <c r="E35" s="99"/>
      <c r="F35" s="99"/>
      <c r="G35" s="100"/>
      <c r="H35" s="99"/>
      <c r="I35" s="99"/>
      <c r="J35" s="99"/>
      <c r="K35" s="99"/>
      <c r="L35" s="99"/>
      <c r="M35" s="132"/>
      <c r="N35" s="132"/>
      <c r="O35" s="132"/>
    </row>
    <row r="36" spans="1:15">
      <c r="A36" s="102" t="s">
        <v>162</v>
      </c>
      <c r="B36" s="102"/>
      <c r="C36" s="102"/>
      <c r="D36" s="102"/>
      <c r="E36" s="102"/>
      <c r="F36" s="102"/>
      <c r="G36" s="105"/>
      <c r="H36" s="102"/>
      <c r="I36" s="102"/>
      <c r="J36" s="102"/>
      <c r="K36" s="102"/>
      <c r="L36" s="102"/>
      <c r="M36" s="132"/>
      <c r="N36" s="132"/>
      <c r="O36" s="132"/>
    </row>
    <row r="37" spans="1:15">
      <c r="A37" s="102"/>
      <c r="B37" s="102" t="s">
        <v>90</v>
      </c>
      <c r="C37" s="103">
        <f>+[4]Factors!V245</f>
        <v>3527036779.771668</v>
      </c>
      <c r="D37" s="103">
        <f>+[4]Factors!W245</f>
        <v>270768813.01041663</v>
      </c>
      <c r="E37" s="103">
        <f>+[4]Factors!X245</f>
        <v>2119332592.8695838</v>
      </c>
      <c r="F37" s="103">
        <f>+[4]Factors!Y245</f>
        <v>516668117.48624998</v>
      </c>
      <c r="G37" s="108">
        <f>+[4]Factors!Z245</f>
        <v>0</v>
      </c>
      <c r="H37" s="103">
        <f>+[4]Factors!AA245</f>
        <v>620267256.40541744</v>
      </c>
      <c r="I37" s="109">
        <f>+[4]Factors!AB245</f>
        <v>0</v>
      </c>
      <c r="J37" s="109">
        <f>+[4]Factors!AC245</f>
        <v>0</v>
      </c>
      <c r="K37" s="109">
        <f>+[4]Factors!AD245</f>
        <v>0</v>
      </c>
      <c r="L37" s="109">
        <f>+[4]Factors!AE245</f>
        <v>0</v>
      </c>
      <c r="M37" s="109">
        <f>+[4]Factors!AF245</f>
        <v>0</v>
      </c>
      <c r="N37" s="109">
        <f>+[4]Factors!AG245</f>
        <v>0</v>
      </c>
      <c r="O37" s="132"/>
    </row>
    <row r="38" spans="1:15">
      <c r="A38" s="102" t="s">
        <v>163</v>
      </c>
      <c r="B38" s="102"/>
      <c r="C38" s="102"/>
      <c r="D38" s="102"/>
      <c r="E38" s="102"/>
      <c r="F38" s="102"/>
      <c r="G38" s="105"/>
      <c r="H38" s="102"/>
      <c r="I38" s="109"/>
      <c r="J38" s="109"/>
      <c r="K38" s="109"/>
      <c r="L38" s="109"/>
      <c r="M38" s="109"/>
      <c r="N38" s="109"/>
      <c r="O38" s="132"/>
    </row>
    <row r="39" spans="1:15">
      <c r="A39" s="102"/>
      <c r="B39" s="102" t="s">
        <v>90</v>
      </c>
      <c r="C39" s="103">
        <f>+[4]Factors!V247</f>
        <v>-1665038262.4891667</v>
      </c>
      <c r="D39" s="103">
        <f>+[4]Factors!W247</f>
        <v>-137085582.59541672</v>
      </c>
      <c r="E39" s="103">
        <f>+[4]Factors!X247</f>
        <v>-1019198018.4495831</v>
      </c>
      <c r="F39" s="103">
        <f>+[4]Factors!Y247</f>
        <v>-248983196.14458337</v>
      </c>
      <c r="G39" s="108">
        <f>+[4]Factors!Z247</f>
        <v>0</v>
      </c>
      <c r="H39" s="103">
        <f>+[4]Factors!AA247</f>
        <v>-259771465.29958335</v>
      </c>
      <c r="I39" s="109">
        <f>+[4]Factors!AB247</f>
        <v>0</v>
      </c>
      <c r="J39" s="109">
        <f>+[4]Factors!AC247</f>
        <v>0</v>
      </c>
      <c r="K39" s="109">
        <f>+[4]Factors!AD247</f>
        <v>0</v>
      </c>
      <c r="L39" s="109">
        <f>+[4]Factors!AE247</f>
        <v>0</v>
      </c>
      <c r="M39" s="109">
        <f>+[4]Factors!AF247</f>
        <v>0</v>
      </c>
      <c r="N39" s="109">
        <f>+[4]Factors!AG247</f>
        <v>0</v>
      </c>
      <c r="O39" s="132"/>
    </row>
    <row r="40" spans="1:15">
      <c r="A40" s="102"/>
      <c r="B40" s="102"/>
      <c r="C40" s="110">
        <f>SUM(C37:C39)</f>
        <v>1861998517.2825012</v>
      </c>
      <c r="D40" s="110">
        <f t="shared" ref="D40:L40" si="11">SUM(D37:D39)</f>
        <v>133683230.4149999</v>
      </c>
      <c r="E40" s="110">
        <f t="shared" si="11"/>
        <v>1100134574.4200008</v>
      </c>
      <c r="F40" s="110">
        <f t="shared" si="11"/>
        <v>267684921.34166661</v>
      </c>
      <c r="G40" s="111">
        <f t="shared" si="11"/>
        <v>0</v>
      </c>
      <c r="H40" s="110">
        <f t="shared" si="11"/>
        <v>360495791.10583413</v>
      </c>
      <c r="I40" s="230">
        <f t="shared" si="11"/>
        <v>0</v>
      </c>
      <c r="J40" s="230">
        <f t="shared" si="11"/>
        <v>0</v>
      </c>
      <c r="K40" s="230">
        <f t="shared" si="11"/>
        <v>0</v>
      </c>
      <c r="L40" s="230">
        <f t="shared" si="11"/>
        <v>0</v>
      </c>
      <c r="M40" s="230">
        <f t="shared" ref="M40:N40" si="12">SUM(M37:M39)</f>
        <v>0</v>
      </c>
      <c r="N40" s="230">
        <f t="shared" si="12"/>
        <v>0</v>
      </c>
      <c r="O40" s="132"/>
    </row>
    <row r="41" spans="1:15">
      <c r="A41" s="96" t="s">
        <v>164</v>
      </c>
      <c r="B41" s="102"/>
      <c r="C41" s="102"/>
      <c r="D41" s="102"/>
      <c r="E41" s="102"/>
      <c r="F41" s="102"/>
      <c r="G41" s="105"/>
      <c r="H41" s="102"/>
      <c r="I41" s="109"/>
      <c r="J41" s="109"/>
      <c r="K41" s="109"/>
      <c r="L41" s="109"/>
      <c r="M41" s="109"/>
      <c r="N41" s="109"/>
      <c r="O41" s="132"/>
    </row>
    <row r="42" spans="1:15">
      <c r="A42" s="96" t="s">
        <v>165</v>
      </c>
      <c r="B42" s="102"/>
      <c r="C42" s="112">
        <f>SUM(D42:N42)</f>
        <v>1</v>
      </c>
      <c r="D42" s="112">
        <f t="shared" ref="D42:L42" si="13">D40/$C40</f>
        <v>7.1795562227463125E-2</v>
      </c>
      <c r="E42" s="112">
        <f t="shared" si="13"/>
        <v>0.59083536544679705</v>
      </c>
      <c r="F42" s="112">
        <f t="shared" si="13"/>
        <v>0.14376215601521536</v>
      </c>
      <c r="G42" s="106">
        <f t="shared" si="13"/>
        <v>0</v>
      </c>
      <c r="H42" s="112">
        <f t="shared" si="13"/>
        <v>0.19360691631052462</v>
      </c>
      <c r="I42" s="112">
        <f t="shared" si="13"/>
        <v>0</v>
      </c>
      <c r="J42" s="112">
        <f t="shared" si="13"/>
        <v>0</v>
      </c>
      <c r="K42" s="112">
        <f t="shared" si="13"/>
        <v>0</v>
      </c>
      <c r="L42" s="112">
        <f t="shared" si="13"/>
        <v>0</v>
      </c>
      <c r="M42" s="112">
        <f t="shared" ref="M42:N42" si="14">M40/$C40</f>
        <v>0</v>
      </c>
      <c r="N42" s="112">
        <f t="shared" si="14"/>
        <v>0</v>
      </c>
      <c r="O42" s="132"/>
    </row>
    <row r="43" spans="1:15">
      <c r="A43" s="102"/>
      <c r="B43" s="102"/>
      <c r="C43" s="102"/>
      <c r="D43" s="102"/>
      <c r="E43" s="102"/>
      <c r="F43" s="102"/>
      <c r="G43" s="105"/>
      <c r="H43" s="102"/>
      <c r="I43" s="102"/>
      <c r="J43" s="102"/>
      <c r="K43" s="102"/>
      <c r="L43" s="102"/>
      <c r="M43" s="102"/>
      <c r="N43" s="102"/>
      <c r="O43" s="132"/>
    </row>
    <row r="44" spans="1:15">
      <c r="A44" s="102"/>
      <c r="B44" s="102"/>
      <c r="C44" s="102"/>
      <c r="D44" s="102"/>
      <c r="E44" s="102"/>
      <c r="F44" s="102"/>
      <c r="G44" s="105"/>
      <c r="H44" s="102"/>
      <c r="I44" s="102"/>
      <c r="J44" s="102"/>
      <c r="K44" s="102"/>
      <c r="L44" s="102"/>
      <c r="M44" s="102"/>
      <c r="N44" s="102"/>
      <c r="O44" s="132"/>
    </row>
    <row r="45" spans="1:15">
      <c r="A45" s="102" t="s">
        <v>166</v>
      </c>
      <c r="B45" s="102"/>
      <c r="C45" s="102"/>
      <c r="D45" s="102"/>
      <c r="E45" s="102"/>
      <c r="F45" s="102"/>
      <c r="G45" s="105"/>
      <c r="H45" s="102"/>
      <c r="I45" s="102"/>
      <c r="J45" s="102"/>
      <c r="K45" s="102"/>
      <c r="L45" s="102"/>
      <c r="M45" s="102"/>
      <c r="N45" s="102"/>
      <c r="O45" s="132"/>
    </row>
    <row r="46" spans="1:15">
      <c r="A46" s="102"/>
      <c r="B46" s="102" t="s">
        <v>90</v>
      </c>
      <c r="C46" s="103">
        <f>+[4]Factors!V254</f>
        <v>3481983188.1770835</v>
      </c>
      <c r="D46" s="109">
        <f>+[4]Factors!W254</f>
        <v>0</v>
      </c>
      <c r="E46" s="109">
        <f>+[4]Factors!X254</f>
        <v>0</v>
      </c>
      <c r="F46" s="109">
        <f>+[4]Factors!Y254</f>
        <v>0</v>
      </c>
      <c r="G46" s="104">
        <f>+[4]Factors!Z254</f>
        <v>0</v>
      </c>
      <c r="H46" s="109">
        <f>+[4]Factors!AA254</f>
        <v>0</v>
      </c>
      <c r="I46" s="109">
        <f>+[4]Factors!AB254</f>
        <v>2993317268.1870832</v>
      </c>
      <c r="J46" s="109">
        <f>+[4]Factors!AC254</f>
        <v>354321326.22666675</v>
      </c>
      <c r="K46" s="109">
        <f>+[4]Factors!AD254</f>
        <v>134344593.76333341</v>
      </c>
      <c r="L46" s="109">
        <f>+[4]Factors!AE254</f>
        <v>0</v>
      </c>
      <c r="M46" s="109">
        <f>+[4]Factors!AF254</f>
        <v>0</v>
      </c>
      <c r="N46" s="109">
        <f>+[4]Factors!AG254</f>
        <v>0</v>
      </c>
      <c r="O46" s="132"/>
    </row>
    <row r="47" spans="1:15">
      <c r="A47" s="102" t="s">
        <v>163</v>
      </c>
      <c r="B47" s="102"/>
      <c r="C47" s="102"/>
      <c r="D47" s="109"/>
      <c r="E47" s="109"/>
      <c r="F47" s="109"/>
      <c r="G47" s="104"/>
      <c r="H47" s="109"/>
      <c r="I47" s="109"/>
      <c r="J47" s="109"/>
      <c r="K47" s="109"/>
      <c r="L47" s="109"/>
      <c r="M47" s="109"/>
      <c r="N47" s="109"/>
      <c r="O47" s="132"/>
    </row>
    <row r="48" spans="1:15">
      <c r="A48" s="102"/>
      <c r="B48" s="102" t="s">
        <v>90</v>
      </c>
      <c r="C48" s="103">
        <f>+[4]Factors!V256</f>
        <v>-1187979899.7870824</v>
      </c>
      <c r="D48" s="109">
        <f>+[4]Factors!W256</f>
        <v>0</v>
      </c>
      <c r="E48" s="109">
        <f>+[4]Factors!X256</f>
        <v>0</v>
      </c>
      <c r="F48" s="109">
        <f>+[4]Factors!Y256</f>
        <v>0</v>
      </c>
      <c r="G48" s="104">
        <f>+[4]Factors!Z256</f>
        <v>0</v>
      </c>
      <c r="H48" s="109">
        <f>+[4]Factors!AA256</f>
        <v>0</v>
      </c>
      <c r="I48" s="109">
        <f>+[4]Factors!AB256</f>
        <v>-983176349.77791572</v>
      </c>
      <c r="J48" s="109">
        <f>+[4]Factors!AC256</f>
        <v>-147128190.90916675</v>
      </c>
      <c r="K48" s="109">
        <f>+[4]Factors!AD256</f>
        <v>-57675359.099999994</v>
      </c>
      <c r="L48" s="109">
        <f>+[4]Factors!AE256</f>
        <v>0</v>
      </c>
      <c r="M48" s="109">
        <f>+[4]Factors!AF256</f>
        <v>0</v>
      </c>
      <c r="N48" s="109">
        <f>+[4]Factors!AG256</f>
        <v>0</v>
      </c>
      <c r="O48" s="132"/>
    </row>
    <row r="49" spans="1:15">
      <c r="A49" s="102"/>
      <c r="B49" s="102"/>
      <c r="C49" s="110">
        <f>SUM(C46:C48)</f>
        <v>2294003288.3900013</v>
      </c>
      <c r="D49" s="230">
        <f t="shared" ref="D49:L49" si="15">SUM(D46:D48)</f>
        <v>0</v>
      </c>
      <c r="E49" s="230">
        <f t="shared" si="15"/>
        <v>0</v>
      </c>
      <c r="F49" s="230">
        <f t="shared" si="15"/>
        <v>0</v>
      </c>
      <c r="G49" s="137">
        <f t="shared" si="15"/>
        <v>0</v>
      </c>
      <c r="H49" s="230">
        <f t="shared" si="15"/>
        <v>0</v>
      </c>
      <c r="I49" s="230">
        <f t="shared" si="15"/>
        <v>2010140918.4091675</v>
      </c>
      <c r="J49" s="230">
        <f t="shared" si="15"/>
        <v>207193135.3175</v>
      </c>
      <c r="K49" s="230">
        <f t="shared" si="15"/>
        <v>76669234.663333416</v>
      </c>
      <c r="L49" s="230">
        <f t="shared" si="15"/>
        <v>0</v>
      </c>
      <c r="M49" s="230">
        <f t="shared" ref="M49:N49" si="16">SUM(M46:M48)</f>
        <v>0</v>
      </c>
      <c r="N49" s="230">
        <f t="shared" si="16"/>
        <v>0</v>
      </c>
      <c r="O49" s="132"/>
    </row>
    <row r="50" spans="1:15">
      <c r="A50" s="96" t="s">
        <v>167</v>
      </c>
      <c r="B50" s="102"/>
      <c r="C50" s="102"/>
      <c r="D50" s="102"/>
      <c r="E50" s="102"/>
      <c r="F50" s="102"/>
      <c r="G50" s="105"/>
      <c r="H50" s="102"/>
      <c r="I50" s="102"/>
      <c r="J50" s="102"/>
      <c r="K50" s="102"/>
      <c r="L50" s="102"/>
      <c r="M50" s="102"/>
      <c r="N50" s="102"/>
      <c r="O50" s="132"/>
    </row>
    <row r="51" spans="1:15">
      <c r="A51" s="96" t="s">
        <v>168</v>
      </c>
      <c r="B51" s="102"/>
      <c r="C51" s="112">
        <f>SUM(D51:N51)</f>
        <v>0.99999999999999978</v>
      </c>
      <c r="D51" s="112">
        <f t="shared" ref="D51:L51" si="17">D49/$C49</f>
        <v>0</v>
      </c>
      <c r="E51" s="112">
        <f t="shared" si="17"/>
        <v>0</v>
      </c>
      <c r="F51" s="112">
        <f t="shared" si="17"/>
        <v>0</v>
      </c>
      <c r="G51" s="106">
        <f t="shared" si="17"/>
        <v>0</v>
      </c>
      <c r="H51" s="112">
        <f t="shared" si="17"/>
        <v>0</v>
      </c>
      <c r="I51" s="112">
        <f t="shared" si="17"/>
        <v>0.87625895245335206</v>
      </c>
      <c r="J51" s="112">
        <f t="shared" si="17"/>
        <v>9.0319458723581089E-2</v>
      </c>
      <c r="K51" s="112">
        <f t="shared" si="17"/>
        <v>3.3421588823066652E-2</v>
      </c>
      <c r="L51" s="112">
        <f t="shared" si="17"/>
        <v>0</v>
      </c>
      <c r="M51" s="112">
        <f t="shared" ref="M51:N51" si="18">M49/$C49</f>
        <v>0</v>
      </c>
      <c r="N51" s="112">
        <f t="shared" si="18"/>
        <v>0</v>
      </c>
      <c r="O51" s="132"/>
    </row>
    <row r="52" spans="1:15">
      <c r="A52" s="102"/>
      <c r="B52" s="102"/>
      <c r="C52" s="102"/>
      <c r="D52" s="102"/>
      <c r="E52" s="102"/>
      <c r="F52" s="102"/>
      <c r="G52" s="105"/>
      <c r="H52" s="102"/>
      <c r="I52" s="102"/>
      <c r="J52" s="102"/>
      <c r="K52" s="102"/>
      <c r="L52" s="102"/>
      <c r="M52" s="102"/>
      <c r="N52" s="102"/>
      <c r="O52" s="132"/>
    </row>
    <row r="53" spans="1:15">
      <c r="A53" s="102" t="s">
        <v>169</v>
      </c>
      <c r="B53" s="102"/>
      <c r="C53" s="103">
        <f>C40+C49</f>
        <v>4156001805.6725025</v>
      </c>
      <c r="D53" s="103">
        <f t="shared" ref="D53:L53" si="19">D40+D49</f>
        <v>133683230.4149999</v>
      </c>
      <c r="E53" s="103">
        <f t="shared" si="19"/>
        <v>1100134574.4200008</v>
      </c>
      <c r="F53" s="103">
        <f t="shared" si="19"/>
        <v>267684921.34166661</v>
      </c>
      <c r="G53" s="108">
        <f t="shared" si="19"/>
        <v>0</v>
      </c>
      <c r="H53" s="103">
        <f t="shared" si="19"/>
        <v>360495791.10583413</v>
      </c>
      <c r="I53" s="103">
        <f t="shared" si="19"/>
        <v>2010140918.4091675</v>
      </c>
      <c r="J53" s="103">
        <f t="shared" si="19"/>
        <v>207193135.3175</v>
      </c>
      <c r="K53" s="103">
        <f t="shared" si="19"/>
        <v>76669234.663333416</v>
      </c>
      <c r="L53" s="109">
        <f t="shared" si="19"/>
        <v>0</v>
      </c>
      <c r="M53" s="109">
        <f t="shared" ref="M53:N53" si="20">M40+M49</f>
        <v>0</v>
      </c>
      <c r="N53" s="109">
        <f t="shared" si="20"/>
        <v>0</v>
      </c>
      <c r="O53" s="132"/>
    </row>
    <row r="54" spans="1:15">
      <c r="A54" s="96" t="s">
        <v>170</v>
      </c>
      <c r="B54" s="102"/>
      <c r="C54" s="102"/>
      <c r="D54" s="102"/>
      <c r="E54" s="102"/>
      <c r="F54" s="102"/>
      <c r="G54" s="105"/>
      <c r="H54" s="102"/>
      <c r="I54" s="102"/>
      <c r="J54" s="102"/>
      <c r="K54" s="102"/>
      <c r="L54" s="102"/>
      <c r="M54" s="102"/>
      <c r="N54" s="102"/>
      <c r="O54" s="132"/>
    </row>
    <row r="55" spans="1:15">
      <c r="A55" s="96" t="s">
        <v>171</v>
      </c>
      <c r="B55" s="102"/>
      <c r="C55" s="112">
        <f>SUM(D55:N55)</f>
        <v>0.99999999999999989</v>
      </c>
      <c r="D55" s="112">
        <f t="shared" ref="D55:L55" si="21">D53/$C53</f>
        <v>3.2166307106155832E-2</v>
      </c>
      <c r="E55" s="112">
        <f t="shared" si="21"/>
        <v>0.26470984033703582</v>
      </c>
      <c r="F55" s="112">
        <f t="shared" si="21"/>
        <v>6.4409240866138473E-2</v>
      </c>
      <c r="G55" s="106">
        <f t="shared" si="21"/>
        <v>0</v>
      </c>
      <c r="H55" s="112">
        <f t="shared" si="21"/>
        <v>8.6741009258897703E-2</v>
      </c>
      <c r="I55" s="112">
        <f t="shared" si="21"/>
        <v>0.48367181064876774</v>
      </c>
      <c r="J55" s="112">
        <f t="shared" si="21"/>
        <v>4.9853957001342805E-2</v>
      </c>
      <c r="K55" s="112">
        <f t="shared" si="21"/>
        <v>1.8447834781661555E-2</v>
      </c>
      <c r="L55" s="112">
        <f t="shared" si="21"/>
        <v>0</v>
      </c>
      <c r="M55" s="112">
        <f t="shared" ref="M55:N55" si="22">M53/$C53</f>
        <v>0</v>
      </c>
      <c r="N55" s="112">
        <f t="shared" si="22"/>
        <v>0</v>
      </c>
      <c r="O55" s="132"/>
    </row>
    <row r="56" spans="1:15">
      <c r="C56" s="132"/>
      <c r="D56" s="132"/>
      <c r="E56" s="132"/>
      <c r="F56" s="132"/>
      <c r="G56" s="101"/>
      <c r="H56" s="132"/>
      <c r="I56" s="132"/>
      <c r="J56" s="132"/>
      <c r="K56" s="132"/>
      <c r="L56" s="132"/>
      <c r="M56" s="132"/>
      <c r="N56" s="132"/>
      <c r="O56" s="132"/>
    </row>
    <row r="57" spans="1:15">
      <c r="C57" s="132"/>
      <c r="D57" s="132"/>
      <c r="E57" s="132"/>
      <c r="F57" s="132"/>
      <c r="G57" s="101"/>
      <c r="H57" s="132"/>
      <c r="I57" s="132"/>
      <c r="J57" s="132"/>
      <c r="K57" s="132"/>
      <c r="L57" s="132"/>
      <c r="M57" s="132"/>
      <c r="N57" s="132"/>
      <c r="O57" s="132"/>
    </row>
    <row r="58" spans="1:15">
      <c r="A58" s="96" t="s">
        <v>172</v>
      </c>
      <c r="B58" s="102"/>
      <c r="C58" s="102"/>
      <c r="D58" s="102"/>
      <c r="E58" s="132"/>
      <c r="F58" s="132"/>
      <c r="G58" s="101"/>
      <c r="H58" s="132"/>
      <c r="I58" s="132"/>
      <c r="J58" s="132"/>
      <c r="K58" s="132"/>
      <c r="L58" s="132"/>
      <c r="M58" s="132"/>
      <c r="N58" s="132"/>
      <c r="O58" s="132"/>
    </row>
    <row r="59" spans="1:15">
      <c r="A59" s="96" t="s">
        <v>79</v>
      </c>
      <c r="B59" s="102"/>
      <c r="C59" s="102"/>
      <c r="D59" s="231">
        <f>+[4]Variables!$K$23</f>
        <v>1</v>
      </c>
      <c r="E59" s="132"/>
      <c r="F59" s="132"/>
      <c r="G59" s="101"/>
      <c r="H59" s="132"/>
      <c r="I59" s="132"/>
      <c r="J59" s="132"/>
      <c r="K59" s="132"/>
      <c r="L59" s="132"/>
      <c r="M59" s="132"/>
      <c r="N59" s="132"/>
      <c r="O59" s="132"/>
    </row>
    <row r="60" spans="1:15">
      <c r="A60" s="96" t="s">
        <v>173</v>
      </c>
      <c r="B60" s="102"/>
      <c r="C60" s="102"/>
      <c r="D60" s="114">
        <f>1-D59</f>
        <v>0</v>
      </c>
      <c r="E60" s="132"/>
      <c r="F60" s="132"/>
      <c r="G60" s="101"/>
      <c r="H60" s="132"/>
      <c r="I60" s="132"/>
      <c r="J60" s="132"/>
      <c r="K60" s="132"/>
      <c r="L60" s="132"/>
      <c r="M60" s="132"/>
      <c r="N60" s="132"/>
      <c r="O60" s="132"/>
    </row>
    <row r="61" spans="1:15">
      <c r="C61" s="132"/>
      <c r="D61" s="132"/>
      <c r="E61" s="132"/>
      <c r="F61" s="132"/>
      <c r="G61" s="101"/>
      <c r="H61" s="132"/>
      <c r="I61" s="132"/>
      <c r="J61" s="132"/>
      <c r="K61" s="132"/>
      <c r="L61" s="132"/>
      <c r="M61" s="132"/>
      <c r="N61" s="132"/>
      <c r="O61" s="132"/>
    </row>
    <row r="62" spans="1:15">
      <c r="A62" s="96" t="s">
        <v>103</v>
      </c>
      <c r="C62" s="132"/>
      <c r="D62" s="78">
        <f>'10.10-10.11'!D128*'10.12-10.16'!$D$59</f>
        <v>4.0221393563250669E-2</v>
      </c>
      <c r="E62" s="78">
        <f>'10.10-10.11'!E128*'10.12-10.16'!$D$59</f>
        <v>0.74400667887033389</v>
      </c>
      <c r="F62" s="78">
        <f>'10.10-10.11'!F128*'10.12-10.16'!$D$59</f>
        <v>0.21577192756641547</v>
      </c>
      <c r="G62" s="115">
        <v>0</v>
      </c>
      <c r="H62" s="78">
        <f>'10.10-10.11'!G129*'10.12-10.16'!$D$60</f>
        <v>0</v>
      </c>
      <c r="I62" s="78">
        <f>'10.10-10.11'!L129*'10.12-10.16'!$D$60</f>
        <v>0</v>
      </c>
      <c r="J62" s="78">
        <f>'10.10-10.11'!I129*'10.12-10.16'!$D$60</f>
        <v>0</v>
      </c>
      <c r="K62" s="78">
        <f>'10.10-10.11'!J129*'10.12-10.16'!$D$60</f>
        <v>0</v>
      </c>
      <c r="L62" s="78">
        <f>'10.10-10.11'!K129*'10.12-10.16'!$D$60</f>
        <v>0</v>
      </c>
      <c r="M62" s="132"/>
      <c r="N62" s="132"/>
      <c r="O62" s="132"/>
    </row>
    <row r="63" spans="1:15">
      <c r="A63" s="96" t="s">
        <v>105</v>
      </c>
      <c r="C63" s="132"/>
      <c r="D63" s="78">
        <f>'10.8-10.9'!C126*'10.12-10.16'!$D$59</f>
        <v>4.2316453873570269E-2</v>
      </c>
      <c r="E63" s="78">
        <f>'10.8-10.9'!D126*'10.12-10.16'!$D$59</f>
        <v>0.73176780343328063</v>
      </c>
      <c r="F63" s="78">
        <f>'10.8-10.9'!E126*'10.12-10.16'!$D$59</f>
        <v>0.22591574269314921</v>
      </c>
      <c r="G63" s="115">
        <v>0</v>
      </c>
      <c r="H63" s="78">
        <f>('10.8-10.9'!F127)*'10.12-10.16'!$D$60</f>
        <v>0</v>
      </c>
      <c r="I63" s="78">
        <f>'10.8-10.9'!K127*'10.12-10.16'!$D$60</f>
        <v>0</v>
      </c>
      <c r="J63" s="78">
        <f>'10.8-10.9'!H127*'10.12-10.16'!$D$60</f>
        <v>0</v>
      </c>
      <c r="K63" s="78">
        <f>'10.8-10.9'!I127*'10.12-10.16'!$D$60</f>
        <v>0</v>
      </c>
      <c r="L63" s="78">
        <f>'10.8-10.9'!J127*'10.12-10.16'!$D$60</f>
        <v>0</v>
      </c>
      <c r="M63" s="132"/>
      <c r="N63" s="132"/>
      <c r="O63" s="132"/>
    </row>
    <row r="64" spans="1:15">
      <c r="C64" s="132"/>
      <c r="D64" s="242"/>
      <c r="E64" s="242"/>
      <c r="F64" s="242"/>
      <c r="G64" s="166"/>
      <c r="H64" s="242"/>
      <c r="I64" s="242"/>
      <c r="J64" s="242"/>
      <c r="K64" s="242"/>
      <c r="L64" s="242"/>
      <c r="M64" s="132"/>
      <c r="N64" s="132"/>
      <c r="O64" s="132"/>
    </row>
    <row r="65" spans="1:15">
      <c r="C65" s="132"/>
      <c r="D65" s="242"/>
      <c r="E65" s="242"/>
      <c r="F65" s="242"/>
      <c r="G65" s="166"/>
      <c r="H65" s="242"/>
      <c r="I65" s="242"/>
      <c r="J65" s="242"/>
      <c r="K65" s="242"/>
      <c r="L65" s="242"/>
      <c r="M65" s="132"/>
      <c r="N65" s="132"/>
      <c r="O65" s="132"/>
    </row>
    <row r="66" spans="1:15">
      <c r="A66" s="107" t="s">
        <v>174</v>
      </c>
      <c r="B66" s="102"/>
      <c r="C66" s="99"/>
      <c r="D66" s="99"/>
      <c r="E66" s="99"/>
      <c r="F66" s="99"/>
      <c r="G66" s="100"/>
      <c r="H66" s="99"/>
      <c r="I66" s="99"/>
      <c r="J66" s="99"/>
      <c r="K66" s="99"/>
      <c r="L66" s="99"/>
      <c r="M66" s="132"/>
      <c r="N66" s="132"/>
      <c r="O66" s="132"/>
    </row>
    <row r="67" spans="1:15">
      <c r="A67" s="102" t="s">
        <v>152</v>
      </c>
      <c r="B67" s="102"/>
      <c r="C67" s="102"/>
      <c r="D67" s="102"/>
      <c r="E67" s="102"/>
      <c r="F67" s="102"/>
      <c r="G67" s="105"/>
      <c r="H67" s="102"/>
      <c r="I67" s="102"/>
      <c r="J67" s="102"/>
      <c r="K67" s="102"/>
      <c r="L67" s="102"/>
      <c r="M67" s="132"/>
      <c r="N67" s="132"/>
      <c r="O67" s="132"/>
    </row>
    <row r="68" spans="1:15">
      <c r="A68" s="102"/>
      <c r="B68" s="102" t="s">
        <v>103</v>
      </c>
      <c r="C68" s="109">
        <f>+[4]Factors!V223</f>
        <v>80696448.244166628</v>
      </c>
      <c r="D68" s="109">
        <f>+[4]Factors!W223</f>
        <v>3245723.603985114</v>
      </c>
      <c r="E68" s="109">
        <f>+[4]Factors!X223</f>
        <v>60038696.454774201</v>
      </c>
      <c r="F68" s="109">
        <f>+[4]Factors!Y223</f>
        <v>17412028.185407318</v>
      </c>
      <c r="G68" s="104">
        <f>+[4]Factors!Z223</f>
        <v>0</v>
      </c>
      <c r="H68" s="109">
        <f>+[4]Factors!AA223</f>
        <v>0</v>
      </c>
      <c r="I68" s="109">
        <f>+[4]Factors!AB223</f>
        <v>0</v>
      </c>
      <c r="J68" s="109">
        <f>+[4]Factors!AC223</f>
        <v>0</v>
      </c>
      <c r="K68" s="109">
        <f>+[4]Factors!AD223</f>
        <v>0</v>
      </c>
      <c r="L68" s="109">
        <f>+[4]Factors!AE223</f>
        <v>0</v>
      </c>
      <c r="M68" s="245"/>
      <c r="N68" s="245"/>
      <c r="O68" s="132"/>
    </row>
    <row r="69" spans="1:15">
      <c r="A69" s="102"/>
      <c r="B69" s="102" t="s">
        <v>22</v>
      </c>
      <c r="C69" s="109">
        <f>+[4]Factors!V224</f>
        <v>0</v>
      </c>
      <c r="D69" s="109">
        <f>+[4]Factors!W224</f>
        <v>0</v>
      </c>
      <c r="E69" s="109">
        <f>+[4]Factors!X224</f>
        <v>0</v>
      </c>
      <c r="F69" s="109">
        <f>+[4]Factors!Y224</f>
        <v>0</v>
      </c>
      <c r="G69" s="104">
        <f>+[4]Factors!Z224</f>
        <v>0</v>
      </c>
      <c r="H69" s="109">
        <f>+[4]Factors!AA224</f>
        <v>0</v>
      </c>
      <c r="I69" s="109">
        <f>+[4]Factors!AB224</f>
        <v>0</v>
      </c>
      <c r="J69" s="109">
        <f>+[4]Factors!AC224</f>
        <v>0</v>
      </c>
      <c r="K69" s="109">
        <f>+[4]Factors!AD224</f>
        <v>0</v>
      </c>
      <c r="L69" s="109">
        <f>+[4]Factors!AE224</f>
        <v>0</v>
      </c>
      <c r="M69" s="245"/>
      <c r="N69" s="245"/>
      <c r="O69" s="132"/>
    </row>
    <row r="70" spans="1:15">
      <c r="A70" s="102"/>
      <c r="B70" s="102" t="s">
        <v>30</v>
      </c>
      <c r="C70" s="109">
        <f>+[4]Factors!V225</f>
        <v>1508117981.2720835</v>
      </c>
      <c r="D70" s="109">
        <f>+[4]Factors!W225</f>
        <v>60658606.864559539</v>
      </c>
      <c r="E70" s="109">
        <f>+[4]Factors!X225</f>
        <v>1122049850.5908747</v>
      </c>
      <c r="F70" s="109">
        <f>+[4]Factors!Y225</f>
        <v>325409523.81664866</v>
      </c>
      <c r="G70" s="104">
        <f>+[4]Factors!Z225</f>
        <v>0</v>
      </c>
      <c r="H70" s="109">
        <f>+[4]Factors!AA225</f>
        <v>0</v>
      </c>
      <c r="I70" s="109">
        <f>+[4]Factors!AB225</f>
        <v>0</v>
      </c>
      <c r="J70" s="109">
        <f>+[4]Factors!AC225</f>
        <v>0</v>
      </c>
      <c r="K70" s="109">
        <f>+[4]Factors!AD225</f>
        <v>0</v>
      </c>
      <c r="L70" s="109">
        <f>+[4]Factors!AE225</f>
        <v>0</v>
      </c>
      <c r="M70" s="245"/>
      <c r="N70" s="245"/>
      <c r="O70" s="132"/>
    </row>
    <row r="71" spans="1:15">
      <c r="A71" s="102"/>
      <c r="B71" s="102" t="s">
        <v>32</v>
      </c>
      <c r="C71" s="109">
        <f>+[4]Factors!V226</f>
        <v>4709727982.8329163</v>
      </c>
      <c r="D71" s="109">
        <f>+[4]Factors!W226</f>
        <v>0</v>
      </c>
      <c r="E71" s="109">
        <f>+[4]Factors!X226</f>
        <v>0</v>
      </c>
      <c r="F71" s="109">
        <f>+[4]Factors!Y226</f>
        <v>0</v>
      </c>
      <c r="G71" s="104">
        <f>+[4]Factors!Z226</f>
        <v>0</v>
      </c>
      <c r="H71" s="109">
        <f>+[4]Factors!AA226</f>
        <v>903920862.72867131</v>
      </c>
      <c r="I71" s="109">
        <f>+[4]Factors!AB226</f>
        <v>3200660796.9058104</v>
      </c>
      <c r="J71" s="109">
        <f>+[4]Factors!AC226</f>
        <v>432446603.46535444</v>
      </c>
      <c r="K71" s="109">
        <f>+[4]Factors!AD226</f>
        <v>170277241.22828344</v>
      </c>
      <c r="L71" s="109">
        <f>+[4]Factors!AE226</f>
        <v>2422478.5047959397</v>
      </c>
      <c r="M71" s="245"/>
      <c r="N71" s="245"/>
      <c r="O71" s="132"/>
    </row>
    <row r="72" spans="1:15">
      <c r="A72" s="102"/>
      <c r="B72" s="102" t="s">
        <v>19</v>
      </c>
      <c r="C72" s="109">
        <f>+[4]Factors!V227</f>
        <v>-5566177.96</v>
      </c>
      <c r="D72" s="109">
        <f>+[4]Factors!W227</f>
        <v>-78871.202188160532</v>
      </c>
      <c r="E72" s="109">
        <f>+[4]Factors!X227</f>
        <v>-1422098.8770134142</v>
      </c>
      <c r="F72" s="109">
        <f>+[4]Factors!Y227</f>
        <v>-434779.95707174024</v>
      </c>
      <c r="G72" s="104">
        <f>+[4]Factors!Z227</f>
        <v>0</v>
      </c>
      <c r="H72" s="109">
        <f>+[4]Factors!AA227</f>
        <v>-706898.19108475046</v>
      </c>
      <c r="I72" s="109">
        <f>+[4]Factors!AB227</f>
        <v>-2456094.2194814067</v>
      </c>
      <c r="J72" s="109">
        <f>+[4]Factors!AC227</f>
        <v>-329824.10736537981</v>
      </c>
      <c r="K72" s="109">
        <f>+[4]Factors!AD227</f>
        <v>-135717.82910500321</v>
      </c>
      <c r="L72" s="109">
        <f>+[4]Factors!AE227</f>
        <v>-1893.5766901456043</v>
      </c>
      <c r="M72" s="245"/>
      <c r="N72" s="245"/>
      <c r="O72" s="132"/>
    </row>
    <row r="73" spans="1:15">
      <c r="A73" s="102"/>
      <c r="B73" s="102"/>
      <c r="C73" s="230">
        <f>SUM(C68:C72)</f>
        <v>6292976234.3891668</v>
      </c>
      <c r="D73" s="230">
        <f t="shared" ref="D73:L73" si="23">SUM(D68:D72)</f>
        <v>63825459.266356491</v>
      </c>
      <c r="E73" s="230">
        <f t="shared" si="23"/>
        <v>1180666448.1686354</v>
      </c>
      <c r="F73" s="230">
        <f t="shared" si="23"/>
        <v>342386772.04498428</v>
      </c>
      <c r="G73" s="137">
        <f t="shared" si="23"/>
        <v>0</v>
      </c>
      <c r="H73" s="230">
        <f t="shared" si="23"/>
        <v>903213964.53758657</v>
      </c>
      <c r="I73" s="230">
        <f t="shared" si="23"/>
        <v>3198204702.6863289</v>
      </c>
      <c r="J73" s="230">
        <f t="shared" si="23"/>
        <v>432116779.35798907</v>
      </c>
      <c r="K73" s="230">
        <f t="shared" si="23"/>
        <v>170141523.39917845</v>
      </c>
      <c r="L73" s="230">
        <f t="shared" si="23"/>
        <v>2420584.9281057939</v>
      </c>
      <c r="M73" s="245"/>
      <c r="N73" s="245"/>
      <c r="O73" s="132"/>
    </row>
    <row r="74" spans="1:15">
      <c r="A74" s="102"/>
      <c r="B74" s="102"/>
      <c r="C74" s="103"/>
      <c r="D74" s="103"/>
      <c r="E74" s="103"/>
      <c r="F74" s="103"/>
      <c r="G74" s="108"/>
      <c r="H74" s="103"/>
      <c r="I74" s="103"/>
      <c r="J74" s="103"/>
      <c r="K74" s="103"/>
      <c r="L74" s="103"/>
      <c r="M74" s="132"/>
      <c r="N74" s="132"/>
      <c r="O74" s="132"/>
    </row>
    <row r="75" spans="1:15">
      <c r="A75" s="102" t="s">
        <v>163</v>
      </c>
      <c r="B75" s="102"/>
      <c r="C75" s="102"/>
      <c r="D75" s="102"/>
      <c r="E75" s="102"/>
      <c r="F75" s="102"/>
      <c r="G75" s="105"/>
      <c r="H75" s="102"/>
      <c r="I75" s="102"/>
      <c r="J75" s="102"/>
      <c r="K75" s="102"/>
      <c r="L75" s="102"/>
      <c r="M75" s="132"/>
      <c r="N75" s="132"/>
      <c r="O75" s="132"/>
    </row>
    <row r="76" spans="1:15">
      <c r="A76" s="102"/>
      <c r="B76" s="102" t="s">
        <v>21</v>
      </c>
      <c r="C76" s="109">
        <f>+[4]Factors!V231</f>
        <v>0</v>
      </c>
      <c r="D76" s="109">
        <f>+[4]Factors!W231</f>
        <v>0</v>
      </c>
      <c r="E76" s="109">
        <f>+[4]Factors!X231</f>
        <v>0</v>
      </c>
      <c r="F76" s="109">
        <f>+[4]Factors!Y231</f>
        <v>0</v>
      </c>
      <c r="G76" s="104">
        <f>+[4]Factors!Z231</f>
        <v>0</v>
      </c>
      <c r="H76" s="109">
        <f>+[4]Factors!AA231</f>
        <v>0</v>
      </c>
      <c r="I76" s="109">
        <f>+[4]Factors!AB231</f>
        <v>0</v>
      </c>
      <c r="J76" s="109">
        <f>+[4]Factors!AC231</f>
        <v>0</v>
      </c>
      <c r="K76" s="109">
        <f>+[4]Factors!AD231</f>
        <v>0</v>
      </c>
      <c r="L76" s="109">
        <f>+[4]Factors!AE231</f>
        <v>0</v>
      </c>
      <c r="M76" s="132"/>
      <c r="N76" s="132"/>
      <c r="O76" s="132"/>
    </row>
    <row r="77" spans="1:15">
      <c r="A77" s="102"/>
      <c r="B77" s="102" t="s">
        <v>103</v>
      </c>
      <c r="C77" s="109">
        <f>+[4]Factors!V232</f>
        <v>-42748324.891249999</v>
      </c>
      <c r="D77" s="109">
        <f>+[4]Factors!W232</f>
        <v>-1719397.1996206709</v>
      </c>
      <c r="E77" s="109">
        <f>+[4]Factors!X232</f>
        <v>-31805039.229608934</v>
      </c>
      <c r="F77" s="109">
        <f>+[4]Factors!Y232</f>
        <v>-9223888.4620203897</v>
      </c>
      <c r="G77" s="104">
        <f>+[4]Factors!Z232</f>
        <v>0</v>
      </c>
      <c r="H77" s="109">
        <f>+[4]Factors!AA232</f>
        <v>0</v>
      </c>
      <c r="I77" s="109">
        <f>+[4]Factors!AB232</f>
        <v>0</v>
      </c>
      <c r="J77" s="109">
        <f>+[4]Factors!AC232</f>
        <v>0</v>
      </c>
      <c r="K77" s="109">
        <f>+[4]Factors!AD232</f>
        <v>0</v>
      </c>
      <c r="L77" s="109">
        <f>+[4]Factors!AE232</f>
        <v>0</v>
      </c>
      <c r="M77" s="132"/>
      <c r="N77" s="132"/>
      <c r="O77" s="132"/>
    </row>
    <row r="78" spans="1:15">
      <c r="A78" s="102"/>
      <c r="B78" s="102" t="s">
        <v>30</v>
      </c>
      <c r="C78" s="109">
        <f>+[4]Factors!V233</f>
        <v>-532522772.84291703</v>
      </c>
      <c r="D78" s="109">
        <f>+[4]Factors!W233</f>
        <v>-21418808.027908497</v>
      </c>
      <c r="E78" s="109">
        <f>+[4]Factors!X233</f>
        <v>-396200499.64567989</v>
      </c>
      <c r="F78" s="109">
        <f>+[4]Factors!Y233</f>
        <v>-114903465.1693286</v>
      </c>
      <c r="G78" s="104">
        <f>+[4]Factors!Z233</f>
        <v>0</v>
      </c>
      <c r="H78" s="109">
        <f>+[4]Factors!AA233</f>
        <v>0</v>
      </c>
      <c r="I78" s="109">
        <f>+[4]Factors!AB233</f>
        <v>0</v>
      </c>
      <c r="J78" s="109">
        <f>+[4]Factors!AC233</f>
        <v>0</v>
      </c>
      <c r="K78" s="109">
        <f>+[4]Factors!AD233</f>
        <v>0</v>
      </c>
      <c r="L78" s="109">
        <f>+[4]Factors!AE233</f>
        <v>0</v>
      </c>
      <c r="M78" s="132"/>
      <c r="N78" s="132"/>
      <c r="O78" s="132"/>
    </row>
    <row r="79" spans="1:15">
      <c r="A79" s="102"/>
      <c r="B79" s="102" t="s">
        <v>32</v>
      </c>
      <c r="C79" s="109">
        <f>+[4]Factors!V234</f>
        <v>-1176481288.3791699</v>
      </c>
      <c r="D79" s="109">
        <f>+[4]Factors!W234</f>
        <v>0</v>
      </c>
      <c r="E79" s="109">
        <f>+[4]Factors!X234</f>
        <v>0</v>
      </c>
      <c r="F79" s="109">
        <f>+[4]Factors!Y234</f>
        <v>0</v>
      </c>
      <c r="G79" s="104">
        <f>+[4]Factors!Z234</f>
        <v>0</v>
      </c>
      <c r="H79" s="109">
        <f>+[4]Factors!AA234</f>
        <v>-225797749.9023568</v>
      </c>
      <c r="I79" s="109">
        <f>+[4]Factors!AB234</f>
        <v>-799519112.72452688</v>
      </c>
      <c r="J79" s="109">
        <f>+[4]Factors!AC234</f>
        <v>-108024357.04452135</v>
      </c>
      <c r="K79" s="109">
        <f>+[4]Factors!AD234</f>
        <v>-42534938.083919592</v>
      </c>
      <c r="L79" s="109">
        <f>+[4]Factors!AE234</f>
        <v>-605130.62384526234</v>
      </c>
      <c r="M79" s="132"/>
      <c r="N79" s="132"/>
      <c r="O79" s="132"/>
    </row>
    <row r="80" spans="1:15">
      <c r="A80" s="102"/>
      <c r="B80" s="102" t="s">
        <v>19</v>
      </c>
      <c r="C80" s="109">
        <f>+[4]Factors!V235</f>
        <v>8533992.1441666707</v>
      </c>
      <c r="D80" s="109">
        <f>+[4]Factors!W235</f>
        <v>120924.30833360262</v>
      </c>
      <c r="E80" s="109">
        <f>+[4]Factors!X235</f>
        <v>2180343.627507864</v>
      </c>
      <c r="F80" s="109">
        <f>+[4]Factors!Y235</f>
        <v>666599.01367784396</v>
      </c>
      <c r="G80" s="104">
        <f>+[4]Factors!Z235</f>
        <v>0</v>
      </c>
      <c r="H80" s="109">
        <f>+[4]Factors!AA235</f>
        <v>1083807.174832565</v>
      </c>
      <c r="I80" s="109">
        <f>+[4]Factors!AB235</f>
        <v>3765651.9293873766</v>
      </c>
      <c r="J80" s="109">
        <f>+[4]Factors!AC235</f>
        <v>505682.06073183764</v>
      </c>
      <c r="K80" s="109">
        <f>+[4]Factors!AD235</f>
        <v>208080.82237554842</v>
      </c>
      <c r="L80" s="109">
        <f>+[4]Factors!AE235</f>
        <v>2903.2073200332447</v>
      </c>
      <c r="M80" s="132"/>
      <c r="N80" s="132"/>
      <c r="O80" s="132"/>
    </row>
    <row r="81" spans="1:15">
      <c r="A81" s="102"/>
      <c r="B81" s="102"/>
      <c r="C81" s="110">
        <f>SUM(C76:C80)</f>
        <v>-1743218393.9691703</v>
      </c>
      <c r="D81" s="110">
        <f t="shared" ref="D81:L81" si="24">SUM(D76:D80)</f>
        <v>-23017280.919195566</v>
      </c>
      <c r="E81" s="110">
        <f t="shared" si="24"/>
        <v>-425825195.24778098</v>
      </c>
      <c r="F81" s="110">
        <f t="shared" si="24"/>
        <v>-123460754.61767115</v>
      </c>
      <c r="G81" s="137">
        <f t="shared" si="24"/>
        <v>0</v>
      </c>
      <c r="H81" s="110">
        <f t="shared" si="24"/>
        <v>-224713942.72752425</v>
      </c>
      <c r="I81" s="110">
        <f t="shared" si="24"/>
        <v>-795753460.79513955</v>
      </c>
      <c r="J81" s="110">
        <f t="shared" si="24"/>
        <v>-107518674.9837895</v>
      </c>
      <c r="K81" s="110">
        <f t="shared" si="24"/>
        <v>-42326857.261544041</v>
      </c>
      <c r="L81" s="110">
        <f t="shared" si="24"/>
        <v>-602227.41652522911</v>
      </c>
      <c r="M81" s="132"/>
      <c r="N81" s="132"/>
      <c r="O81" s="132"/>
    </row>
    <row r="82" spans="1:15">
      <c r="A82" s="102"/>
      <c r="B82" s="102"/>
      <c r="C82" s="102"/>
      <c r="D82" s="102"/>
      <c r="E82" s="102"/>
      <c r="F82" s="102"/>
      <c r="G82" s="104"/>
      <c r="H82" s="102"/>
      <c r="I82" s="102"/>
      <c r="J82" s="102"/>
      <c r="K82" s="102"/>
      <c r="L82" s="102"/>
      <c r="M82" s="132"/>
      <c r="N82" s="132"/>
      <c r="O82" s="132"/>
    </row>
    <row r="83" spans="1:15">
      <c r="A83" s="102" t="s">
        <v>175</v>
      </c>
      <c r="B83" s="102"/>
      <c r="C83" s="103">
        <f>C73+C81</f>
        <v>4549757840.4199963</v>
      </c>
      <c r="D83" s="103">
        <f t="shared" ref="D83:L83" si="25">D73+D81</f>
        <v>40808178.347160921</v>
      </c>
      <c r="E83" s="103">
        <f t="shared" si="25"/>
        <v>754841252.92085433</v>
      </c>
      <c r="F83" s="103">
        <f t="shared" si="25"/>
        <v>218926017.42731315</v>
      </c>
      <c r="G83" s="104">
        <f t="shared" si="25"/>
        <v>0</v>
      </c>
      <c r="H83" s="103">
        <f t="shared" si="25"/>
        <v>678500021.81006229</v>
      </c>
      <c r="I83" s="103">
        <f t="shared" si="25"/>
        <v>2402451241.8911896</v>
      </c>
      <c r="J83" s="103">
        <f t="shared" si="25"/>
        <v>324598104.37419957</v>
      </c>
      <c r="K83" s="103">
        <f t="shared" si="25"/>
        <v>127814666.1376344</v>
      </c>
      <c r="L83" s="103">
        <f t="shared" si="25"/>
        <v>1818357.5115805648</v>
      </c>
      <c r="M83" s="132"/>
      <c r="N83" s="132"/>
      <c r="O83" s="132"/>
    </row>
    <row r="84" spans="1:15">
      <c r="A84" s="96" t="s">
        <v>132</v>
      </c>
      <c r="B84" s="102"/>
      <c r="C84" s="102"/>
      <c r="D84" s="102"/>
      <c r="E84" s="102"/>
      <c r="F84" s="102"/>
      <c r="G84" s="105"/>
      <c r="H84" s="102"/>
      <c r="I84" s="102"/>
      <c r="J84" s="102"/>
      <c r="K84" s="102"/>
      <c r="L84" s="102"/>
      <c r="M84" s="132"/>
      <c r="N84" s="132"/>
      <c r="O84" s="132"/>
    </row>
    <row r="85" spans="1:15">
      <c r="A85" s="96" t="s">
        <v>176</v>
      </c>
      <c r="B85" s="102"/>
      <c r="C85" s="112">
        <f>SUM(D85:L85)</f>
        <v>0.99999999999999967</v>
      </c>
      <c r="D85" s="112">
        <f t="shared" ref="D85:L85" si="26">D83/$C83</f>
        <v>8.9693077694424812E-3</v>
      </c>
      <c r="E85" s="112">
        <f t="shared" si="26"/>
        <v>0.16590800640307785</v>
      </c>
      <c r="F85" s="112">
        <f t="shared" si="26"/>
        <v>4.8118169165483254E-2</v>
      </c>
      <c r="G85" s="106">
        <f t="shared" si="26"/>
        <v>0</v>
      </c>
      <c r="H85" s="112">
        <f t="shared" si="26"/>
        <v>0.14912882083135853</v>
      </c>
      <c r="I85" s="112">
        <f t="shared" si="26"/>
        <v>0.52803936520485562</v>
      </c>
      <c r="J85" s="112">
        <f t="shared" si="26"/>
        <v>7.1344039783936136E-2</v>
      </c>
      <c r="K85" s="112">
        <f t="shared" si="26"/>
        <v>2.8092630557637679E-2</v>
      </c>
      <c r="L85" s="112">
        <f t="shared" si="26"/>
        <v>3.9966028420816105E-4</v>
      </c>
      <c r="M85" s="132"/>
      <c r="N85" s="132"/>
      <c r="O85" s="132"/>
    </row>
    <row r="86" spans="1:15">
      <c r="C86" s="132"/>
      <c r="D86" s="132"/>
      <c r="E86" s="132"/>
      <c r="F86" s="132"/>
      <c r="G86" s="101"/>
      <c r="H86" s="132"/>
      <c r="I86" s="132"/>
      <c r="J86" s="132"/>
      <c r="K86" s="132"/>
      <c r="L86" s="132"/>
      <c r="M86" s="132"/>
      <c r="N86" s="132"/>
      <c r="O86" s="132"/>
    </row>
    <row r="87" spans="1:15">
      <c r="A87" s="96" t="s">
        <v>107</v>
      </c>
      <c r="B87" s="102"/>
      <c r="C87" s="112">
        <f>SUM(D87:L87)</f>
        <v>0.99999999999999978</v>
      </c>
      <c r="D87" s="112">
        <f>SUM($D$85:$F$85)*'10.10-10.11'!D128</f>
        <v>8.9691890981651503E-3</v>
      </c>
      <c r="E87" s="112">
        <f>SUM($D$85:$F$85)*'10.10-10.11'!E128</f>
        <v>0.16591012896139293</v>
      </c>
      <c r="F87" s="112">
        <f>SUM($D$85:$F$85)*'10.10-10.11'!F128</f>
        <v>4.8116165278445519E-2</v>
      </c>
      <c r="G87" s="106">
        <v>0</v>
      </c>
      <c r="H87" s="112">
        <f>SUM($H$85:$L$85)*'10.10-10.11'!G129</f>
        <v>0.14912763446323707</v>
      </c>
      <c r="I87" s="112">
        <f>SUM($H$85:$L$85)*'10.10-10.11'!L129</f>
        <v>0.52804066488844315</v>
      </c>
      <c r="J87" s="112">
        <f>SUM($H$85:$L$85)*'10.10-10.11'!I129</f>
        <v>7.1344452446615983E-2</v>
      </c>
      <c r="K87" s="112">
        <f>SUM($H$85:$L$85)*'10.10-10.11'!J129</f>
        <v>2.8092107654917663E-2</v>
      </c>
      <c r="L87" s="112">
        <f>SUM($H$85:$L$85)*'10.10-10.11'!K129</f>
        <v>3.9965720878233142E-4</v>
      </c>
      <c r="M87" s="132"/>
      <c r="N87" s="132"/>
      <c r="O87" s="132"/>
    </row>
    <row r="88" spans="1:15">
      <c r="A88" s="96" t="s">
        <v>109</v>
      </c>
      <c r="B88" s="102"/>
      <c r="C88" s="112">
        <f>SUM(D88:L88)</f>
        <v>0.99999999999999978</v>
      </c>
      <c r="D88" s="112">
        <f>SUM($D$85:$F$85)*'10.8-10.9'!C126</f>
        <v>9.4363780846871363E-3</v>
      </c>
      <c r="E88" s="112">
        <f>SUM($D$85:$F$85)*'10.8-10.9'!D126</f>
        <v>0.16318091501779361</v>
      </c>
      <c r="F88" s="112">
        <f>SUM($D$85:$F$85)*'10.8-10.9'!E126</f>
        <v>5.0378190235522861E-2</v>
      </c>
      <c r="G88" s="106">
        <v>0</v>
      </c>
      <c r="H88" s="112">
        <f>SUM($H$85:$L$85)*'10.8-10.9'!F127</f>
        <v>0.16235907747532544</v>
      </c>
      <c r="I88" s="112">
        <f>SUM($H$85:$L$85)*'10.8-10.9'!K127</f>
        <v>0.50801892088807032</v>
      </c>
      <c r="J88" s="112">
        <f>SUM($H$85:$L$85)*'10.8-10.9'!H127</f>
        <v>7.4721467863289787E-2</v>
      </c>
      <c r="K88" s="112">
        <f>SUM($H$85:$L$85)*'10.8-10.9'!I127</f>
        <v>3.151515966510509E-2</v>
      </c>
      <c r="L88" s="112">
        <f>SUM($H$85:$L$85)*'10.8-10.9'!J127</f>
        <v>3.8989077020546727E-4</v>
      </c>
      <c r="M88" s="132"/>
      <c r="N88" s="132"/>
      <c r="O88" s="132"/>
    </row>
    <row r="89" spans="1:15">
      <c r="C89" s="132"/>
      <c r="D89" s="243"/>
      <c r="E89" s="243"/>
      <c r="F89" s="243"/>
      <c r="G89" s="167"/>
      <c r="H89" s="243"/>
      <c r="I89" s="243"/>
      <c r="J89" s="243"/>
      <c r="K89" s="243"/>
      <c r="L89" s="243"/>
      <c r="M89" s="132"/>
      <c r="N89" s="132"/>
      <c r="O89" s="132"/>
    </row>
    <row r="90" spans="1:15">
      <c r="C90" s="132"/>
      <c r="D90" s="243"/>
      <c r="E90" s="243"/>
      <c r="F90" s="243"/>
      <c r="G90" s="167"/>
      <c r="H90" s="243"/>
      <c r="I90" s="243"/>
      <c r="J90" s="243"/>
      <c r="K90" s="243"/>
      <c r="L90" s="243"/>
      <c r="M90" s="132"/>
      <c r="N90" s="132"/>
      <c r="O90" s="132"/>
    </row>
    <row r="91" spans="1:15">
      <c r="A91" s="102" t="s">
        <v>177</v>
      </c>
      <c r="B91" s="102"/>
      <c r="C91" s="116">
        <f>+[4]Factors!V565</f>
        <v>1984793</v>
      </c>
      <c r="D91" s="232">
        <f>+[4]Factors!W565</f>
        <v>47567</v>
      </c>
      <c r="E91" s="232">
        <f>+[4]Factors!X565</f>
        <v>619594</v>
      </c>
      <c r="F91" s="232">
        <f>+[4]Factors!Y565</f>
        <v>137667</v>
      </c>
      <c r="G91" s="138">
        <f>+[4]Factors!Z565</f>
        <v>0</v>
      </c>
      <c r="H91" s="232">
        <f>+[4]Factors!AA565</f>
        <v>130954</v>
      </c>
      <c r="I91" s="232">
        <f>+[4]Factors!AB565</f>
        <v>949235</v>
      </c>
      <c r="J91" s="232">
        <f>+[4]Factors!AC565</f>
        <v>83405</v>
      </c>
      <c r="K91" s="232">
        <f>+[4]Factors!AD565</f>
        <v>16371</v>
      </c>
      <c r="L91" s="232">
        <f>+[4]Factors!AE565</f>
        <v>0</v>
      </c>
      <c r="M91" s="117"/>
      <c r="N91" s="117"/>
      <c r="O91" s="132"/>
    </row>
    <row r="92" spans="1:15">
      <c r="A92" s="118" t="s">
        <v>111</v>
      </c>
      <c r="B92" s="102"/>
      <c r="C92" s="102"/>
      <c r="D92" s="102"/>
      <c r="E92" s="102"/>
      <c r="F92" s="102"/>
      <c r="G92" s="105"/>
      <c r="H92" s="102"/>
      <c r="I92" s="102"/>
      <c r="J92" s="102"/>
      <c r="K92" s="102"/>
      <c r="L92" s="102"/>
      <c r="M92" s="102"/>
      <c r="N92" s="102"/>
      <c r="O92" s="132"/>
    </row>
    <row r="93" spans="1:15">
      <c r="A93" s="118" t="s">
        <v>178</v>
      </c>
      <c r="B93" s="102"/>
      <c r="C93" s="233"/>
      <c r="D93" s="112">
        <f>D91/$C91</f>
        <v>2.396572337770236E-2</v>
      </c>
      <c r="E93" s="112">
        <f t="shared" ref="E93:L93" si="27">E91/$C91</f>
        <v>0.31217058907402434</v>
      </c>
      <c r="F93" s="112">
        <f t="shared" si="27"/>
        <v>6.9360885492844845E-2</v>
      </c>
      <c r="G93" s="106">
        <f t="shared" si="27"/>
        <v>0</v>
      </c>
      <c r="H93" s="112">
        <f t="shared" si="27"/>
        <v>6.5978668808283791E-2</v>
      </c>
      <c r="I93" s="112">
        <f>I91/$C91</f>
        <v>0.47825390355568564</v>
      </c>
      <c r="J93" s="112">
        <f t="shared" si="27"/>
        <v>4.2022014386386891E-2</v>
      </c>
      <c r="K93" s="112">
        <f t="shared" si="27"/>
        <v>8.2482153050721166E-3</v>
      </c>
      <c r="L93" s="112">
        <f t="shared" si="27"/>
        <v>0</v>
      </c>
      <c r="M93" s="112"/>
      <c r="N93" s="112"/>
      <c r="O93" s="132"/>
    </row>
    <row r="94" spans="1:15">
      <c r="C94" s="132"/>
      <c r="D94" s="132"/>
      <c r="E94" s="132"/>
      <c r="F94" s="132"/>
      <c r="G94" s="101"/>
      <c r="H94" s="132"/>
      <c r="I94" s="132"/>
      <c r="J94" s="132"/>
      <c r="K94" s="132"/>
      <c r="L94" s="132"/>
      <c r="M94" s="132"/>
      <c r="N94" s="132"/>
      <c r="O94" s="132"/>
    </row>
    <row r="95" spans="1:15">
      <c r="C95" s="132"/>
      <c r="D95" s="132"/>
      <c r="E95" s="132"/>
      <c r="F95" s="132"/>
      <c r="G95" s="101"/>
      <c r="H95" s="132"/>
      <c r="I95" s="132"/>
      <c r="J95" s="132"/>
      <c r="K95" s="132"/>
      <c r="L95" s="132"/>
      <c r="M95" s="132"/>
      <c r="N95" s="132"/>
      <c r="O95" s="132"/>
    </row>
    <row r="96" spans="1:15">
      <c r="A96" s="96" t="s">
        <v>112</v>
      </c>
      <c r="B96" s="102"/>
      <c r="C96" s="102"/>
      <c r="D96" s="102"/>
      <c r="E96" s="102"/>
      <c r="F96" s="119" t="s">
        <v>179</v>
      </c>
      <c r="G96" s="105"/>
      <c r="H96" s="132"/>
      <c r="I96" s="132"/>
      <c r="J96" s="132"/>
      <c r="K96" s="132"/>
      <c r="L96" s="132"/>
      <c r="M96" s="132"/>
      <c r="N96" s="132"/>
      <c r="O96" s="132"/>
    </row>
    <row r="97" spans="1:15">
      <c r="A97" s="102" t="s">
        <v>180</v>
      </c>
      <c r="B97" s="102"/>
      <c r="C97" s="120"/>
      <c r="D97" s="120"/>
      <c r="E97" s="120"/>
      <c r="F97" s="234" t="s">
        <v>181</v>
      </c>
      <c r="G97" s="101"/>
      <c r="H97" s="234" t="s">
        <v>182</v>
      </c>
      <c r="I97" s="132"/>
      <c r="J97" s="132"/>
      <c r="K97" s="132"/>
      <c r="L97" s="132"/>
      <c r="M97" s="132"/>
      <c r="N97" s="132"/>
      <c r="O97" s="132"/>
    </row>
    <row r="98" spans="1:15">
      <c r="A98" s="102" t="s">
        <v>83</v>
      </c>
      <c r="B98" s="102"/>
      <c r="C98" s="33"/>
      <c r="D98" s="33"/>
      <c r="E98" s="33"/>
      <c r="F98" s="146">
        <f>+[4]Factors!Y585</f>
        <v>26.47098403370358</v>
      </c>
      <c r="G98" s="101"/>
      <c r="H98" s="112">
        <f t="shared" ref="H98:H108" si="28">F98/$F$108</f>
        <v>0.26470984033703582</v>
      </c>
      <c r="I98" s="132"/>
      <c r="J98" s="132"/>
      <c r="K98" s="132"/>
      <c r="L98" s="132"/>
      <c r="M98" s="132"/>
      <c r="N98" s="132"/>
      <c r="O98" s="132"/>
    </row>
    <row r="99" spans="1:15">
      <c r="A99" s="102" t="s">
        <v>183</v>
      </c>
      <c r="B99" s="102"/>
      <c r="C99" s="33"/>
      <c r="D99" s="33"/>
      <c r="E99" s="33"/>
      <c r="F99" s="146">
        <f>+[4]Factors!Y586</f>
        <v>6.4409240866138475</v>
      </c>
      <c r="G99" s="101"/>
      <c r="H99" s="112">
        <f t="shared" si="28"/>
        <v>6.4409240866138473E-2</v>
      </c>
      <c r="I99" s="132"/>
      <c r="J99" s="132"/>
      <c r="K99" s="132"/>
      <c r="L99" s="132"/>
      <c r="M99" s="132"/>
      <c r="N99" s="132"/>
      <c r="O99" s="132"/>
    </row>
    <row r="100" spans="1:15">
      <c r="A100" s="102" t="s">
        <v>184</v>
      </c>
      <c r="B100" s="102"/>
      <c r="C100" s="33"/>
      <c r="D100" s="33"/>
      <c r="E100" s="33"/>
      <c r="F100" s="146">
        <f>+[4]Factors!Y587</f>
        <v>0</v>
      </c>
      <c r="G100" s="101"/>
      <c r="H100" s="112">
        <f t="shared" si="28"/>
        <v>0</v>
      </c>
      <c r="I100" s="132"/>
      <c r="J100" s="132"/>
      <c r="K100" s="132"/>
      <c r="L100" s="132"/>
      <c r="M100" s="132"/>
      <c r="N100" s="132"/>
      <c r="O100" s="132"/>
    </row>
    <row r="101" spans="1:15">
      <c r="A101" s="102" t="s">
        <v>185</v>
      </c>
      <c r="B101" s="102"/>
      <c r="C101" s="33"/>
      <c r="D101" s="33"/>
      <c r="E101" s="33"/>
      <c r="F101" s="146">
        <f>+[4]Factors!Y588</f>
        <v>0</v>
      </c>
      <c r="G101" s="101"/>
      <c r="H101" s="112">
        <f t="shared" si="28"/>
        <v>0</v>
      </c>
      <c r="I101" s="132"/>
      <c r="J101" s="132"/>
      <c r="K101" s="132"/>
      <c r="L101" s="132"/>
      <c r="M101" s="132"/>
      <c r="N101" s="132"/>
      <c r="O101" s="132"/>
    </row>
    <row r="102" spans="1:15">
      <c r="A102" s="102" t="s">
        <v>186</v>
      </c>
      <c r="B102" s="102"/>
      <c r="C102" s="33"/>
      <c r="D102" s="33"/>
      <c r="E102" s="33"/>
      <c r="F102" s="146">
        <f>+[4]Factors!Y589</f>
        <v>4.9853957001342808</v>
      </c>
      <c r="G102" s="101"/>
      <c r="H102" s="112">
        <f t="shared" si="28"/>
        <v>4.9853957001342805E-2</v>
      </c>
      <c r="I102" s="132"/>
      <c r="J102" s="132"/>
      <c r="K102" s="132"/>
      <c r="L102" s="132"/>
      <c r="M102" s="132"/>
      <c r="N102" s="132"/>
      <c r="O102" s="132"/>
    </row>
    <row r="103" spans="1:15">
      <c r="A103" s="102" t="s">
        <v>85</v>
      </c>
      <c r="B103" s="102"/>
      <c r="C103" s="33"/>
      <c r="D103" s="33"/>
      <c r="E103" s="33"/>
      <c r="F103" s="146">
        <f>+[4]Factors!Y590</f>
        <v>0</v>
      </c>
      <c r="G103" s="101"/>
      <c r="H103" s="112">
        <f t="shared" si="28"/>
        <v>0</v>
      </c>
      <c r="I103" s="132"/>
      <c r="J103" s="132"/>
      <c r="K103" s="132"/>
      <c r="L103" s="132"/>
      <c r="M103" s="132"/>
      <c r="N103" s="132"/>
      <c r="O103" s="132"/>
    </row>
    <row r="104" spans="1:15">
      <c r="A104" s="102" t="s">
        <v>187</v>
      </c>
      <c r="B104" s="102"/>
      <c r="C104" s="33"/>
      <c r="D104" s="33"/>
      <c r="E104" s="33"/>
      <c r="F104" s="146">
        <f>+[4]Factors!Y591</f>
        <v>8.6741009258897694</v>
      </c>
      <c r="G104" s="101"/>
      <c r="H104" s="112">
        <f t="shared" si="28"/>
        <v>8.6741009258897689E-2</v>
      </c>
      <c r="I104" s="132"/>
      <c r="J104" s="132"/>
      <c r="K104" s="132"/>
      <c r="L104" s="132"/>
      <c r="M104" s="132"/>
      <c r="N104" s="132"/>
      <c r="O104" s="132"/>
    </row>
    <row r="105" spans="1:15">
      <c r="A105" s="102" t="s">
        <v>188</v>
      </c>
      <c r="B105" s="102"/>
      <c r="C105" s="33"/>
      <c r="D105" s="33"/>
      <c r="E105" s="33"/>
      <c r="F105" s="146">
        <f>+[4]Factors!Y592</f>
        <v>1.8447834781661554</v>
      </c>
      <c r="G105" s="101"/>
      <c r="H105" s="112">
        <f t="shared" si="28"/>
        <v>1.8447834781661555E-2</v>
      </c>
      <c r="I105" s="132"/>
      <c r="J105" s="132"/>
      <c r="K105" s="132"/>
      <c r="L105" s="132"/>
      <c r="M105" s="132"/>
      <c r="N105" s="132"/>
      <c r="O105" s="132"/>
    </row>
    <row r="106" spans="1:15">
      <c r="A106" s="102" t="s">
        <v>82</v>
      </c>
      <c r="B106" s="102"/>
      <c r="C106" s="33"/>
      <c r="D106" s="33"/>
      <c r="E106" s="33"/>
      <c r="F106" s="146">
        <f>+[4]Factors!Y593</f>
        <v>3.2166307106155831</v>
      </c>
      <c r="G106" s="101"/>
      <c r="H106" s="112">
        <f t="shared" si="28"/>
        <v>3.2166307106155832E-2</v>
      </c>
      <c r="I106" s="132"/>
      <c r="J106" s="132"/>
      <c r="K106" s="132"/>
      <c r="L106" s="132"/>
      <c r="M106" s="132"/>
      <c r="N106" s="132"/>
      <c r="O106" s="132"/>
    </row>
    <row r="107" spans="1:15">
      <c r="A107" s="102" t="s">
        <v>86</v>
      </c>
      <c r="B107" s="102"/>
      <c r="C107" s="33"/>
      <c r="D107" s="33"/>
      <c r="E107" s="33"/>
      <c r="F107" s="146">
        <f>+[4]Factors!Y594</f>
        <v>48.367181064876775</v>
      </c>
      <c r="G107" s="101"/>
      <c r="H107" s="244">
        <f t="shared" si="28"/>
        <v>0.48367181064876774</v>
      </c>
      <c r="I107" s="132"/>
      <c r="J107" s="132"/>
      <c r="K107" s="132"/>
      <c r="L107" s="132"/>
      <c r="M107" s="132"/>
      <c r="N107" s="132"/>
      <c r="O107" s="132"/>
    </row>
    <row r="108" spans="1:15">
      <c r="A108" s="102" t="s">
        <v>10</v>
      </c>
      <c r="B108" s="102"/>
      <c r="C108" s="33"/>
      <c r="D108" s="33"/>
      <c r="E108" s="33"/>
      <c r="F108" s="235">
        <f>SUM(F98:F107)</f>
        <v>100</v>
      </c>
      <c r="G108" s="101"/>
      <c r="H108" s="112">
        <f t="shared" si="28"/>
        <v>1</v>
      </c>
      <c r="I108" s="132"/>
      <c r="J108" s="132"/>
      <c r="K108" s="132"/>
      <c r="L108" s="132"/>
      <c r="M108" s="132"/>
      <c r="N108" s="132"/>
      <c r="O108" s="132"/>
    </row>
    <row r="109" spans="1:15">
      <c r="C109" s="132"/>
      <c r="D109" s="132"/>
      <c r="E109" s="132"/>
      <c r="F109" s="132"/>
      <c r="G109" s="101"/>
      <c r="H109" s="132"/>
      <c r="I109" s="132"/>
      <c r="J109" s="132"/>
      <c r="K109" s="132"/>
      <c r="L109" s="132"/>
      <c r="M109" s="132"/>
      <c r="N109" s="132"/>
      <c r="O109" s="132"/>
    </row>
    <row r="110" spans="1:15">
      <c r="C110" s="132"/>
      <c r="D110" s="132"/>
      <c r="E110" s="132"/>
      <c r="F110" s="132"/>
      <c r="G110" s="101"/>
      <c r="H110" s="132"/>
      <c r="I110" s="132"/>
      <c r="J110" s="132"/>
      <c r="K110" s="132"/>
      <c r="L110" s="132"/>
      <c r="M110" s="132"/>
      <c r="N110" s="132"/>
      <c r="O110" s="132"/>
    </row>
    <row r="111" spans="1:15">
      <c r="A111" s="96"/>
      <c r="B111" s="102"/>
      <c r="C111" s="102"/>
      <c r="D111" s="102"/>
      <c r="E111" s="102"/>
      <c r="F111" s="102"/>
      <c r="G111" s="105"/>
      <c r="H111" s="102"/>
      <c r="I111" s="102"/>
      <c r="J111" s="102"/>
      <c r="K111" s="102"/>
      <c r="L111" s="102"/>
      <c r="M111" s="102"/>
      <c r="N111" s="132"/>
      <c r="O111" s="132"/>
    </row>
    <row r="112" spans="1:15">
      <c r="A112" s="102"/>
      <c r="B112" s="102"/>
      <c r="C112" s="119"/>
      <c r="D112" s="119"/>
      <c r="E112" s="119"/>
      <c r="F112" s="119"/>
      <c r="G112" s="121"/>
      <c r="H112" s="119"/>
      <c r="I112" s="119"/>
      <c r="J112" s="119"/>
      <c r="K112" s="119"/>
      <c r="L112" s="119"/>
      <c r="M112" s="119"/>
      <c r="N112" s="132"/>
      <c r="O112" s="132"/>
    </row>
    <row r="113" spans="1:15">
      <c r="A113" s="102"/>
      <c r="B113" s="102"/>
      <c r="C113" s="102"/>
      <c r="D113" s="102"/>
      <c r="E113" s="116"/>
      <c r="F113" s="102"/>
      <c r="G113" s="122"/>
      <c r="H113" s="102"/>
      <c r="I113" s="102"/>
      <c r="J113" s="102"/>
      <c r="K113" s="102"/>
      <c r="L113" s="102"/>
      <c r="M113" s="102"/>
      <c r="N113" s="132"/>
      <c r="O113" s="132"/>
    </row>
    <row r="114" spans="1:15">
      <c r="A114" s="102" t="s">
        <v>189</v>
      </c>
      <c r="B114" s="102"/>
      <c r="C114" s="109">
        <f>+[4]Factors!V556</f>
        <v>13337395.08</v>
      </c>
      <c r="D114" s="109">
        <f>+[4]Factors!W556</f>
        <v>733709.49755284307</v>
      </c>
      <c r="E114" s="109">
        <f>+[4]Factors!X556</f>
        <v>4651049.5343592456</v>
      </c>
      <c r="F114" s="109">
        <f>+[4]Factors!Y556</f>
        <v>1674726.2458954158</v>
      </c>
      <c r="G114" s="104">
        <f>+[4]Factors!Z556</f>
        <v>0</v>
      </c>
      <c r="H114" s="109">
        <f>+[4]Factors!AA556</f>
        <v>997234.45446895971</v>
      </c>
      <c r="I114" s="109">
        <f>+[4]Factors!AB556</f>
        <v>4559688.5201716097</v>
      </c>
      <c r="J114" s="109">
        <f>+[4]Factors!AC556</f>
        <v>720456.26027760573</v>
      </c>
      <c r="K114" s="109">
        <f>+[4]Factors!AD556</f>
        <v>530.56727432029436</v>
      </c>
      <c r="L114" s="109">
        <f>+[4]Factors!AE556</f>
        <v>0</v>
      </c>
      <c r="M114" s="109"/>
      <c r="N114" s="246"/>
      <c r="O114" s="132"/>
    </row>
    <row r="115" spans="1:15">
      <c r="A115" s="102"/>
      <c r="B115" s="102"/>
      <c r="C115" s="102"/>
      <c r="D115" s="102"/>
      <c r="E115" s="102"/>
      <c r="F115" s="102"/>
      <c r="G115" s="123"/>
      <c r="H115" s="102"/>
      <c r="I115" s="102"/>
      <c r="J115" s="102"/>
      <c r="K115" s="102"/>
      <c r="L115" s="102"/>
      <c r="M115" s="102"/>
      <c r="N115" s="247"/>
      <c r="O115" s="132"/>
    </row>
    <row r="116" spans="1:15">
      <c r="A116" s="96" t="s">
        <v>114</v>
      </c>
      <c r="B116" s="102"/>
      <c r="C116" s="124">
        <f>C114/$C114</f>
        <v>1</v>
      </c>
      <c r="D116" s="124">
        <f t="shared" ref="D116:L116" si="29">D114/$C114</f>
        <v>5.5011454122182536E-2</v>
      </c>
      <c r="E116" s="124">
        <f t="shared" si="29"/>
        <v>0.34872248339810336</v>
      </c>
      <c r="F116" s="124">
        <f t="shared" si="29"/>
        <v>0.12556621707988092</v>
      </c>
      <c r="G116" s="125">
        <f t="shared" si="29"/>
        <v>0</v>
      </c>
      <c r="H116" s="124">
        <f t="shared" si="29"/>
        <v>7.4769806884131054E-2</v>
      </c>
      <c r="I116" s="124">
        <f t="shared" si="29"/>
        <v>0.3418724940531348</v>
      </c>
      <c r="J116" s="124">
        <f t="shared" si="29"/>
        <v>5.4017764035344577E-2</v>
      </c>
      <c r="K116" s="124">
        <f t="shared" si="29"/>
        <v>3.9780427222696797E-5</v>
      </c>
      <c r="L116" s="124">
        <f t="shared" si="29"/>
        <v>0</v>
      </c>
      <c r="M116" s="124"/>
      <c r="N116" s="247"/>
      <c r="O116" s="132"/>
    </row>
    <row r="117" spans="1:15">
      <c r="C117" s="132"/>
      <c r="D117" s="132"/>
      <c r="E117" s="132"/>
      <c r="F117" s="132"/>
      <c r="G117" s="101"/>
      <c r="H117" s="132"/>
      <c r="I117" s="132"/>
      <c r="J117" s="132"/>
      <c r="K117" s="132"/>
      <c r="L117" s="132"/>
      <c r="M117" s="247"/>
      <c r="N117" s="247"/>
      <c r="O117" s="132"/>
    </row>
    <row r="118" spans="1:15">
      <c r="A118" s="96" t="s">
        <v>190</v>
      </c>
      <c r="B118" s="102"/>
      <c r="C118" s="99"/>
      <c r="D118" s="99"/>
      <c r="E118" s="99"/>
      <c r="F118" s="99"/>
      <c r="G118" s="100"/>
      <c r="H118" s="99"/>
      <c r="I118" s="99"/>
      <c r="J118" s="99"/>
      <c r="K118" s="99"/>
      <c r="L118" s="99"/>
      <c r="M118" s="99"/>
      <c r="N118" s="99"/>
      <c r="O118" s="132"/>
    </row>
    <row r="119" spans="1:15">
      <c r="A119" s="102"/>
      <c r="B119" s="102"/>
      <c r="C119" s="102"/>
      <c r="D119" s="102"/>
      <c r="E119" s="102"/>
      <c r="F119" s="102"/>
      <c r="G119" s="105"/>
      <c r="H119" s="102"/>
      <c r="I119" s="102"/>
      <c r="J119" s="102"/>
      <c r="K119" s="102"/>
      <c r="L119" s="102"/>
      <c r="M119" s="102"/>
      <c r="N119" s="102"/>
      <c r="O119" s="132"/>
    </row>
    <row r="120" spans="1:15">
      <c r="A120" s="102" t="s">
        <v>192</v>
      </c>
      <c r="B120" s="102" t="s">
        <v>30</v>
      </c>
      <c r="C120" s="109">
        <f>+[4]Factors!V669</f>
        <v>17094202</v>
      </c>
      <c r="D120" s="109">
        <f>+[4]Factors!W669</f>
        <v>687552.62629170658</v>
      </c>
      <c r="E120" s="109">
        <f>+[4]Factors!X669</f>
        <v>12718200.457958618</v>
      </c>
      <c r="F120" s="109">
        <f>+[4]Factors!Y669</f>
        <v>3688448.9157496742</v>
      </c>
      <c r="G120" s="104">
        <f>+[4]Factors!Z669</f>
        <v>0</v>
      </c>
      <c r="H120" s="109">
        <f>+[4]Factors!AA669</f>
        <v>0</v>
      </c>
      <c r="I120" s="109">
        <f>+[4]Factors!AB669</f>
        <v>0</v>
      </c>
      <c r="J120" s="109">
        <f>+[4]Factors!AC669</f>
        <v>0</v>
      </c>
      <c r="K120" s="109">
        <f>+[4]Factors!AD669</f>
        <v>0</v>
      </c>
      <c r="L120" s="109">
        <f>+[4]Factors!AE669</f>
        <v>0</v>
      </c>
      <c r="M120" s="103"/>
      <c r="N120" s="103"/>
      <c r="O120" s="132"/>
    </row>
    <row r="121" spans="1:15">
      <c r="A121" s="103">
        <v>-108</v>
      </c>
      <c r="B121" s="102" t="s">
        <v>30</v>
      </c>
      <c r="C121" s="109">
        <f>+[4]Factors!V670</f>
        <v>-8434030</v>
      </c>
      <c r="D121" s="109">
        <f>+[4]Factors!W670</f>
        <v>-339228.43995426298</v>
      </c>
      <c r="E121" s="109">
        <f>+[4]Factors!X670</f>
        <v>-6274974.6497927615</v>
      </c>
      <c r="F121" s="109">
        <f>+[4]Factors!Y670</f>
        <v>-1819826.9102529748</v>
      </c>
      <c r="G121" s="104">
        <f>+[4]Factors!Z670</f>
        <v>0</v>
      </c>
      <c r="H121" s="109">
        <f>+[4]Factors!AA670</f>
        <v>0</v>
      </c>
      <c r="I121" s="109">
        <f>+[4]Factors!AB670</f>
        <v>0</v>
      </c>
      <c r="J121" s="109">
        <f>+[4]Factors!AC670</f>
        <v>0</v>
      </c>
      <c r="K121" s="109">
        <f>+[4]Factors!AD670</f>
        <v>0</v>
      </c>
      <c r="L121" s="109">
        <f>+[4]Factors!AE670</f>
        <v>0</v>
      </c>
      <c r="M121" s="103"/>
      <c r="N121" s="103"/>
      <c r="O121" s="132"/>
    </row>
    <row r="122" spans="1:15">
      <c r="A122" s="102" t="s">
        <v>277</v>
      </c>
      <c r="B122" s="102" t="s">
        <v>30</v>
      </c>
      <c r="C122" s="109">
        <f>+[4]Factors!V671</f>
        <v>3485613</v>
      </c>
      <c r="D122" s="109">
        <f>+[4]Factors!W671</f>
        <v>140196.21228218282</v>
      </c>
      <c r="E122" s="109">
        <f>+[4]Factors!X671</f>
        <v>2593319.3519572606</v>
      </c>
      <c r="F122" s="109">
        <f>+[4]Factors!Y671</f>
        <v>752097.43576055602</v>
      </c>
      <c r="G122" s="104">
        <f>+[4]Factors!Z671</f>
        <v>0</v>
      </c>
      <c r="H122" s="109">
        <f>+[4]Factors!AA671</f>
        <v>0</v>
      </c>
      <c r="I122" s="109">
        <f>+[4]Factors!AB671</f>
        <v>0</v>
      </c>
      <c r="J122" s="109">
        <f>+[4]Factors!AC671</f>
        <v>0</v>
      </c>
      <c r="K122" s="109">
        <f>+[4]Factors!AD671</f>
        <v>0</v>
      </c>
      <c r="L122" s="109">
        <f>+[4]Factors!AE671</f>
        <v>0</v>
      </c>
      <c r="M122" s="103"/>
      <c r="N122" s="103"/>
      <c r="O122" s="132"/>
    </row>
    <row r="123" spans="1:15">
      <c r="A123" s="103">
        <v>-108</v>
      </c>
      <c r="B123" s="102" t="s">
        <v>30</v>
      </c>
      <c r="C123" s="109">
        <f>+[4]Factors!V672</f>
        <v>-240609</v>
      </c>
      <c r="D123" s="109">
        <f>+[4]Factors!W672</f>
        <v>-9677.6292838601785</v>
      </c>
      <c r="E123" s="109">
        <f>+[4]Factors!X672</f>
        <v>-179014.70299631215</v>
      </c>
      <c r="F123" s="109">
        <f>+[4]Factors!Y672</f>
        <v>-51916.667719827652</v>
      </c>
      <c r="G123" s="104">
        <f>+[4]Factors!Z672</f>
        <v>0</v>
      </c>
      <c r="H123" s="109">
        <f>+[4]Factors!AA672</f>
        <v>0</v>
      </c>
      <c r="I123" s="109">
        <f>+[4]Factors!AB672</f>
        <v>0</v>
      </c>
      <c r="J123" s="109">
        <f>+[4]Factors!AC672</f>
        <v>0</v>
      </c>
      <c r="K123" s="109">
        <f>+[4]Factors!AD672</f>
        <v>0</v>
      </c>
      <c r="L123" s="109">
        <f>+[4]Factors!AE672</f>
        <v>0</v>
      </c>
      <c r="M123" s="103"/>
      <c r="N123" s="103"/>
      <c r="O123" s="132"/>
    </row>
    <row r="124" spans="1:15">
      <c r="A124" s="103">
        <v>-107</v>
      </c>
      <c r="B124" s="102" t="s">
        <v>30</v>
      </c>
      <c r="C124" s="109">
        <f>+[4]Factors!V673</f>
        <v>1778549</v>
      </c>
      <c r="D124" s="109">
        <f>+[4]Factors!W673</f>
        <v>71535.719300525903</v>
      </c>
      <c r="E124" s="109">
        <f>+[4]Factors!X673</f>
        <v>1323252.3346981532</v>
      </c>
      <c r="F124" s="109">
        <f>+[4]Factors!Y673</f>
        <v>383760.94600132061</v>
      </c>
      <c r="G124" s="104">
        <f>+[4]Factors!Z673</f>
        <v>0</v>
      </c>
      <c r="H124" s="109">
        <f>+[4]Factors!AA673</f>
        <v>0</v>
      </c>
      <c r="I124" s="109">
        <f>+[4]Factors!AB673</f>
        <v>0</v>
      </c>
      <c r="J124" s="109">
        <f>+[4]Factors!AC673</f>
        <v>0</v>
      </c>
      <c r="K124" s="109">
        <f>+[4]Factors!AD673</f>
        <v>0</v>
      </c>
      <c r="L124" s="109">
        <f>+[4]Factors!AE673</f>
        <v>0</v>
      </c>
      <c r="M124" s="103"/>
      <c r="N124" s="103"/>
      <c r="O124" s="132"/>
    </row>
    <row r="125" spans="1:15">
      <c r="A125" s="103">
        <v>-120</v>
      </c>
      <c r="B125" s="102" t="s">
        <v>17</v>
      </c>
      <c r="C125" s="109">
        <f>+[4]Factors!V674</f>
        <v>1975759</v>
      </c>
      <c r="D125" s="109">
        <f>+[4]Factors!W674</f>
        <v>83607.11458879133</v>
      </c>
      <c r="E125" s="109">
        <f>+[4]Factors!X674</f>
        <v>1445796.8235435348</v>
      </c>
      <c r="F125" s="109">
        <f>+[4]Factors!Y674</f>
        <v>446355.06186767376</v>
      </c>
      <c r="G125" s="104">
        <f>+[4]Factors!Z674</f>
        <v>0</v>
      </c>
      <c r="H125" s="109">
        <f>+[4]Factors!AA674</f>
        <v>0</v>
      </c>
      <c r="I125" s="109">
        <f>+[4]Factors!AB674</f>
        <v>0</v>
      </c>
      <c r="J125" s="109">
        <f>+[4]Factors!AC674</f>
        <v>0</v>
      </c>
      <c r="K125" s="109">
        <f>+[4]Factors!AD674</f>
        <v>0</v>
      </c>
      <c r="L125" s="109">
        <f>+[4]Factors!AE674</f>
        <v>0</v>
      </c>
      <c r="M125" s="103"/>
      <c r="N125" s="103"/>
      <c r="O125" s="132"/>
    </row>
    <row r="126" spans="1:15">
      <c r="A126" s="103">
        <v>-228</v>
      </c>
      <c r="B126" s="102" t="s">
        <v>30</v>
      </c>
      <c r="C126" s="109">
        <f>+[4]Factors!V675</f>
        <v>7220849</v>
      </c>
      <c r="D126" s="109">
        <f>+[4]Factors!W675</f>
        <v>290432.60948980501</v>
      </c>
      <c r="E126" s="109">
        <f>+[4]Factors!X675</f>
        <v>5372359.8831141712</v>
      </c>
      <c r="F126" s="109">
        <f>+[4]Factors!Y675</f>
        <v>1558056.5073960235</v>
      </c>
      <c r="G126" s="104">
        <f>+[4]Factors!Z675</f>
        <v>0</v>
      </c>
      <c r="H126" s="109">
        <f>+[4]Factors!AA675</f>
        <v>0</v>
      </c>
      <c r="I126" s="109">
        <f>+[4]Factors!AB675</f>
        <v>0</v>
      </c>
      <c r="J126" s="109">
        <f>+[4]Factors!AC675</f>
        <v>0</v>
      </c>
      <c r="K126" s="109">
        <f>+[4]Factors!AD675</f>
        <v>0</v>
      </c>
      <c r="L126" s="109">
        <f>+[4]Factors!AE675</f>
        <v>0</v>
      </c>
      <c r="M126" s="103"/>
      <c r="N126" s="103"/>
      <c r="O126" s="132"/>
    </row>
    <row r="127" spans="1:15">
      <c r="A127" s="103">
        <v>-228</v>
      </c>
      <c r="B127" s="102" t="s">
        <v>30</v>
      </c>
      <c r="C127" s="109">
        <f>+[4]Factors!V676</f>
        <v>1472376</v>
      </c>
      <c r="D127" s="109">
        <f>+[4]Factors!W676</f>
        <v>59221.014569084757</v>
      </c>
      <c r="E127" s="109">
        <f>+[4]Factors!X676</f>
        <v>1095457.5778083866</v>
      </c>
      <c r="F127" s="109">
        <f>+[4]Factors!Y676</f>
        <v>317697.4076225285</v>
      </c>
      <c r="G127" s="104">
        <f>+[4]Factors!Z676</f>
        <v>0</v>
      </c>
      <c r="H127" s="109">
        <f>+[4]Factors!AA676</f>
        <v>0</v>
      </c>
      <c r="I127" s="109">
        <f>+[4]Factors!AB676</f>
        <v>0</v>
      </c>
      <c r="J127" s="109">
        <f>+[4]Factors!AC676</f>
        <v>0</v>
      </c>
      <c r="K127" s="109">
        <f>+[4]Factors!AD676</f>
        <v>0</v>
      </c>
      <c r="L127" s="109">
        <f>+[4]Factors!AE676</f>
        <v>0</v>
      </c>
      <c r="M127" s="103"/>
      <c r="N127" s="103"/>
      <c r="O127" s="132"/>
    </row>
    <row r="128" spans="1:15">
      <c r="A128" s="103">
        <v>-228</v>
      </c>
      <c r="B128" s="102" t="s">
        <v>193</v>
      </c>
      <c r="C128" s="109">
        <f>+[4]Factors!V677</f>
        <v>3531000</v>
      </c>
      <c r="D128" s="109">
        <f>+[4]Factors!W677</f>
        <v>142021.74067183808</v>
      </c>
      <c r="E128" s="109">
        <f>+[4]Factors!X677</f>
        <v>2627087.5830911482</v>
      </c>
      <c r="F128" s="109">
        <f>+[4]Factors!Y677</f>
        <v>761890.67623701296</v>
      </c>
      <c r="G128" s="104">
        <f>+[4]Factors!Z677</f>
        <v>0</v>
      </c>
      <c r="H128" s="109">
        <f>+[4]Factors!AA677</f>
        <v>0</v>
      </c>
      <c r="I128" s="109">
        <f>+[4]Factors!AB677</f>
        <v>0</v>
      </c>
      <c r="J128" s="109">
        <f>+[4]Factors!AC677</f>
        <v>0</v>
      </c>
      <c r="K128" s="109">
        <f>+[4]Factors!AD677</f>
        <v>0</v>
      </c>
      <c r="L128" s="109">
        <f>+[4]Factors!AE677</f>
        <v>0</v>
      </c>
      <c r="M128" s="103"/>
      <c r="N128" s="103"/>
      <c r="O128" s="132"/>
    </row>
    <row r="129" spans="1:15">
      <c r="A129" s="103">
        <v>-228</v>
      </c>
      <c r="B129" s="102" t="s">
        <v>17</v>
      </c>
      <c r="C129" s="109">
        <f>+[4]Factors!V678</f>
        <v>1743025</v>
      </c>
      <c r="D129" s="109">
        <f>+[4]Factors!W678</f>
        <v>73758.637012979831</v>
      </c>
      <c r="E129" s="109">
        <f>+[4]Factors!X678</f>
        <v>1275489.5755792938</v>
      </c>
      <c r="F129" s="109">
        <f>+[4]Factors!Y678</f>
        <v>393776.7874077264</v>
      </c>
      <c r="G129" s="104">
        <f>+[4]Factors!Z678</f>
        <v>0</v>
      </c>
      <c r="H129" s="109">
        <f>+[4]Factors!AA678</f>
        <v>0</v>
      </c>
      <c r="I129" s="109">
        <f>+[4]Factors!AB678</f>
        <v>0</v>
      </c>
      <c r="J129" s="109">
        <f>+[4]Factors!AC678</f>
        <v>0</v>
      </c>
      <c r="K129" s="109">
        <f>+[4]Factors!AD678</f>
        <v>0</v>
      </c>
      <c r="L129" s="109">
        <f>+[4]Factors!AE678</f>
        <v>0</v>
      </c>
      <c r="M129" s="103"/>
      <c r="N129" s="103"/>
      <c r="O129" s="132"/>
    </row>
    <row r="130" spans="1:15">
      <c r="A130" s="102" t="s">
        <v>194</v>
      </c>
      <c r="B130" s="102"/>
      <c r="C130" s="230">
        <f>SUM(C120:C129)</f>
        <v>29626734</v>
      </c>
      <c r="D130" s="230">
        <f t="shared" ref="D130:L130" si="30">SUM(D120:D129)</f>
        <v>1199419.6049687914</v>
      </c>
      <c r="E130" s="230">
        <f t="shared" si="30"/>
        <v>21996974.234961495</v>
      </c>
      <c r="F130" s="230">
        <f t="shared" si="30"/>
        <v>6430340.1600697134</v>
      </c>
      <c r="G130" s="137">
        <f t="shared" si="30"/>
        <v>0</v>
      </c>
      <c r="H130" s="230">
        <f t="shared" si="30"/>
        <v>0</v>
      </c>
      <c r="I130" s="230">
        <f t="shared" si="30"/>
        <v>0</v>
      </c>
      <c r="J130" s="230">
        <f t="shared" si="30"/>
        <v>0</v>
      </c>
      <c r="K130" s="230">
        <f t="shared" si="30"/>
        <v>0</v>
      </c>
      <c r="L130" s="230">
        <f t="shared" si="30"/>
        <v>0</v>
      </c>
      <c r="M130" s="103"/>
      <c r="N130" s="103"/>
      <c r="O130" s="132"/>
    </row>
    <row r="131" spans="1:15">
      <c r="A131" s="102"/>
      <c r="B131" s="102"/>
      <c r="C131" s="109"/>
      <c r="D131" s="109"/>
      <c r="E131" s="109"/>
      <c r="F131" s="109"/>
      <c r="G131" s="104"/>
      <c r="H131" s="109"/>
      <c r="I131" s="109"/>
      <c r="J131" s="109"/>
      <c r="K131" s="109"/>
      <c r="L131" s="109"/>
      <c r="M131" s="103"/>
      <c r="N131" s="103"/>
      <c r="O131" s="132"/>
    </row>
    <row r="132" spans="1:15">
      <c r="A132" s="102" t="s">
        <v>195</v>
      </c>
      <c r="B132" s="102" t="s">
        <v>193</v>
      </c>
      <c r="C132" s="109">
        <f>+[4]Factors!V681</f>
        <v>112680</v>
      </c>
      <c r="D132" s="109">
        <f>+[4]Factors!W681</f>
        <v>4532.1466267070846</v>
      </c>
      <c r="E132" s="109">
        <f>+[4]Factors!X681</f>
        <v>83834.672575109202</v>
      </c>
      <c r="F132" s="109">
        <f>+[4]Factors!Y681</f>
        <v>24313.180798183694</v>
      </c>
      <c r="G132" s="104">
        <f>+[4]Factors!Z681</f>
        <v>0</v>
      </c>
      <c r="H132" s="109">
        <f>+[4]Factors!AA681</f>
        <v>0</v>
      </c>
      <c r="I132" s="109">
        <f>+[4]Factors!AB681</f>
        <v>0</v>
      </c>
      <c r="J132" s="109">
        <f>+[4]Factors!AC681</f>
        <v>0</v>
      </c>
      <c r="K132" s="109">
        <f>+[4]Factors!AD681</f>
        <v>0</v>
      </c>
      <c r="L132" s="109">
        <f>+[4]Factors!AE681</f>
        <v>0</v>
      </c>
      <c r="M132" s="103"/>
      <c r="N132" s="103"/>
      <c r="O132" s="132"/>
    </row>
    <row r="133" spans="1:15">
      <c r="A133" s="103">
        <v>-228</v>
      </c>
      <c r="B133" s="102" t="s">
        <v>17</v>
      </c>
      <c r="C133" s="109">
        <f>+[4]Factors!V682</f>
        <v>941950</v>
      </c>
      <c r="D133" s="109">
        <f>+[4]Factors!W682</f>
        <v>39859.983726209524</v>
      </c>
      <c r="E133" s="109">
        <f>+[4]Factors!X682</f>
        <v>689288.68244397861</v>
      </c>
      <c r="F133" s="109">
        <f>+[4]Factors!Y682</f>
        <v>212801.33382981189</v>
      </c>
      <c r="G133" s="104">
        <f>+[4]Factors!Z682</f>
        <v>0</v>
      </c>
      <c r="H133" s="109">
        <f>+[4]Factors!AA682</f>
        <v>0</v>
      </c>
      <c r="I133" s="109">
        <f>+[4]Factors!AB682</f>
        <v>0</v>
      </c>
      <c r="J133" s="109">
        <f>+[4]Factors!AC682</f>
        <v>0</v>
      </c>
      <c r="K133" s="109">
        <f>+[4]Factors!AD682</f>
        <v>0</v>
      </c>
      <c r="L133" s="109">
        <f>+[4]Factors!AE682</f>
        <v>0</v>
      </c>
      <c r="M133" s="103"/>
      <c r="N133" s="103"/>
      <c r="O133" s="132"/>
    </row>
    <row r="134" spans="1:15">
      <c r="A134" s="102" t="s">
        <v>196</v>
      </c>
      <c r="B134" s="102"/>
      <c r="C134" s="230">
        <f>SUM(C132:C133)</f>
        <v>1054630</v>
      </c>
      <c r="D134" s="230">
        <f t="shared" ref="D134:L134" si="31">SUM(D132:D133)</f>
        <v>44392.130352916611</v>
      </c>
      <c r="E134" s="230">
        <f t="shared" si="31"/>
        <v>773123.35501908779</v>
      </c>
      <c r="F134" s="230">
        <f t="shared" si="31"/>
        <v>237114.51462799558</v>
      </c>
      <c r="G134" s="137">
        <f t="shared" si="31"/>
        <v>0</v>
      </c>
      <c r="H134" s="230">
        <f t="shared" si="31"/>
        <v>0</v>
      </c>
      <c r="I134" s="230">
        <f t="shared" si="31"/>
        <v>0</v>
      </c>
      <c r="J134" s="230">
        <f t="shared" si="31"/>
        <v>0</v>
      </c>
      <c r="K134" s="230">
        <f t="shared" si="31"/>
        <v>0</v>
      </c>
      <c r="L134" s="230">
        <f t="shared" si="31"/>
        <v>0</v>
      </c>
      <c r="M134" s="103"/>
      <c r="N134" s="103"/>
      <c r="O134" s="132"/>
    </row>
    <row r="135" spans="1:15">
      <c r="A135" s="102"/>
      <c r="B135" s="102"/>
      <c r="C135" s="109"/>
      <c r="D135" s="109"/>
      <c r="E135" s="109"/>
      <c r="F135" s="109"/>
      <c r="G135" s="104"/>
      <c r="H135" s="109"/>
      <c r="I135" s="109"/>
      <c r="J135" s="109"/>
      <c r="K135" s="109"/>
      <c r="L135" s="109"/>
      <c r="M135" s="103"/>
      <c r="N135" s="103"/>
      <c r="O135" s="132"/>
    </row>
    <row r="136" spans="1:15">
      <c r="A136" s="102" t="s">
        <v>197</v>
      </c>
      <c r="B136" s="102"/>
      <c r="C136" s="109">
        <f>+[4]Factors!V685</f>
        <v>30681364</v>
      </c>
      <c r="D136" s="109">
        <f>+[4]Factors!W685</f>
        <v>1243811.735321708</v>
      </c>
      <c r="E136" s="109">
        <f>+[4]Factors!X685</f>
        <v>22770097.589980584</v>
      </c>
      <c r="F136" s="109">
        <f>+[4]Factors!Y685</f>
        <v>6667454.6746977093</v>
      </c>
      <c r="G136" s="104">
        <f>+[4]Factors!Z685</f>
        <v>0</v>
      </c>
      <c r="H136" s="109">
        <f>+[4]Factors!AA685</f>
        <v>0</v>
      </c>
      <c r="I136" s="109">
        <f>+[4]Factors!AB685</f>
        <v>0</v>
      </c>
      <c r="J136" s="109">
        <f>+[4]Factors!AC685</f>
        <v>0</v>
      </c>
      <c r="K136" s="109">
        <f>+[4]Factors!AD685</f>
        <v>0</v>
      </c>
      <c r="L136" s="109">
        <f>+[4]Factors!AE685</f>
        <v>0</v>
      </c>
      <c r="M136" s="103"/>
      <c r="N136" s="103"/>
      <c r="O136" s="132"/>
    </row>
    <row r="137" spans="1:15">
      <c r="A137" s="102"/>
      <c r="B137" s="102"/>
      <c r="C137" s="103"/>
      <c r="D137" s="103"/>
      <c r="E137" s="103"/>
      <c r="F137" s="103"/>
      <c r="G137" s="108"/>
      <c r="H137" s="103"/>
      <c r="I137" s="103"/>
      <c r="J137" s="103"/>
      <c r="K137" s="103"/>
      <c r="L137" s="103"/>
      <c r="M137" s="103"/>
      <c r="N137" s="103"/>
      <c r="O137" s="132"/>
    </row>
    <row r="138" spans="1:15">
      <c r="A138" s="96" t="s">
        <v>134</v>
      </c>
      <c r="B138" s="102"/>
      <c r="C138" s="112">
        <f>(C136/$C136)</f>
        <v>1</v>
      </c>
      <c r="D138" s="112">
        <f t="shared" ref="D138:L138" si="32">(D136/$C136)</f>
        <v>4.0539649258152538E-2</v>
      </c>
      <c r="E138" s="112">
        <f t="shared" si="32"/>
        <v>0.74214750002576757</v>
      </c>
      <c r="F138" s="112">
        <f t="shared" si="32"/>
        <v>0.21731285071607995</v>
      </c>
      <c r="G138" s="106">
        <f t="shared" si="32"/>
        <v>0</v>
      </c>
      <c r="H138" s="112">
        <f t="shared" si="32"/>
        <v>0</v>
      </c>
      <c r="I138" s="112">
        <f t="shared" si="32"/>
        <v>0</v>
      </c>
      <c r="J138" s="112">
        <f t="shared" si="32"/>
        <v>0</v>
      </c>
      <c r="K138" s="112">
        <f t="shared" si="32"/>
        <v>0</v>
      </c>
      <c r="L138" s="112">
        <f t="shared" si="32"/>
        <v>0</v>
      </c>
      <c r="M138" s="112"/>
      <c r="N138" s="112"/>
      <c r="O138" s="132"/>
    </row>
    <row r="139" spans="1:15">
      <c r="A139" s="102" t="s">
        <v>133</v>
      </c>
      <c r="B139" s="102"/>
      <c r="C139" s="103"/>
      <c r="D139" s="103"/>
      <c r="E139" s="103"/>
      <c r="F139" s="103"/>
      <c r="G139" s="108"/>
      <c r="H139" s="103"/>
      <c r="I139" s="103"/>
      <c r="J139" s="103"/>
      <c r="K139" s="103"/>
      <c r="L139" s="103"/>
      <c r="M139" s="103"/>
      <c r="N139" s="103"/>
      <c r="O139" s="132"/>
    </row>
    <row r="140" spans="1:15">
      <c r="A140" s="102"/>
      <c r="B140" s="102"/>
      <c r="C140" s="103"/>
      <c r="D140" s="103"/>
      <c r="E140" s="103"/>
      <c r="F140" s="103"/>
      <c r="G140" s="108"/>
      <c r="H140" s="103"/>
      <c r="I140" s="103"/>
      <c r="J140" s="103"/>
      <c r="K140" s="103"/>
      <c r="L140" s="103"/>
      <c r="M140" s="103"/>
      <c r="N140" s="103"/>
      <c r="O140" s="132"/>
    </row>
    <row r="141" spans="1:15">
      <c r="A141" s="96" t="s">
        <v>198</v>
      </c>
      <c r="B141" s="102"/>
      <c r="C141" s="99"/>
      <c r="D141" s="99"/>
      <c r="E141" s="99"/>
      <c r="F141" s="99"/>
      <c r="G141" s="100"/>
      <c r="H141" s="99"/>
      <c r="I141" s="99"/>
      <c r="J141" s="99"/>
      <c r="K141" s="99"/>
      <c r="L141" s="99"/>
      <c r="M141" s="99"/>
      <c r="N141" s="99"/>
      <c r="O141" s="132"/>
    </row>
    <row r="142" spans="1:15">
      <c r="A142" s="102"/>
      <c r="B142" s="102"/>
      <c r="C142" s="103"/>
      <c r="D142" s="103"/>
      <c r="E142" s="103"/>
      <c r="F142" s="103"/>
      <c r="G142" s="108"/>
      <c r="H142" s="103"/>
      <c r="I142" s="103"/>
      <c r="J142" s="103"/>
      <c r="K142" s="103"/>
      <c r="L142" s="103"/>
      <c r="M142" s="103"/>
      <c r="N142" s="103"/>
      <c r="O142" s="132"/>
    </row>
    <row r="143" spans="1:15">
      <c r="A143" s="102" t="s">
        <v>199</v>
      </c>
      <c r="B143" s="102" t="s">
        <v>30</v>
      </c>
      <c r="C143" s="103">
        <f>+[4]Factors!V692</f>
        <v>7220849</v>
      </c>
      <c r="D143" s="103">
        <f>+[4]Factors!W692</f>
        <v>290432.60948980501</v>
      </c>
      <c r="E143" s="103">
        <f>+[4]Factors!X692</f>
        <v>5372359.8831141712</v>
      </c>
      <c r="F143" s="103">
        <f>+[4]Factors!Y692</f>
        <v>1558056.5073960235</v>
      </c>
      <c r="G143" s="108">
        <f>+[4]Factors!Z692</f>
        <v>0</v>
      </c>
      <c r="H143" s="103">
        <f>+[4]Factors!AA692</f>
        <v>0</v>
      </c>
      <c r="I143" s="103">
        <f>+[4]Factors!AB692</f>
        <v>0</v>
      </c>
      <c r="J143" s="103">
        <f>+[4]Factors!AC692</f>
        <v>0</v>
      </c>
      <c r="K143" s="103">
        <f>+[4]Factors!AD692</f>
        <v>0</v>
      </c>
      <c r="L143" s="103">
        <f>+[4]Factors!AE692</f>
        <v>0</v>
      </c>
      <c r="M143" s="103"/>
      <c r="N143" s="103"/>
      <c r="O143" s="132"/>
    </row>
    <row r="144" spans="1:15">
      <c r="A144" s="102" t="s">
        <v>200</v>
      </c>
      <c r="B144" s="102" t="s">
        <v>30</v>
      </c>
      <c r="C144" s="103">
        <f>+[4]Factors!V693</f>
        <v>1472376</v>
      </c>
      <c r="D144" s="103">
        <f>+[4]Factors!W693</f>
        <v>59221.014569084757</v>
      </c>
      <c r="E144" s="103">
        <f>+[4]Factors!X693</f>
        <v>1095457.5778083866</v>
      </c>
      <c r="F144" s="103">
        <f>+[4]Factors!Y693</f>
        <v>317697.4076225285</v>
      </c>
      <c r="G144" s="108">
        <f>+[4]Factors!Z693</f>
        <v>0</v>
      </c>
      <c r="H144" s="103">
        <f>+[4]Factors!AA693</f>
        <v>0</v>
      </c>
      <c r="I144" s="103">
        <f>+[4]Factors!AB693</f>
        <v>0</v>
      </c>
      <c r="J144" s="103">
        <f>+[4]Factors!AC693</f>
        <v>0</v>
      </c>
      <c r="K144" s="103">
        <f>+[4]Factors!AD693</f>
        <v>0</v>
      </c>
      <c r="L144" s="103">
        <f>+[4]Factors!AE693</f>
        <v>0</v>
      </c>
      <c r="M144" s="103"/>
      <c r="N144" s="103"/>
      <c r="O144" s="132"/>
    </row>
    <row r="145" spans="1:15">
      <c r="A145" s="102" t="s">
        <v>201</v>
      </c>
      <c r="B145" s="102" t="s">
        <v>17</v>
      </c>
      <c r="C145" s="103">
        <f>+[4]Factors!V694</f>
        <v>1743025</v>
      </c>
      <c r="D145" s="103">
        <f>+[4]Factors!W694</f>
        <v>73758.637012979831</v>
      </c>
      <c r="E145" s="103">
        <f>+[4]Factors!X694</f>
        <v>1275489.5755792938</v>
      </c>
      <c r="F145" s="103">
        <f>+[4]Factors!Y694</f>
        <v>393776.7874077264</v>
      </c>
      <c r="G145" s="108">
        <f>+[4]Factors!Z694</f>
        <v>0</v>
      </c>
      <c r="H145" s="103">
        <f>+[4]Factors!AA694</f>
        <v>0</v>
      </c>
      <c r="I145" s="103">
        <f>+[4]Factors!AB694</f>
        <v>0</v>
      </c>
      <c r="J145" s="103">
        <f>+[4]Factors!AC694</f>
        <v>0</v>
      </c>
      <c r="K145" s="103">
        <f>+[4]Factors!AD694</f>
        <v>0</v>
      </c>
      <c r="L145" s="103">
        <f>+[4]Factors!AE694</f>
        <v>0</v>
      </c>
      <c r="M145" s="103"/>
      <c r="N145" s="103"/>
      <c r="O145" s="132"/>
    </row>
    <row r="146" spans="1:15">
      <c r="A146" s="102" t="s">
        <v>202</v>
      </c>
      <c r="B146" s="102" t="s">
        <v>193</v>
      </c>
      <c r="C146" s="103">
        <f>+[4]Factors!V695</f>
        <v>3531000</v>
      </c>
      <c r="D146" s="103">
        <f>+[4]Factors!W695</f>
        <v>142021.74067183808</v>
      </c>
      <c r="E146" s="103">
        <f>+[4]Factors!X695</f>
        <v>2627087.5830911482</v>
      </c>
      <c r="F146" s="103">
        <f>+[4]Factors!Y695</f>
        <v>761890.67623701296</v>
      </c>
      <c r="G146" s="108">
        <f>+[4]Factors!Z695</f>
        <v>0</v>
      </c>
      <c r="H146" s="103">
        <f>+[4]Factors!AA695</f>
        <v>0</v>
      </c>
      <c r="I146" s="103">
        <f>+[4]Factors!AB695</f>
        <v>0</v>
      </c>
      <c r="J146" s="103">
        <f>+[4]Factors!AC695</f>
        <v>0</v>
      </c>
      <c r="K146" s="103">
        <f>+[4]Factors!AD695</f>
        <v>0</v>
      </c>
      <c r="L146" s="103">
        <f>+[4]Factors!AE695</f>
        <v>0</v>
      </c>
      <c r="M146" s="103"/>
      <c r="N146" s="103"/>
      <c r="O146" s="132"/>
    </row>
    <row r="147" spans="1:15">
      <c r="A147" s="102" t="s">
        <v>203</v>
      </c>
      <c r="B147" s="102"/>
      <c r="C147" s="110">
        <f>SUM(C143:C146)</f>
        <v>13967250</v>
      </c>
      <c r="D147" s="110">
        <f>SUM(D143:D146)</f>
        <v>565434.00174370769</v>
      </c>
      <c r="E147" s="110">
        <f t="shared" ref="E147:L147" si="33">SUM(E143:E146)</f>
        <v>10370394.619593</v>
      </c>
      <c r="F147" s="110">
        <f t="shared" si="33"/>
        <v>3031421.3786632912</v>
      </c>
      <c r="G147" s="111">
        <f t="shared" si="33"/>
        <v>0</v>
      </c>
      <c r="H147" s="110">
        <f t="shared" si="33"/>
        <v>0</v>
      </c>
      <c r="I147" s="110">
        <f t="shared" si="33"/>
        <v>0</v>
      </c>
      <c r="J147" s="110">
        <f t="shared" si="33"/>
        <v>0</v>
      </c>
      <c r="K147" s="110">
        <f t="shared" si="33"/>
        <v>0</v>
      </c>
      <c r="L147" s="110">
        <f t="shared" si="33"/>
        <v>0</v>
      </c>
      <c r="M147" s="103"/>
      <c r="N147" s="103"/>
      <c r="O147" s="132"/>
    </row>
    <row r="148" spans="1:15">
      <c r="A148" s="102"/>
      <c r="B148" s="102"/>
      <c r="C148" s="103"/>
      <c r="D148" s="103"/>
      <c r="E148" s="103"/>
      <c r="F148" s="103"/>
      <c r="G148" s="108"/>
      <c r="H148" s="103"/>
      <c r="I148" s="103"/>
      <c r="J148" s="103"/>
      <c r="K148" s="103"/>
      <c r="L148" s="103"/>
      <c r="M148" s="103"/>
      <c r="N148" s="103"/>
      <c r="O148" s="132"/>
    </row>
    <row r="149" spans="1:15">
      <c r="A149" s="102" t="s">
        <v>202</v>
      </c>
      <c r="B149" s="102" t="s">
        <v>193</v>
      </c>
      <c r="C149" s="103">
        <f>+[4]Factors!V698</f>
        <v>112680</v>
      </c>
      <c r="D149" s="103">
        <f>+[4]Factors!W698</f>
        <v>4532.1466267070846</v>
      </c>
      <c r="E149" s="103">
        <f>+[4]Factors!X698</f>
        <v>83834.672575109202</v>
      </c>
      <c r="F149" s="103">
        <f>+[4]Factors!Y698</f>
        <v>24313.180798183694</v>
      </c>
      <c r="G149" s="108">
        <f>+[4]Factors!Z698</f>
        <v>0</v>
      </c>
      <c r="H149" s="103">
        <f>+[4]Factors!AA698</f>
        <v>0</v>
      </c>
      <c r="I149" s="103">
        <f>+[4]Factors!AB698</f>
        <v>0</v>
      </c>
      <c r="J149" s="103">
        <f>+[4]Factors!AC698</f>
        <v>0</v>
      </c>
      <c r="K149" s="103">
        <f>+[4]Factors!AD698</f>
        <v>0</v>
      </c>
      <c r="L149" s="103">
        <f>+[4]Factors!AE698</f>
        <v>0</v>
      </c>
      <c r="M149" s="103"/>
      <c r="N149" s="103"/>
      <c r="O149" s="132"/>
    </row>
    <row r="150" spans="1:15">
      <c r="A150" s="102" t="s">
        <v>201</v>
      </c>
      <c r="B150" s="102" t="s">
        <v>17</v>
      </c>
      <c r="C150" s="103">
        <f>+[4]Factors!V699</f>
        <v>941950</v>
      </c>
      <c r="D150" s="103">
        <f>+[4]Factors!W699</f>
        <v>39859.983726209524</v>
      </c>
      <c r="E150" s="103">
        <f>+[4]Factors!X699</f>
        <v>689288.68244397861</v>
      </c>
      <c r="F150" s="103">
        <f>+[4]Factors!Y699</f>
        <v>212801.33382981189</v>
      </c>
      <c r="G150" s="108">
        <f>+[4]Factors!Z699</f>
        <v>0</v>
      </c>
      <c r="H150" s="103">
        <f>+[4]Factors!AA699</f>
        <v>0</v>
      </c>
      <c r="I150" s="103">
        <f>+[4]Factors!AB699</f>
        <v>0</v>
      </c>
      <c r="J150" s="103">
        <f>+[4]Factors!AC699</f>
        <v>0</v>
      </c>
      <c r="K150" s="103">
        <f>+[4]Factors!AD699</f>
        <v>0</v>
      </c>
      <c r="L150" s="103">
        <f>+[4]Factors!AE699</f>
        <v>0</v>
      </c>
      <c r="M150" s="103"/>
      <c r="N150" s="103"/>
      <c r="O150" s="132"/>
    </row>
    <row r="151" spans="1:15">
      <c r="A151" s="102" t="s">
        <v>196</v>
      </c>
      <c r="B151" s="102"/>
      <c r="C151" s="110">
        <f>SUM(C149:C150)</f>
        <v>1054630</v>
      </c>
      <c r="D151" s="110">
        <f>SUM(D149:D150)</f>
        <v>44392.130352916611</v>
      </c>
      <c r="E151" s="110">
        <f t="shared" ref="E151:L151" si="34">SUM(E149:E150)</f>
        <v>773123.35501908779</v>
      </c>
      <c r="F151" s="110">
        <f t="shared" si="34"/>
        <v>237114.51462799558</v>
      </c>
      <c r="G151" s="111">
        <f t="shared" si="34"/>
        <v>0</v>
      </c>
      <c r="H151" s="110">
        <f t="shared" si="34"/>
        <v>0</v>
      </c>
      <c r="I151" s="110">
        <f t="shared" si="34"/>
        <v>0</v>
      </c>
      <c r="J151" s="110">
        <f t="shared" si="34"/>
        <v>0</v>
      </c>
      <c r="K151" s="110">
        <f t="shared" si="34"/>
        <v>0</v>
      </c>
      <c r="L151" s="110">
        <f t="shared" si="34"/>
        <v>0</v>
      </c>
      <c r="M151" s="103"/>
      <c r="N151" s="103"/>
      <c r="O151" s="132"/>
    </row>
    <row r="152" spans="1:15">
      <c r="A152" s="102"/>
      <c r="B152" s="102"/>
      <c r="C152" s="103"/>
      <c r="D152" s="103"/>
      <c r="E152" s="103"/>
      <c r="F152" s="103"/>
      <c r="G152" s="108"/>
      <c r="H152" s="103"/>
      <c r="I152" s="103"/>
      <c r="J152" s="103"/>
      <c r="K152" s="103"/>
      <c r="L152" s="103"/>
      <c r="M152" s="103"/>
      <c r="N152" s="103"/>
      <c r="O152" s="132"/>
    </row>
    <row r="153" spans="1:15">
      <c r="A153" s="102" t="s">
        <v>204</v>
      </c>
      <c r="B153" s="102"/>
      <c r="C153" s="103">
        <f>C147+C151</f>
        <v>15021880</v>
      </c>
      <c r="D153" s="103">
        <f t="shared" ref="D153:L153" si="35">D147+D151</f>
        <v>609826.13209662435</v>
      </c>
      <c r="E153" s="103">
        <f t="shared" si="35"/>
        <v>11143517.974612087</v>
      </c>
      <c r="F153" s="103">
        <f t="shared" si="35"/>
        <v>3268535.8932912867</v>
      </c>
      <c r="G153" s="108">
        <f t="shared" si="35"/>
        <v>0</v>
      </c>
      <c r="H153" s="103">
        <f t="shared" si="35"/>
        <v>0</v>
      </c>
      <c r="I153" s="103">
        <f t="shared" si="35"/>
        <v>0</v>
      </c>
      <c r="J153" s="103">
        <f t="shared" si="35"/>
        <v>0</v>
      </c>
      <c r="K153" s="103">
        <f t="shared" si="35"/>
        <v>0</v>
      </c>
      <c r="L153" s="103">
        <f t="shared" si="35"/>
        <v>0</v>
      </c>
      <c r="M153" s="103"/>
      <c r="N153" s="103"/>
      <c r="O153" s="132"/>
    </row>
    <row r="154" spans="1:15">
      <c r="A154" s="102"/>
      <c r="B154" s="102"/>
      <c r="C154" s="103"/>
      <c r="D154" s="103"/>
      <c r="E154" s="103"/>
      <c r="F154" s="103"/>
      <c r="G154" s="108"/>
      <c r="H154" s="103"/>
      <c r="I154" s="103"/>
      <c r="J154" s="103"/>
      <c r="K154" s="103"/>
      <c r="L154" s="103"/>
      <c r="M154" s="103"/>
      <c r="N154" s="103"/>
      <c r="O154" s="132"/>
    </row>
    <row r="155" spans="1:15">
      <c r="A155" s="96" t="s">
        <v>136</v>
      </c>
      <c r="B155" s="102"/>
      <c r="C155" s="112">
        <f t="shared" ref="C155:L155" si="36">(C153/$C153)</f>
        <v>1</v>
      </c>
      <c r="D155" s="112">
        <f t="shared" si="36"/>
        <v>4.0595859645838228E-2</v>
      </c>
      <c r="E155" s="112">
        <f t="shared" si="36"/>
        <v>0.74181913146770495</v>
      </c>
      <c r="F155" s="112">
        <f t="shared" si="36"/>
        <v>0.21758500888645674</v>
      </c>
      <c r="G155" s="106">
        <f t="shared" si="36"/>
        <v>0</v>
      </c>
      <c r="H155" s="112">
        <f t="shared" si="36"/>
        <v>0</v>
      </c>
      <c r="I155" s="112">
        <f t="shared" si="36"/>
        <v>0</v>
      </c>
      <c r="J155" s="112">
        <f t="shared" si="36"/>
        <v>0</v>
      </c>
      <c r="K155" s="112">
        <f t="shared" si="36"/>
        <v>0</v>
      </c>
      <c r="L155" s="112">
        <f t="shared" si="36"/>
        <v>0</v>
      </c>
      <c r="M155" s="112"/>
      <c r="N155" s="112"/>
      <c r="O155" s="132"/>
    </row>
    <row r="156" spans="1:15">
      <c r="C156" s="132"/>
      <c r="D156" s="132"/>
      <c r="E156" s="132"/>
      <c r="F156" s="132"/>
      <c r="G156" s="101"/>
      <c r="H156" s="132"/>
      <c r="I156" s="132"/>
      <c r="J156" s="132"/>
      <c r="K156" s="132"/>
      <c r="L156" s="132"/>
      <c r="M156" s="132"/>
      <c r="N156" s="132"/>
      <c r="O156" s="132"/>
    </row>
    <row r="157" spans="1:15">
      <c r="C157" s="132"/>
      <c r="D157" s="132"/>
      <c r="E157" s="132"/>
      <c r="F157" s="132"/>
      <c r="G157" s="101"/>
      <c r="H157" s="132"/>
      <c r="I157" s="132"/>
      <c r="J157" s="132"/>
      <c r="K157" s="132"/>
      <c r="L157" s="132"/>
      <c r="M157" s="132"/>
      <c r="N157" s="132"/>
      <c r="O157" s="132"/>
    </row>
    <row r="158" spans="1:15">
      <c r="A158" s="107" t="s">
        <v>205</v>
      </c>
      <c r="B158" s="102"/>
      <c r="C158" s="99"/>
      <c r="D158" s="99"/>
      <c r="E158" s="99"/>
      <c r="F158" s="99"/>
      <c r="G158" s="100"/>
      <c r="H158" s="99"/>
      <c r="I158" s="99"/>
      <c r="J158" s="99"/>
      <c r="K158" s="99"/>
      <c r="L158" s="99"/>
      <c r="M158" s="99"/>
      <c r="N158" s="99"/>
      <c r="O158" s="132"/>
    </row>
    <row r="159" spans="1:15">
      <c r="A159" s="102" t="s">
        <v>206</v>
      </c>
      <c r="B159" s="102"/>
      <c r="C159" s="102"/>
      <c r="D159" s="102"/>
      <c r="E159" s="102"/>
      <c r="F159" s="102"/>
      <c r="G159" s="105"/>
      <c r="H159" s="102"/>
      <c r="I159" s="102"/>
      <c r="J159" s="102"/>
      <c r="K159" s="102"/>
      <c r="L159" s="102"/>
      <c r="M159" s="102"/>
      <c r="N159" s="102"/>
      <c r="O159" s="132"/>
    </row>
    <row r="160" spans="1:15">
      <c r="A160" s="126" t="s">
        <v>207</v>
      </c>
      <c r="B160" s="102" t="s">
        <v>90</v>
      </c>
      <c r="C160" s="236">
        <v>0</v>
      </c>
      <c r="D160" s="236">
        <v>0</v>
      </c>
      <c r="E160" s="236">
        <v>0</v>
      </c>
      <c r="F160" s="236">
        <v>0</v>
      </c>
      <c r="G160" s="139">
        <v>0</v>
      </c>
      <c r="H160" s="236">
        <v>0</v>
      </c>
      <c r="I160" s="236">
        <v>0</v>
      </c>
      <c r="J160" s="236">
        <v>0</v>
      </c>
      <c r="K160" s="236">
        <v>0</v>
      </c>
      <c r="L160" s="236">
        <v>0</v>
      </c>
      <c r="M160" s="236">
        <v>0</v>
      </c>
      <c r="N160" s="236">
        <v>0</v>
      </c>
      <c r="O160" s="132"/>
    </row>
    <row r="161" spans="1:15">
      <c r="A161" s="126" t="s">
        <v>208</v>
      </c>
      <c r="B161" s="102" t="s">
        <v>90</v>
      </c>
      <c r="C161" s="236">
        <v>0</v>
      </c>
      <c r="D161" s="236">
        <v>0</v>
      </c>
      <c r="E161" s="236">
        <v>0</v>
      </c>
      <c r="F161" s="236">
        <v>0</v>
      </c>
      <c r="G161" s="139">
        <v>0</v>
      </c>
      <c r="H161" s="236">
        <v>0</v>
      </c>
      <c r="I161" s="236">
        <v>0</v>
      </c>
      <c r="J161" s="236">
        <v>0</v>
      </c>
      <c r="K161" s="236">
        <v>0</v>
      </c>
      <c r="L161" s="236">
        <v>0</v>
      </c>
      <c r="M161" s="236">
        <v>0</v>
      </c>
      <c r="N161" s="236">
        <v>0</v>
      </c>
      <c r="O161" s="132"/>
    </row>
    <row r="162" spans="1:15">
      <c r="A162" s="126" t="s">
        <v>209</v>
      </c>
      <c r="B162" s="102" t="s">
        <v>90</v>
      </c>
      <c r="C162" s="236">
        <v>0</v>
      </c>
      <c r="D162" s="236">
        <v>0</v>
      </c>
      <c r="E162" s="236">
        <v>0</v>
      </c>
      <c r="F162" s="236">
        <v>0</v>
      </c>
      <c r="G162" s="139">
        <v>0</v>
      </c>
      <c r="H162" s="236">
        <v>0</v>
      </c>
      <c r="I162" s="236">
        <v>0</v>
      </c>
      <c r="J162" s="236">
        <v>0</v>
      </c>
      <c r="K162" s="236">
        <v>0</v>
      </c>
      <c r="L162" s="236">
        <v>0</v>
      </c>
      <c r="M162" s="236">
        <v>0</v>
      </c>
      <c r="N162" s="236">
        <v>0</v>
      </c>
      <c r="O162" s="132"/>
    </row>
    <row r="163" spans="1:15">
      <c r="A163" s="126" t="s">
        <v>210</v>
      </c>
      <c r="B163" s="102" t="s">
        <v>90</v>
      </c>
      <c r="C163" s="236">
        <v>0</v>
      </c>
      <c r="D163" s="236">
        <v>0</v>
      </c>
      <c r="E163" s="236">
        <v>0</v>
      </c>
      <c r="F163" s="236">
        <v>0</v>
      </c>
      <c r="G163" s="139">
        <v>0</v>
      </c>
      <c r="H163" s="236">
        <v>0</v>
      </c>
      <c r="I163" s="236">
        <v>0</v>
      </c>
      <c r="J163" s="236">
        <v>0</v>
      </c>
      <c r="K163" s="236">
        <v>0</v>
      </c>
      <c r="L163" s="236">
        <v>0</v>
      </c>
      <c r="M163" s="236">
        <v>0</v>
      </c>
      <c r="N163" s="236">
        <v>0</v>
      </c>
      <c r="O163" s="132"/>
    </row>
    <row r="164" spans="1:15">
      <c r="A164" s="126" t="s">
        <v>211</v>
      </c>
      <c r="B164" s="102" t="s">
        <v>90</v>
      </c>
      <c r="C164" s="236">
        <v>0</v>
      </c>
      <c r="D164" s="236">
        <v>0</v>
      </c>
      <c r="E164" s="236">
        <v>0</v>
      </c>
      <c r="F164" s="236">
        <v>0</v>
      </c>
      <c r="G164" s="139">
        <v>0</v>
      </c>
      <c r="H164" s="236">
        <v>0</v>
      </c>
      <c r="I164" s="236">
        <v>0</v>
      </c>
      <c r="J164" s="236">
        <v>0</v>
      </c>
      <c r="K164" s="236">
        <v>0</v>
      </c>
      <c r="L164" s="236">
        <v>0</v>
      </c>
      <c r="M164" s="236">
        <v>0</v>
      </c>
      <c r="N164" s="236">
        <v>0</v>
      </c>
      <c r="O164" s="132"/>
    </row>
    <row r="165" spans="1:15">
      <c r="A165" s="126" t="s">
        <v>212</v>
      </c>
      <c r="B165" s="102" t="s">
        <v>90</v>
      </c>
      <c r="C165" s="236">
        <v>0</v>
      </c>
      <c r="D165" s="236">
        <v>0</v>
      </c>
      <c r="E165" s="236">
        <v>0</v>
      </c>
      <c r="F165" s="236">
        <v>0</v>
      </c>
      <c r="G165" s="139">
        <v>0</v>
      </c>
      <c r="H165" s="236">
        <v>0</v>
      </c>
      <c r="I165" s="236">
        <v>0</v>
      </c>
      <c r="J165" s="236">
        <v>0</v>
      </c>
      <c r="K165" s="236">
        <v>0</v>
      </c>
      <c r="L165" s="236">
        <v>0</v>
      </c>
      <c r="M165" s="236">
        <v>0</v>
      </c>
      <c r="N165" s="236">
        <v>0</v>
      </c>
      <c r="O165" s="132"/>
    </row>
    <row r="166" spans="1:15">
      <c r="A166" s="126" t="s">
        <v>213</v>
      </c>
      <c r="B166" s="127" t="s">
        <v>130</v>
      </c>
      <c r="C166" s="237">
        <v>0</v>
      </c>
      <c r="D166" s="237">
        <v>0</v>
      </c>
      <c r="E166" s="237">
        <v>0</v>
      </c>
      <c r="F166" s="237">
        <v>0</v>
      </c>
      <c r="G166" s="143">
        <v>0</v>
      </c>
      <c r="H166" s="237">
        <v>0</v>
      </c>
      <c r="I166" s="237">
        <v>0</v>
      </c>
      <c r="J166" s="237">
        <v>0</v>
      </c>
      <c r="K166" s="237">
        <v>0</v>
      </c>
      <c r="L166" s="237">
        <v>0</v>
      </c>
      <c r="M166" s="237">
        <v>0</v>
      </c>
      <c r="N166" s="237">
        <v>0</v>
      </c>
      <c r="O166" s="132"/>
    </row>
    <row r="167" spans="1:15">
      <c r="A167" s="102"/>
      <c r="B167" s="102"/>
      <c r="C167" s="103"/>
      <c r="D167" s="103"/>
      <c r="E167" s="103"/>
      <c r="F167" s="103"/>
      <c r="G167" s="108"/>
      <c r="H167" s="103"/>
      <c r="I167" s="103"/>
      <c r="J167" s="103"/>
      <c r="K167" s="103"/>
      <c r="L167" s="103"/>
      <c r="M167" s="103"/>
      <c r="N167" s="103"/>
      <c r="O167" s="132"/>
    </row>
    <row r="168" spans="1:15">
      <c r="A168" s="102" t="s">
        <v>214</v>
      </c>
      <c r="B168" s="102"/>
      <c r="C168" s="109">
        <f>SUM(D168:N168)</f>
        <v>0</v>
      </c>
      <c r="D168" s="109">
        <f>SUM(D160:D166)</f>
        <v>0</v>
      </c>
      <c r="E168" s="109">
        <f t="shared" ref="E168:N168" si="37">SUM(E160:E166)</f>
        <v>0</v>
      </c>
      <c r="F168" s="109">
        <f t="shared" si="37"/>
        <v>0</v>
      </c>
      <c r="G168" s="104">
        <f t="shared" si="37"/>
        <v>0</v>
      </c>
      <c r="H168" s="109">
        <f t="shared" si="37"/>
        <v>0</v>
      </c>
      <c r="I168" s="109">
        <f t="shared" si="37"/>
        <v>0</v>
      </c>
      <c r="J168" s="109">
        <f t="shared" si="37"/>
        <v>0</v>
      </c>
      <c r="K168" s="109">
        <f t="shared" si="37"/>
        <v>0</v>
      </c>
      <c r="L168" s="109">
        <f t="shared" si="37"/>
        <v>0</v>
      </c>
      <c r="M168" s="109">
        <f t="shared" si="37"/>
        <v>0</v>
      </c>
      <c r="N168" s="109">
        <f t="shared" si="37"/>
        <v>0</v>
      </c>
      <c r="O168" s="132"/>
    </row>
    <row r="169" spans="1:15">
      <c r="A169" s="102"/>
      <c r="B169" s="102"/>
      <c r="C169" s="103"/>
      <c r="D169" s="103"/>
      <c r="E169" s="103"/>
      <c r="F169" s="103"/>
      <c r="G169" s="108"/>
      <c r="H169" s="103"/>
      <c r="I169" s="103"/>
      <c r="J169" s="103"/>
      <c r="K169" s="103"/>
      <c r="L169" s="103"/>
      <c r="M169" s="103"/>
      <c r="N169" s="103"/>
      <c r="O169" s="132"/>
    </row>
    <row r="170" spans="1:15">
      <c r="A170" s="102" t="s">
        <v>215</v>
      </c>
      <c r="B170" s="102"/>
      <c r="C170" s="103"/>
      <c r="D170" s="103"/>
      <c r="E170" s="103"/>
      <c r="F170" s="103"/>
      <c r="G170" s="108"/>
      <c r="H170" s="103"/>
      <c r="I170" s="103"/>
      <c r="J170" s="103"/>
      <c r="K170" s="103"/>
      <c r="L170" s="103"/>
      <c r="M170" s="103"/>
      <c r="N170" s="103"/>
      <c r="O170" s="132"/>
    </row>
    <row r="171" spans="1:15">
      <c r="A171" s="126" t="s">
        <v>207</v>
      </c>
      <c r="B171" s="102" t="s">
        <v>90</v>
      </c>
      <c r="C171" s="109">
        <v>0</v>
      </c>
      <c r="D171" s="109">
        <v>0</v>
      </c>
      <c r="E171" s="109">
        <v>0</v>
      </c>
      <c r="F171" s="109">
        <v>0</v>
      </c>
      <c r="G171" s="104">
        <v>0</v>
      </c>
      <c r="H171" s="109">
        <v>0</v>
      </c>
      <c r="I171" s="109">
        <v>0</v>
      </c>
      <c r="J171" s="109">
        <v>0</v>
      </c>
      <c r="K171" s="109">
        <v>0</v>
      </c>
      <c r="L171" s="109">
        <v>0</v>
      </c>
      <c r="M171" s="109">
        <v>0</v>
      </c>
      <c r="N171" s="109">
        <v>0</v>
      </c>
      <c r="O171" s="132"/>
    </row>
    <row r="172" spans="1:15">
      <c r="A172" s="126" t="s">
        <v>208</v>
      </c>
      <c r="B172" s="102" t="s">
        <v>90</v>
      </c>
      <c r="C172" s="109">
        <v>0</v>
      </c>
      <c r="D172" s="109">
        <v>0</v>
      </c>
      <c r="E172" s="109">
        <v>0</v>
      </c>
      <c r="F172" s="109">
        <v>0</v>
      </c>
      <c r="G172" s="104">
        <v>0</v>
      </c>
      <c r="H172" s="109">
        <v>0</v>
      </c>
      <c r="I172" s="109">
        <v>0</v>
      </c>
      <c r="J172" s="109">
        <v>0</v>
      </c>
      <c r="K172" s="109">
        <v>0</v>
      </c>
      <c r="L172" s="109">
        <v>0</v>
      </c>
      <c r="M172" s="109">
        <v>0</v>
      </c>
      <c r="N172" s="109">
        <v>0</v>
      </c>
      <c r="O172" s="132"/>
    </row>
    <row r="173" spans="1:15">
      <c r="A173" s="126" t="s">
        <v>209</v>
      </c>
      <c r="B173" s="102" t="s">
        <v>90</v>
      </c>
      <c r="C173" s="109">
        <v>0</v>
      </c>
      <c r="D173" s="109">
        <v>0</v>
      </c>
      <c r="E173" s="109">
        <v>0</v>
      </c>
      <c r="F173" s="109">
        <v>0</v>
      </c>
      <c r="G173" s="104">
        <v>0</v>
      </c>
      <c r="H173" s="109">
        <v>0</v>
      </c>
      <c r="I173" s="109">
        <v>0</v>
      </c>
      <c r="J173" s="109">
        <v>0</v>
      </c>
      <c r="K173" s="109">
        <v>0</v>
      </c>
      <c r="L173" s="109">
        <v>0</v>
      </c>
      <c r="M173" s="109">
        <v>0</v>
      </c>
      <c r="N173" s="109">
        <v>0</v>
      </c>
      <c r="O173" s="132"/>
    </row>
    <row r="174" spans="1:15">
      <c r="A174" s="126" t="s">
        <v>210</v>
      </c>
      <c r="B174" s="102" t="s">
        <v>90</v>
      </c>
      <c r="C174" s="109">
        <v>0</v>
      </c>
      <c r="D174" s="109">
        <v>0</v>
      </c>
      <c r="E174" s="109">
        <v>0</v>
      </c>
      <c r="F174" s="109">
        <v>0</v>
      </c>
      <c r="G174" s="104">
        <v>0</v>
      </c>
      <c r="H174" s="109">
        <v>0</v>
      </c>
      <c r="I174" s="109">
        <v>0</v>
      </c>
      <c r="J174" s="109">
        <v>0</v>
      </c>
      <c r="K174" s="109">
        <v>0</v>
      </c>
      <c r="L174" s="109">
        <v>0</v>
      </c>
      <c r="M174" s="109">
        <v>0</v>
      </c>
      <c r="N174" s="109">
        <v>0</v>
      </c>
      <c r="O174" s="132"/>
    </row>
    <row r="175" spans="1:15">
      <c r="A175" s="126" t="s">
        <v>211</v>
      </c>
      <c r="B175" s="102" t="s">
        <v>90</v>
      </c>
      <c r="C175" s="238">
        <v>0</v>
      </c>
      <c r="D175" s="238">
        <v>0</v>
      </c>
      <c r="E175" s="238">
        <v>0</v>
      </c>
      <c r="F175" s="238">
        <v>0</v>
      </c>
      <c r="G175" s="142">
        <v>0</v>
      </c>
      <c r="H175" s="238">
        <v>0</v>
      </c>
      <c r="I175" s="238">
        <v>0</v>
      </c>
      <c r="J175" s="238">
        <v>0</v>
      </c>
      <c r="K175" s="238">
        <v>0</v>
      </c>
      <c r="L175" s="238">
        <v>0</v>
      </c>
      <c r="M175" s="238">
        <v>0</v>
      </c>
      <c r="N175" s="238">
        <v>0</v>
      </c>
      <c r="O175" s="132"/>
    </row>
    <row r="176" spans="1:15">
      <c r="A176" s="102"/>
      <c r="B176" s="102"/>
      <c r="C176" s="109"/>
      <c r="D176" s="109"/>
      <c r="E176" s="109"/>
      <c r="F176" s="109"/>
      <c r="G176" s="104"/>
      <c r="H176" s="109"/>
      <c r="I176" s="109"/>
      <c r="J176" s="109"/>
      <c r="K176" s="109"/>
      <c r="L176" s="109"/>
      <c r="M176" s="109"/>
      <c r="N176" s="109"/>
      <c r="O176" s="132"/>
    </row>
    <row r="177" spans="1:15">
      <c r="A177" s="102" t="s">
        <v>216</v>
      </c>
      <c r="B177" s="102"/>
      <c r="C177" s="109">
        <f>SUM(D177:N177)</f>
        <v>0</v>
      </c>
      <c r="D177" s="109">
        <f>SUM(D171:D175)</f>
        <v>0</v>
      </c>
      <c r="E177" s="109">
        <f t="shared" ref="E177:N177" si="38">SUM(E171:E175)</f>
        <v>0</v>
      </c>
      <c r="F177" s="109">
        <f t="shared" si="38"/>
        <v>0</v>
      </c>
      <c r="G177" s="104">
        <f t="shared" si="38"/>
        <v>0</v>
      </c>
      <c r="H177" s="109">
        <f t="shared" si="38"/>
        <v>0</v>
      </c>
      <c r="I177" s="109">
        <f t="shared" si="38"/>
        <v>0</v>
      </c>
      <c r="J177" s="109">
        <f t="shared" si="38"/>
        <v>0</v>
      </c>
      <c r="K177" s="109">
        <f t="shared" si="38"/>
        <v>0</v>
      </c>
      <c r="L177" s="109">
        <f t="shared" si="38"/>
        <v>0</v>
      </c>
      <c r="M177" s="109">
        <f t="shared" si="38"/>
        <v>0</v>
      </c>
      <c r="N177" s="109">
        <f t="shared" si="38"/>
        <v>0</v>
      </c>
      <c r="O177" s="132"/>
    </row>
    <row r="178" spans="1:15">
      <c r="A178" s="102"/>
      <c r="B178" s="102"/>
      <c r="C178" s="103"/>
      <c r="D178" s="103"/>
      <c r="E178" s="103"/>
      <c r="F178" s="103"/>
      <c r="G178" s="108"/>
      <c r="H178" s="103"/>
      <c r="I178" s="103"/>
      <c r="J178" s="103"/>
      <c r="K178" s="103"/>
      <c r="L178" s="103"/>
      <c r="M178" s="103"/>
      <c r="N178" s="103"/>
      <c r="O178" s="132"/>
    </row>
    <row r="179" spans="1:15">
      <c r="A179" s="102" t="s">
        <v>217</v>
      </c>
      <c r="B179" s="102"/>
      <c r="C179" s="103"/>
      <c r="D179" s="103"/>
      <c r="E179" s="103"/>
      <c r="F179" s="103"/>
      <c r="G179" s="108"/>
      <c r="H179" s="103"/>
      <c r="I179" s="103"/>
      <c r="J179" s="103"/>
      <c r="K179" s="103"/>
      <c r="L179" s="103"/>
      <c r="M179" s="103"/>
      <c r="N179" s="103"/>
      <c r="O179" s="132"/>
    </row>
    <row r="180" spans="1:15">
      <c r="A180" s="126" t="s">
        <v>218</v>
      </c>
      <c r="B180" s="102" t="s">
        <v>90</v>
      </c>
      <c r="C180" s="109">
        <v>0</v>
      </c>
      <c r="D180" s="109">
        <v>0</v>
      </c>
      <c r="E180" s="109">
        <v>0</v>
      </c>
      <c r="F180" s="109">
        <v>0</v>
      </c>
      <c r="G180" s="104">
        <v>0</v>
      </c>
      <c r="H180" s="109">
        <v>0</v>
      </c>
      <c r="I180" s="109">
        <v>0</v>
      </c>
      <c r="J180" s="109">
        <v>0</v>
      </c>
      <c r="K180" s="109">
        <v>0</v>
      </c>
      <c r="L180" s="109">
        <v>0</v>
      </c>
      <c r="M180" s="109">
        <v>0</v>
      </c>
      <c r="N180" s="109">
        <v>0</v>
      </c>
      <c r="O180" s="132"/>
    </row>
    <row r="181" spans="1:15">
      <c r="A181" s="126" t="s">
        <v>219</v>
      </c>
      <c r="B181" s="102" t="s">
        <v>90</v>
      </c>
      <c r="C181" s="109">
        <v>0</v>
      </c>
      <c r="D181" s="109">
        <v>0</v>
      </c>
      <c r="E181" s="109">
        <v>0</v>
      </c>
      <c r="F181" s="109">
        <v>0</v>
      </c>
      <c r="G181" s="104">
        <v>0</v>
      </c>
      <c r="H181" s="109">
        <v>0</v>
      </c>
      <c r="I181" s="109">
        <v>0</v>
      </c>
      <c r="J181" s="109">
        <v>0</v>
      </c>
      <c r="K181" s="109">
        <v>0</v>
      </c>
      <c r="L181" s="109">
        <v>0</v>
      </c>
      <c r="M181" s="109">
        <v>0</v>
      </c>
      <c r="N181" s="109">
        <v>0</v>
      </c>
      <c r="O181" s="132"/>
    </row>
    <row r="182" spans="1:15">
      <c r="A182" s="126" t="s">
        <v>220</v>
      </c>
      <c r="B182" s="102" t="s">
        <v>90</v>
      </c>
      <c r="C182" s="109">
        <v>0</v>
      </c>
      <c r="D182" s="109">
        <v>0</v>
      </c>
      <c r="E182" s="109">
        <v>0</v>
      </c>
      <c r="F182" s="109">
        <v>0</v>
      </c>
      <c r="G182" s="104">
        <v>0</v>
      </c>
      <c r="H182" s="109">
        <v>0</v>
      </c>
      <c r="I182" s="109">
        <v>0</v>
      </c>
      <c r="J182" s="109">
        <v>0</v>
      </c>
      <c r="K182" s="109">
        <v>0</v>
      </c>
      <c r="L182" s="109">
        <v>0</v>
      </c>
      <c r="M182" s="109">
        <v>0</v>
      </c>
      <c r="N182" s="109">
        <v>0</v>
      </c>
      <c r="O182" s="132"/>
    </row>
    <row r="183" spans="1:15">
      <c r="A183" s="126" t="s">
        <v>221</v>
      </c>
      <c r="B183" s="102" t="s">
        <v>90</v>
      </c>
      <c r="C183" s="109">
        <v>0</v>
      </c>
      <c r="D183" s="109">
        <v>0</v>
      </c>
      <c r="E183" s="109">
        <v>0</v>
      </c>
      <c r="F183" s="109">
        <v>0</v>
      </c>
      <c r="G183" s="104">
        <v>0</v>
      </c>
      <c r="H183" s="109">
        <v>0</v>
      </c>
      <c r="I183" s="109">
        <v>0</v>
      </c>
      <c r="J183" s="109">
        <v>0</v>
      </c>
      <c r="K183" s="109">
        <v>0</v>
      </c>
      <c r="L183" s="109">
        <v>0</v>
      </c>
      <c r="M183" s="109">
        <v>0</v>
      </c>
      <c r="N183" s="109">
        <v>0</v>
      </c>
      <c r="O183" s="132"/>
    </row>
    <row r="184" spans="1:15">
      <c r="A184" s="126" t="s">
        <v>222</v>
      </c>
      <c r="B184" s="102" t="s">
        <v>90</v>
      </c>
      <c r="C184" s="109">
        <v>0</v>
      </c>
      <c r="D184" s="109">
        <v>0</v>
      </c>
      <c r="E184" s="109">
        <v>0</v>
      </c>
      <c r="F184" s="109">
        <v>0</v>
      </c>
      <c r="G184" s="104">
        <v>0</v>
      </c>
      <c r="H184" s="109">
        <v>0</v>
      </c>
      <c r="I184" s="109">
        <v>0</v>
      </c>
      <c r="J184" s="109">
        <v>0</v>
      </c>
      <c r="K184" s="109">
        <v>0</v>
      </c>
      <c r="L184" s="109">
        <v>0</v>
      </c>
      <c r="M184" s="109">
        <v>0</v>
      </c>
      <c r="N184" s="109">
        <v>0</v>
      </c>
      <c r="O184" s="132"/>
    </row>
    <row r="185" spans="1:15">
      <c r="A185" s="126" t="s">
        <v>208</v>
      </c>
      <c r="B185" s="102" t="s">
        <v>90</v>
      </c>
      <c r="C185" s="109">
        <v>0</v>
      </c>
      <c r="D185" s="109">
        <v>0</v>
      </c>
      <c r="E185" s="109">
        <v>0</v>
      </c>
      <c r="F185" s="109">
        <v>0</v>
      </c>
      <c r="G185" s="104">
        <v>0</v>
      </c>
      <c r="H185" s="109">
        <v>0</v>
      </c>
      <c r="I185" s="109">
        <v>0</v>
      </c>
      <c r="J185" s="109">
        <v>0</v>
      </c>
      <c r="K185" s="109">
        <v>0</v>
      </c>
      <c r="L185" s="109">
        <v>0</v>
      </c>
      <c r="M185" s="109">
        <v>0</v>
      </c>
      <c r="N185" s="109">
        <v>0</v>
      </c>
      <c r="O185" s="132"/>
    </row>
    <row r="186" spans="1:15">
      <c r="A186" s="126" t="s">
        <v>209</v>
      </c>
      <c r="B186" s="102" t="s">
        <v>90</v>
      </c>
      <c r="C186" s="109">
        <v>0</v>
      </c>
      <c r="D186" s="109">
        <v>0</v>
      </c>
      <c r="E186" s="109">
        <v>0</v>
      </c>
      <c r="F186" s="109">
        <v>0</v>
      </c>
      <c r="G186" s="104">
        <v>0</v>
      </c>
      <c r="H186" s="109">
        <v>0</v>
      </c>
      <c r="I186" s="109">
        <v>0</v>
      </c>
      <c r="J186" s="109">
        <v>0</v>
      </c>
      <c r="K186" s="109">
        <v>0</v>
      </c>
      <c r="L186" s="109">
        <v>0</v>
      </c>
      <c r="M186" s="109">
        <v>0</v>
      </c>
      <c r="N186" s="109">
        <v>0</v>
      </c>
      <c r="O186" s="132"/>
    </row>
    <row r="187" spans="1:15">
      <c r="A187" s="126" t="s">
        <v>223</v>
      </c>
      <c r="B187" s="102" t="s">
        <v>90</v>
      </c>
      <c r="C187" s="109">
        <v>0</v>
      </c>
      <c r="D187" s="109">
        <v>0</v>
      </c>
      <c r="E187" s="109">
        <v>0</v>
      </c>
      <c r="F187" s="109">
        <v>0</v>
      </c>
      <c r="G187" s="104">
        <v>0</v>
      </c>
      <c r="H187" s="109">
        <v>0</v>
      </c>
      <c r="I187" s="109">
        <v>0</v>
      </c>
      <c r="J187" s="109">
        <v>0</v>
      </c>
      <c r="K187" s="109">
        <v>0</v>
      </c>
      <c r="L187" s="109">
        <v>0</v>
      </c>
      <c r="M187" s="109">
        <v>0</v>
      </c>
      <c r="N187" s="109">
        <v>0</v>
      </c>
      <c r="O187" s="132"/>
    </row>
    <row r="188" spans="1:15">
      <c r="A188" s="126" t="s">
        <v>211</v>
      </c>
      <c r="B188" s="102" t="s">
        <v>90</v>
      </c>
      <c r="C188" s="109">
        <v>0</v>
      </c>
      <c r="D188" s="109">
        <v>0</v>
      </c>
      <c r="E188" s="109">
        <v>0</v>
      </c>
      <c r="F188" s="109">
        <v>0</v>
      </c>
      <c r="G188" s="104">
        <v>0</v>
      </c>
      <c r="H188" s="109">
        <v>0</v>
      </c>
      <c r="I188" s="109">
        <v>0</v>
      </c>
      <c r="J188" s="109">
        <v>0</v>
      </c>
      <c r="K188" s="109">
        <v>0</v>
      </c>
      <c r="L188" s="109">
        <v>0</v>
      </c>
      <c r="M188" s="109">
        <v>0</v>
      </c>
      <c r="N188" s="109">
        <v>0</v>
      </c>
      <c r="O188" s="132"/>
    </row>
    <row r="189" spans="1:15">
      <c r="A189" s="128" t="s">
        <v>224</v>
      </c>
      <c r="B189" s="102" t="s">
        <v>90</v>
      </c>
      <c r="C189" s="109">
        <v>0</v>
      </c>
      <c r="D189" s="109">
        <v>0</v>
      </c>
      <c r="E189" s="109">
        <v>0</v>
      </c>
      <c r="F189" s="109">
        <v>0</v>
      </c>
      <c r="G189" s="104">
        <v>0</v>
      </c>
      <c r="H189" s="109">
        <v>0</v>
      </c>
      <c r="I189" s="109">
        <v>0</v>
      </c>
      <c r="J189" s="109">
        <v>0</v>
      </c>
      <c r="K189" s="109">
        <v>0</v>
      </c>
      <c r="L189" s="109">
        <v>0</v>
      </c>
      <c r="M189" s="109">
        <v>0</v>
      </c>
      <c r="N189" s="109">
        <v>0</v>
      </c>
      <c r="O189" s="132"/>
    </row>
    <row r="190" spans="1:15">
      <c r="A190" s="128" t="s">
        <v>225</v>
      </c>
      <c r="B190" s="102" t="s">
        <v>90</v>
      </c>
      <c r="C190" s="109">
        <v>0</v>
      </c>
      <c r="D190" s="109">
        <v>0</v>
      </c>
      <c r="E190" s="109">
        <v>0</v>
      </c>
      <c r="F190" s="109">
        <v>0</v>
      </c>
      <c r="G190" s="104">
        <v>0</v>
      </c>
      <c r="H190" s="109">
        <v>0</v>
      </c>
      <c r="I190" s="109">
        <v>0</v>
      </c>
      <c r="J190" s="109">
        <v>0</v>
      </c>
      <c r="K190" s="109">
        <v>0</v>
      </c>
      <c r="L190" s="109">
        <v>0</v>
      </c>
      <c r="M190" s="109">
        <v>0</v>
      </c>
      <c r="N190" s="109">
        <v>0</v>
      </c>
      <c r="O190" s="132"/>
    </row>
    <row r="191" spans="1:15">
      <c r="A191" s="128" t="s">
        <v>226</v>
      </c>
      <c r="B191" s="102" t="s">
        <v>90</v>
      </c>
      <c r="C191" s="109">
        <v>0</v>
      </c>
      <c r="D191" s="109">
        <v>0</v>
      </c>
      <c r="E191" s="109">
        <v>0</v>
      </c>
      <c r="F191" s="109">
        <v>0</v>
      </c>
      <c r="G191" s="104">
        <v>0</v>
      </c>
      <c r="H191" s="109">
        <v>0</v>
      </c>
      <c r="I191" s="109">
        <v>0</v>
      </c>
      <c r="J191" s="109">
        <v>0</v>
      </c>
      <c r="K191" s="109">
        <v>0</v>
      </c>
      <c r="L191" s="109">
        <v>0</v>
      </c>
      <c r="M191" s="109">
        <v>0</v>
      </c>
      <c r="N191" s="109">
        <v>0</v>
      </c>
      <c r="O191" s="132"/>
    </row>
    <row r="192" spans="1:15">
      <c r="A192" s="128" t="s">
        <v>227</v>
      </c>
      <c r="B192" s="102" t="s">
        <v>90</v>
      </c>
      <c r="C192" s="109">
        <v>0</v>
      </c>
      <c r="D192" s="109">
        <v>0</v>
      </c>
      <c r="E192" s="109">
        <v>0</v>
      </c>
      <c r="F192" s="109">
        <v>0</v>
      </c>
      <c r="G192" s="104">
        <v>0</v>
      </c>
      <c r="H192" s="109">
        <v>0</v>
      </c>
      <c r="I192" s="109">
        <v>0</v>
      </c>
      <c r="J192" s="109">
        <v>0</v>
      </c>
      <c r="K192" s="109">
        <v>0</v>
      </c>
      <c r="L192" s="109">
        <v>0</v>
      </c>
      <c r="M192" s="109">
        <v>0</v>
      </c>
      <c r="N192" s="109">
        <v>0</v>
      </c>
      <c r="O192" s="132"/>
    </row>
    <row r="193" spans="1:15">
      <c r="A193" s="128" t="s">
        <v>228</v>
      </c>
      <c r="B193" s="102" t="s">
        <v>90</v>
      </c>
      <c r="C193" s="109">
        <v>0</v>
      </c>
      <c r="D193" s="109">
        <v>0</v>
      </c>
      <c r="E193" s="109">
        <v>0</v>
      </c>
      <c r="F193" s="109">
        <v>0</v>
      </c>
      <c r="G193" s="104">
        <v>0</v>
      </c>
      <c r="H193" s="109">
        <v>0</v>
      </c>
      <c r="I193" s="109">
        <v>0</v>
      </c>
      <c r="J193" s="109">
        <v>0</v>
      </c>
      <c r="K193" s="109">
        <v>0</v>
      </c>
      <c r="L193" s="109">
        <v>0</v>
      </c>
      <c r="M193" s="109">
        <v>0</v>
      </c>
      <c r="N193" s="109">
        <v>0</v>
      </c>
      <c r="O193" s="132"/>
    </row>
    <row r="194" spans="1:15">
      <c r="A194" s="126" t="s">
        <v>229</v>
      </c>
      <c r="B194" s="102" t="s">
        <v>90</v>
      </c>
      <c r="C194" s="109">
        <v>0</v>
      </c>
      <c r="D194" s="109">
        <v>0</v>
      </c>
      <c r="E194" s="109">
        <v>0</v>
      </c>
      <c r="F194" s="109">
        <v>0</v>
      </c>
      <c r="G194" s="104">
        <v>0</v>
      </c>
      <c r="H194" s="109">
        <v>0</v>
      </c>
      <c r="I194" s="109">
        <v>0</v>
      </c>
      <c r="J194" s="109">
        <v>0</v>
      </c>
      <c r="K194" s="109">
        <v>0</v>
      </c>
      <c r="L194" s="109">
        <v>0</v>
      </c>
      <c r="M194" s="109">
        <v>0</v>
      </c>
      <c r="N194" s="109">
        <v>0</v>
      </c>
      <c r="O194" s="132"/>
    </row>
    <row r="195" spans="1:15">
      <c r="A195" s="126" t="s">
        <v>230</v>
      </c>
      <c r="B195" s="102" t="s">
        <v>90</v>
      </c>
      <c r="C195" s="109">
        <v>0</v>
      </c>
      <c r="D195" s="109">
        <v>0</v>
      </c>
      <c r="E195" s="109">
        <v>0</v>
      </c>
      <c r="F195" s="109">
        <v>0</v>
      </c>
      <c r="G195" s="104">
        <v>0</v>
      </c>
      <c r="H195" s="109">
        <v>0</v>
      </c>
      <c r="I195" s="109">
        <v>0</v>
      </c>
      <c r="J195" s="109">
        <v>0</v>
      </c>
      <c r="K195" s="109">
        <v>0</v>
      </c>
      <c r="L195" s="109">
        <v>0</v>
      </c>
      <c r="M195" s="109">
        <v>0</v>
      </c>
      <c r="N195" s="109">
        <v>0</v>
      </c>
      <c r="O195" s="132"/>
    </row>
    <row r="196" spans="1:15">
      <c r="A196" s="126" t="s">
        <v>231</v>
      </c>
      <c r="B196" s="102" t="s">
        <v>90</v>
      </c>
      <c r="C196" s="109">
        <v>0</v>
      </c>
      <c r="D196" s="109">
        <v>0</v>
      </c>
      <c r="E196" s="109">
        <v>0</v>
      </c>
      <c r="F196" s="109">
        <v>0</v>
      </c>
      <c r="G196" s="104">
        <v>0</v>
      </c>
      <c r="H196" s="109">
        <v>0</v>
      </c>
      <c r="I196" s="109">
        <v>0</v>
      </c>
      <c r="J196" s="109">
        <v>0</v>
      </c>
      <c r="K196" s="109">
        <v>0</v>
      </c>
      <c r="L196" s="109">
        <v>0</v>
      </c>
      <c r="M196" s="109">
        <v>0</v>
      </c>
      <c r="N196" s="109">
        <v>0</v>
      </c>
      <c r="O196" s="132"/>
    </row>
    <row r="197" spans="1:15">
      <c r="A197" s="126" t="s">
        <v>213</v>
      </c>
      <c r="B197" s="102" t="s">
        <v>130</v>
      </c>
      <c r="C197" s="238">
        <v>0</v>
      </c>
      <c r="D197" s="238">
        <v>0</v>
      </c>
      <c r="E197" s="238">
        <v>0</v>
      </c>
      <c r="F197" s="238">
        <v>0</v>
      </c>
      <c r="G197" s="142">
        <v>0</v>
      </c>
      <c r="H197" s="238">
        <v>0</v>
      </c>
      <c r="I197" s="238">
        <v>0</v>
      </c>
      <c r="J197" s="238">
        <v>0</v>
      </c>
      <c r="K197" s="238">
        <v>0</v>
      </c>
      <c r="L197" s="238">
        <v>0</v>
      </c>
      <c r="M197" s="238">
        <v>0</v>
      </c>
      <c r="N197" s="238">
        <v>0</v>
      </c>
      <c r="O197" s="132"/>
    </row>
    <row r="198" spans="1:15">
      <c r="A198" s="102"/>
      <c r="B198" s="102"/>
      <c r="C198" s="109"/>
      <c r="D198" s="109"/>
      <c r="E198" s="109"/>
      <c r="F198" s="109"/>
      <c r="G198" s="104"/>
      <c r="H198" s="109"/>
      <c r="I198" s="109"/>
      <c r="J198" s="109"/>
      <c r="K198" s="109"/>
      <c r="L198" s="109"/>
      <c r="M198" s="109"/>
      <c r="N198" s="109"/>
      <c r="O198" s="132"/>
    </row>
    <row r="199" spans="1:15">
      <c r="A199" s="102" t="s">
        <v>232</v>
      </c>
      <c r="B199" s="102"/>
      <c r="C199" s="109">
        <f>SUM(D199:N199)</f>
        <v>0</v>
      </c>
      <c r="D199" s="109">
        <f>SUM(D180:D197)</f>
        <v>0</v>
      </c>
      <c r="E199" s="109">
        <f t="shared" ref="E199:N199" si="39">SUM(E180:E197)</f>
        <v>0</v>
      </c>
      <c r="F199" s="109">
        <f t="shared" si="39"/>
        <v>0</v>
      </c>
      <c r="G199" s="104">
        <f t="shared" si="39"/>
        <v>0</v>
      </c>
      <c r="H199" s="109">
        <f t="shared" si="39"/>
        <v>0</v>
      </c>
      <c r="I199" s="109">
        <f t="shared" si="39"/>
        <v>0</v>
      </c>
      <c r="J199" s="109">
        <f t="shared" si="39"/>
        <v>0</v>
      </c>
      <c r="K199" s="109">
        <f t="shared" si="39"/>
        <v>0</v>
      </c>
      <c r="L199" s="109">
        <f t="shared" si="39"/>
        <v>0</v>
      </c>
      <c r="M199" s="109">
        <f t="shared" si="39"/>
        <v>0</v>
      </c>
      <c r="N199" s="109">
        <f t="shared" si="39"/>
        <v>0</v>
      </c>
      <c r="O199" s="132"/>
    </row>
    <row r="200" spans="1:15">
      <c r="A200" s="102"/>
      <c r="B200" s="102"/>
      <c r="C200" s="109"/>
      <c r="D200" s="109"/>
      <c r="E200" s="109"/>
      <c r="F200" s="109"/>
      <c r="G200" s="104"/>
      <c r="H200" s="109"/>
      <c r="I200" s="109"/>
      <c r="J200" s="109"/>
      <c r="K200" s="109"/>
      <c r="L200" s="109"/>
      <c r="M200" s="109"/>
      <c r="N200" s="109"/>
      <c r="O200" s="132"/>
    </row>
    <row r="201" spans="1:15" ht="13.5" thickBot="1">
      <c r="A201" s="102" t="s">
        <v>233</v>
      </c>
      <c r="B201" s="102"/>
      <c r="C201" s="239">
        <f>SUM(D201:N201)</f>
        <v>0</v>
      </c>
      <c r="D201" s="239">
        <f>SUM(D199,D177,D168)</f>
        <v>0</v>
      </c>
      <c r="E201" s="239">
        <f t="shared" ref="E201:N201" si="40">SUM(E199,E177,E168)</f>
        <v>0</v>
      </c>
      <c r="F201" s="239">
        <f t="shared" si="40"/>
        <v>0</v>
      </c>
      <c r="G201" s="140">
        <f t="shared" si="40"/>
        <v>0</v>
      </c>
      <c r="H201" s="239">
        <f t="shared" si="40"/>
        <v>0</v>
      </c>
      <c r="I201" s="239">
        <f t="shared" si="40"/>
        <v>0</v>
      </c>
      <c r="J201" s="239">
        <f t="shared" si="40"/>
        <v>0</v>
      </c>
      <c r="K201" s="239">
        <f t="shared" si="40"/>
        <v>0</v>
      </c>
      <c r="L201" s="239">
        <f t="shared" si="40"/>
        <v>0</v>
      </c>
      <c r="M201" s="239">
        <f t="shared" si="40"/>
        <v>0</v>
      </c>
      <c r="N201" s="239">
        <f t="shared" si="40"/>
        <v>0</v>
      </c>
      <c r="O201" s="132"/>
    </row>
    <row r="202" spans="1:15" ht="13.5" thickTop="1">
      <c r="A202" s="102"/>
      <c r="B202" s="102"/>
      <c r="C202" s="103"/>
      <c r="D202" s="103"/>
      <c r="E202" s="103"/>
      <c r="F202" s="103"/>
      <c r="G202" s="108"/>
      <c r="H202" s="103"/>
      <c r="I202" s="129"/>
      <c r="J202" s="103"/>
      <c r="K202" s="103"/>
      <c r="L202" s="103"/>
      <c r="M202" s="103"/>
      <c r="N202" s="103"/>
      <c r="O202" s="132"/>
    </row>
    <row r="203" spans="1:15">
      <c r="A203" s="102"/>
      <c r="B203" s="102"/>
      <c r="C203" s="103"/>
      <c r="D203" s="103"/>
      <c r="E203" s="103"/>
      <c r="F203" s="103"/>
      <c r="G203" s="108"/>
      <c r="H203" s="103"/>
      <c r="I203" s="103"/>
      <c r="J203" s="103"/>
      <c r="K203" s="103"/>
      <c r="L203" s="103"/>
      <c r="M203" s="103"/>
      <c r="N203" s="103"/>
      <c r="O203" s="132"/>
    </row>
    <row r="204" spans="1:15">
      <c r="A204" s="96" t="s">
        <v>234</v>
      </c>
      <c r="B204" s="102"/>
      <c r="C204" s="112">
        <f>+[4]Factors!V465</f>
        <v>1</v>
      </c>
      <c r="D204" s="112">
        <f>+[4]Factors!W465</f>
        <v>1.9141955588282758E-2</v>
      </c>
      <c r="E204" s="112">
        <f>+[4]Factors!X465</f>
        <v>0.27398036455512026</v>
      </c>
      <c r="F204" s="112">
        <f>+[4]Factors!Y465</f>
        <v>3.2100059840287035E-2</v>
      </c>
      <c r="G204" s="106">
        <f>+[4]Factors!Z465</f>
        <v>0</v>
      </c>
      <c r="H204" s="112">
        <f>+[4]Factors!AA465</f>
        <v>0.12117948257707835</v>
      </c>
      <c r="I204" s="112">
        <f>+[4]Factors!AB465</f>
        <v>0.41769949533400635</v>
      </c>
      <c r="J204" s="112">
        <f>+[4]Factors!AC465</f>
        <v>4.9355006141802826E-2</v>
      </c>
      <c r="K204" s="112">
        <f>+[4]Factors!AD465</f>
        <v>2.6508898015263672E-2</v>
      </c>
      <c r="L204" s="112">
        <f>+[4]Factors!AE465</f>
        <v>3.2247311804357438E-3</v>
      </c>
      <c r="M204" s="112">
        <f>+[4]Factors!AF465</f>
        <v>0</v>
      </c>
      <c r="N204" s="112">
        <f>+[4]Factors!AG465</f>
        <v>5.6810006767722993E-2</v>
      </c>
      <c r="O204" s="132"/>
    </row>
    <row r="205" spans="1:15">
      <c r="C205" s="132"/>
      <c r="D205" s="132"/>
      <c r="E205" s="132"/>
      <c r="F205" s="132"/>
      <c r="G205" s="101"/>
      <c r="H205" s="132"/>
      <c r="I205" s="132"/>
      <c r="J205" s="132"/>
      <c r="K205" s="132"/>
      <c r="L205" s="132"/>
      <c r="M205" s="132"/>
      <c r="N205" s="132"/>
      <c r="O205" s="132"/>
    </row>
    <row r="206" spans="1:15">
      <c r="A206" s="107" t="s">
        <v>235</v>
      </c>
      <c r="B206" s="102"/>
      <c r="C206" s="99"/>
      <c r="D206" s="99"/>
      <c r="E206" s="99"/>
      <c r="F206" s="99"/>
      <c r="G206" s="100"/>
      <c r="H206" s="99"/>
      <c r="I206" s="99"/>
      <c r="J206" s="99"/>
      <c r="K206" s="99"/>
      <c r="L206" s="99"/>
      <c r="M206" s="99"/>
      <c r="N206" s="99"/>
      <c r="O206" s="132"/>
    </row>
    <row r="207" spans="1:15">
      <c r="A207" s="130" t="s">
        <v>206</v>
      </c>
      <c r="B207" s="102"/>
      <c r="C207" s="102"/>
      <c r="D207" s="102"/>
      <c r="E207" s="102"/>
      <c r="F207" s="102"/>
      <c r="G207" s="105"/>
      <c r="H207" s="102"/>
      <c r="I207" s="102"/>
      <c r="J207" s="102"/>
      <c r="K207" s="102"/>
      <c r="L207" s="102"/>
      <c r="M207" s="102"/>
      <c r="N207" s="102"/>
      <c r="O207" s="132"/>
    </row>
    <row r="208" spans="1:15" s="132" customFormat="1">
      <c r="A208" s="131" t="s">
        <v>207</v>
      </c>
      <c r="B208" s="102" t="s">
        <v>90</v>
      </c>
      <c r="C208" s="109">
        <f>+[4]Factors!V475</f>
        <v>27220098.154177498</v>
      </c>
      <c r="D208" s="109">
        <f>+[4]Factors!W475</f>
        <v>1237878.5673745484</v>
      </c>
      <c r="E208" s="109">
        <f>+[4]Factors!X475</f>
        <v>15791292.534184845</v>
      </c>
      <c r="F208" s="109">
        <f>+[4]Factors!Y475</f>
        <v>4955396.1116800923</v>
      </c>
      <c r="G208" s="104">
        <f>+[4]Factors!Z475</f>
        <v>0</v>
      </c>
      <c r="H208" s="109">
        <f>+[4]Factors!AA475</f>
        <v>5994068.028530024</v>
      </c>
      <c r="I208" s="109">
        <f>+[4]Factors!AB475</f>
        <v>-608617.79589225992</v>
      </c>
      <c r="J208" s="109">
        <f>+[4]Factors!AC475</f>
        <v>-42688.138276976446</v>
      </c>
      <c r="K208" s="109">
        <f>+[4]Factors!AD475</f>
        <v>-105810.41875685949</v>
      </c>
      <c r="L208" s="109">
        <f>+[4]Factors!AE475</f>
        <v>-1420.7346659120244</v>
      </c>
      <c r="M208" s="109">
        <f>+[4]Factors!AF475</f>
        <v>0</v>
      </c>
      <c r="N208" s="109">
        <f>+[4]Factors!AG475</f>
        <v>0</v>
      </c>
    </row>
    <row r="209" spans="1:14" s="132" customFormat="1">
      <c r="A209" s="131" t="s">
        <v>208</v>
      </c>
      <c r="B209" s="102" t="s">
        <v>90</v>
      </c>
      <c r="C209" s="109">
        <f>+[4]Factors!V476</f>
        <v>15178602.694262128</v>
      </c>
      <c r="D209" s="109">
        <f>+[4]Factors!W476</f>
        <v>583994.78528404084</v>
      </c>
      <c r="E209" s="109">
        <f>+[4]Factors!X476</f>
        <v>8294393.836353112</v>
      </c>
      <c r="F209" s="109">
        <f>+[4]Factors!Y476</f>
        <v>2273100.6148859514</v>
      </c>
      <c r="G209" s="104">
        <f>+[4]Factors!Z476</f>
        <v>0</v>
      </c>
      <c r="H209" s="109">
        <f>+[4]Factors!AA476</f>
        <v>3370816.0847055605</v>
      </c>
      <c r="I209" s="109">
        <f>+[4]Factors!AB476</f>
        <v>658183.69352328847</v>
      </c>
      <c r="J209" s="109">
        <f>+[4]Factors!AC476</f>
        <v>-1318.2810019414965</v>
      </c>
      <c r="K209" s="109">
        <f>+[4]Factors!AD476</f>
        <v>-560.60722633897842</v>
      </c>
      <c r="L209" s="109">
        <f>+[4]Factors!AE476</f>
        <v>-7.4322615434376997</v>
      </c>
      <c r="M209" s="109">
        <f>+[4]Factors!AF476</f>
        <v>0</v>
      </c>
      <c r="N209" s="109">
        <f>+[4]Factors!AG476</f>
        <v>0</v>
      </c>
    </row>
    <row r="210" spans="1:14" s="132" customFormat="1">
      <c r="A210" s="131" t="s">
        <v>209</v>
      </c>
      <c r="B210" s="102" t="s">
        <v>90</v>
      </c>
      <c r="C210" s="109">
        <f>+[4]Factors!V477</f>
        <v>9472460.2271434348</v>
      </c>
      <c r="D210" s="109">
        <f>+[4]Factors!W477</f>
        <v>1770824.769125042</v>
      </c>
      <c r="E210" s="109">
        <f>+[4]Factors!X477</f>
        <v>4949295.6030424051</v>
      </c>
      <c r="F210" s="109">
        <f>+[4]Factors!Y477</f>
        <v>2815589.4360237084</v>
      </c>
      <c r="G210" s="104">
        <f>+[4]Factors!Z477</f>
        <v>0</v>
      </c>
      <c r="H210" s="109">
        <f>+[4]Factors!AA477</f>
        <v>1350503.0748691359</v>
      </c>
      <c r="I210" s="109">
        <f>+[4]Factors!AB477</f>
        <v>-1370701.1536368276</v>
      </c>
      <c r="J210" s="109">
        <f>+[4]Factors!AC477</f>
        <v>10524.346536027037</v>
      </c>
      <c r="K210" s="109">
        <f>+[4]Factors!AD477</f>
        <v>-53575.848816056539</v>
      </c>
      <c r="L210" s="109">
        <f>+[4]Factors!AE477</f>
        <v>0</v>
      </c>
      <c r="M210" s="109">
        <f>+[4]Factors!AF477</f>
        <v>0</v>
      </c>
      <c r="N210" s="109">
        <f>+[4]Factors!AG477</f>
        <v>0</v>
      </c>
    </row>
    <row r="211" spans="1:14" s="132" customFormat="1">
      <c r="A211" s="131" t="s">
        <v>210</v>
      </c>
      <c r="B211" s="102" t="s">
        <v>90</v>
      </c>
      <c r="C211" s="109">
        <f>+[4]Factors!V478</f>
        <v>-728332.04704540374</v>
      </c>
      <c r="D211" s="109">
        <f>+[4]Factors!W478</f>
        <v>-3952.9440982658434</v>
      </c>
      <c r="E211" s="109">
        <f>+[4]Factors!X478</f>
        <v>-313345.75754707743</v>
      </c>
      <c r="F211" s="109">
        <f>+[4]Factors!Y478</f>
        <v>-15215.927455529203</v>
      </c>
      <c r="G211" s="104">
        <f>+[4]Factors!Z478</f>
        <v>0</v>
      </c>
      <c r="H211" s="109">
        <f>+[4]Factors!AA478</f>
        <v>-121711.92771992146</v>
      </c>
      <c r="I211" s="109">
        <f>+[4]Factors!AB478</f>
        <v>-249778.82279742137</v>
      </c>
      <c r="J211" s="109">
        <f>+[4]Factors!AC478</f>
        <v>-11347.579180304598</v>
      </c>
      <c r="K211" s="109">
        <f>+[4]Factors!AD478</f>
        <v>-12763.225128882681</v>
      </c>
      <c r="L211" s="109">
        <f>+[4]Factors!AE478</f>
        <v>-215.86311800113356</v>
      </c>
      <c r="M211" s="109">
        <f>+[4]Factors!AF478</f>
        <v>0</v>
      </c>
      <c r="N211" s="109">
        <f>+[4]Factors!AG478</f>
        <v>0</v>
      </c>
    </row>
    <row r="212" spans="1:14" s="132" customFormat="1">
      <c r="A212" s="131" t="s">
        <v>211</v>
      </c>
      <c r="B212" s="102" t="s">
        <v>90</v>
      </c>
      <c r="C212" s="109">
        <f>+[4]Factors!V479</f>
        <v>5011.5961061759654</v>
      </c>
      <c r="D212" s="109">
        <f>+[4]Factors!W479</f>
        <v>79.064033920539572</v>
      </c>
      <c r="E212" s="109">
        <f>+[4]Factors!X479</f>
        <v>1262.5653314992992</v>
      </c>
      <c r="F212" s="109">
        <f>+[4]Factors!Y479</f>
        <v>387.46110638239054</v>
      </c>
      <c r="G212" s="104">
        <f>+[4]Factors!Z479</f>
        <v>0</v>
      </c>
      <c r="H212" s="109">
        <f>+[4]Factors!AA479</f>
        <v>700.56997610364738</v>
      </c>
      <c r="I212" s="109">
        <f>+[4]Factors!AB479</f>
        <v>2104.6172744895152</v>
      </c>
      <c r="J212" s="109">
        <f>+[4]Factors!AC479</f>
        <v>307.06459972768437</v>
      </c>
      <c r="K212" s="109">
        <f>+[4]Factors!AD479</f>
        <v>158.13469486549224</v>
      </c>
      <c r="L212" s="109">
        <f>+[4]Factors!AE479</f>
        <v>12.119089187396888</v>
      </c>
      <c r="M212" s="109">
        <f>+[4]Factors!AF479</f>
        <v>0</v>
      </c>
      <c r="N212" s="109">
        <f>+[4]Factors!AG479</f>
        <v>0</v>
      </c>
    </row>
    <row r="213" spans="1:14" s="132" customFormat="1">
      <c r="A213" s="131" t="s">
        <v>212</v>
      </c>
      <c r="B213" s="102" t="s">
        <v>90</v>
      </c>
      <c r="C213" s="109">
        <f>+[4]Factors!V480</f>
        <v>-1605533.8254790895</v>
      </c>
      <c r="D213" s="109">
        <f>+[4]Factors!W480</f>
        <v>0</v>
      </c>
      <c r="E213" s="109">
        <f>+[4]Factors!X480</f>
        <v>0</v>
      </c>
      <c r="F213" s="109">
        <f>+[4]Factors!Y480</f>
        <v>0</v>
      </c>
      <c r="G213" s="104">
        <f>+[4]Factors!Z480</f>
        <v>0</v>
      </c>
      <c r="H213" s="109">
        <f>+[4]Factors!AA480</f>
        <v>0</v>
      </c>
      <c r="I213" s="109">
        <f>+[4]Factors!AB480</f>
        <v>0</v>
      </c>
      <c r="J213" s="109">
        <f>+[4]Factors!AC480</f>
        <v>0</v>
      </c>
      <c r="K213" s="109">
        <f>+[4]Factors!AD480</f>
        <v>0</v>
      </c>
      <c r="L213" s="109">
        <f>+[4]Factors!AE480</f>
        <v>0</v>
      </c>
      <c r="M213" s="109">
        <f>+[4]Factors!AF480</f>
        <v>0</v>
      </c>
      <c r="N213" s="109">
        <f>+[4]Factors!AG480</f>
        <v>-1605533.8254790895</v>
      </c>
    </row>
    <row r="214" spans="1:14" s="132" customFormat="1">
      <c r="A214" s="131" t="s">
        <v>213</v>
      </c>
      <c r="B214" s="102" t="s">
        <v>130</v>
      </c>
      <c r="C214" s="238">
        <f>+[4]Factors!V481</f>
        <v>111813.21151412315</v>
      </c>
      <c r="D214" s="238">
        <f>+[4]Factors!W481</f>
        <v>0</v>
      </c>
      <c r="E214" s="238">
        <f>+[4]Factors!X481</f>
        <v>0</v>
      </c>
      <c r="F214" s="238">
        <f>+[4]Factors!Y481</f>
        <v>0</v>
      </c>
      <c r="G214" s="142">
        <f>+[4]Factors!Z481</f>
        <v>0</v>
      </c>
      <c r="H214" s="238">
        <f>+[4]Factors!AA481</f>
        <v>0</v>
      </c>
      <c r="I214" s="238">
        <f>+[4]Factors!AB481</f>
        <v>0</v>
      </c>
      <c r="J214" s="238">
        <f>+[4]Factors!AC481</f>
        <v>0</v>
      </c>
      <c r="K214" s="238">
        <f>+[4]Factors!AD481</f>
        <v>0</v>
      </c>
      <c r="L214" s="238">
        <f>+[4]Factors!AE481</f>
        <v>0</v>
      </c>
      <c r="M214" s="238">
        <f>+[4]Factors!AF481</f>
        <v>0</v>
      </c>
      <c r="N214" s="238">
        <f>+[4]Factors!AG481</f>
        <v>111813.21151412315</v>
      </c>
    </row>
    <row r="215" spans="1:14" s="132" customFormat="1">
      <c r="A215" s="131"/>
      <c r="B215" s="102"/>
      <c r="C215" s="109"/>
      <c r="D215" s="109"/>
      <c r="E215" s="109"/>
      <c r="F215" s="109"/>
      <c r="G215" s="104"/>
      <c r="H215" s="109"/>
      <c r="I215" s="109"/>
      <c r="J215" s="109"/>
      <c r="K215" s="109"/>
      <c r="L215" s="109"/>
      <c r="M215" s="109"/>
      <c r="N215" s="109"/>
    </row>
    <row r="216" spans="1:14" s="132" customFormat="1">
      <c r="A216" s="102" t="s">
        <v>214</v>
      </c>
      <c r="B216" s="102"/>
      <c r="C216" s="109">
        <f>SUM(D216:N216)</f>
        <v>49654120.010678872</v>
      </c>
      <c r="D216" s="109">
        <f>SUM(D208:D214)</f>
        <v>3588824.241719286</v>
      </c>
      <c r="E216" s="109">
        <f t="shared" ref="E216:N216" si="41">SUM(E208:E214)</f>
        <v>28722898.781364787</v>
      </c>
      <c r="F216" s="109">
        <f t="shared" si="41"/>
        <v>10029257.696240604</v>
      </c>
      <c r="G216" s="104">
        <f t="shared" si="41"/>
        <v>0</v>
      </c>
      <c r="H216" s="109">
        <f t="shared" si="41"/>
        <v>10594375.830360904</v>
      </c>
      <c r="I216" s="109">
        <f t="shared" si="41"/>
        <v>-1568809.4615287308</v>
      </c>
      <c r="J216" s="109">
        <f t="shared" si="41"/>
        <v>-44522.587323467815</v>
      </c>
      <c r="K216" s="109">
        <f t="shared" si="41"/>
        <v>-172551.9652332722</v>
      </c>
      <c r="L216" s="109">
        <f t="shared" si="41"/>
        <v>-1631.910956269199</v>
      </c>
      <c r="M216" s="109">
        <f t="shared" si="41"/>
        <v>0</v>
      </c>
      <c r="N216" s="109">
        <f t="shared" si="41"/>
        <v>-1493720.6139649663</v>
      </c>
    </row>
    <row r="217" spans="1:14" s="132" customFormat="1">
      <c r="A217" s="102"/>
      <c r="B217" s="102"/>
      <c r="C217" s="109"/>
      <c r="D217" s="109"/>
      <c r="E217" s="109"/>
      <c r="F217" s="109"/>
      <c r="G217" s="104"/>
      <c r="H217" s="109"/>
      <c r="I217" s="109"/>
      <c r="J217" s="109"/>
      <c r="K217" s="109"/>
      <c r="L217" s="109"/>
      <c r="M217" s="109"/>
      <c r="N217" s="109"/>
    </row>
    <row r="218" spans="1:14" s="132" customFormat="1">
      <c r="A218" s="133" t="s">
        <v>215</v>
      </c>
      <c r="B218" s="102"/>
      <c r="C218" s="109"/>
      <c r="D218" s="109"/>
      <c r="E218" s="109"/>
      <c r="F218" s="109"/>
      <c r="G218" s="104"/>
      <c r="H218" s="109"/>
      <c r="I218" s="109"/>
      <c r="J218" s="109"/>
      <c r="K218" s="109"/>
      <c r="L218" s="109"/>
      <c r="M218" s="109"/>
      <c r="N218" s="109"/>
    </row>
    <row r="219" spans="1:14" s="132" customFormat="1">
      <c r="A219" s="126" t="s">
        <v>207</v>
      </c>
      <c r="B219" s="102" t="s">
        <v>90</v>
      </c>
      <c r="C219" s="109">
        <f>+[4]Factors!V486</f>
        <v>47828603.434620768</v>
      </c>
      <c r="D219" s="109">
        <f>+[4]Factors!W486</f>
        <v>4749.0008024370964</v>
      </c>
      <c r="E219" s="109">
        <f>+[4]Factors!X486</f>
        <v>-956998.54406986886</v>
      </c>
      <c r="F219" s="109">
        <f>+[4]Factors!Y486</f>
        <v>25917.315792153182</v>
      </c>
      <c r="G219" s="104">
        <f>+[4]Factors!Z486</f>
        <v>0</v>
      </c>
      <c r="H219" s="109">
        <f>+[4]Factors!AA486</f>
        <v>-455747.96605059074</v>
      </c>
      <c r="I219" s="109">
        <f>+[4]Factors!AB486</f>
        <v>39513590.939072296</v>
      </c>
      <c r="J219" s="109">
        <f>+[4]Factors!AC486</f>
        <v>7006086.9127963018</v>
      </c>
      <c r="K219" s="109">
        <f>+[4]Factors!AD486</f>
        <v>2352190.248167295</v>
      </c>
      <c r="L219" s="109">
        <f>+[4]Factors!AE486</f>
        <v>338815.52811074187</v>
      </c>
      <c r="M219" s="109">
        <f>+[4]Factors!AF486</f>
        <v>0</v>
      </c>
      <c r="N219" s="109">
        <f>+[4]Factors!AG486</f>
        <v>0</v>
      </c>
    </row>
    <row r="220" spans="1:14" s="132" customFormat="1">
      <c r="A220" s="126" t="s">
        <v>208</v>
      </c>
      <c r="B220" s="102" t="s">
        <v>90</v>
      </c>
      <c r="C220" s="109">
        <f>+[4]Factors!V487</f>
        <v>35428532.147136107</v>
      </c>
      <c r="D220" s="109">
        <f>+[4]Factors!W487</f>
        <v>4954.2844645795049</v>
      </c>
      <c r="E220" s="109">
        <f>+[4]Factors!X487</f>
        <v>36758.494080026758</v>
      </c>
      <c r="F220" s="109">
        <f>+[4]Factors!Y487</f>
        <v>27381.36819689595</v>
      </c>
      <c r="G220" s="104">
        <f>+[4]Factors!Z487</f>
        <v>0</v>
      </c>
      <c r="H220" s="109">
        <f>+[4]Factors!AA487</f>
        <v>17528.15487800867</v>
      </c>
      <c r="I220" s="109">
        <f>+[4]Factors!AB487</f>
        <v>29940909.315543473</v>
      </c>
      <c r="J220" s="109">
        <f>+[4]Factors!AC487</f>
        <v>3931636.5169112226</v>
      </c>
      <c r="K220" s="109">
        <f>+[4]Factors!AD487</f>
        <v>1292678.800283327</v>
      </c>
      <c r="L220" s="109">
        <f>+[4]Factors!AE487</f>
        <v>176685.21277857886</v>
      </c>
      <c r="M220" s="109">
        <f>+[4]Factors!AF487</f>
        <v>0</v>
      </c>
      <c r="N220" s="109">
        <f>+[4]Factors!AG487</f>
        <v>0</v>
      </c>
    </row>
    <row r="221" spans="1:14" s="132" customFormat="1">
      <c r="A221" s="126" t="s">
        <v>209</v>
      </c>
      <c r="B221" s="102" t="s">
        <v>90</v>
      </c>
      <c r="C221" s="109">
        <f>+[4]Factors!V488</f>
        <v>26651813.842690226</v>
      </c>
      <c r="D221" s="109">
        <f>+[4]Factors!W488</f>
        <v>170497.4448206285</v>
      </c>
      <c r="E221" s="109">
        <f>+[4]Factors!X488</f>
        <v>1242478.1470878283</v>
      </c>
      <c r="F221" s="109">
        <f>+[4]Factors!Y488</f>
        <v>344062.58189131808</v>
      </c>
      <c r="G221" s="104">
        <f>+[4]Factors!Z488</f>
        <v>0</v>
      </c>
      <c r="H221" s="109">
        <f>+[4]Factors!AA488</f>
        <v>413157.27190325252</v>
      </c>
      <c r="I221" s="109">
        <f>+[4]Factors!AB488</f>
        <v>20323049.974542573</v>
      </c>
      <c r="J221" s="109">
        <f>+[4]Factors!AC488</f>
        <v>3026157.1199983889</v>
      </c>
      <c r="K221" s="109">
        <f>+[4]Factors!AD488</f>
        <v>1132411.302446238</v>
      </c>
      <c r="L221" s="109">
        <f>+[4]Factors!AE488</f>
        <v>0</v>
      </c>
      <c r="M221" s="109">
        <f>+[4]Factors!AF488</f>
        <v>0</v>
      </c>
      <c r="N221" s="109">
        <f>+[4]Factors!AG488</f>
        <v>0</v>
      </c>
    </row>
    <row r="222" spans="1:14" s="132" customFormat="1">
      <c r="A222" s="126" t="s">
        <v>210</v>
      </c>
      <c r="B222" s="102" t="s">
        <v>90</v>
      </c>
      <c r="C222" s="109">
        <f>+[4]Factors!V489</f>
        <v>-1028839.2689447916</v>
      </c>
      <c r="D222" s="109">
        <f>+[4]Factors!W489</f>
        <v>-13421.357390181944</v>
      </c>
      <c r="E222" s="109">
        <f>+[4]Factors!X489</f>
        <v>-287144.00950732181</v>
      </c>
      <c r="F222" s="109">
        <f>+[4]Factors!Y489</f>
        <v>-49425.518901280782</v>
      </c>
      <c r="G222" s="104">
        <f>+[4]Factors!Z489</f>
        <v>0</v>
      </c>
      <c r="H222" s="109">
        <f>+[4]Factors!AA489</f>
        <v>-121132.51379749112</v>
      </c>
      <c r="I222" s="109">
        <f>+[4]Factors!AB489</f>
        <v>-374271.43073777517</v>
      </c>
      <c r="J222" s="109">
        <f>+[4]Factors!AC489</f>
        <v>-129002.77745364697</v>
      </c>
      <c r="K222" s="109">
        <f>+[4]Factors!AD489</f>
        <v>-52952.496067375163</v>
      </c>
      <c r="L222" s="109">
        <f>+[4]Factors!AE489</f>
        <v>-1489.165089718638</v>
      </c>
      <c r="M222" s="109">
        <f>+[4]Factors!AF489</f>
        <v>0</v>
      </c>
      <c r="N222" s="109">
        <f>+[4]Factors!AG489</f>
        <v>0</v>
      </c>
    </row>
    <row r="223" spans="1:14" s="132" customFormat="1">
      <c r="A223" s="126" t="s">
        <v>211</v>
      </c>
      <c r="B223" s="102" t="s">
        <v>90</v>
      </c>
      <c r="C223" s="109">
        <f>+[4]Factors!V490</f>
        <v>12879.036069297566</v>
      </c>
      <c r="D223" s="109">
        <f>+[4]Factors!W490</f>
        <v>202.9002054558197</v>
      </c>
      <c r="E223" s="109">
        <f>+[4]Factors!X490</f>
        <v>3244.4483809713347</v>
      </c>
      <c r="F223" s="109">
        <f>+[4]Factors!Y490</f>
        <v>995.29764531064779</v>
      </c>
      <c r="G223" s="104">
        <f>+[4]Factors!Z490</f>
        <v>0</v>
      </c>
      <c r="H223" s="109">
        <f>+[4]Factors!AA490</f>
        <v>1800.6494901804494</v>
      </c>
      <c r="I223" s="109">
        <f>+[4]Factors!AB490</f>
        <v>5408.4255277552493</v>
      </c>
      <c r="J223" s="109">
        <f>+[4]Factors!AC490</f>
        <v>789.77554191896388</v>
      </c>
      <c r="K223" s="109">
        <f>+[4]Factors!AD490</f>
        <v>406.31124398313921</v>
      </c>
      <c r="L223" s="109">
        <f>+[4]Factors!AE490</f>
        <v>31.228033721963008</v>
      </c>
      <c r="M223" s="109">
        <f>+[4]Factors!AF490</f>
        <v>0</v>
      </c>
      <c r="N223" s="109">
        <f>+[4]Factors!AG490</f>
        <v>0</v>
      </c>
    </row>
    <row r="224" spans="1:14" s="132" customFormat="1">
      <c r="A224" s="102"/>
      <c r="B224" s="102"/>
      <c r="C224" s="238"/>
      <c r="D224" s="240"/>
      <c r="E224" s="240"/>
      <c r="F224" s="240"/>
      <c r="G224" s="141"/>
      <c r="H224" s="240"/>
      <c r="I224" s="240"/>
      <c r="J224" s="240"/>
      <c r="K224" s="240"/>
      <c r="L224" s="240"/>
      <c r="M224" s="240"/>
      <c r="N224" s="240"/>
    </row>
    <row r="225" spans="1:14" s="132" customFormat="1">
      <c r="A225" s="102"/>
      <c r="B225" s="102"/>
      <c r="C225" s="109"/>
      <c r="D225" s="109"/>
      <c r="E225" s="109"/>
      <c r="F225" s="109"/>
      <c r="G225" s="104"/>
      <c r="H225" s="109"/>
      <c r="I225" s="109"/>
      <c r="J225" s="109"/>
      <c r="K225" s="109"/>
      <c r="L225" s="109"/>
      <c r="M225" s="109"/>
      <c r="N225" s="109"/>
    </row>
    <row r="226" spans="1:14" s="132" customFormat="1">
      <c r="A226" s="102" t="s">
        <v>216</v>
      </c>
      <c r="B226" s="102"/>
      <c r="C226" s="109">
        <f>SUM(D226:N226)</f>
        <v>108892989.19157159</v>
      </c>
      <c r="D226" s="109">
        <f>SUM(D219:D223)</f>
        <v>166982.27290291895</v>
      </c>
      <c r="E226" s="109">
        <f t="shared" ref="E226:N226" si="42">SUM(E219:E223)</f>
        <v>38338.535971635669</v>
      </c>
      <c r="F226" s="109">
        <f t="shared" si="42"/>
        <v>348931.04462439707</v>
      </c>
      <c r="G226" s="104">
        <f t="shared" si="42"/>
        <v>0</v>
      </c>
      <c r="H226" s="109">
        <f t="shared" si="42"/>
        <v>-144394.40357664024</v>
      </c>
      <c r="I226" s="109">
        <f t="shared" si="42"/>
        <v>89408687.223948315</v>
      </c>
      <c r="J226" s="109">
        <f t="shared" si="42"/>
        <v>13835667.547794184</v>
      </c>
      <c r="K226" s="109">
        <f t="shared" si="42"/>
        <v>4724734.1660734676</v>
      </c>
      <c r="L226" s="109">
        <f t="shared" si="42"/>
        <v>514042.80383332405</v>
      </c>
      <c r="M226" s="109">
        <f t="shared" si="42"/>
        <v>0</v>
      </c>
      <c r="N226" s="109">
        <f t="shared" si="42"/>
        <v>0</v>
      </c>
    </row>
    <row r="227" spans="1:14" s="132" customFormat="1">
      <c r="A227" s="102"/>
      <c r="B227" s="102"/>
      <c r="C227" s="103"/>
      <c r="D227" s="103"/>
      <c r="E227" s="103"/>
      <c r="F227" s="103"/>
      <c r="G227" s="108"/>
      <c r="H227" s="103"/>
      <c r="I227" s="103"/>
      <c r="J227" s="103"/>
      <c r="K227" s="103"/>
      <c r="L227" s="103"/>
      <c r="M227" s="103"/>
      <c r="N227" s="103"/>
    </row>
    <row r="228" spans="1:14" s="132" customFormat="1">
      <c r="A228" s="102" t="s">
        <v>217</v>
      </c>
      <c r="B228" s="102"/>
      <c r="C228" s="103"/>
      <c r="D228" s="103"/>
      <c r="E228" s="103"/>
      <c r="F228" s="103"/>
      <c r="G228" s="108"/>
      <c r="H228" s="103"/>
      <c r="I228" s="103"/>
      <c r="J228" s="103"/>
      <c r="K228" s="103"/>
      <c r="L228" s="103"/>
      <c r="M228" s="103"/>
      <c r="N228" s="103"/>
    </row>
    <row r="229" spans="1:14" s="132" customFormat="1">
      <c r="A229" s="126" t="s">
        <v>218</v>
      </c>
      <c r="B229" s="102" t="s">
        <v>90</v>
      </c>
      <c r="C229" s="109">
        <f>+[4]Factors!V496</f>
        <v>419767578.74785858</v>
      </c>
      <c r="D229" s="109">
        <f>+[4]Factors!W496</f>
        <v>7494854.0208978821</v>
      </c>
      <c r="E229" s="109">
        <f>+[4]Factors!X496</f>
        <v>119464460.55146855</v>
      </c>
      <c r="F229" s="109">
        <f>+[4]Factors!Y496</f>
        <v>33794686.734867297</v>
      </c>
      <c r="G229" s="104">
        <f>+[4]Factors!Z496</f>
        <v>0</v>
      </c>
      <c r="H229" s="109">
        <f>+[4]Factors!AA496</f>
        <v>53244505.797587268</v>
      </c>
      <c r="I229" s="109">
        <f>+[4]Factors!AB496</f>
        <v>171602316.27264747</v>
      </c>
      <c r="J229" s="109">
        <f>+[4]Factors!AC496</f>
        <v>23019371.303422146</v>
      </c>
      <c r="K229" s="109">
        <f>+[4]Factors!AD496</f>
        <v>9712091.4030232374</v>
      </c>
      <c r="L229" s="109">
        <f>+[4]Factors!AE496</f>
        <v>1435292.6639446919</v>
      </c>
      <c r="M229" s="109">
        <f>+[4]Factors!AF496</f>
        <v>0</v>
      </c>
      <c r="N229" s="109">
        <f>+[4]Factors!AG496</f>
        <v>0</v>
      </c>
    </row>
    <row r="230" spans="1:14" s="132" customFormat="1">
      <c r="A230" s="126" t="s">
        <v>219</v>
      </c>
      <c r="B230" s="102" t="s">
        <v>90</v>
      </c>
      <c r="C230" s="109">
        <f>+[4]Factors!V497</f>
        <v>38176672.882874727</v>
      </c>
      <c r="D230" s="109">
        <f>+[4]Factors!W497</f>
        <v>536421.58705346053</v>
      </c>
      <c r="E230" s="109">
        <f>+[4]Factors!X497</f>
        <v>9156180.5985429026</v>
      </c>
      <c r="F230" s="109">
        <f>+[4]Factors!Y497</f>
        <v>0</v>
      </c>
      <c r="G230" s="104">
        <f>+[4]Factors!Z497</f>
        <v>0</v>
      </c>
      <c r="H230" s="109">
        <f>+[4]Factors!AA497</f>
        <v>4724742.6568841599</v>
      </c>
      <c r="I230" s="109">
        <f>+[4]Factors!AB497</f>
        <v>15772937.946356684</v>
      </c>
      <c r="J230" s="109">
        <f>+[4]Factors!AC497</f>
        <v>1866583.0726564825</v>
      </c>
      <c r="K230" s="109">
        <f>+[4]Factors!AD497</f>
        <v>1254712.4600248546</v>
      </c>
      <c r="L230" s="109">
        <f>+[4]Factors!AE497</f>
        <v>97762.354938230841</v>
      </c>
      <c r="M230" s="109">
        <f>+[4]Factors!AF497</f>
        <v>0</v>
      </c>
      <c r="N230" s="109">
        <f>+[4]Factors!AG497</f>
        <v>4767332.2064179499</v>
      </c>
    </row>
    <row r="231" spans="1:14" s="132" customFormat="1">
      <c r="A231" s="126" t="s">
        <v>220</v>
      </c>
      <c r="B231" s="102" t="s">
        <v>90</v>
      </c>
      <c r="C231" s="109">
        <f>+[4]Factors!V498</f>
        <v>6256580.9824943421</v>
      </c>
      <c r="D231" s="109">
        <f>+[4]Factors!W498</f>
        <v>98526.818165235076</v>
      </c>
      <c r="E231" s="109">
        <f>+[4]Factors!X498</f>
        <v>1600331.5405144347</v>
      </c>
      <c r="F231" s="109">
        <f>+[4]Factors!Y498</f>
        <v>0</v>
      </c>
      <c r="G231" s="104">
        <f>+[4]Factors!Z498</f>
        <v>0</v>
      </c>
      <c r="H231" s="109">
        <f>+[4]Factors!AA498</f>
        <v>779753.16934173531</v>
      </c>
      <c r="I231" s="109">
        <f>+[4]Factors!AB498</f>
        <v>2715822.5878493595</v>
      </c>
      <c r="J231" s="109">
        <f>+[4]Factors!AC498</f>
        <v>357067.13552738191</v>
      </c>
      <c r="K231" s="109">
        <f>+[4]Factors!AD498</f>
        <v>165415.28233096882</v>
      </c>
      <c r="L231" s="109">
        <f>+[4]Factors!AE498</f>
        <v>19981.990643810514</v>
      </c>
      <c r="M231" s="109">
        <f>+[4]Factors!AF498</f>
        <v>0</v>
      </c>
      <c r="N231" s="109">
        <f>+[4]Factors!AG498</f>
        <v>519682.45812141697</v>
      </c>
    </row>
    <row r="232" spans="1:14" s="132" customFormat="1">
      <c r="A232" s="126" t="s">
        <v>221</v>
      </c>
      <c r="B232" s="102" t="s">
        <v>90</v>
      </c>
      <c r="C232" s="109">
        <f>+[4]Factors!V499</f>
        <v>35385873.713941403</v>
      </c>
      <c r="D232" s="109">
        <f>+[4]Factors!W499</f>
        <v>684889.14089608425</v>
      </c>
      <c r="E232" s="109">
        <f>+[4]Factors!X499</f>
        <v>10509760.752462368</v>
      </c>
      <c r="F232" s="109">
        <f>+[4]Factors!Y499</f>
        <v>2961926.1098367758</v>
      </c>
      <c r="G232" s="104">
        <f>+[4]Factors!Z499</f>
        <v>0</v>
      </c>
      <c r="H232" s="109">
        <f>+[4]Factors!AA499</f>
        <v>4476904.566927243</v>
      </c>
      <c r="I232" s="109">
        <f>+[4]Factors!AB499</f>
        <v>14036635.808812659</v>
      </c>
      <c r="J232" s="109">
        <f>+[4]Factors!AC499</f>
        <v>1853431.4051602397</v>
      </c>
      <c r="K232" s="109">
        <f>+[4]Factors!AD499</f>
        <v>748969.09018822946</v>
      </c>
      <c r="L232" s="109">
        <f>+[4]Factors!AE499</f>
        <v>113356.8396578028</v>
      </c>
      <c r="M232" s="109">
        <f>+[4]Factors!AF499</f>
        <v>0</v>
      </c>
      <c r="N232" s="109">
        <f>+[4]Factors!AG499</f>
        <v>0</v>
      </c>
    </row>
    <row r="233" spans="1:14" s="132" customFormat="1">
      <c r="A233" s="126" t="s">
        <v>222</v>
      </c>
      <c r="B233" s="102" t="s">
        <v>90</v>
      </c>
      <c r="C233" s="109">
        <f>+[4]Factors!V500</f>
        <v>10830685.419231307</v>
      </c>
      <c r="D233" s="109">
        <f>+[4]Factors!W500</f>
        <v>219889.83755535903</v>
      </c>
      <c r="E233" s="109">
        <f>+[4]Factors!X500</f>
        <v>3234807.3268879224</v>
      </c>
      <c r="F233" s="109">
        <f>+[4]Factors!Y500</f>
        <v>943251.41343926708</v>
      </c>
      <c r="G233" s="104">
        <f>+[4]Factors!Z500</f>
        <v>0</v>
      </c>
      <c r="H233" s="109">
        <f>+[4]Factors!AA500</f>
        <v>1331994.6467835726</v>
      </c>
      <c r="I233" s="109">
        <f>+[4]Factors!AB500</f>
        <v>4280871.6176148131</v>
      </c>
      <c r="J233" s="109">
        <f>+[4]Factors!AC500</f>
        <v>561140.99134531594</v>
      </c>
      <c r="K233" s="109">
        <f>+[4]Factors!AD500</f>
        <v>226825.92153654556</v>
      </c>
      <c r="L233" s="109">
        <f>+[4]Factors!AE500</f>
        <v>31903.664068508544</v>
      </c>
      <c r="M233" s="109">
        <f>+[4]Factors!AF500</f>
        <v>0</v>
      </c>
      <c r="N233" s="109">
        <f>+[4]Factors!AG500</f>
        <v>0</v>
      </c>
    </row>
    <row r="234" spans="1:14" s="132" customFormat="1">
      <c r="A234" s="126" t="s">
        <v>208</v>
      </c>
      <c r="B234" s="102" t="s">
        <v>90</v>
      </c>
      <c r="C234" s="109">
        <f>+[4]Factors!V501</f>
        <v>273721104.93146706</v>
      </c>
      <c r="D234" s="109">
        <f>+[4]Factors!W501</f>
        <v>5041389.9310448039</v>
      </c>
      <c r="E234" s="109">
        <f>+[4]Factors!X501</f>
        <v>79884159.450130224</v>
      </c>
      <c r="F234" s="109">
        <f>+[4]Factors!Y501</f>
        <v>22246059.815312147</v>
      </c>
      <c r="G234" s="104">
        <f>+[4]Factors!Z501</f>
        <v>0</v>
      </c>
      <c r="H234" s="109">
        <f>+[4]Factors!AA501</f>
        <v>34374960.638978079</v>
      </c>
      <c r="I234" s="109">
        <f>+[4]Factors!AB501</f>
        <v>110681264.80462363</v>
      </c>
      <c r="J234" s="109">
        <f>+[4]Factors!AC501</f>
        <v>14707739.364924191</v>
      </c>
      <c r="K234" s="109">
        <f>+[4]Factors!AD501</f>
        <v>5924025.5933262035</v>
      </c>
      <c r="L234" s="109">
        <f>+[4]Factors!AE501</f>
        <v>861505.33312780713</v>
      </c>
      <c r="M234" s="109">
        <f>+[4]Factors!AF501</f>
        <v>0</v>
      </c>
      <c r="N234" s="109">
        <f>+[4]Factors!AG501</f>
        <v>0</v>
      </c>
    </row>
    <row r="235" spans="1:14" s="132" customFormat="1">
      <c r="A235" s="126" t="s">
        <v>209</v>
      </c>
      <c r="B235" s="102" t="s">
        <v>90</v>
      </c>
      <c r="C235" s="109">
        <f>+[4]Factors!V502</f>
        <v>997655109.37295508</v>
      </c>
      <c r="D235" s="109">
        <f>+[4]Factors!W502</f>
        <v>35545640.68050608</v>
      </c>
      <c r="E235" s="109">
        <f>+[4]Factors!X502</f>
        <v>283151916.1360535</v>
      </c>
      <c r="F235" s="109">
        <f>+[4]Factors!Y502</f>
        <v>64342344.324095048</v>
      </c>
      <c r="G235" s="104">
        <f>+[4]Factors!Z502</f>
        <v>0</v>
      </c>
      <c r="H235" s="109">
        <f>+[4]Factors!AA502</f>
        <v>80764996.21609965</v>
      </c>
      <c r="I235" s="109">
        <f>+[4]Factors!AB502</f>
        <v>468105887.17055655</v>
      </c>
      <c r="J235" s="109">
        <f>+[4]Factors!AC502</f>
        <v>49082429.923494697</v>
      </c>
      <c r="K235" s="109">
        <f>+[4]Factors!AD502</f>
        <v>16654853.41543247</v>
      </c>
      <c r="L235" s="109">
        <f>+[4]Factors!AE502</f>
        <v>0</v>
      </c>
      <c r="M235" s="109">
        <f>+[4]Factors!AF502</f>
        <v>0</v>
      </c>
      <c r="N235" s="109">
        <f>+[4]Factors!AG502</f>
        <v>7041.5067171257651</v>
      </c>
    </row>
    <row r="236" spans="1:14" s="132" customFormat="1">
      <c r="A236" s="126" t="s">
        <v>223</v>
      </c>
      <c r="B236" s="102" t="s">
        <v>90</v>
      </c>
      <c r="C236" s="109">
        <f>+[4]Factors!V503</f>
        <v>41663080.443843447</v>
      </c>
      <c r="D236" s="109">
        <f>+[4]Factors!W503</f>
        <v>1001411.6165314016</v>
      </c>
      <c r="E236" s="109">
        <f>+[4]Factors!X503</f>
        <v>13451436.288995607</v>
      </c>
      <c r="F236" s="109">
        <f>+[4]Factors!Y503</f>
        <v>3103787.4981460199</v>
      </c>
      <c r="G236" s="104">
        <f>+[4]Factors!Z503</f>
        <v>0</v>
      </c>
      <c r="H236" s="109">
        <f>+[4]Factors!AA503</f>
        <v>5166684.5002414947</v>
      </c>
      <c r="I236" s="109">
        <f>+[4]Factors!AB503</f>
        <v>15633596.964413954</v>
      </c>
      <c r="J236" s="109">
        <f>+[4]Factors!AC503</f>
        <v>2335839.0238797786</v>
      </c>
      <c r="K236" s="109">
        <f>+[4]Factors!AD503</f>
        <v>880722.29470353876</v>
      </c>
      <c r="L236" s="109">
        <f>+[4]Factors!AE503</f>
        <v>89599.773719364079</v>
      </c>
      <c r="M236" s="109">
        <f>+[4]Factors!AF503</f>
        <v>0</v>
      </c>
      <c r="N236" s="109">
        <f>+[4]Factors!AG503</f>
        <v>2.4832122881855039</v>
      </c>
    </row>
    <row r="237" spans="1:14" s="132" customFormat="1">
      <c r="A237" s="126" t="s">
        <v>211</v>
      </c>
      <c r="B237" s="102" t="s">
        <v>90</v>
      </c>
      <c r="C237" s="109">
        <f>+[4]Factors!V504</f>
        <v>3030.4852769907025</v>
      </c>
      <c r="D237" s="109">
        <f>+[4]Factors!W504</f>
        <v>45.937625149076453</v>
      </c>
      <c r="E237" s="109">
        <f>+[4]Factors!X504</f>
        <v>760.352333270842</v>
      </c>
      <c r="F237" s="109">
        <f>+[4]Factors!Y504</f>
        <v>232.95513842654327</v>
      </c>
      <c r="G237" s="104">
        <f>+[4]Factors!Z504</f>
        <v>0</v>
      </c>
      <c r="H237" s="109">
        <f>+[4]Factors!AA504</f>
        <v>412.94926394481752</v>
      </c>
      <c r="I237" s="109">
        <f>+[4]Factors!AB504</f>
        <v>1291.2903816643052</v>
      </c>
      <c r="J237" s="109">
        <f>+[4]Factors!AC504</f>
        <v>193.22525285675025</v>
      </c>
      <c r="K237" s="109">
        <f>+[4]Factors!AD504</f>
        <v>92.01510251407953</v>
      </c>
      <c r="L237" s="109">
        <f>+[4]Factors!AE504</f>
        <v>1.7601791642882385</v>
      </c>
      <c r="M237" s="109">
        <f>+[4]Factors!AF504</f>
        <v>0</v>
      </c>
      <c r="N237" s="109">
        <f>+[4]Factors!AG504</f>
        <v>0</v>
      </c>
    </row>
    <row r="238" spans="1:14" s="132" customFormat="1">
      <c r="A238" s="126" t="s">
        <v>224</v>
      </c>
      <c r="B238" s="102" t="s">
        <v>90</v>
      </c>
      <c r="C238" s="109">
        <f>+[4]Factors!V505</f>
        <v>-3609.8806393779132</v>
      </c>
      <c r="D238" s="109">
        <f>+[4]Factors!W505</f>
        <v>-49.301610233459712</v>
      </c>
      <c r="E238" s="109">
        <f>+[4]Factors!X505</f>
        <v>-827.07482288432175</v>
      </c>
      <c r="F238" s="109">
        <f>+[4]Factors!Y505</f>
        <v>0</v>
      </c>
      <c r="G238" s="104">
        <f>+[4]Factors!Z505</f>
        <v>0</v>
      </c>
      <c r="H238" s="109">
        <f>+[4]Factors!AA505</f>
        <v>-450.51598834894787</v>
      </c>
      <c r="I238" s="109">
        <f>+[4]Factors!AB505</f>
        <v>-1411.1971191340606</v>
      </c>
      <c r="J238" s="109">
        <f>+[4]Factors!AC505</f>
        <v>-211.93940093495632</v>
      </c>
      <c r="K238" s="109">
        <f>+[4]Factors!AD505</f>
        <v>-99.100051331342087</v>
      </c>
      <c r="L238" s="109">
        <f>+[4]Factors!AE505</f>
        <v>-1.0689133841657652</v>
      </c>
      <c r="M238" s="109">
        <f>+[4]Factors!AF505</f>
        <v>0</v>
      </c>
      <c r="N238" s="109">
        <f>+[4]Factors!AG505</f>
        <v>-559.68273312665883</v>
      </c>
    </row>
    <row r="239" spans="1:14" s="132" customFormat="1">
      <c r="A239" s="126" t="s">
        <v>225</v>
      </c>
      <c r="B239" s="102" t="s">
        <v>90</v>
      </c>
      <c r="C239" s="109">
        <f>+[4]Factors!V506</f>
        <v>1820648665.5457134</v>
      </c>
      <c r="D239" s="109">
        <f>+[4]Factors!W506</f>
        <v>29264757.325093046</v>
      </c>
      <c r="E239" s="109">
        <f>+[4]Factors!X506</f>
        <v>478162935.77221453</v>
      </c>
      <c r="F239" s="109">
        <f>+[4]Factors!Y506</f>
        <v>0</v>
      </c>
      <c r="G239" s="104">
        <f>+[4]Factors!Z506</f>
        <v>0</v>
      </c>
      <c r="H239" s="109">
        <f>+[4]Factors!AA506</f>
        <v>232943574.06756926</v>
      </c>
      <c r="I239" s="109">
        <f>+[4]Factors!AB506</f>
        <v>769225833.43049765</v>
      </c>
      <c r="J239" s="109">
        <f>+[4]Factors!AC506</f>
        <v>102013904.05929375</v>
      </c>
      <c r="K239" s="109">
        <f>+[4]Factors!AD506</f>
        <v>50121763.180302478</v>
      </c>
      <c r="L239" s="109">
        <f>+[4]Factors!AE506</f>
        <v>5820026.6981648682</v>
      </c>
      <c r="M239" s="109">
        <f>+[4]Factors!AF506</f>
        <v>0</v>
      </c>
      <c r="N239" s="109">
        <f>+[4]Factors!AG506</f>
        <v>153095871.01257786</v>
      </c>
    </row>
    <row r="240" spans="1:14" s="132" customFormat="1">
      <c r="A240" s="126" t="s">
        <v>226</v>
      </c>
      <c r="B240" s="102" t="s">
        <v>90</v>
      </c>
      <c r="C240" s="109">
        <f>+[4]Factors!V507</f>
        <v>435660180.41147649</v>
      </c>
      <c r="D240" s="109">
        <f>+[4]Factors!W507</f>
        <v>7141302.0938341655</v>
      </c>
      <c r="E240" s="109">
        <f>+[4]Factors!X507</f>
        <v>117738889.81759542</v>
      </c>
      <c r="F240" s="109">
        <f>+[4]Factors!Y507</f>
        <v>95456768.83070451</v>
      </c>
      <c r="G240" s="104">
        <f>+[4]Factors!Z507</f>
        <v>0</v>
      </c>
      <c r="H240" s="109">
        <f>+[4]Factors!AA507</f>
        <v>56405669.89488925</v>
      </c>
      <c r="I240" s="109">
        <f>+[4]Factors!AB507</f>
        <v>186446555.60299754</v>
      </c>
      <c r="J240" s="109">
        <f>+[4]Factors!AC507</f>
        <v>24907059.391078681</v>
      </c>
      <c r="K240" s="109">
        <f>+[4]Factors!AD507</f>
        <v>11834821.695627328</v>
      </c>
      <c r="L240" s="109">
        <f>+[4]Factors!AE507</f>
        <v>1385659.3231471288</v>
      </c>
      <c r="M240" s="109">
        <f>+[4]Factors!AF507</f>
        <v>0</v>
      </c>
      <c r="N240" s="109">
        <f>+[4]Factors!AG507</f>
        <v>-65656546.238397554</v>
      </c>
    </row>
    <row r="241" spans="1:15" s="132" customFormat="1">
      <c r="A241" s="126" t="s">
        <v>227</v>
      </c>
      <c r="B241" s="102" t="s">
        <v>90</v>
      </c>
      <c r="C241" s="109">
        <f>+[4]Factors!V508</f>
        <v>0</v>
      </c>
      <c r="D241" s="109">
        <f>+[4]Factors!W508</f>
        <v>0</v>
      </c>
      <c r="E241" s="109">
        <f>+[4]Factors!X508</f>
        <v>0</v>
      </c>
      <c r="F241" s="109">
        <f>+[4]Factors!Y508</f>
        <v>0</v>
      </c>
      <c r="G241" s="104">
        <f>+[4]Factors!Z508</f>
        <v>0</v>
      </c>
      <c r="H241" s="109">
        <f>+[4]Factors!AA508</f>
        <v>0</v>
      </c>
      <c r="I241" s="109">
        <f>+[4]Factors!AB508</f>
        <v>0</v>
      </c>
      <c r="J241" s="109">
        <f>+[4]Factors!AC508</f>
        <v>0</v>
      </c>
      <c r="K241" s="109">
        <f>+[4]Factors!AD508</f>
        <v>0</v>
      </c>
      <c r="L241" s="109">
        <f>+[4]Factors!AE508</f>
        <v>0</v>
      </c>
      <c r="M241" s="109">
        <f>+[4]Factors!AF508</f>
        <v>0</v>
      </c>
      <c r="N241" s="109">
        <f>+[4]Factors!AG508</f>
        <v>0</v>
      </c>
    </row>
    <row r="242" spans="1:15" s="132" customFormat="1">
      <c r="A242" s="126" t="s">
        <v>228</v>
      </c>
      <c r="B242" s="102" t="s">
        <v>90</v>
      </c>
      <c r="C242" s="109">
        <f>+[4]Factors!V509</f>
        <v>0</v>
      </c>
      <c r="D242" s="109">
        <f>+[4]Factors!W509</f>
        <v>0</v>
      </c>
      <c r="E242" s="109">
        <f>+[4]Factors!X509</f>
        <v>0</v>
      </c>
      <c r="F242" s="109">
        <f>+[4]Factors!Y509</f>
        <v>0</v>
      </c>
      <c r="G242" s="104">
        <f>+[4]Factors!Z509</f>
        <v>0</v>
      </c>
      <c r="H242" s="109">
        <f>+[4]Factors!AA509</f>
        <v>0</v>
      </c>
      <c r="I242" s="109">
        <f>+[4]Factors!AB509</f>
        <v>0</v>
      </c>
      <c r="J242" s="109">
        <f>+[4]Factors!AC509</f>
        <v>0</v>
      </c>
      <c r="K242" s="109">
        <f>+[4]Factors!AD509</f>
        <v>0</v>
      </c>
      <c r="L242" s="109">
        <f>+[4]Factors!AE509</f>
        <v>0</v>
      </c>
      <c r="M242" s="109">
        <f>+[4]Factors!AF509</f>
        <v>0</v>
      </c>
      <c r="N242" s="109">
        <f>+[4]Factors!AG509</f>
        <v>0</v>
      </c>
    </row>
    <row r="243" spans="1:15" s="132" customFormat="1">
      <c r="A243" s="126" t="s">
        <v>229</v>
      </c>
      <c r="B243" s="102" t="s">
        <v>90</v>
      </c>
      <c r="C243" s="109">
        <f>+[4]Factors!V510</f>
        <v>188203551.8955138</v>
      </c>
      <c r="D243" s="109">
        <f>+[4]Factors!W510</f>
        <v>4154293.5716496035</v>
      </c>
      <c r="E243" s="109">
        <f>+[4]Factors!X510</f>
        <v>52257034.381612524</v>
      </c>
      <c r="F243" s="109">
        <f>+[4]Factors!Y510</f>
        <v>12882792.570980843</v>
      </c>
      <c r="G243" s="104">
        <f>+[4]Factors!Z510</f>
        <v>0</v>
      </c>
      <c r="H243" s="109">
        <f>+[4]Factors!AA510</f>
        <v>22195849.744568296</v>
      </c>
      <c r="I243" s="109">
        <f>+[4]Factors!AB510</f>
        <v>79349924.797903091</v>
      </c>
      <c r="J243" s="109">
        <f>+[4]Factors!AC510</f>
        <v>10554459.87062148</v>
      </c>
      <c r="K243" s="109">
        <f>+[4]Factors!AD510</f>
        <v>4655321.0934188813</v>
      </c>
      <c r="L243" s="109">
        <f>+[4]Factors!AE510</f>
        <v>306171.50255029678</v>
      </c>
      <c r="M243" s="109">
        <f>+[4]Factors!AF510</f>
        <v>0</v>
      </c>
      <c r="N243" s="109">
        <f>+[4]Factors!AG510</f>
        <v>1847704.3622088181</v>
      </c>
    </row>
    <row r="244" spans="1:15" s="132" customFormat="1">
      <c r="A244" s="126" t="s">
        <v>230</v>
      </c>
      <c r="B244" s="102" t="s">
        <v>90</v>
      </c>
      <c r="C244" s="109">
        <f>+[4]Factors!V511</f>
        <v>158314760.99434766</v>
      </c>
      <c r="D244" s="109">
        <f>+[4]Factors!W511</f>
        <v>2527709.0155775691</v>
      </c>
      <c r="E244" s="109">
        <f>+[4]Factors!X511</f>
        <v>42066041.84149915</v>
      </c>
      <c r="F244" s="109">
        <f>+[4]Factors!Y511</f>
        <v>34628184.978756227</v>
      </c>
      <c r="G244" s="104">
        <f>+[4]Factors!Z511</f>
        <v>0</v>
      </c>
      <c r="H244" s="109">
        <f>+[4]Factors!AA511</f>
        <v>20272609.355315447</v>
      </c>
      <c r="I244" s="109">
        <f>+[4]Factors!AB511</f>
        <v>68308734.054348588</v>
      </c>
      <c r="J244" s="109">
        <f>+[4]Factors!AC511</f>
        <v>9105388.2175911255</v>
      </c>
      <c r="K244" s="109">
        <f>+[4]Factors!AD511</f>
        <v>4335285.5436128611</v>
      </c>
      <c r="L244" s="109">
        <f>+[4]Factors!AE511</f>
        <v>367475.23494741466</v>
      </c>
      <c r="M244" s="109">
        <f>+[4]Factors!AF511</f>
        <v>0</v>
      </c>
      <c r="N244" s="109">
        <f>+[4]Factors!AG511</f>
        <v>-23296667.247300744</v>
      </c>
    </row>
    <row r="245" spans="1:15" s="132" customFormat="1">
      <c r="A245" s="126" t="s">
        <v>236</v>
      </c>
      <c r="B245" s="102" t="s">
        <v>90</v>
      </c>
      <c r="C245" s="109">
        <f>+[4]Factors!V512</f>
        <v>-77310602.000672609</v>
      </c>
      <c r="D245" s="109">
        <f>+[4]Factors!W512</f>
        <v>0</v>
      </c>
      <c r="E245" s="109">
        <f>+[4]Factors!X512</f>
        <v>-77310602.000672609</v>
      </c>
      <c r="F245" s="109">
        <f>+[4]Factors!Y512</f>
        <v>0</v>
      </c>
      <c r="G245" s="104">
        <f>+[4]Factors!Z512</f>
        <v>0</v>
      </c>
      <c r="H245" s="109">
        <f>+[4]Factors!AA512</f>
        <v>0</v>
      </c>
      <c r="I245" s="109">
        <f>+[4]Factors!AB512</f>
        <v>0</v>
      </c>
      <c r="J245" s="109">
        <f>+[4]Factors!AC512</f>
        <v>0</v>
      </c>
      <c r="K245" s="109">
        <f>+[4]Factors!AD512</f>
        <v>0</v>
      </c>
      <c r="L245" s="109">
        <f>+[4]Factors!AE512</f>
        <v>0</v>
      </c>
      <c r="M245" s="109">
        <f>+[4]Factors!AF512</f>
        <v>0</v>
      </c>
      <c r="N245" s="109">
        <f>+[4]Factors!AG512</f>
        <v>0</v>
      </c>
    </row>
    <row r="246" spans="1:15" s="132" customFormat="1">
      <c r="A246" s="126" t="s">
        <v>213</v>
      </c>
      <c r="B246" s="102" t="s">
        <v>130</v>
      </c>
      <c r="C246" s="109">
        <f>+[4]Factors!V513</f>
        <v>-1534186.0931241605</v>
      </c>
      <c r="D246" s="109">
        <f>+[4]Factors!W513</f>
        <v>0</v>
      </c>
      <c r="E246" s="109">
        <f>+[4]Factors!X513</f>
        <v>0</v>
      </c>
      <c r="F246" s="109">
        <f>+[4]Factors!Y513</f>
        <v>0</v>
      </c>
      <c r="G246" s="104">
        <f>+[4]Factors!Z513</f>
        <v>0</v>
      </c>
      <c r="H246" s="109">
        <f>+[4]Factors!AA513</f>
        <v>0</v>
      </c>
      <c r="I246" s="109">
        <f>+[4]Factors!AB513</f>
        <v>0</v>
      </c>
      <c r="J246" s="109">
        <f>+[4]Factors!AC513</f>
        <v>0</v>
      </c>
      <c r="K246" s="109">
        <f>+[4]Factors!AD513</f>
        <v>0</v>
      </c>
      <c r="L246" s="109">
        <f>+[4]Factors!AE513</f>
        <v>0</v>
      </c>
      <c r="M246" s="109">
        <f>+[4]Factors!AF513</f>
        <v>0</v>
      </c>
      <c r="N246" s="109">
        <f>+[4]Factors!AG513</f>
        <v>-1534186.0931241605</v>
      </c>
    </row>
    <row r="247" spans="1:15" s="132" customFormat="1">
      <c r="A247" s="126"/>
      <c r="B247" s="102"/>
      <c r="C247" s="103"/>
      <c r="D247" s="103"/>
      <c r="E247" s="103"/>
      <c r="F247" s="103"/>
      <c r="G247" s="108"/>
      <c r="H247" s="103"/>
      <c r="I247" s="103"/>
      <c r="J247" s="103"/>
      <c r="K247" s="103"/>
      <c r="L247" s="103"/>
      <c r="M247" s="103"/>
      <c r="N247" s="103"/>
    </row>
    <row r="248" spans="1:15" s="132" customFormat="1">
      <c r="A248" s="102" t="s">
        <v>237</v>
      </c>
      <c r="B248" s="102"/>
      <c r="C248" s="109">
        <f>SUM(D248:N248)</f>
        <v>4347438477.8525581</v>
      </c>
      <c r="D248" s="109">
        <f>SUM(D229:D246)</f>
        <v>93711082.274819598</v>
      </c>
      <c r="E248" s="109">
        <f t="shared" ref="E248:N248" si="43">SUM(E229:E246)</f>
        <v>1133367285.7348149</v>
      </c>
      <c r="F248" s="109">
        <f t="shared" si="43"/>
        <v>270360035.23127657</v>
      </c>
      <c r="G248" s="104">
        <f t="shared" si="43"/>
        <v>0</v>
      </c>
      <c r="H248" s="109">
        <f t="shared" si="43"/>
        <v>516682207.68846101</v>
      </c>
      <c r="I248" s="109">
        <f t="shared" si="43"/>
        <v>1906160261.1518846</v>
      </c>
      <c r="J248" s="109">
        <f t="shared" si="43"/>
        <v>240364395.04484719</v>
      </c>
      <c r="K248" s="109">
        <f t="shared" si="43"/>
        <v>106514799.88857879</v>
      </c>
      <c r="L248" s="109">
        <f t="shared" si="43"/>
        <v>10528736.070175705</v>
      </c>
      <c r="M248" s="109">
        <f t="shared" si="43"/>
        <v>0</v>
      </c>
      <c r="N248" s="109">
        <f t="shared" si="43"/>
        <v>69749674.767699867</v>
      </c>
    </row>
    <row r="249" spans="1:15" s="132" customFormat="1">
      <c r="A249" s="102"/>
      <c r="B249" s="102"/>
      <c r="C249" s="109"/>
      <c r="D249" s="109"/>
      <c r="E249" s="109"/>
      <c r="F249" s="109"/>
      <c r="G249" s="104"/>
      <c r="H249" s="109"/>
      <c r="I249" s="109"/>
      <c r="J249" s="109"/>
      <c r="K249" s="109"/>
      <c r="L249" s="109"/>
      <c r="M249" s="109"/>
      <c r="N249" s="109"/>
    </row>
    <row r="250" spans="1:15" s="132" customFormat="1" ht="13.5" thickBot="1">
      <c r="A250" s="102" t="s">
        <v>233</v>
      </c>
      <c r="B250" s="102"/>
      <c r="C250" s="239">
        <f>+C248+C226+C216</f>
        <v>4505985587.0548086</v>
      </c>
      <c r="D250" s="239">
        <f>D216+D226+D248</f>
        <v>97466888.789441809</v>
      </c>
      <c r="E250" s="239">
        <f t="shared" ref="E250:N250" si="44">E216+E226+E248</f>
        <v>1162128523.0521512</v>
      </c>
      <c r="F250" s="239">
        <f t="shared" si="44"/>
        <v>280738223.97214156</v>
      </c>
      <c r="G250" s="140">
        <f t="shared" si="44"/>
        <v>0</v>
      </c>
      <c r="H250" s="239">
        <f t="shared" si="44"/>
        <v>527132189.11524528</v>
      </c>
      <c r="I250" s="239">
        <f t="shared" si="44"/>
        <v>1994000138.9143043</v>
      </c>
      <c r="J250" s="239">
        <f t="shared" si="44"/>
        <v>254155540.0053179</v>
      </c>
      <c r="K250" s="239">
        <f t="shared" si="44"/>
        <v>111066982.08941898</v>
      </c>
      <c r="L250" s="239">
        <f t="shared" si="44"/>
        <v>11041146.963052761</v>
      </c>
      <c r="M250" s="239">
        <f t="shared" si="44"/>
        <v>0</v>
      </c>
      <c r="N250" s="239">
        <f t="shared" si="44"/>
        <v>68255954.153734908</v>
      </c>
    </row>
    <row r="251" spans="1:15" s="132" customFormat="1" ht="13.5" thickTop="1">
      <c r="A251" s="102"/>
      <c r="B251" s="102"/>
      <c r="C251" s="109"/>
      <c r="D251" s="109"/>
      <c r="E251" s="109"/>
      <c r="F251" s="109"/>
      <c r="G251" s="104"/>
      <c r="H251" s="109"/>
      <c r="I251" s="109"/>
      <c r="J251" s="109"/>
      <c r="K251" s="109"/>
      <c r="L251" s="109"/>
      <c r="M251" s="109"/>
      <c r="N251" s="109"/>
    </row>
    <row r="252" spans="1:15" s="132" customFormat="1">
      <c r="A252" s="102"/>
      <c r="B252" s="102"/>
      <c r="C252" s="103"/>
      <c r="D252" s="103"/>
      <c r="E252" s="103"/>
      <c r="F252" s="103"/>
      <c r="G252" s="108"/>
      <c r="H252" s="103"/>
      <c r="I252" s="103"/>
      <c r="J252" s="103"/>
      <c r="K252" s="103"/>
      <c r="L252" s="103"/>
      <c r="M252" s="103"/>
      <c r="N252" s="103"/>
    </row>
    <row r="253" spans="1:15" s="132" customFormat="1">
      <c r="A253" s="134" t="s">
        <v>238</v>
      </c>
      <c r="B253" s="102"/>
      <c r="C253" s="112">
        <f>SUM(D253:N253)</f>
        <v>1.0000000000000002</v>
      </c>
      <c r="D253" s="112">
        <f>D250/$C$250</f>
        <v>2.1630537183574945E-2</v>
      </c>
      <c r="E253" s="112">
        <f t="shared" ref="E253:N253" si="45">E250/$C$250</f>
        <v>0.25790773197118433</v>
      </c>
      <c r="F253" s="112">
        <f t="shared" si="45"/>
        <v>6.230340034346115E-2</v>
      </c>
      <c r="G253" s="106">
        <f t="shared" si="45"/>
        <v>0</v>
      </c>
      <c r="H253" s="112">
        <f t="shared" si="45"/>
        <v>0.11698488131645093</v>
      </c>
      <c r="I253" s="112">
        <f t="shared" si="45"/>
        <v>0.44252252928700953</v>
      </c>
      <c r="J253" s="112">
        <f t="shared" si="45"/>
        <v>5.6403984232767691E-2</v>
      </c>
      <c r="K253" s="112">
        <f t="shared" si="45"/>
        <v>2.4648765501714423E-2</v>
      </c>
      <c r="L253" s="112">
        <f t="shared" si="45"/>
        <v>2.4503289568374872E-3</v>
      </c>
      <c r="M253" s="112">
        <f t="shared" si="45"/>
        <v>0</v>
      </c>
      <c r="N253" s="112">
        <f t="shared" si="45"/>
        <v>1.5147841206999555E-2</v>
      </c>
    </row>
    <row r="254" spans="1:15" s="132" customFormat="1">
      <c r="G254" s="135"/>
    </row>
    <row r="255" spans="1:15" s="132" customFormat="1">
      <c r="A255" s="107" t="s">
        <v>142</v>
      </c>
      <c r="B255" s="102"/>
      <c r="C255" s="99"/>
      <c r="D255" s="99"/>
      <c r="E255" s="99"/>
      <c r="F255" s="99"/>
      <c r="G255" s="100"/>
      <c r="H255" s="99"/>
      <c r="I255" s="99"/>
      <c r="J255" s="99"/>
      <c r="K255" s="99"/>
      <c r="L255" s="99"/>
      <c r="M255" s="99"/>
      <c r="N255" s="99"/>
    </row>
    <row r="256" spans="1:15">
      <c r="A256" s="102"/>
      <c r="B256" s="102"/>
      <c r="C256" s="102"/>
      <c r="D256" s="102"/>
      <c r="E256" s="102"/>
      <c r="F256" s="102"/>
      <c r="G256" s="105"/>
      <c r="H256" s="102"/>
      <c r="I256" s="102"/>
      <c r="J256" s="102"/>
      <c r="K256" s="102"/>
      <c r="L256" s="102"/>
      <c r="M256" s="102"/>
      <c r="N256" s="102"/>
      <c r="O256" s="132"/>
    </row>
    <row r="257" spans="1:15">
      <c r="A257" s="102" t="s">
        <v>239</v>
      </c>
      <c r="B257" s="102"/>
      <c r="C257" s="109">
        <f>+[4]Factors!V742</f>
        <v>567788982</v>
      </c>
      <c r="D257" s="109">
        <f>+[4]Factors!W742</f>
        <v>11437573</v>
      </c>
      <c r="E257" s="109">
        <f>+[4]Factors!X742</f>
        <v>148814590</v>
      </c>
      <c r="F257" s="109">
        <f>+[4]Factors!Y742</f>
        <v>36541342</v>
      </c>
      <c r="G257" s="104">
        <f>+[4]Factors!Z742</f>
        <v>0</v>
      </c>
      <c r="H257" s="109">
        <f>+[4]Factors!AA742</f>
        <v>64505182</v>
      </c>
      <c r="I257" s="109">
        <f>+[4]Factors!AB742</f>
        <v>253816845</v>
      </c>
      <c r="J257" s="109">
        <f>+[4]Factors!AC742</f>
        <v>32318566</v>
      </c>
      <c r="K257" s="109">
        <f>+[4]Factors!AD742</f>
        <v>13067992</v>
      </c>
      <c r="L257" s="109">
        <f>+[4]Factors!AE742</f>
        <v>131879</v>
      </c>
      <c r="M257" s="109">
        <f>+[4]Factors!AF742</f>
        <v>0</v>
      </c>
      <c r="N257" s="109">
        <f>+[4]Factors!AG742</f>
        <v>7155013</v>
      </c>
      <c r="O257" s="132"/>
    </row>
    <row r="258" spans="1:15">
      <c r="A258" s="102"/>
      <c r="B258" s="102"/>
      <c r="C258" s="109"/>
      <c r="D258" s="109"/>
      <c r="E258" s="109"/>
      <c r="F258" s="109"/>
      <c r="G258" s="104"/>
      <c r="H258" s="109"/>
      <c r="I258" s="109"/>
      <c r="J258" s="109"/>
      <c r="K258" s="109"/>
      <c r="L258" s="109"/>
      <c r="M258" s="109"/>
      <c r="N258" s="109"/>
      <c r="O258" s="132"/>
    </row>
    <row r="259" spans="1:15" ht="13.5" thickBot="1">
      <c r="A259" s="102" t="s">
        <v>10</v>
      </c>
      <c r="B259" s="102"/>
      <c r="C259" s="239">
        <f t="shared" ref="C259:N259" si="46">SUM(C257:C258)</f>
        <v>567788982</v>
      </c>
      <c r="D259" s="239">
        <f t="shared" si="46"/>
        <v>11437573</v>
      </c>
      <c r="E259" s="239">
        <f t="shared" si="46"/>
        <v>148814590</v>
      </c>
      <c r="F259" s="239">
        <f t="shared" si="46"/>
        <v>36541342</v>
      </c>
      <c r="G259" s="140">
        <f t="shared" si="46"/>
        <v>0</v>
      </c>
      <c r="H259" s="239">
        <f t="shared" si="46"/>
        <v>64505182</v>
      </c>
      <c r="I259" s="239">
        <f t="shared" si="46"/>
        <v>253816845</v>
      </c>
      <c r="J259" s="239">
        <f t="shared" si="46"/>
        <v>32318566</v>
      </c>
      <c r="K259" s="239">
        <f t="shared" si="46"/>
        <v>13067992</v>
      </c>
      <c r="L259" s="239">
        <f t="shared" si="46"/>
        <v>131879</v>
      </c>
      <c r="M259" s="239">
        <f t="shared" si="46"/>
        <v>0</v>
      </c>
      <c r="N259" s="239">
        <f t="shared" si="46"/>
        <v>7155013</v>
      </c>
      <c r="O259" s="132"/>
    </row>
    <row r="260" spans="1:15" ht="13.5" thickTop="1">
      <c r="A260" s="102"/>
      <c r="B260" s="102"/>
      <c r="C260" s="102"/>
      <c r="D260" s="102"/>
      <c r="E260" s="102"/>
      <c r="F260" s="102"/>
      <c r="G260" s="105"/>
      <c r="H260" s="102"/>
      <c r="I260" s="102"/>
      <c r="J260" s="102"/>
      <c r="K260" s="102"/>
      <c r="L260" s="102"/>
      <c r="M260" s="102"/>
      <c r="N260" s="102"/>
      <c r="O260" s="132"/>
    </row>
    <row r="261" spans="1:15">
      <c r="A261" s="102" t="s">
        <v>240</v>
      </c>
      <c r="B261" s="102"/>
      <c r="C261" s="112">
        <f>SUM(D261:N261)</f>
        <v>1</v>
      </c>
      <c r="D261" s="124">
        <f>+D259/$C$259</f>
        <v>2.0144055912659466E-2</v>
      </c>
      <c r="E261" s="124">
        <f t="shared" ref="E261:N261" si="47">+E259/$C$259</f>
        <v>0.26209488862536612</v>
      </c>
      <c r="F261" s="124">
        <f t="shared" si="47"/>
        <v>6.4357257992723779E-2</v>
      </c>
      <c r="G261" s="125">
        <f t="shared" si="47"/>
        <v>0</v>
      </c>
      <c r="H261" s="124">
        <f t="shared" si="47"/>
        <v>0.11360766771624321</v>
      </c>
      <c r="I261" s="124">
        <f t="shared" si="47"/>
        <v>0.44702671775339242</v>
      </c>
      <c r="J261" s="124">
        <f t="shared" si="47"/>
        <v>5.6920030195302382E-2</v>
      </c>
      <c r="K261" s="124">
        <f t="shared" si="47"/>
        <v>2.3015578699623306E-2</v>
      </c>
      <c r="L261" s="124">
        <f t="shared" si="47"/>
        <v>2.3226762790546718E-4</v>
      </c>
      <c r="M261" s="124">
        <f t="shared" si="47"/>
        <v>0</v>
      </c>
      <c r="N261" s="124">
        <f t="shared" si="47"/>
        <v>1.2601535476783873E-2</v>
      </c>
      <c r="O261" s="132"/>
    </row>
    <row r="262" spans="1:15">
      <c r="C262" s="132"/>
      <c r="D262" s="132"/>
      <c r="E262" s="132"/>
      <c r="F262" s="132"/>
      <c r="G262" s="101"/>
      <c r="H262" s="132"/>
      <c r="I262" s="132"/>
      <c r="J262" s="132"/>
      <c r="K262" s="132"/>
      <c r="L262" s="132"/>
      <c r="M262" s="132"/>
      <c r="N262" s="132"/>
      <c r="O262" s="132"/>
    </row>
    <row r="263" spans="1:15">
      <c r="C263" s="132"/>
      <c r="D263" s="132"/>
      <c r="E263" s="132"/>
      <c r="F263" s="132"/>
      <c r="G263" s="101"/>
      <c r="H263" s="132"/>
      <c r="I263" s="132"/>
      <c r="J263" s="132"/>
      <c r="K263" s="132"/>
      <c r="L263" s="132"/>
      <c r="M263" s="132"/>
      <c r="N263" s="132"/>
      <c r="O263" s="132"/>
    </row>
    <row r="264" spans="1:15">
      <c r="A264" s="107" t="s">
        <v>241</v>
      </c>
      <c r="B264" s="102"/>
      <c r="C264" s="99"/>
      <c r="D264" s="99"/>
      <c r="E264" s="99"/>
      <c r="F264" s="99"/>
      <c r="G264" s="100"/>
      <c r="H264" s="99"/>
      <c r="I264" s="99"/>
      <c r="J264" s="99"/>
      <c r="K264" s="99"/>
      <c r="L264" s="99"/>
      <c r="M264" s="99"/>
      <c r="N264" s="99"/>
      <c r="O264" s="132"/>
    </row>
    <row r="265" spans="1:15">
      <c r="A265" s="102" t="s">
        <v>242</v>
      </c>
      <c r="B265" s="102"/>
      <c r="C265" s="102"/>
      <c r="D265" s="102"/>
      <c r="E265" s="102"/>
      <c r="F265" s="102"/>
      <c r="G265" s="105"/>
      <c r="H265" s="102"/>
      <c r="I265" s="102"/>
      <c r="J265" s="102"/>
      <c r="K265" s="102"/>
      <c r="L265" s="102"/>
      <c r="M265" s="102"/>
      <c r="N265" s="102"/>
      <c r="O265" s="132"/>
    </row>
    <row r="266" spans="1:15">
      <c r="A266" s="102" t="s">
        <v>243</v>
      </c>
      <c r="B266" s="102" t="s">
        <v>244</v>
      </c>
      <c r="C266" s="109">
        <f>+[4]Factors!V724</f>
        <v>245669987.46000001</v>
      </c>
      <c r="D266" s="109">
        <f>+[4]Factors!W724</f>
        <v>1796734.4595161201</v>
      </c>
      <c r="E266" s="109">
        <f>+[4]Factors!X724</f>
        <v>33235607.213218473</v>
      </c>
      <c r="F266" s="109">
        <f>+[4]Factors!Y724</f>
        <v>9638772.3872654028</v>
      </c>
      <c r="G266" s="104">
        <f>+[4]Factors!Z724</f>
        <v>0</v>
      </c>
      <c r="H266" s="109">
        <f>+[4]Factors!AA724</f>
        <v>38576978.482297331</v>
      </c>
      <c r="I266" s="109">
        <f>+[4]Factors!AB724</f>
        <v>136595832.42568704</v>
      </c>
      <c r="J266" s="109">
        <f>+[4]Factors!AC724</f>
        <v>18455690.099093445</v>
      </c>
      <c r="K266" s="109">
        <f>+[4]Factors!AD724</f>
        <v>7266987.3456169832</v>
      </c>
      <c r="L266" s="109">
        <f>+[4]Factors!AE724</f>
        <v>103385.04730517772</v>
      </c>
      <c r="M266" s="109">
        <f>+[4]Factors!AF724</f>
        <v>0</v>
      </c>
      <c r="N266" s="109">
        <f>+[4]Factors!AG724</f>
        <v>0</v>
      </c>
      <c r="O266" s="132"/>
    </row>
    <row r="267" spans="1:15">
      <c r="A267" s="102" t="s">
        <v>245</v>
      </c>
      <c r="B267" s="102" t="s">
        <v>246</v>
      </c>
      <c r="C267" s="109">
        <f>+[4]Factors!V725</f>
        <v>0</v>
      </c>
      <c r="D267" s="109">
        <f>+[4]Factors!W725</f>
        <v>0</v>
      </c>
      <c r="E267" s="109">
        <f>+[4]Factors!X725</f>
        <v>0</v>
      </c>
      <c r="F267" s="109">
        <f>+[4]Factors!Y725</f>
        <v>0</v>
      </c>
      <c r="G267" s="104">
        <f>+[4]Factors!Z725</f>
        <v>0</v>
      </c>
      <c r="H267" s="109">
        <f>+[4]Factors!AA725</f>
        <v>0</v>
      </c>
      <c r="I267" s="109">
        <f>+[4]Factors!AB725</f>
        <v>0</v>
      </c>
      <c r="J267" s="109">
        <f>+[4]Factors!AC725</f>
        <v>0</v>
      </c>
      <c r="K267" s="109">
        <f>+[4]Factors!AD725</f>
        <v>0</v>
      </c>
      <c r="L267" s="109">
        <f>+[4]Factors!AE725</f>
        <v>0</v>
      </c>
      <c r="M267" s="109">
        <f>+[4]Factors!AF725</f>
        <v>0</v>
      </c>
      <c r="N267" s="109">
        <f>+[4]Factors!AG725</f>
        <v>0</v>
      </c>
      <c r="O267" s="132"/>
    </row>
    <row r="268" spans="1:15">
      <c r="A268" s="102" t="s">
        <v>247</v>
      </c>
      <c r="B268" s="102" t="s">
        <v>248</v>
      </c>
      <c r="C268" s="109">
        <f>+[4]Factors!V726</f>
        <v>39929855.799999997</v>
      </c>
      <c r="D268" s="109">
        <f>+[4]Factors!W726</f>
        <v>1307019.9243230689</v>
      </c>
      <c r="E268" s="109">
        <f>+[4]Factors!X726</f>
        <v>24176973.171845771</v>
      </c>
      <c r="F268" s="109">
        <f>+[4]Factors!Y726</f>
        <v>7011646.8738311538</v>
      </c>
      <c r="G268" s="104">
        <f>+[4]Factors!Z726</f>
        <v>0</v>
      </c>
      <c r="H268" s="109">
        <f>+[4]Factors!AA726</f>
        <v>1426821.8485779043</v>
      </c>
      <c r="I268" s="109">
        <f>+[4]Factors!AB726</f>
        <v>5052182.0473600226</v>
      </c>
      <c r="J268" s="109">
        <f>+[4]Factors!AC726</f>
        <v>682608.71898128127</v>
      </c>
      <c r="K268" s="109">
        <f>+[4]Factors!AD726</f>
        <v>268779.37894549145</v>
      </c>
      <c r="L268" s="109">
        <f>+[4]Factors!AE726</f>
        <v>3823.8361352997067</v>
      </c>
      <c r="M268" s="109">
        <f>+[4]Factors!AF726</f>
        <v>0</v>
      </c>
      <c r="N268" s="109">
        <f>+[4]Factors!AG726</f>
        <v>0</v>
      </c>
      <c r="O268" s="132"/>
    </row>
    <row r="269" spans="1:15">
      <c r="A269" s="102" t="s">
        <v>249</v>
      </c>
      <c r="B269" s="102" t="s">
        <v>250</v>
      </c>
      <c r="C269" s="109">
        <f>+[4]Factors!V727</f>
        <v>128454199.02</v>
      </c>
      <c r="D269" s="109">
        <f>+[4]Factors!W727</f>
        <v>1661552.3720484939</v>
      </c>
      <c r="E269" s="109">
        <f>+[4]Factors!X727</f>
        <v>30735038.062590089</v>
      </c>
      <c r="F269" s="109">
        <f>+[4]Factors!Y727</f>
        <v>8913573.755361408</v>
      </c>
      <c r="G269" s="104">
        <f>+[4]Factors!Z727</f>
        <v>0</v>
      </c>
      <c r="H269" s="109">
        <f>+[4]Factors!AA727</f>
        <v>16725235.816657461</v>
      </c>
      <c r="I269" s="109">
        <f>+[4]Factors!AB727</f>
        <v>59221784.566166207</v>
      </c>
      <c r="J269" s="109">
        <f>+[4]Factors!AC727</f>
        <v>8001553.8077492779</v>
      </c>
      <c r="K269" s="109">
        <f>+[4]Factors!AD727</f>
        <v>3150637.5515615982</v>
      </c>
      <c r="L269" s="109">
        <f>+[4]Factors!AE727</f>
        <v>44823.087865444744</v>
      </c>
      <c r="M269" s="109">
        <f>+[4]Factors!AF727</f>
        <v>0</v>
      </c>
      <c r="N269" s="109">
        <f>+[4]Factors!AG727</f>
        <v>0</v>
      </c>
      <c r="O269" s="132"/>
    </row>
    <row r="270" spans="1:15">
      <c r="A270" s="102" t="s">
        <v>208</v>
      </c>
      <c r="B270" s="102" t="s">
        <v>251</v>
      </c>
      <c r="C270" s="109">
        <f>+[4]Factors!V728</f>
        <v>109836650.56999999</v>
      </c>
      <c r="D270" s="109">
        <f>+[4]Factors!W728</f>
        <v>1140853.7620690074</v>
      </c>
      <c r="E270" s="109">
        <f>+[4]Factors!X728</f>
        <v>21103053.886633612</v>
      </c>
      <c r="F270" s="109">
        <f>+[4]Factors!Y728</f>
        <v>6120298.4624520047</v>
      </c>
      <c r="G270" s="104">
        <f>+[4]Factors!Z728</f>
        <v>0</v>
      </c>
      <c r="H270" s="109">
        <f>+[4]Factors!AA728</f>
        <v>15636766.856998252</v>
      </c>
      <c r="I270" s="109">
        <f>+[4]Factors!AB728</f>
        <v>55367392.222795397</v>
      </c>
      <c r="J270" s="109">
        <f>+[4]Factors!AC728</f>
        <v>7480768.7318089828</v>
      </c>
      <c r="K270" s="109">
        <f>+[4]Factors!AD728</f>
        <v>2945610.6259179311</v>
      </c>
      <c r="L270" s="109">
        <f>+[4]Factors!AE728</f>
        <v>41906.021324804271</v>
      </c>
      <c r="M270" s="109">
        <f>+[4]Factors!AF728</f>
        <v>0</v>
      </c>
      <c r="N270" s="109">
        <f>+[4]Factors!AG728</f>
        <v>0</v>
      </c>
      <c r="O270" s="132"/>
    </row>
    <row r="271" spans="1:15">
      <c r="A271" s="102" t="s">
        <v>209</v>
      </c>
      <c r="B271" s="102" t="s">
        <v>252</v>
      </c>
      <c r="C271" s="109">
        <f>+[4]Factors!V729</f>
        <v>158205352.59999996</v>
      </c>
      <c r="D271" s="109">
        <f>+[4]Factors!W729</f>
        <v>7937175.1600000011</v>
      </c>
      <c r="E271" s="109">
        <f>+[4]Factors!X729</f>
        <v>53608263.739999987</v>
      </c>
      <c r="F271" s="109">
        <f>+[4]Factors!Y729</f>
        <v>14311534.989999998</v>
      </c>
      <c r="G271" s="104">
        <f>+[4]Factors!Z729</f>
        <v>0</v>
      </c>
      <c r="H271" s="109">
        <f>+[4]Factors!AA729</f>
        <v>16472691.030000001</v>
      </c>
      <c r="I271" s="109">
        <f>+[4]Factors!AB729</f>
        <v>54969348.600000001</v>
      </c>
      <c r="J271" s="109">
        <f>+[4]Factors!AC729</f>
        <v>7065186.75</v>
      </c>
      <c r="K271" s="109">
        <f>+[4]Factors!AD729</f>
        <v>3841152.3300000005</v>
      </c>
      <c r="L271" s="109">
        <f>+[4]Factors!AE729</f>
        <v>0</v>
      </c>
      <c r="M271" s="109">
        <f>+[4]Factors!AF729</f>
        <v>0</v>
      </c>
      <c r="N271" s="109">
        <f>+[4]Factors!AG729</f>
        <v>0</v>
      </c>
      <c r="O271" s="132"/>
    </row>
    <row r="272" spans="1:15">
      <c r="A272" s="102" t="s">
        <v>210</v>
      </c>
      <c r="B272" s="102" t="s">
        <v>253</v>
      </c>
      <c r="C272" s="109">
        <f>+[4]Factors!V730</f>
        <v>41391464.269999988</v>
      </c>
      <c r="D272" s="109">
        <f>+[4]Factors!W730</f>
        <v>862631.03232444299</v>
      </c>
      <c r="E272" s="109">
        <f>+[4]Factors!X730</f>
        <v>11695660.518843204</v>
      </c>
      <c r="F272" s="109">
        <f>+[4]Factors!Y730</f>
        <v>2986250.5876501906</v>
      </c>
      <c r="G272" s="104">
        <f>+[4]Factors!Z730</f>
        <v>0</v>
      </c>
      <c r="H272" s="109">
        <f>+[4]Factors!AA730</f>
        <v>5250956.0768389143</v>
      </c>
      <c r="I272" s="109">
        <f>+[4]Factors!AB730</f>
        <v>17045657.113716245</v>
      </c>
      <c r="J272" s="109">
        <f>+[4]Factors!AC730</f>
        <v>2532942.5958879036</v>
      </c>
      <c r="K272" s="109">
        <f>+[4]Factors!AD730</f>
        <v>1009895.6032632665</v>
      </c>
      <c r="L272" s="109">
        <f>+[4]Factors!AE730</f>
        <v>7470.7414758334689</v>
      </c>
      <c r="M272" s="109">
        <f>+[4]Factors!AF730</f>
        <v>0</v>
      </c>
      <c r="N272" s="109">
        <f>+[4]Factors!AG730</f>
        <v>0</v>
      </c>
      <c r="O272" s="132"/>
    </row>
    <row r="273" spans="1:15">
      <c r="A273" s="102" t="s">
        <v>211</v>
      </c>
      <c r="B273" s="102" t="s">
        <v>254</v>
      </c>
      <c r="C273" s="109">
        <f>+[4]Factors!V731</f>
        <v>0</v>
      </c>
      <c r="D273" s="109">
        <f>+[4]Factors!W731</f>
        <v>0</v>
      </c>
      <c r="E273" s="109">
        <f>+[4]Factors!X731</f>
        <v>0</v>
      </c>
      <c r="F273" s="109">
        <f>+[4]Factors!Y731</f>
        <v>0</v>
      </c>
      <c r="G273" s="104">
        <f>+[4]Factors!Z731</f>
        <v>0</v>
      </c>
      <c r="H273" s="109">
        <f>+[4]Factors!AA731</f>
        <v>0</v>
      </c>
      <c r="I273" s="109">
        <f>+[4]Factors!AB731</f>
        <v>0</v>
      </c>
      <c r="J273" s="109">
        <f>+[4]Factors!AC731</f>
        <v>0</v>
      </c>
      <c r="K273" s="109">
        <f>+[4]Factors!AD731</f>
        <v>0</v>
      </c>
      <c r="L273" s="109">
        <f>+[4]Factors!AE731</f>
        <v>0</v>
      </c>
      <c r="M273" s="109">
        <f>+[4]Factors!AF731</f>
        <v>0</v>
      </c>
      <c r="N273" s="109">
        <f>+[4]Factors!AG731</f>
        <v>0</v>
      </c>
      <c r="O273" s="132"/>
    </row>
    <row r="274" spans="1:15">
      <c r="A274" s="102" t="s">
        <v>255</v>
      </c>
      <c r="B274" s="102" t="s">
        <v>250</v>
      </c>
      <c r="C274" s="109">
        <f>+[4]Factors!V732</f>
        <v>0</v>
      </c>
      <c r="D274" s="109">
        <f>+[4]Factors!W732</f>
        <v>0</v>
      </c>
      <c r="E274" s="109">
        <f>+[4]Factors!X732</f>
        <v>0</v>
      </c>
      <c r="F274" s="109">
        <f>+[4]Factors!Y732</f>
        <v>0</v>
      </c>
      <c r="G274" s="104">
        <f>+[4]Factors!Z732</f>
        <v>0</v>
      </c>
      <c r="H274" s="109">
        <f>+[4]Factors!AA732</f>
        <v>0</v>
      </c>
      <c r="I274" s="109">
        <f>+[4]Factors!AB732</f>
        <v>0</v>
      </c>
      <c r="J274" s="109">
        <f>+[4]Factors!AC732</f>
        <v>0</v>
      </c>
      <c r="K274" s="109">
        <f>+[4]Factors!AD732</f>
        <v>0</v>
      </c>
      <c r="L274" s="109">
        <f>+[4]Factors!AE732</f>
        <v>0</v>
      </c>
      <c r="M274" s="109">
        <f>+[4]Factors!AF732</f>
        <v>0</v>
      </c>
      <c r="N274" s="109">
        <f>+[4]Factors!AG732</f>
        <v>0</v>
      </c>
      <c r="O274" s="132"/>
    </row>
    <row r="275" spans="1:15">
      <c r="A275" s="102" t="s">
        <v>256</v>
      </c>
      <c r="B275" s="102"/>
      <c r="C275" s="109">
        <f>+[4]Factors!V733</f>
        <v>0</v>
      </c>
      <c r="D275" s="109">
        <f>+[4]Factors!W733</f>
        <v>0</v>
      </c>
      <c r="E275" s="109">
        <f>+[4]Factors!X733</f>
        <v>0</v>
      </c>
      <c r="F275" s="109">
        <f>+[4]Factors!Y733</f>
        <v>0</v>
      </c>
      <c r="G275" s="104">
        <f>+[4]Factors!Z733</f>
        <v>0</v>
      </c>
      <c r="H275" s="109">
        <f>+[4]Factors!AA733</f>
        <v>0</v>
      </c>
      <c r="I275" s="109">
        <f>+[4]Factors!AB733</f>
        <v>0</v>
      </c>
      <c r="J275" s="109">
        <f>+[4]Factors!AC733</f>
        <v>0</v>
      </c>
      <c r="K275" s="109">
        <f>+[4]Factors!AD733</f>
        <v>0</v>
      </c>
      <c r="L275" s="109">
        <f>+[4]Factors!AE733</f>
        <v>0</v>
      </c>
      <c r="M275" s="109">
        <f>+[4]Factors!AF733</f>
        <v>0</v>
      </c>
      <c r="N275" s="109">
        <f>+[4]Factors!AG733</f>
        <v>0</v>
      </c>
      <c r="O275" s="132"/>
    </row>
    <row r="276" spans="1:15">
      <c r="A276" s="102"/>
      <c r="B276" s="102"/>
      <c r="C276" s="241"/>
      <c r="D276" s="241"/>
      <c r="E276" s="241"/>
      <c r="F276" s="241"/>
      <c r="G276" s="136"/>
      <c r="H276" s="241"/>
      <c r="I276" s="241"/>
      <c r="J276" s="241"/>
      <c r="K276" s="241"/>
      <c r="L276" s="241"/>
      <c r="M276" s="241"/>
      <c r="N276" s="241"/>
      <c r="O276" s="132"/>
    </row>
    <row r="277" spans="1:15">
      <c r="A277" s="102" t="s">
        <v>257</v>
      </c>
      <c r="B277" s="102"/>
      <c r="C277" s="109">
        <f>SUM(C266:C276)</f>
        <v>723487509.71999991</v>
      </c>
      <c r="D277" s="109">
        <f t="shared" ref="D277:L277" si="48">SUM(D266:D276)</f>
        <v>14705966.710281136</v>
      </c>
      <c r="E277" s="109">
        <f t="shared" si="48"/>
        <v>174554596.59313112</v>
      </c>
      <c r="F277" s="109">
        <f t="shared" si="48"/>
        <v>48982077.056560151</v>
      </c>
      <c r="G277" s="104">
        <f t="shared" si="48"/>
        <v>0</v>
      </c>
      <c r="H277" s="109">
        <f t="shared" si="48"/>
        <v>94089450.111369863</v>
      </c>
      <c r="I277" s="109">
        <f t="shared" si="48"/>
        <v>328252196.97572494</v>
      </c>
      <c r="J277" s="109">
        <f t="shared" si="48"/>
        <v>44218750.703520894</v>
      </c>
      <c r="K277" s="109">
        <f t="shared" si="48"/>
        <v>18483062.835305274</v>
      </c>
      <c r="L277" s="109">
        <f t="shared" si="48"/>
        <v>201408.73410655989</v>
      </c>
      <c r="M277" s="109">
        <f>SUM(M266:M276)</f>
        <v>0</v>
      </c>
      <c r="N277" s="109">
        <f>SUM(N266:N276)</f>
        <v>0</v>
      </c>
      <c r="O277" s="132"/>
    </row>
    <row r="278" spans="1:15">
      <c r="A278" s="102"/>
      <c r="B278" s="102"/>
      <c r="C278" s="102"/>
      <c r="D278" s="102"/>
      <c r="E278" s="102"/>
      <c r="F278" s="102"/>
      <c r="G278" s="105"/>
      <c r="H278" s="102"/>
      <c r="I278" s="102"/>
      <c r="J278" s="102"/>
      <c r="K278" s="102"/>
      <c r="L278" s="102"/>
      <c r="M278" s="102"/>
      <c r="N278" s="102"/>
      <c r="O278" s="132"/>
    </row>
    <row r="279" spans="1:15">
      <c r="A279" s="107" t="s">
        <v>144</v>
      </c>
      <c r="B279" s="102"/>
      <c r="C279" s="112">
        <f t="shared" ref="C279:L279" si="49">C277/$C277</f>
        <v>1</v>
      </c>
      <c r="D279" s="112">
        <f t="shared" si="49"/>
        <v>2.0326497019931354E-2</v>
      </c>
      <c r="E279" s="112">
        <f t="shared" si="49"/>
        <v>0.24126829316056372</v>
      </c>
      <c r="F279" s="112">
        <f t="shared" si="49"/>
        <v>6.7702726582684086E-2</v>
      </c>
      <c r="G279" s="106">
        <f t="shared" si="49"/>
        <v>0</v>
      </c>
      <c r="H279" s="112">
        <f t="shared" si="49"/>
        <v>0.13004986105120714</v>
      </c>
      <c r="I279" s="112">
        <f t="shared" si="49"/>
        <v>0.45370817403988534</v>
      </c>
      <c r="J279" s="112">
        <f t="shared" si="49"/>
        <v>6.1118886103001542E-2</v>
      </c>
      <c r="K279" s="112">
        <f t="shared" si="49"/>
        <v>2.5547176125346637E-2</v>
      </c>
      <c r="L279" s="112">
        <f t="shared" si="49"/>
        <v>2.7838591738025713E-4</v>
      </c>
      <c r="M279" s="112">
        <f>M277/$C277</f>
        <v>0</v>
      </c>
      <c r="N279" s="112">
        <f>N277/$C277</f>
        <v>0</v>
      </c>
      <c r="O279" s="132"/>
    </row>
    <row r="280" spans="1:15">
      <c r="H280" s="132"/>
      <c r="I280" s="132"/>
      <c r="J280" s="132"/>
      <c r="K280" s="132"/>
      <c r="L280" s="132"/>
      <c r="M280" s="132"/>
      <c r="N280" s="132"/>
      <c r="O280" s="132"/>
    </row>
    <row r="281" spans="1:15">
      <c r="H281" s="132"/>
      <c r="I281" s="132"/>
      <c r="J281" s="132"/>
      <c r="K281" s="132"/>
      <c r="L281" s="132"/>
      <c r="M281" s="132"/>
      <c r="N281" s="132"/>
      <c r="O281" s="132"/>
    </row>
  </sheetData>
  <pageMargins left="0.7" right="0.7" top="0.75" bottom="0.75" header="0.3" footer="0.3"/>
  <pageSetup scale="53" firstPageNumber="12" fitToHeight="5" orientation="landscape" useFirstPageNumber="1" r:id="rId1"/>
  <headerFooter>
    <oddFooter>&amp;C&amp;"Arial,Regular"Page 10.&amp;P</oddFooter>
  </headerFooter>
  <rowBreaks count="4" manualBreakCount="4">
    <brk id="57" max="16383" man="1"/>
    <brk id="113" max="16383" man="1"/>
    <brk id="169" max="13" man="1"/>
    <brk id="226" max="16383" man="1"/>
  </rowBreaks>
  <customProperties>
    <customPr name="_pios_id" r:id="rId2"/>
  </customProperties>
  <ignoredErrors>
    <ignoredError sqref="F10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2020-04-01T07:00:00+00:00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0430248-F8F6-47DE-875B-AB9ED1BE1142}"/>
</file>

<file path=customXml/itemProps2.xml><?xml version="1.0" encoding="utf-8"?>
<ds:datastoreItem xmlns:ds="http://schemas.openxmlformats.org/officeDocument/2006/customXml" ds:itemID="{3D472154-7B8E-4D61-A9FC-38AF2A4F8968}"/>
</file>

<file path=customXml/itemProps3.xml><?xml version="1.0" encoding="utf-8"?>
<ds:datastoreItem xmlns:ds="http://schemas.openxmlformats.org/officeDocument/2006/customXml" ds:itemID="{E3D1C170-BF14-4198-92B9-1612933542F7}"/>
</file>

<file path=customXml/itemProps4.xml><?xml version="1.0" encoding="utf-8"?>
<ds:datastoreItem xmlns:ds="http://schemas.openxmlformats.org/officeDocument/2006/customXml" ds:itemID="{FA61A267-7C73-4687-83AD-37D2B15256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10.1</vt:lpstr>
      <vt:lpstr>10.2</vt:lpstr>
      <vt:lpstr>10.3-10.5</vt:lpstr>
      <vt:lpstr>10.6-10.7</vt:lpstr>
      <vt:lpstr>10.8-10.9</vt:lpstr>
      <vt:lpstr>10.10-10.11</vt:lpstr>
      <vt:lpstr>10.12-10.16</vt:lpstr>
      <vt:lpstr>'10.10-10.11'!Print_Area</vt:lpstr>
      <vt:lpstr>'10.2'!Print_Area</vt:lpstr>
      <vt:lpstr>'10.6-10.7'!Print_Area</vt:lpstr>
      <vt:lpstr>'10.8-10.9'!Print_Area</vt:lpstr>
      <vt:lpstr>'10.10-10.11'!Print_Titles</vt:lpstr>
      <vt:lpstr>'10.12-10.16'!Print_Titles</vt:lpstr>
      <vt:lpstr>'10.3-10.5'!Print_Titles</vt:lpstr>
      <vt:lpstr>'10.6-10.7'!Print_Titles</vt:lpstr>
      <vt:lpstr>'10.8-10.9'!Print_Titles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2019-12-03T18:37:45Z</dcterms:created>
  <dcterms:modified xsi:type="dcterms:W3CDTF">2020-03-29T20:32:28Z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