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11505" tabRatio="951"/>
  </bookViews>
  <sheets>
    <sheet name="Lead G" sheetId="1" r:id="rId1"/>
    <sheet name="LIP-G 12ME 6-2018" sheetId="37" r:id="rId2"/>
    <sheet name="ZO12 Gas Exp orders 12ME 6-2018" sheetId="32" r:id="rId3"/>
    <sheet name="SCH 137 Carb Offset 12ME 6-2018" sheetId="33" r:id="rId4"/>
    <sheet name="SOGE MuTx Wtr Htr 12ME 6-2018" sheetId="36" r:id="rId5"/>
    <sheet name="SOGE Muni Rev 12ME 6-2018" sheetId="35" r:id="rId6"/>
    <sheet name="Sch142 Decoup ordrs 12ME 6-2018" sheetId="34" r:id="rId7"/>
    <sheet name="SOG 12ME 6-2018" sheetId="28" r:id="rId8"/>
  </sheets>
  <externalReferences>
    <externalReference r:id="rId9"/>
    <externalReference r:id="rId10"/>
    <externalReference r:id="rId11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C25" i="1" l="1"/>
  <c r="C24" i="1"/>
  <c r="C23" i="1"/>
  <c r="C33" i="32" l="1"/>
  <c r="E11" i="1" l="1"/>
  <c r="D35" i="32" l="1"/>
  <c r="D34" i="32"/>
  <c r="D33" i="32"/>
  <c r="D36" i="32" s="1"/>
  <c r="D32" i="32"/>
  <c r="C36" i="32"/>
  <c r="B36" i="32"/>
  <c r="D30" i="32"/>
  <c r="D28" i="32"/>
  <c r="D27" i="32"/>
  <c r="D26" i="32"/>
  <c r="B31" i="32"/>
  <c r="C30" i="32"/>
  <c r="C29" i="32"/>
  <c r="D29" i="32" s="1"/>
  <c r="C28" i="32"/>
  <c r="C31" i="32" s="1"/>
  <c r="D31" i="32" l="1"/>
  <c r="E14" i="1" l="1"/>
  <c r="C38" i="1" l="1"/>
  <c r="B19" i="32" l="1"/>
  <c r="B20" i="32" s="1"/>
  <c r="G20" i="37" l="1"/>
  <c r="B13" i="34" l="1"/>
  <c r="B12" i="34"/>
  <c r="E12" i="1" l="1"/>
  <c r="E10" i="1"/>
  <c r="E31" i="1"/>
  <c r="E30" i="1" l="1"/>
  <c r="E29" i="1"/>
  <c r="E34" i="1" l="1"/>
  <c r="P9" i="36"/>
  <c r="P8" i="36"/>
  <c r="P7" i="36"/>
  <c r="P6" i="36"/>
  <c r="E19" i="1" s="1"/>
  <c r="E18" i="1"/>
  <c r="P28" i="35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E17" i="1" l="1"/>
  <c r="E33" i="1"/>
  <c r="E15" i="1" l="1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C12" i="32" l="1"/>
  <c r="E32" i="1" s="1"/>
  <c r="E14" i="28" l="1"/>
  <c r="E20" i="28"/>
  <c r="E28" i="28"/>
  <c r="E52" i="28"/>
  <c r="E58" i="28"/>
  <c r="E66" i="28"/>
  <c r="E60" i="28" l="1"/>
  <c r="E22" i="28"/>
  <c r="E30" i="28" l="1"/>
  <c r="E68" i="28"/>
  <c r="E35" i="28" l="1"/>
  <c r="E35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26" i="1" l="1"/>
  <c r="B16" i="34" l="1"/>
  <c r="B18" i="34" s="1"/>
  <c r="E16" i="1" s="1"/>
  <c r="C13" i="32"/>
  <c r="C14" i="32" s="1"/>
  <c r="E13" i="1" s="1"/>
  <c r="E20" i="1" l="1"/>
  <c r="E23" i="1" l="1"/>
  <c r="E25" i="1"/>
  <c r="E24" i="1"/>
  <c r="E26" i="1" l="1"/>
  <c r="E37" i="1" s="1"/>
  <c r="E38" i="1" s="1"/>
  <c r="E39" i="1" s="1"/>
  <c r="D37" i="32" l="1"/>
  <c r="D38" i="32" s="1"/>
</calcChain>
</file>

<file path=xl/sharedStrings.xml><?xml version="1.0" encoding="utf-8"?>
<sst xmlns="http://schemas.openxmlformats.org/spreadsheetml/2006/main" count="471" uniqueCount="225">
  <si>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</si>
  <si>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</si>
  <si>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</si>
  <si>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</si>
  <si>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</si>
  <si>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</si>
  <si>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</si>
  <si>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</si>
  <si>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</si>
  <si>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</si>
  <si>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</si>
  <si>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</si>
  <si>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</si>
  <si>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</si>
  <si>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</si>
  <si>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</si>
  <si>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</si>
  <si>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</si>
  <si>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</si>
  <si>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</si>
  <si>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</si>
  <si>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</si>
  <si>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</si>
  <si>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</si>
  <si>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</si>
  <si>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</si>
  <si>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</si>
  <si>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</si>
  <si>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</si>
  <si>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</si>
  <si>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</si>
  <si>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</si>
  <si>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</si>
  <si>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>Object number</t>
  </si>
  <si>
    <t>Order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</si>
  <si>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</si>
  <si>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</si>
  <si>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</si>
  <si>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</si>
  <si>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</si>
  <si>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</si>
  <si>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</si>
  <si>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</si>
  <si>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</si>
  <si>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</si>
  <si>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OR000048000016</t>
  </si>
  <si>
    <t>Residential - Gas Service</t>
  </si>
  <si>
    <t>1</t>
  </si>
  <si>
    <t>LIP-G</t>
  </si>
  <si>
    <t>2</t>
  </si>
  <si>
    <t>4</t>
  </si>
  <si>
    <t>3</t>
  </si>
  <si>
    <t>6</t>
  </si>
  <si>
    <t>5</t>
  </si>
  <si>
    <t>8</t>
  </si>
  <si>
    <t>12</t>
  </si>
  <si>
    <t>7</t>
  </si>
  <si>
    <t>9</t>
  </si>
  <si>
    <t>10</t>
  </si>
  <si>
    <t>11</t>
  </si>
  <si>
    <t/>
  </si>
  <si>
    <t>Overall Result</t>
  </si>
  <si>
    <t>Background Filter:</t>
  </si>
  <si>
    <t>Key Figures</t>
  </si>
  <si>
    <t>Fiscal year/period</t>
  </si>
  <si>
    <t>Total Billed Amount Incl Tax</t>
  </si>
  <si>
    <t>Division</t>
  </si>
  <si>
    <t>Statistical Rate</t>
  </si>
  <si>
    <t>Result</t>
  </si>
  <si>
    <t>20 : Gas</t>
  </si>
  <si>
    <t>GSC_137</t>
  </si>
  <si>
    <t>GSR_137</t>
  </si>
  <si>
    <t>Rate Category</t>
  </si>
  <si>
    <t>GSU_FFSTAT</t>
  </si>
  <si>
    <t>SCH_071G : Natural Gas Water Heater Rental Service</t>
  </si>
  <si>
    <t>SCH_072G : Natural Gas Large Vol H2O Heater Rental</t>
  </si>
  <si>
    <t>SCH_074G : Natural Gas Conv. Burner Rental Service</t>
  </si>
  <si>
    <t>SCH_023G : Natural Gas Residential General Service</t>
  </si>
  <si>
    <t>GSR_FFSTAT</t>
  </si>
  <si>
    <t>SCH_031GC : Natural Gas Commercial General Service</t>
  </si>
  <si>
    <t>GSC_FFSTAT</t>
  </si>
  <si>
    <t>SCH_031GI : Natural Gas Industrial General Service</t>
  </si>
  <si>
    <t>SCH_031GTC : NGDS Transportation Service Firm Com</t>
  </si>
  <si>
    <t>GST_FFSTAT</t>
  </si>
  <si>
    <t>SCH_041GC : Natural Gas Large Vol. High Load Factor</t>
  </si>
  <si>
    <t>SCH_041GI : Natural Gas Large Vol. High Load Factor</t>
  </si>
  <si>
    <t>SCH_041GTC : NGDS Transportation Service Firm LVHLF</t>
  </si>
  <si>
    <t>SCH_041GTI : NGDS Transportation Service Firm LVHLF</t>
  </si>
  <si>
    <t>SCH_053G : Propane Service</t>
  </si>
  <si>
    <t>SCH_085GC : Natural Gas Inter Service w/ Firm Option</t>
  </si>
  <si>
    <t>SCH_085GI : Natural Gas Inter Service w/ Firm Option</t>
  </si>
  <si>
    <t>SCH_085GTC : NGDS Trans Service Inter. w/ Firm Option</t>
  </si>
  <si>
    <t>SCH_085GTI : NGDS Trans Service Inter. w/ Firm Option</t>
  </si>
  <si>
    <t>SCH_086GC : Nat Gas Limit Inter Serv w/ Firm Option</t>
  </si>
  <si>
    <t>SCH_086GI : Nat Gas Limit Inter Serv w/ Firm Option</t>
  </si>
  <si>
    <t>SCH_086GTI : NGDS Trans Service Limited Inter w/ Firm</t>
  </si>
  <si>
    <t>SCH_087GC : Nat Gas Non-Ex Inter Serv w/ Firm Option</t>
  </si>
  <si>
    <t>SCH_087GTC : NGDS Trans Serv Non-Excl Inter w/ Firm</t>
  </si>
  <si>
    <t>SCH_087GTI : NGDS Trans Serv Non-Excl Inter w/ Firm</t>
  </si>
  <si>
    <t>SCH_099GT : NGDS Transportation Service Special</t>
  </si>
  <si>
    <t>Total</t>
  </si>
  <si>
    <t>COMMISSION BASIS REPORT</t>
  </si>
  <si>
    <t>48000016</t>
  </si>
  <si>
    <t>JDOUGL</t>
  </si>
  <si>
    <t>90800407  4400-Cust Asst Exp-Consr Trckr Amort-Gas</t>
  </si>
  <si>
    <t>Debit</t>
  </si>
  <si>
    <t>80500012  3545-Other Gas Purch-Carbon Offset Progm</t>
  </si>
  <si>
    <t>80510004  PGA Deferral - PGA Amort -Purch Gas Cos</t>
  </si>
  <si>
    <t>80510006  PGA Deferral - PGA Amort (Demand)</t>
  </si>
  <si>
    <t>80510007  PGA Deferral - PGA Amort (Commodity)</t>
  </si>
  <si>
    <t>49500122  9900- Amort Sch 142 Gas Resid in Rates</t>
  </si>
  <si>
    <t>49500132  9900- Amort Sch 142 Gas NonResid in Rate</t>
  </si>
  <si>
    <t>40810303  Municipal Taxes</t>
  </si>
  <si>
    <t>40810304  Property Taxes-Washington-Gas</t>
  </si>
  <si>
    <t>40810307  Prop Tax Sch140 Tracker Amort Defer -Gas</t>
  </si>
  <si>
    <t>90800312  3545-Cust Assist-Carbon Offset Sch-137-G</t>
  </si>
  <si>
    <t>90800350  4465 - Low Income Program  - Gas</t>
  </si>
  <si>
    <t>SCH_016GR : Natural Gas Lighting Service</t>
  </si>
  <si>
    <t>2017</t>
  </si>
  <si>
    <t>Cost elements</t>
  </si>
  <si>
    <t>Act. Costs</t>
  </si>
  <si>
    <t>49500012  4430-Other Gas Reven-Carbon Offset Progm</t>
  </si>
  <si>
    <t>Over/underabsorption</t>
  </si>
  <si>
    <t>400050201</t>
  </si>
  <si>
    <t>7/2017 Billed + Change in Unbilled Sch 129 Revenue</t>
  </si>
  <si>
    <t>400050600</t>
  </si>
  <si>
    <t>8/2017 Billed + Change in Unbilled Sch 129 Revenue</t>
  </si>
  <si>
    <t>400050604</t>
  </si>
  <si>
    <t>9/2017 Billed + Change in Unbilled Sch 129 Revenue</t>
  </si>
  <si>
    <t>400050901</t>
  </si>
  <si>
    <t>10/2017 Billed + Change in Unbilled Sch 129 Revenu</t>
  </si>
  <si>
    <t>400051000</t>
  </si>
  <si>
    <t>400051002</t>
  </si>
  <si>
    <t>400051200</t>
  </si>
  <si>
    <t>11/2017 Billed + Change in Unbilled Sch 129 Revenu</t>
  </si>
  <si>
    <t>400051206</t>
  </si>
  <si>
    <t>12/2017 Billed + Change in Unbilled Sch 129 Revenu</t>
  </si>
  <si>
    <t>007/2017</t>
  </si>
  <si>
    <t>008/2017</t>
  </si>
  <si>
    <t>009/2017</t>
  </si>
  <si>
    <t>010/2017</t>
  </si>
  <si>
    <t>011/2017</t>
  </si>
  <si>
    <t>012/2017</t>
  </si>
  <si>
    <t>Decoupling Revenue</t>
  </si>
  <si>
    <t>49500066  G Decoup Amort Sch 142 - Sch 31 &amp; 31T in</t>
  </si>
  <si>
    <t>49500067  G Decoup Amort Sch 142-Sch 41,41T,86,86T</t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</si>
  <si>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</si>
  <si>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</si>
  <si>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</si>
  <si>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</si>
  <si>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</si>
  <si>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</si>
  <si>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</si>
  <si>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</si>
  <si>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</si>
  <si>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</si>
  <si>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</si>
  <si>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</si>
  <si>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</si>
  <si>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</si>
  <si>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</si>
  <si>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</si>
  <si>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</si>
  <si>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>SCH. 149 (Pipeline Replacement) in above</t>
  </si>
  <si>
    <t>SCH. 142 (Decup in BillEngy) in above</t>
  </si>
  <si>
    <t>SCH. 141 (Expedt in BillEngy) in above</t>
  </si>
  <si>
    <t>SCH. 140 (Prop Tax in BillEngy) in above</t>
  </si>
  <si>
    <t>SCH. 132 (Merger Rate Credit) in above</t>
  </si>
  <si>
    <t>Low Income Surcharge included in above</t>
  </si>
  <si>
    <t>SCH. 120 (Cons. Tracker Rev) in above</t>
  </si>
  <si>
    <t>SCH. 81 (Utility Tax &amp; FranFee) in above</t>
  </si>
  <si>
    <t xml:space="preserve">    Total operating revenues</t>
  </si>
  <si>
    <t>Other Operating Revenues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</si>
  <si>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</si>
  <si>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</si>
  <si>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</si>
  <si>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</si>
  <si>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</si>
  <si>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</si>
  <si>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</si>
  <si>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</si>
  <si>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</si>
  <si>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SAP Download</t>
  </si>
  <si>
    <t>2018</t>
  </si>
  <si>
    <t>400051400</t>
  </si>
  <si>
    <t>1/2018 Billed + Change in Unbilled Sch 129 Revenue</t>
  </si>
  <si>
    <t>400051609</t>
  </si>
  <si>
    <t>2/2018 Billed + Change in Unbilled Sch 129 Revenue</t>
  </si>
  <si>
    <t>400051631</t>
  </si>
  <si>
    <t>3/2018 Billed + Change in Unbilled Sch 129 Revenue</t>
  </si>
  <si>
    <t>003/2018</t>
  </si>
  <si>
    <t>002/2018</t>
  </si>
  <si>
    <t>001/2018</t>
  </si>
  <si>
    <t>Orders</t>
  </si>
  <si>
    <t>SCH_031GTI : NGDS Transportation Service Firm Ind</t>
  </si>
  <si>
    <t>TWELVE MONTHS ENDED JUNE 30, 2018</t>
  </si>
  <si>
    <t xml:space="preserve">  ZO12                      Orders: Actual 12 Month Ended 6-2018</t>
  </si>
  <si>
    <t>Conversion Factor</t>
  </si>
  <si>
    <t>ZAQ_GL30_Statistical Key Rpt. 12ME 6-2018</t>
  </si>
  <si>
    <t>400051900</t>
  </si>
  <si>
    <t>4/2018 Billed + Change in Unbilled Sch 129 Revenue</t>
  </si>
  <si>
    <t>400052400</t>
  </si>
  <si>
    <t>5/2018 Billed + Change in Unbilled Sch 129 Revenue</t>
  </si>
  <si>
    <t>400052802</t>
  </si>
  <si>
    <t>6/2018 Billed + Change in Unbilled Sch 129 Revenue</t>
  </si>
  <si>
    <t xml:space="preserve"> FOR THE TWELVE MONTHS ENDED JUNE 30, 2018</t>
  </si>
  <si>
    <t>004/2018</t>
  </si>
  <si>
    <t>005/2018</t>
  </si>
  <si>
    <t>006/2018</t>
  </si>
  <si>
    <t>BW Report</t>
  </si>
  <si>
    <t>INCREASE (DECREASE) FIT  (LINE 29 * 28%)</t>
  </si>
  <si>
    <t xml:space="preserve">  80510001  PGA Deferral - Demand - Purch Gas Cost</t>
  </si>
  <si>
    <t xml:space="preserve">  80510002  PGA Deferral - Commodity -Purch Gas Cos</t>
  </si>
  <si>
    <t xml:space="preserve">  80510004  PGA Deferral - PGA Amort -Purch Gas Cos</t>
  </si>
  <si>
    <t xml:space="preserve">  80510006  PGA Deferral - PGA Amort (Demand)</t>
  </si>
  <si>
    <t xml:space="preserve">  80510007  PGA Deferral - PGA Amort (Commodity)</t>
  </si>
  <si>
    <t>* Total</t>
  </si>
  <si>
    <t>Pass-Thru</t>
  </si>
  <si>
    <t>Restated</t>
  </si>
  <si>
    <t xml:space="preserve">          (12) 804 - Natural Gas City Gate Purchases</t>
  </si>
  <si>
    <t xml:space="preserve">          (12) 805 - Other Gas Purchases</t>
  </si>
  <si>
    <t xml:space="preserve">          (12) 8081 - Gas Withdrawn From Storage</t>
  </si>
  <si>
    <t xml:space="preserve">          (12) 8082 - Gas Delivered To Storage</t>
  </si>
  <si>
    <t>Verification of correct sign</t>
  </si>
  <si>
    <t>From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</si>
</sst>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#,##0.000;\(#,##0.000\)"/>
    <numFmt numFmtId="168" formatCode="_(* #,##0_);_(* \(#,##0\);_(* &quot;-&quot;??_);_(@_)"/>
    <numFmt numFmtId="169" formatCode="&quot;$ &quot;#,##0.00;&quot;$ -&quot;#,##0.00"/>
    <numFmt numFmtId="170" formatCode="_(&quot;$&quot;* #,##0.0000_);_(&quot;$&quot;* \(#,##0.0000\);_(&quot;$&quot;* &quot;-&quot;????_);_(@_)"/>
    <numFmt numFmtId="171" formatCode="_-* #,##0.00\ _D_M_-;\-* #,##0.00\ _D_M_-;_-* &quot;-&quot;??\ _D_M_-;_-@_-"/>
    <numFmt numFmtId="172" formatCode="_-* #,##0.00\ _€_-;\-* #,##0.00\ _€_-;_-* &quot;-&quot;??\ _€_-;_-@_-"/>
    <numFmt numFmtId="173" formatCode="_-* #,##0.00\ &quot;DM&quot;_-;\-* #,##0.00\ &quot;DM&quot;_-;_-* &quot;-&quot;??\ &quot;DM&quot;_-;_-@_-"/>
    <numFmt numFmtId="174" formatCode="00000"/>
    <numFmt numFmtId="175" formatCode="0.00_)"/>
    <numFmt numFmtId="176" formatCode="General_)"/>
    <numFmt numFmtId="177" formatCode="###,000"/>
    <numFmt numFmtId="178" formatCode="_(* #,##0.00000_);_(* \(#,##0.00000\);_(* &quot;-&quot;??_);_(@_)"/>
    <numFmt numFmtId="179" formatCode="0.0000000"/>
    <numFmt numFmtId="180" formatCode="0000"/>
    <numFmt numFmtId="181" formatCode="000000"/>
    <numFmt numFmtId="182" formatCode="d\.mmm\.yy"/>
    <numFmt numFmtId="183" formatCode="dd\-mmm\-yy"/>
    <numFmt numFmtId="184" formatCode="#."/>
    <numFmt numFmtId="185" formatCode="&quot;$&quot;#,##0\ ;\(&quot;$&quot;#,##0\)"/>
    <numFmt numFmtId="186" formatCode="_(&quot;$&quot;* #,##0.0_);_(&quot;$&quot;* \(#,##0.0\);_(&quot;$&quot;* &quot;-&quot;??_);_(@_)"/>
    <numFmt numFmtId="187" formatCode="&quot;$&quot;#,##0.00;\(&quot;$&quot;#,##0.00\)"/>
    <numFmt numFmtId="188" formatCode="mmmm\ d\,\ yyyy"/>
    <numFmt numFmtId="189" formatCode="0.00000%"/>
    <numFmt numFmtId="190" formatCode="0.0%"/>
    <numFmt numFmtId="191" formatCode="_(* #,##0.0_);_(* \(#,##0.0\);_(* &quot;-&quot;_);_(@_)"/>
    <numFmt numFmtId="192" formatCode="&quot;$&quot;#,##0.00"/>
    <numFmt numFmtId="193" formatCode="_(#,##0_);\(#,##0\);_(#,##0_);_(@_)"/>
    <numFmt numFmtId="194" formatCode="#,##0.000"/>
  </numFmts>
  <fonts count="117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56"/>
      <name val="Cambria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D7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19" fillId="0" borderId="0">
      <alignment horizontal="left" wrapText="1"/>
    </xf>
    <xf numFmtId="0" fontId="19" fillId="0" borderId="0"/>
    <xf numFmtId="0" fontId="31" fillId="35" borderId="0" applyNumberFormat="0" applyBorder="0" applyAlignment="0" applyProtection="0"/>
    <xf numFmtId="0" fontId="31" fillId="44" borderId="0" applyNumberFormat="0" applyBorder="0" applyAlignment="0" applyProtection="0"/>
    <xf numFmtId="0" fontId="31" fillId="43" borderId="0" applyNumberFormat="0" applyBorder="0" applyAlignment="0" applyProtection="0"/>
    <xf numFmtId="0" fontId="30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5" borderId="0" applyNumberFormat="0" applyBorder="0" applyAlignment="0" applyProtection="0"/>
    <xf numFmtId="0" fontId="30" fillId="40" borderId="0" applyNumberFormat="0" applyBorder="0" applyAlignment="0" applyProtection="0"/>
    <xf numFmtId="0" fontId="30" fillId="38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4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3" fillId="33" borderId="0"/>
    <xf numFmtId="0" fontId="30" fillId="37" borderId="0" applyNumberFormat="0" applyBorder="0" applyAlignment="0" applyProtection="0"/>
    <xf numFmtId="0" fontId="30" fillId="46" borderId="0" applyNumberFormat="0" applyBorder="0" applyAlignment="0" applyProtection="0"/>
    <xf numFmtId="0" fontId="30" fillId="34" borderId="0" applyNumberFormat="0" applyBorder="0" applyAlignment="0" applyProtection="0"/>
    <xf numFmtId="0" fontId="31" fillId="51" borderId="0" applyNumberFormat="0" applyBorder="0" applyAlignment="0" applyProtection="0"/>
    <xf numFmtId="0" fontId="41" fillId="54" borderId="20" applyNumberFormat="0" applyAlignment="0" applyProtection="0"/>
    <xf numFmtId="0" fontId="38" fillId="0" borderId="18" applyNumberFormat="0" applyFill="0" applyAlignment="0" applyProtection="0"/>
    <xf numFmtId="0" fontId="35" fillId="55" borderId="0" applyNumberFormat="0" applyBorder="0" applyAlignment="0" applyProtection="0"/>
    <xf numFmtId="0" fontId="30" fillId="50" borderId="0" applyNumberFormat="0" applyBorder="0" applyAlignment="0" applyProtection="0"/>
    <xf numFmtId="0" fontId="23" fillId="51" borderId="14" applyNumberFormat="0" applyFont="0" applyAlignment="0" applyProtection="0"/>
    <xf numFmtId="0" fontId="37" fillId="0" borderId="17" applyNumberFormat="0" applyFill="0" applyAlignment="0" applyProtection="0"/>
    <xf numFmtId="0" fontId="34" fillId="46" borderId="15" applyNumberFormat="0" applyAlignment="0" applyProtection="0"/>
    <xf numFmtId="0" fontId="30" fillId="37" borderId="0" applyNumberFormat="0" applyBorder="0" applyAlignment="0" applyProtection="0"/>
    <xf numFmtId="0" fontId="40" fillId="52" borderId="0" applyNumberFormat="0" applyBorder="0" applyAlignment="0" applyProtection="0"/>
    <xf numFmtId="0" fontId="36" fillId="0" borderId="16" applyNumberFormat="0" applyFill="0" applyAlignment="0" applyProtection="0"/>
    <xf numFmtId="0" fontId="33" fillId="54" borderId="14" applyNumberFormat="0" applyAlignment="0" applyProtection="0"/>
    <xf numFmtId="0" fontId="31" fillId="49" borderId="0" applyNumberFormat="0" applyBorder="0" applyAlignment="0" applyProtection="0"/>
    <xf numFmtId="0" fontId="40" fillId="0" borderId="19" applyNumberFormat="0" applyFill="0" applyAlignment="0" applyProtection="0"/>
    <xf numFmtId="0" fontId="31" fillId="44" borderId="0" applyNumberFormat="0" applyBorder="0" applyAlignment="0" applyProtection="0"/>
    <xf numFmtId="0" fontId="32" fillId="51" borderId="0" applyNumberFormat="0" applyBorder="0" applyAlignment="0" applyProtection="0"/>
    <xf numFmtId="0" fontId="31" fillId="48" borderId="0" applyNumberFormat="0" applyBorder="0" applyAlignment="0" applyProtection="0"/>
    <xf numFmtId="0" fontId="39" fillId="52" borderId="14" applyNumberFormat="0" applyAlignment="0" applyProtection="0"/>
    <xf numFmtId="0" fontId="35" fillId="57" borderId="0" applyNumberFormat="0" applyBorder="0" applyAlignment="0" applyProtection="0"/>
    <xf numFmtId="0" fontId="30" fillId="53" borderId="0" applyNumberFormat="0" applyBorder="0" applyAlignment="0" applyProtection="0"/>
    <xf numFmtId="0" fontId="30" fillId="37" borderId="0" applyNumberFormat="0" applyBorder="0" applyAlignment="0" applyProtection="0"/>
    <xf numFmtId="0" fontId="38" fillId="0" borderId="0" applyNumberFormat="0" applyFill="0" applyBorder="0" applyAlignment="0" applyProtection="0"/>
    <xf numFmtId="0" fontId="35" fillId="56" borderId="0" applyNumberFormat="0" applyBorder="0" applyAlignment="0" applyProtection="0"/>
    <xf numFmtId="0" fontId="31" fillId="52" borderId="0" applyNumberFormat="0" applyBorder="0" applyAlignment="0" applyProtection="0"/>
    <xf numFmtId="4" fontId="23" fillId="58" borderId="14" applyNumberFormat="0" applyProtection="0">
      <alignment vertical="center"/>
    </xf>
    <xf numFmtId="4" fontId="44" fillId="59" borderId="14" applyNumberFormat="0" applyProtection="0">
      <alignment vertical="center"/>
    </xf>
    <xf numFmtId="4" fontId="23" fillId="59" borderId="14" applyNumberFormat="0" applyProtection="0">
      <alignment horizontal="left" vertical="center" indent="1"/>
    </xf>
    <xf numFmtId="0" fontId="27" fillId="58" borderId="21" applyNumberFormat="0" applyProtection="0">
      <alignment horizontal="left" vertical="top" indent="1"/>
    </xf>
    <xf numFmtId="4" fontId="23" fillId="60" borderId="14" applyNumberFormat="0" applyProtection="0">
      <alignment horizontal="left" vertical="center" indent="1"/>
    </xf>
    <xf numFmtId="4" fontId="23" fillId="61" borderId="14" applyNumberFormat="0" applyProtection="0">
      <alignment horizontal="right" vertical="center"/>
    </xf>
    <xf numFmtId="4" fontId="23" fillId="62" borderId="14" applyNumberFormat="0" applyProtection="0">
      <alignment horizontal="right" vertical="center"/>
    </xf>
    <xf numFmtId="4" fontId="23" fillId="63" borderId="22" applyNumberFormat="0" applyProtection="0">
      <alignment horizontal="right" vertical="center"/>
    </xf>
    <xf numFmtId="4" fontId="23" fillId="64" borderId="14" applyNumberFormat="0" applyProtection="0">
      <alignment horizontal="right" vertical="center"/>
    </xf>
    <xf numFmtId="4" fontId="23" fillId="65" borderId="14" applyNumberFormat="0" applyProtection="0">
      <alignment horizontal="right" vertical="center"/>
    </xf>
    <xf numFmtId="4" fontId="23" fillId="66" borderId="14" applyNumberFormat="0" applyProtection="0">
      <alignment horizontal="right" vertical="center"/>
    </xf>
    <xf numFmtId="4" fontId="23" fillId="67" borderId="14" applyNumberFormat="0" applyProtection="0">
      <alignment horizontal="right" vertical="center"/>
    </xf>
    <xf numFmtId="4" fontId="23" fillId="68" borderId="14" applyNumberFormat="0" applyProtection="0">
      <alignment horizontal="right" vertical="center"/>
    </xf>
    <xf numFmtId="4" fontId="23" fillId="69" borderId="14" applyNumberFormat="0" applyProtection="0">
      <alignment horizontal="right" vertical="center"/>
    </xf>
    <xf numFmtId="4" fontId="23" fillId="70" borderId="22" applyNumberFormat="0" applyProtection="0">
      <alignment horizontal="left" vertical="center" indent="1"/>
    </xf>
    <xf numFmtId="4" fontId="19" fillId="71" borderId="22" applyNumberFormat="0" applyProtection="0">
      <alignment horizontal="left" vertical="center" indent="1"/>
    </xf>
    <xf numFmtId="4" fontId="19" fillId="71" borderId="22" applyNumberFormat="0" applyProtection="0">
      <alignment horizontal="left" vertical="center" indent="1"/>
    </xf>
    <xf numFmtId="4" fontId="23" fillId="72" borderId="14" applyNumberFormat="0" applyProtection="0">
      <alignment horizontal="right" vertical="center"/>
    </xf>
    <xf numFmtId="4" fontId="23" fillId="73" borderId="22" applyNumberFormat="0" applyProtection="0">
      <alignment horizontal="left" vertical="center" indent="1"/>
    </xf>
    <xf numFmtId="4" fontId="23" fillId="72" borderId="22" applyNumberFormat="0" applyProtection="0">
      <alignment horizontal="left" vertical="center" indent="1"/>
    </xf>
    <xf numFmtId="0" fontId="23" fillId="74" borderId="14" applyNumberFormat="0" applyProtection="0">
      <alignment horizontal="left" vertical="center" indent="1"/>
    </xf>
    <xf numFmtId="0" fontId="23" fillId="71" borderId="21" applyNumberFormat="0" applyProtection="0">
      <alignment horizontal="left" vertical="top" indent="1"/>
    </xf>
    <xf numFmtId="0" fontId="23" fillId="75" borderId="14" applyNumberFormat="0" applyProtection="0">
      <alignment horizontal="left" vertical="center" indent="1"/>
    </xf>
    <xf numFmtId="0" fontId="23" fillId="72" borderId="21" applyNumberFormat="0" applyProtection="0">
      <alignment horizontal="left" vertical="top" indent="1"/>
    </xf>
    <xf numFmtId="0" fontId="23" fillId="76" borderId="14" applyNumberFormat="0" applyProtection="0">
      <alignment horizontal="left" vertical="center" indent="1"/>
    </xf>
    <xf numFmtId="0" fontId="23" fillId="76" borderId="21" applyNumberFormat="0" applyProtection="0">
      <alignment horizontal="left" vertical="top" indent="1"/>
    </xf>
    <xf numFmtId="0" fontId="23" fillId="73" borderId="14" applyNumberFormat="0" applyProtection="0">
      <alignment horizontal="left" vertical="center" indent="1"/>
    </xf>
    <xf numFmtId="0" fontId="23" fillId="73" borderId="21" applyNumberFormat="0" applyProtection="0">
      <alignment horizontal="left" vertical="top" indent="1"/>
    </xf>
    <xf numFmtId="0" fontId="23" fillId="77" borderId="23" applyNumberFormat="0">
      <protection locked="0"/>
    </xf>
    <xf numFmtId="0" fontId="25" fillId="71" borderId="24" applyBorder="0"/>
    <xf numFmtId="4" fontId="26" fillId="78" borderId="21" applyNumberFormat="0" applyProtection="0">
      <alignment vertical="center"/>
    </xf>
    <xf numFmtId="4" fontId="44" fillId="79" borderId="13" applyNumberFormat="0" applyProtection="0">
      <alignment vertical="center"/>
    </xf>
    <xf numFmtId="4" fontId="26" fillId="74" borderId="21" applyNumberFormat="0" applyProtection="0">
      <alignment horizontal="left" vertical="center" indent="1"/>
    </xf>
    <xf numFmtId="0" fontId="26" fillId="78" borderId="21" applyNumberFormat="0" applyProtection="0">
      <alignment horizontal="left" vertical="top" indent="1"/>
    </xf>
    <xf numFmtId="4" fontId="23" fillId="0" borderId="14" applyNumberFormat="0" applyProtection="0">
      <alignment horizontal="right" vertical="center"/>
    </xf>
    <xf numFmtId="4" fontId="44" fillId="80" borderId="14" applyNumberFormat="0" applyProtection="0">
      <alignment horizontal="right" vertical="center"/>
    </xf>
    <xf numFmtId="4" fontId="23" fillId="60" borderId="14" applyNumberFormat="0" applyProtection="0">
      <alignment horizontal="left" vertical="center" indent="1"/>
    </xf>
    <xf numFmtId="0" fontId="26" fillId="72" borderId="21" applyNumberFormat="0" applyProtection="0">
      <alignment horizontal="left" vertical="top" indent="1"/>
    </xf>
    <xf numFmtId="4" fontId="28" fillId="81" borderId="22" applyNumberFormat="0" applyProtection="0">
      <alignment horizontal="left" vertical="center" indent="1"/>
    </xf>
    <xf numFmtId="0" fontId="23" fillId="82" borderId="13"/>
    <xf numFmtId="4" fontId="29" fillId="77" borderId="14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35" fillId="0" borderId="25" applyNumberFormat="0" applyFill="0" applyAlignment="0" applyProtection="0"/>
    <xf numFmtId="0" fontId="43" fillId="0" borderId="0" applyNumberFormat="0" applyFill="0" applyBorder="0" applyAlignment="0" applyProtection="0"/>
    <xf numFmtId="170" fontId="19" fillId="0" borderId="0">
      <alignment horizontal="left" wrapText="1"/>
    </xf>
    <xf numFmtId="0" fontId="1" fillId="0" borderId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2" borderId="0" applyNumberFormat="0" applyBorder="0" applyAlignment="0" applyProtection="0"/>
    <xf numFmtId="0" fontId="53" fillId="3" borderId="0" applyNumberFormat="0" applyBorder="0" applyAlignment="0" applyProtection="0"/>
    <xf numFmtId="0" fontId="54" fillId="4" borderId="0" applyNumberFormat="0" applyBorder="0" applyAlignment="0" applyProtection="0"/>
    <xf numFmtId="0" fontId="55" fillId="5" borderId="4" applyNumberFormat="0" applyAlignment="0" applyProtection="0"/>
    <xf numFmtId="0" fontId="56" fillId="6" borderId="5" applyNumberFormat="0" applyAlignment="0" applyProtection="0"/>
    <xf numFmtId="0" fontId="57" fillId="6" borderId="4" applyNumberFormat="0" applyAlignment="0" applyProtection="0"/>
    <xf numFmtId="0" fontId="58" fillId="0" borderId="6" applyNumberFormat="0" applyFill="0" applyAlignment="0" applyProtection="0"/>
    <xf numFmtId="0" fontId="59" fillId="7" borderId="7" applyNumberFormat="0" applyAlignment="0" applyProtection="0"/>
    <xf numFmtId="0" fontId="6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64" fillId="0" borderId="0"/>
    <xf numFmtId="0" fontId="19" fillId="0" borderId="0"/>
    <xf numFmtId="0" fontId="31" fillId="85" borderId="0" applyNumberFormat="0" applyBorder="0" applyAlignment="0" applyProtection="0"/>
    <xf numFmtId="0" fontId="31" fillId="61" borderId="0" applyNumberFormat="0" applyBorder="0" applyAlignment="0" applyProtection="0"/>
    <xf numFmtId="0" fontId="31" fillId="86" borderId="0" applyNumberFormat="0" applyBorder="0" applyAlignment="0" applyProtection="0"/>
    <xf numFmtId="0" fontId="31" fillId="87" borderId="0" applyNumberFormat="0" applyBorder="0" applyAlignment="0" applyProtection="0"/>
    <xf numFmtId="0" fontId="31" fillId="88" borderId="0" applyNumberFormat="0" applyBorder="0" applyAlignment="0" applyProtection="0"/>
    <xf numFmtId="0" fontId="31" fillId="89" borderId="0" applyNumberFormat="0" applyBorder="0" applyAlignment="0" applyProtection="0"/>
    <xf numFmtId="0" fontId="31" fillId="76" borderId="0" applyNumberFormat="0" applyBorder="0" applyAlignment="0" applyProtection="0"/>
    <xf numFmtId="0" fontId="31" fillId="90" borderId="0" applyNumberFormat="0" applyBorder="0" applyAlignment="0" applyProtection="0"/>
    <xf numFmtId="0" fontId="31" fillId="69" borderId="0" applyNumberFormat="0" applyBorder="0" applyAlignment="0" applyProtection="0"/>
    <xf numFmtId="0" fontId="31" fillId="87" borderId="0" applyNumberFormat="0" applyBorder="0" applyAlignment="0" applyProtection="0"/>
    <xf numFmtId="0" fontId="31" fillId="76" borderId="0" applyNumberFormat="0" applyBorder="0" applyAlignment="0" applyProtection="0"/>
    <xf numFmtId="0" fontId="31" fillId="6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4" fontId="65" fillId="0" borderId="0" applyFont="0" applyFill="0" applyBorder="0" applyAlignment="0" applyProtection="0"/>
    <xf numFmtId="174" fontId="19" fillId="0" borderId="0"/>
    <xf numFmtId="38" fontId="23" fillId="83" borderId="0" applyNumberFormat="0" applyBorder="0" applyAlignment="0" applyProtection="0"/>
    <xf numFmtId="10" fontId="23" fillId="80" borderId="33" applyNumberFormat="0" applyBorder="0" applyAlignment="0" applyProtection="0"/>
    <xf numFmtId="0" fontId="39" fillId="52" borderId="34" applyNumberFormat="0" applyAlignment="0" applyProtection="0"/>
    <xf numFmtId="0" fontId="55" fillId="5" borderId="4" applyNumberFormat="0" applyAlignment="0" applyProtection="0"/>
    <xf numFmtId="0" fontId="55" fillId="5" borderId="4" applyNumberFormat="0" applyAlignment="0" applyProtection="0"/>
    <xf numFmtId="175" fontId="66" fillId="0" borderId="0"/>
    <xf numFmtId="0" fontId="1" fillId="0" borderId="0"/>
    <xf numFmtId="0" fontId="64" fillId="0" borderId="0"/>
    <xf numFmtId="0" fontId="19" fillId="0" borderId="0"/>
    <xf numFmtId="0" fontId="19" fillId="0" borderId="0"/>
    <xf numFmtId="176" fontId="19" fillId="0" borderId="0"/>
    <xf numFmtId="0" fontId="2" fillId="0" borderId="0"/>
    <xf numFmtId="0" fontId="23" fillId="33" borderId="0"/>
    <xf numFmtId="0" fontId="23" fillId="33" borderId="0"/>
    <xf numFmtId="0" fontId="1" fillId="0" borderId="0"/>
    <xf numFmtId="0" fontId="31" fillId="78" borderId="35" applyNumberFormat="0" applyFon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7" fillId="0" borderId="36" applyNumberFormat="0" applyFont="0" applyFill="0" applyAlignment="0" applyProtection="0"/>
    <xf numFmtId="177" fontId="68" fillId="0" borderId="37" applyNumberFormat="0" applyProtection="0">
      <alignment horizontal="right" vertical="center"/>
    </xf>
    <xf numFmtId="177" fontId="69" fillId="0" borderId="38" applyNumberFormat="0" applyProtection="0">
      <alignment horizontal="right" vertical="center"/>
    </xf>
    <xf numFmtId="0" fontId="69" fillId="91" borderId="36" applyNumberFormat="0" applyAlignment="0" applyProtection="0">
      <alignment horizontal="left" vertical="center" indent="1"/>
    </xf>
    <xf numFmtId="0" fontId="70" fillId="92" borderId="38" applyNumberFormat="0" applyAlignment="0" applyProtection="0">
      <alignment horizontal="left" vertical="center" indent="1"/>
    </xf>
    <xf numFmtId="0" fontId="70" fillId="92" borderId="38" applyNumberFormat="0" applyAlignment="0" applyProtection="0">
      <alignment horizontal="left" vertical="center" indent="1"/>
    </xf>
    <xf numFmtId="0" fontId="71" fillId="0" borderId="39" applyNumberFormat="0" applyFill="0" applyBorder="0" applyAlignment="0" applyProtection="0"/>
    <xf numFmtId="0" fontId="72" fillId="0" borderId="39" applyBorder="0" applyAlignment="0" applyProtection="0"/>
    <xf numFmtId="177" fontId="73" fillId="93" borderId="40" applyNumberFormat="0" applyBorder="0" applyAlignment="0" applyProtection="0">
      <alignment horizontal="right" vertical="center" indent="1"/>
    </xf>
    <xf numFmtId="177" fontId="74" fillId="94" borderId="40" applyNumberFormat="0" applyBorder="0" applyAlignment="0" applyProtection="0">
      <alignment horizontal="right" vertical="center" indent="1"/>
    </xf>
    <xf numFmtId="177" fontId="74" fillId="95" borderId="40" applyNumberFormat="0" applyBorder="0" applyAlignment="0" applyProtection="0">
      <alignment horizontal="right" vertical="center" indent="1"/>
    </xf>
    <xf numFmtId="177" fontId="75" fillId="96" borderId="40" applyNumberFormat="0" applyBorder="0" applyAlignment="0" applyProtection="0">
      <alignment horizontal="right" vertical="center" indent="1"/>
    </xf>
    <xf numFmtId="177" fontId="75" fillId="97" borderId="40" applyNumberFormat="0" applyBorder="0" applyAlignment="0" applyProtection="0">
      <alignment horizontal="right" vertical="center" indent="1"/>
    </xf>
    <xf numFmtId="177" fontId="75" fillId="98" borderId="40" applyNumberFormat="0" applyBorder="0" applyAlignment="0" applyProtection="0">
      <alignment horizontal="right" vertical="center" indent="1"/>
    </xf>
    <xf numFmtId="177" fontId="76" fillId="99" borderId="40" applyNumberFormat="0" applyBorder="0" applyAlignment="0" applyProtection="0">
      <alignment horizontal="right" vertical="center" indent="1"/>
    </xf>
    <xf numFmtId="177" fontId="76" fillId="100" borderId="40" applyNumberFormat="0" applyBorder="0" applyAlignment="0" applyProtection="0">
      <alignment horizontal="right" vertical="center" indent="1"/>
    </xf>
    <xf numFmtId="177" fontId="76" fillId="101" borderId="40" applyNumberFormat="0" applyBorder="0" applyAlignment="0" applyProtection="0">
      <alignment horizontal="right" vertical="center" indent="1"/>
    </xf>
    <xf numFmtId="0" fontId="70" fillId="102" borderId="36" applyNumberFormat="0" applyAlignment="0" applyProtection="0">
      <alignment horizontal="left" vertical="center" indent="1"/>
    </xf>
    <xf numFmtId="0" fontId="70" fillId="103" borderId="36" applyNumberFormat="0" applyAlignment="0" applyProtection="0">
      <alignment horizontal="left" vertical="center" indent="1"/>
    </xf>
    <xf numFmtId="0" fontId="70" fillId="104" borderId="36" applyNumberFormat="0" applyAlignment="0" applyProtection="0">
      <alignment horizontal="left" vertical="center" indent="1"/>
    </xf>
    <xf numFmtId="0" fontId="70" fillId="105" borderId="36" applyNumberFormat="0" applyAlignment="0" applyProtection="0">
      <alignment horizontal="left" vertical="center" indent="1"/>
    </xf>
    <xf numFmtId="0" fontId="70" fillId="106" borderId="38" applyNumberFormat="0" applyAlignment="0" applyProtection="0">
      <alignment horizontal="left" vertical="center" indent="1"/>
    </xf>
    <xf numFmtId="177" fontId="68" fillId="105" borderId="37" applyNumberFormat="0" applyBorder="0" applyProtection="0">
      <alignment horizontal="right" vertical="center"/>
    </xf>
    <xf numFmtId="177" fontId="69" fillId="105" borderId="38" applyNumberFormat="0" applyBorder="0" applyProtection="0">
      <alignment horizontal="right" vertical="center"/>
    </xf>
    <xf numFmtId="177" fontId="68" fillId="107" borderId="36" applyNumberFormat="0" applyAlignment="0" applyProtection="0">
      <alignment horizontal="left" vertical="center" indent="1"/>
    </xf>
    <xf numFmtId="0" fontId="69" fillId="91" borderId="38" applyNumberFormat="0" applyAlignment="0" applyProtection="0">
      <alignment horizontal="left" vertical="center" indent="1"/>
    </xf>
    <xf numFmtId="0" fontId="70" fillId="106" borderId="38" applyNumberFormat="0" applyAlignment="0" applyProtection="0">
      <alignment horizontal="left" vertical="center" indent="1"/>
    </xf>
    <xf numFmtId="177" fontId="69" fillId="106" borderId="38" applyNumberFormat="0" applyProtection="0">
      <alignment horizontal="right" vertical="center"/>
    </xf>
    <xf numFmtId="0" fontId="77" fillId="0" borderId="0" applyNumberFormat="0" applyFill="0" applyBorder="0" applyAlignment="0" applyProtection="0"/>
    <xf numFmtId="164" fontId="19" fillId="0" borderId="0">
      <alignment horizontal="left" wrapText="1"/>
    </xf>
    <xf numFmtId="178" fontId="19" fillId="0" borderId="0">
      <alignment horizontal="left" wrapText="1"/>
    </xf>
    <xf numFmtId="179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0" fontId="78" fillId="0" borderId="0"/>
    <xf numFmtId="178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0" fontId="78" fillId="0" borderId="0"/>
    <xf numFmtId="180" fontId="79" fillId="0" borderId="0">
      <alignment horizontal="left"/>
    </xf>
    <xf numFmtId="181" fontId="80" fillId="0" borderId="0">
      <alignment horizontal="left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85" borderId="0" applyNumberFormat="0" applyBorder="0" applyAlignment="0" applyProtection="0"/>
    <xf numFmtId="0" fontId="31" fillId="8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86" borderId="0" applyNumberFormat="0" applyBorder="0" applyAlignment="0" applyProtection="0"/>
    <xf numFmtId="0" fontId="31" fillId="8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1" fillId="88" borderId="0" applyNumberFormat="0" applyBorder="0" applyAlignment="0" applyProtection="0"/>
    <xf numFmtId="0" fontId="31" fillId="8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1" fillId="89" borderId="0" applyNumberFormat="0" applyBorder="0" applyAlignment="0" applyProtection="0"/>
    <xf numFmtId="0" fontId="31" fillId="8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1" fillId="64" borderId="0" applyNumberFormat="0" applyBorder="0" applyAlignment="0" applyProtection="0"/>
    <xf numFmtId="0" fontId="31" fillId="64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0" fillId="0" borderId="0" applyFont="0" applyFill="0" applyBorder="0" applyAlignment="0" applyProtection="0">
      <alignment horizontal="right"/>
    </xf>
    <xf numFmtId="182" fontId="81" fillId="0" borderId="0" applyFill="0" applyBorder="0" applyAlignment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19" fillId="83" borderId="0"/>
    <xf numFmtId="18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0" fontId="86" fillId="0" borderId="0"/>
    <xf numFmtId="0" fontId="87" fillId="0" borderId="0"/>
    <xf numFmtId="184" fontId="88" fillId="0" borderId="0">
      <protection locked="0"/>
    </xf>
    <xf numFmtId="0" fontId="87" fillId="0" borderId="0"/>
    <xf numFmtId="0" fontId="89" fillId="0" borderId="0" applyNumberFormat="0" applyAlignment="0">
      <alignment horizontal="left"/>
    </xf>
    <xf numFmtId="0" fontId="90" fillId="0" borderId="0" applyNumberFormat="0" applyAlignment="0"/>
    <xf numFmtId="0" fontId="86" fillId="0" borderId="0"/>
    <xf numFmtId="0" fontId="87" fillId="0" borderId="0"/>
    <xf numFmtId="0" fontId="86" fillId="0" borderId="0"/>
    <xf numFmtId="0" fontId="87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5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91" fillId="0" borderId="0" applyFont="0" applyFill="0" applyBorder="0" applyAlignment="0" applyProtection="0"/>
    <xf numFmtId="0" fontId="8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6" fontId="92" fillId="0" borderId="0" applyNumberFormat="0" applyFill="0" applyBorder="0" applyProtection="0">
      <alignment horizontal="right"/>
    </xf>
    <xf numFmtId="0" fontId="93" fillId="0" borderId="41" applyNumberFormat="0" applyAlignment="0" applyProtection="0">
      <alignment horizontal="left"/>
    </xf>
    <xf numFmtId="0" fontId="93" fillId="0" borderId="42">
      <alignment horizontal="left"/>
    </xf>
    <xf numFmtId="14" fontId="24" fillId="108" borderId="31">
      <alignment horizontal="center" vertical="center" wrapText="1"/>
    </xf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25" fillId="0" borderId="0"/>
    <xf numFmtId="40" fontId="25" fillId="0" borderId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41" fontId="47" fillId="59" borderId="43">
      <alignment horizontal="left"/>
      <protection locked="0"/>
    </xf>
    <xf numFmtId="10" fontId="47" fillId="59" borderId="43">
      <alignment horizontal="right"/>
      <protection locked="0"/>
    </xf>
    <xf numFmtId="0" fontId="23" fillId="83" borderId="0"/>
    <xf numFmtId="3" fontId="94" fillId="0" borderId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44" fontId="24" fillId="0" borderId="44" applyNumberFormat="0" applyFont="0" applyAlignment="0">
      <alignment horizontal="center"/>
    </xf>
    <xf numFmtId="44" fontId="24" fillId="0" borderId="45" applyNumberFormat="0" applyFont="0" applyAlignment="0">
      <alignment horizont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37" fontId="95" fillId="0" borderId="0"/>
    <xf numFmtId="175" fontId="66" fillId="0" borderId="0"/>
    <xf numFmtId="0" fontId="31" fillId="0" borderId="0"/>
    <xf numFmtId="0" fontId="19" fillId="0" borderId="0"/>
    <xf numFmtId="187" fontId="19" fillId="0" borderId="0">
      <alignment horizontal="left" wrapText="1"/>
    </xf>
    <xf numFmtId="0" fontId="31" fillId="0" borderId="0"/>
    <xf numFmtId="187" fontId="19" fillId="0" borderId="0">
      <alignment horizontal="left" wrapText="1"/>
    </xf>
    <xf numFmtId="0" fontId="19" fillId="0" borderId="0"/>
    <xf numFmtId="0" fontId="83" fillId="0" borderId="0"/>
    <xf numFmtId="0" fontId="83" fillId="0" borderId="0"/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2" fillId="0" borderId="0"/>
    <xf numFmtId="0" fontId="31" fillId="0" borderId="0"/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0" fontId="23" fillId="33" borderId="0"/>
    <xf numFmtId="0" fontId="19" fillId="0" borderId="0"/>
    <xf numFmtId="0" fontId="82" fillId="0" borderId="0"/>
    <xf numFmtId="164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/>
    <xf numFmtId="0" fontId="19" fillId="0" borderId="0"/>
    <xf numFmtId="0" fontId="31" fillId="0" borderId="0"/>
    <xf numFmtId="0" fontId="19" fillId="0" borderId="0"/>
    <xf numFmtId="0" fontId="2" fillId="0" borderId="0"/>
    <xf numFmtId="0" fontId="84" fillId="0" borderId="0"/>
    <xf numFmtId="188" fontId="19" fillId="0" borderId="0">
      <alignment horizontal="left" wrapText="1"/>
    </xf>
    <xf numFmtId="189" fontId="19" fillId="0" borderId="0">
      <alignment horizontal="left" wrapText="1"/>
    </xf>
    <xf numFmtId="0" fontId="31" fillId="0" borderId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2" fillId="8" borderId="8" applyNumberFormat="0" applyFont="0" applyAlignment="0" applyProtection="0"/>
    <xf numFmtId="0" fontId="31" fillId="8" borderId="8" applyNumberFormat="0" applyFont="0" applyAlignment="0" applyProtection="0"/>
    <xf numFmtId="0" fontId="31" fillId="78" borderId="35" applyNumberFormat="0" applyFont="0" applyAlignment="0" applyProtection="0"/>
    <xf numFmtId="0" fontId="31" fillId="8" borderId="8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86" fillId="0" borderId="0"/>
    <xf numFmtId="0" fontId="86" fillId="0" borderId="0"/>
    <xf numFmtId="0" fontId="87" fillId="0" borderId="0"/>
    <xf numFmtId="190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109" borderId="43"/>
    <xf numFmtId="0" fontId="96" fillId="0" borderId="0" applyNumberFormat="0" applyFont="0" applyFill="0" applyBorder="0" applyAlignment="0" applyProtection="0">
      <alignment horizontal="left"/>
    </xf>
    <xf numFmtId="15" fontId="96" fillId="0" borderId="0" applyFont="0" applyFill="0" applyBorder="0" applyAlignment="0" applyProtection="0"/>
    <xf numFmtId="4" fontId="96" fillId="0" borderId="0" applyFont="0" applyFill="0" applyBorder="0" applyAlignment="0" applyProtection="0"/>
    <xf numFmtId="0" fontId="97" fillId="0" borderId="31">
      <alignment horizontal="center"/>
    </xf>
    <xf numFmtId="3" fontId="96" fillId="0" borderId="0" applyFont="0" applyFill="0" applyBorder="0" applyAlignment="0" applyProtection="0"/>
    <xf numFmtId="0" fontId="96" fillId="110" borderId="0" applyNumberFormat="0" applyFont="0" applyBorder="0" applyAlignment="0" applyProtection="0"/>
    <xf numFmtId="0" fontId="87" fillId="0" borderId="0"/>
    <xf numFmtId="3" fontId="98" fillId="0" borderId="0" applyFill="0" applyBorder="0" applyAlignment="0" applyProtection="0"/>
    <xf numFmtId="0" fontId="99" fillId="0" borderId="0"/>
    <xf numFmtId="42" fontId="19" fillId="80" borderId="0"/>
    <xf numFmtId="42" fontId="19" fillId="80" borderId="32">
      <alignment vertical="center"/>
    </xf>
    <xf numFmtId="0" fontId="24" fillId="80" borderId="10" applyNumberFormat="0">
      <alignment horizontal="center" vertical="center" wrapText="1"/>
    </xf>
    <xf numFmtId="10" fontId="19" fillId="80" borderId="0"/>
    <xf numFmtId="170" fontId="19" fillId="80" borderId="0"/>
    <xf numFmtId="168" fontId="25" fillId="0" borderId="0" applyBorder="0" applyAlignment="0"/>
    <xf numFmtId="42" fontId="19" fillId="80" borderId="46">
      <alignment horizontal="left"/>
    </xf>
    <xf numFmtId="170" fontId="100" fillId="80" borderId="46">
      <alignment horizontal="left"/>
    </xf>
    <xf numFmtId="14" fontId="101" fillId="0" borderId="0" applyNumberFormat="0" applyFill="0" applyBorder="0" applyAlignment="0" applyProtection="0">
      <alignment horizontal="left"/>
    </xf>
    <xf numFmtId="191" fontId="19" fillId="0" borderId="0" applyFont="0" applyFill="0" applyAlignment="0">
      <alignment horizontal="right"/>
    </xf>
    <xf numFmtId="4" fontId="102" fillId="58" borderId="47" applyNumberFormat="0" applyProtection="0">
      <alignment vertical="center"/>
    </xf>
    <xf numFmtId="4" fontId="103" fillId="59" borderId="47" applyNumberFormat="0" applyProtection="0">
      <alignment vertical="center"/>
    </xf>
    <xf numFmtId="4" fontId="102" fillId="59" borderId="47" applyNumberFormat="0" applyProtection="0">
      <alignment horizontal="left" vertical="center" indent="1"/>
    </xf>
    <xf numFmtId="0" fontId="102" fillId="59" borderId="47" applyNumberFormat="0" applyProtection="0">
      <alignment horizontal="left" vertical="top" indent="1"/>
    </xf>
    <xf numFmtId="0" fontId="19" fillId="39" borderId="0" applyNumberFormat="0" applyProtection="0">
      <alignment horizontal="left" vertical="center" indent="1"/>
    </xf>
    <xf numFmtId="4" fontId="102" fillId="111" borderId="0" applyNumberFormat="0" applyProtection="0">
      <alignment horizontal="left" vertical="center" indent="1"/>
    </xf>
    <xf numFmtId="4" fontId="83" fillId="61" borderId="47" applyNumberFormat="0" applyProtection="0">
      <alignment horizontal="right" vertical="center"/>
    </xf>
    <xf numFmtId="4" fontId="83" fillId="90" borderId="47" applyNumberFormat="0" applyProtection="0">
      <alignment horizontal="right" vertical="center"/>
    </xf>
    <xf numFmtId="4" fontId="83" fillId="63" borderId="47" applyNumberFormat="0" applyProtection="0">
      <alignment horizontal="right" vertical="center"/>
    </xf>
    <xf numFmtId="4" fontId="83" fillId="64" borderId="47" applyNumberFormat="0" applyProtection="0">
      <alignment horizontal="right" vertical="center"/>
    </xf>
    <xf numFmtId="4" fontId="83" fillId="65" borderId="47" applyNumberFormat="0" applyProtection="0">
      <alignment horizontal="right" vertical="center"/>
    </xf>
    <xf numFmtId="4" fontId="83" fillId="66" borderId="47" applyNumberFormat="0" applyProtection="0">
      <alignment horizontal="right" vertical="center"/>
    </xf>
    <xf numFmtId="4" fontId="83" fillId="67" borderId="47" applyNumberFormat="0" applyProtection="0">
      <alignment horizontal="right" vertical="center"/>
    </xf>
    <xf numFmtId="4" fontId="83" fillId="68" borderId="47" applyNumberFormat="0" applyProtection="0">
      <alignment horizontal="right" vertical="center"/>
    </xf>
    <xf numFmtId="4" fontId="83" fillId="69" borderId="47" applyNumberFormat="0" applyProtection="0">
      <alignment horizontal="right" vertical="center"/>
    </xf>
    <xf numFmtId="4" fontId="102" fillId="70" borderId="48" applyNumberFormat="0" applyProtection="0">
      <alignment horizontal="left" vertical="center" indent="1"/>
    </xf>
    <xf numFmtId="4" fontId="83" fillId="73" borderId="0" applyNumberFormat="0" applyProtection="0">
      <alignment horizontal="left" vertical="center" indent="1"/>
    </xf>
    <xf numFmtId="4" fontId="83" fillId="72" borderId="47" applyNumberFormat="0" applyProtection="0">
      <alignment horizontal="right" vertical="center"/>
    </xf>
    <xf numFmtId="4" fontId="83" fillId="73" borderId="0" applyNumberFormat="0" applyProtection="0">
      <alignment horizontal="left" vertical="center" indent="1"/>
    </xf>
    <xf numFmtId="4" fontId="83" fillId="111" borderId="0" applyNumberFormat="0" applyProtection="0">
      <alignment horizontal="left" vertical="center" indent="1"/>
    </xf>
    <xf numFmtId="0" fontId="19" fillId="112" borderId="47" applyNumberFormat="0" applyProtection="0">
      <alignment horizontal="left" vertical="center" indent="1"/>
    </xf>
    <xf numFmtId="0" fontId="19" fillId="112" borderId="47" applyNumberFormat="0" applyProtection="0">
      <alignment horizontal="left" vertical="top" indent="1"/>
    </xf>
    <xf numFmtId="0" fontId="19" fillId="111" borderId="47" applyNumberFormat="0" applyProtection="0">
      <alignment horizontal="left" vertical="center" indent="1"/>
    </xf>
    <xf numFmtId="0" fontId="19" fillId="111" borderId="47" applyNumberFormat="0" applyProtection="0">
      <alignment horizontal="left" vertical="top" indent="1"/>
    </xf>
    <xf numFmtId="0" fontId="19" fillId="113" borderId="47" applyNumberFormat="0" applyProtection="0">
      <alignment horizontal="left" vertical="center" indent="1"/>
    </xf>
    <xf numFmtId="0" fontId="19" fillId="113" borderId="47" applyNumberFormat="0" applyProtection="0">
      <alignment horizontal="left" vertical="top" indent="1"/>
    </xf>
    <xf numFmtId="0" fontId="19" fillId="109" borderId="47" applyNumberFormat="0" applyProtection="0">
      <alignment horizontal="left" vertical="center" indent="1"/>
    </xf>
    <xf numFmtId="0" fontId="19" fillId="109" borderId="47" applyNumberFormat="0" applyProtection="0">
      <alignment horizontal="left" vertical="top" indent="1"/>
    </xf>
    <xf numFmtId="4" fontId="83" fillId="79" borderId="47" applyNumberFormat="0" applyProtection="0">
      <alignment vertical="center"/>
    </xf>
    <xf numFmtId="4" fontId="104" fillId="79" borderId="47" applyNumberFormat="0" applyProtection="0">
      <alignment vertical="center"/>
    </xf>
    <xf numFmtId="4" fontId="83" fillId="79" borderId="47" applyNumberFormat="0" applyProtection="0">
      <alignment horizontal="left" vertical="center" indent="1"/>
    </xf>
    <xf numFmtId="0" fontId="83" fillId="79" borderId="47" applyNumberFormat="0" applyProtection="0">
      <alignment horizontal="left" vertical="top" indent="1"/>
    </xf>
    <xf numFmtId="4" fontId="83" fillId="73" borderId="47" applyNumberFormat="0" applyProtection="0">
      <alignment horizontal="right" vertical="center"/>
    </xf>
    <xf numFmtId="4" fontId="104" fillId="73" borderId="47" applyNumberFormat="0" applyProtection="0">
      <alignment horizontal="right" vertical="center"/>
    </xf>
    <xf numFmtId="4" fontId="83" fillId="72" borderId="47" applyNumberFormat="0" applyProtection="0">
      <alignment horizontal="left" vertical="center" indent="1"/>
    </xf>
    <xf numFmtId="0" fontId="83" fillId="111" borderId="47" applyNumberFormat="0" applyProtection="0">
      <alignment horizontal="left" vertical="top" indent="1"/>
    </xf>
    <xf numFmtId="4" fontId="105" fillId="81" borderId="0" applyNumberFormat="0" applyProtection="0">
      <alignment horizontal="left" vertical="center" indent="1"/>
    </xf>
    <xf numFmtId="4" fontId="106" fillId="73" borderId="47" applyNumberFormat="0" applyProtection="0">
      <alignment horizontal="right" vertical="center"/>
    </xf>
    <xf numFmtId="39" fontId="19" fillId="114" borderId="0"/>
    <xf numFmtId="38" fontId="23" fillId="0" borderId="49"/>
    <xf numFmtId="38" fontId="25" fillId="0" borderId="46"/>
    <xf numFmtId="39" fontId="101" fillId="115" borderId="0"/>
    <xf numFmtId="178" fontId="19" fillId="0" borderId="0">
      <alignment horizontal="left" wrapText="1"/>
    </xf>
    <xf numFmtId="184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88" fontId="19" fillId="0" borderId="0">
      <alignment horizontal="left" wrapText="1"/>
    </xf>
    <xf numFmtId="40" fontId="107" fillId="0" borderId="0" applyBorder="0">
      <alignment horizontal="right"/>
    </xf>
    <xf numFmtId="41" fontId="108" fillId="80" borderId="0">
      <alignment horizontal="left"/>
    </xf>
    <xf numFmtId="0" fontId="109" fillId="0" borderId="0"/>
    <xf numFmtId="0" fontId="46" fillId="0" borderId="0" applyFill="0" applyBorder="0" applyProtection="0">
      <alignment horizontal="left" vertical="top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2" fontId="110" fillId="80" borderId="0">
      <alignment horizontal="left" vertical="center"/>
    </xf>
    <xf numFmtId="0" fontId="24" fillId="80" borderId="0">
      <alignment horizontal="left" wrapText="1"/>
    </xf>
    <xf numFmtId="0" fontId="111" fillId="0" borderId="0">
      <alignment horizontal="left" vertical="center"/>
    </xf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87" fillId="0" borderId="5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90" fillId="0" borderId="0"/>
    <xf numFmtId="0" fontId="115" fillId="0" borderId="0"/>
    <xf numFmtId="0" fontId="64" fillId="0" borderId="0"/>
    <xf numFmtId="0" fontId="64" fillId="0" borderId="0"/>
    <xf numFmtId="0" fontId="64" fillId="0" borderId="0"/>
  </cellStyleXfs>
  <cellXfs count="155">
    <xf numFmtId="0" fontId="0" fillId="0" borderId="0" xfId="0"/>
    <xf numFmtId="164" fontId="20" fillId="0" borderId="0" xfId="44" applyFont="1" applyFill="1" applyAlignment="1" applyProtection="1">
      <alignment horizontal="left"/>
      <protection locked="0"/>
    </xf>
    <xf numFmtId="164" fontId="20" fillId="0" borderId="0" xfId="44" applyFont="1" applyFill="1" applyAlignment="1" applyProtection="1">
      <protection locked="0"/>
    </xf>
    <xf numFmtId="0" fontId="0" fillId="0" borderId="0" xfId="0" applyAlignment="1">
      <alignment horizontal="left"/>
    </xf>
    <xf numFmtId="164" fontId="20" fillId="0" borderId="0" xfId="44" applyFont="1" applyFill="1" applyAlignment="1" applyProtection="1">
      <alignment horizontal="centerContinuous"/>
      <protection locked="0"/>
    </xf>
    <xf numFmtId="164" fontId="20" fillId="0" borderId="0" xfId="44" applyFont="1" applyFill="1" applyAlignment="1">
      <alignment horizontal="centerContinuous"/>
    </xf>
    <xf numFmtId="18" fontId="20" fillId="0" borderId="0" xfId="44" applyNumberFormat="1" applyFont="1" applyFill="1">
      <alignment horizontal="left" wrapText="1"/>
    </xf>
    <xf numFmtId="164" fontId="20" fillId="0" borderId="0" xfId="44" applyFont="1" applyFill="1" applyAlignment="1">
      <alignment horizontal="center"/>
    </xf>
    <xf numFmtId="164" fontId="20" fillId="0" borderId="0" xfId="44" applyFont="1" applyFill="1">
      <alignment horizontal="left" wrapText="1"/>
    </xf>
    <xf numFmtId="164" fontId="20" fillId="0" borderId="0" xfId="44" applyFont="1" applyFill="1" applyAlignment="1" applyProtection="1">
      <alignment horizontal="center"/>
      <protection locked="0"/>
    </xf>
    <xf numFmtId="164" fontId="20" fillId="0" borderId="0" xfId="44" applyFont="1" applyFill="1" applyBorder="1" applyAlignment="1" applyProtection="1">
      <alignment horizontal="center"/>
      <protection locked="0"/>
    </xf>
    <xf numFmtId="164" fontId="20" fillId="0" borderId="10" xfId="44" applyFont="1" applyFill="1" applyBorder="1" applyAlignment="1">
      <alignment horizontal="center"/>
    </xf>
    <xf numFmtId="164" fontId="20" fillId="0" borderId="10" xfId="44" applyFont="1" applyFill="1" applyBorder="1" applyAlignment="1">
      <alignment horizontal="left"/>
    </xf>
    <xf numFmtId="164" fontId="20" fillId="0" borderId="10" xfId="44" applyFont="1" applyFill="1" applyBorder="1">
      <alignment horizontal="left" wrapText="1"/>
    </xf>
    <xf numFmtId="164" fontId="20" fillId="0" borderId="10" xfId="44" applyFont="1" applyFill="1" applyBorder="1" applyAlignment="1" applyProtection="1">
      <alignment horizontal="center"/>
      <protection locked="0"/>
    </xf>
    <xf numFmtId="1" fontId="21" fillId="0" borderId="0" xfId="44" applyNumberFormat="1" applyFont="1" applyFill="1" applyAlignment="1">
      <alignment horizontal="center"/>
    </xf>
    <xf numFmtId="164" fontId="22" fillId="0" borderId="0" xfId="44" applyFont="1" applyFill="1" applyAlignment="1">
      <alignment horizontal="left"/>
    </xf>
    <xf numFmtId="9" fontId="21" fillId="0" borderId="0" xfId="44" applyNumberFormat="1" applyFont="1" applyFill="1" applyBorder="1" applyAlignment="1" applyProtection="1">
      <alignment horizontal="left"/>
      <protection locked="0"/>
    </xf>
    <xf numFmtId="164" fontId="21" fillId="0" borderId="0" xfId="44" applyFont="1" applyFill="1" applyAlignment="1">
      <alignment horizontal="left"/>
    </xf>
    <xf numFmtId="0" fontId="0" fillId="0" borderId="0" xfId="0" applyFill="1"/>
    <xf numFmtId="164" fontId="21" fillId="0" borderId="0" xfId="44" applyFont="1" applyFill="1" applyBorder="1" applyAlignment="1"/>
    <xf numFmtId="166" fontId="21" fillId="0" borderId="0" xfId="44" applyNumberFormat="1" applyFont="1" applyFill="1" applyBorder="1" applyAlignment="1" applyProtection="1">
      <protection locked="0"/>
    </xf>
    <xf numFmtId="164" fontId="22" fillId="0" borderId="0" xfId="44" applyFont="1" applyBorder="1" applyAlignment="1">
      <alignment horizontal="left"/>
    </xf>
    <xf numFmtId="164" fontId="21" fillId="0" borderId="0" xfId="44" quotePrefix="1" applyFont="1" applyFill="1" applyAlignment="1">
      <alignment horizontal="left"/>
    </xf>
    <xf numFmtId="164" fontId="21" fillId="0" borderId="0" xfId="44" quotePrefix="1" applyFont="1" applyFill="1" applyBorder="1" applyAlignment="1">
      <alignment horizontal="left"/>
    </xf>
    <xf numFmtId="166" fontId="22" fillId="0" borderId="0" xfId="44" applyNumberFormat="1" applyFont="1" applyFill="1" applyBorder="1" applyAlignment="1" applyProtection="1">
      <protection locked="0"/>
    </xf>
    <xf numFmtId="164" fontId="21" fillId="0" borderId="0" xfId="44" applyNumberFormat="1" applyFont="1" applyFill="1" applyAlignment="1">
      <alignment horizontal="left"/>
    </xf>
    <xf numFmtId="0" fontId="0" fillId="0" borderId="0" xfId="0" applyFill="1" applyBorder="1"/>
    <xf numFmtId="164" fontId="48" fillId="0" borderId="0" xfId="44" applyFont="1" applyFill="1" applyAlignment="1" applyProtection="1">
      <alignment horizontal="centerContinuous"/>
      <protection locked="0"/>
    </xf>
    <xf numFmtId="43" fontId="0" fillId="0" borderId="0" xfId="0" applyNumberFormat="1"/>
    <xf numFmtId="164" fontId="22" fillId="0" borderId="0" xfId="44" applyFont="1" applyFill="1" applyBorder="1" applyAlignment="1" applyProtection="1">
      <alignment horizontal="left"/>
      <protection locked="0"/>
    </xf>
    <xf numFmtId="164" fontId="21" fillId="0" borderId="0" xfId="44" applyFont="1" applyFill="1">
      <alignment horizontal="left" wrapText="1"/>
    </xf>
    <xf numFmtId="167" fontId="21" fillId="0" borderId="0" xfId="44" applyNumberFormat="1" applyFont="1" applyFill="1" applyBorder="1" applyAlignment="1" applyProtection="1">
      <protection locked="0"/>
    </xf>
    <xf numFmtId="41" fontId="21" fillId="0" borderId="0" xfId="44" applyNumberFormat="1" applyFont="1" applyFill="1" applyBorder="1" applyAlignment="1"/>
    <xf numFmtId="164" fontId="21" fillId="0" borderId="0" xfId="44" applyFont="1" applyFill="1" applyBorder="1">
      <alignment horizontal="left" wrapText="1"/>
    </xf>
    <xf numFmtId="4" fontId="0" fillId="0" borderId="0" xfId="0" applyNumberFormat="1" applyFill="1"/>
    <xf numFmtId="165" fontId="21" fillId="0" borderId="0" xfId="2" applyNumberFormat="1" applyFont="1" applyFill="1" applyBorder="1" applyAlignment="1" applyProtection="1">
      <protection locked="0"/>
    </xf>
    <xf numFmtId="41" fontId="21" fillId="0" borderId="0" xfId="1" applyNumberFormat="1" applyFont="1" applyFill="1"/>
    <xf numFmtId="165" fontId="21" fillId="0" borderId="12" xfId="2" applyNumberFormat="1" applyFont="1" applyFill="1" applyBorder="1"/>
    <xf numFmtId="165" fontId="21" fillId="0" borderId="11" xfId="2" applyNumberFormat="1" applyFont="1" applyFill="1" applyBorder="1" applyAlignment="1">
      <alignment horizontal="right" wrapText="1"/>
    </xf>
    <xf numFmtId="165" fontId="21" fillId="0" borderId="11" xfId="2" applyNumberFormat="1" applyFont="1" applyFill="1" applyBorder="1" applyAlignment="1"/>
    <xf numFmtId="0" fontId="17" fillId="0" borderId="0" xfId="0" applyFont="1"/>
    <xf numFmtId="0" fontId="17" fillId="0" borderId="0" xfId="0" applyFont="1" applyAlignment="1">
      <alignment horizontal="center"/>
    </xf>
    <xf numFmtId="41" fontId="21" fillId="0" borderId="0" xfId="44" applyNumberFormat="1" applyFont="1" applyFill="1" applyAlignment="1"/>
    <xf numFmtId="0" fontId="45" fillId="0" borderId="0" xfId="228" applyFont="1" applyAlignment="1">
      <alignment horizontal="left" vertical="top"/>
    </xf>
    <xf numFmtId="0" fontId="64" fillId="0" borderId="0" xfId="228"/>
    <xf numFmtId="0" fontId="64" fillId="0" borderId="0" xfId="228" applyAlignment="1">
      <alignment horizontal="center"/>
    </xf>
    <xf numFmtId="169" fontId="64" fillId="0" borderId="26" xfId="228" applyNumberFormat="1" applyBorder="1" applyAlignment="1">
      <alignment horizontal="right" vertical="top"/>
    </xf>
    <xf numFmtId="169" fontId="64" fillId="84" borderId="26" xfId="228" applyNumberFormat="1" applyFill="1" applyBorder="1" applyAlignment="1">
      <alignment horizontal="right" vertical="top"/>
    </xf>
    <xf numFmtId="0" fontId="64" fillId="0" borderId="26" xfId="228" applyBorder="1" applyAlignment="1">
      <alignment horizontal="left" vertical="top"/>
    </xf>
    <xf numFmtId="0" fontId="64" fillId="0" borderId="27" xfId="228" applyBorder="1" applyAlignment="1">
      <alignment horizontal="left" vertical="top"/>
    </xf>
    <xf numFmtId="0" fontId="112" fillId="0" borderId="0" xfId="768" applyFont="1" applyProtection="1"/>
    <xf numFmtId="193" fontId="112" fillId="0" borderId="30" xfId="633" applyNumberFormat="1" applyFont="1" applyBorder="1" applyAlignment="1" applyProtection="1"/>
    <xf numFmtId="193" fontId="112" fillId="0" borderId="0" xfId="633" applyNumberFormat="1" applyFont="1" applyAlignment="1" applyProtection="1"/>
    <xf numFmtId="193" fontId="112" fillId="0" borderId="10" xfId="633" applyNumberFormat="1" applyFont="1" applyBorder="1" applyAlignment="1" applyProtection="1"/>
    <xf numFmtId="193" fontId="112" fillId="0" borderId="0" xfId="633" applyNumberFormat="1" applyFont="1" applyBorder="1" applyAlignment="1" applyProtection="1"/>
    <xf numFmtId="0" fontId="113" fillId="0" borderId="0" xfId="768" applyFont="1" applyProtection="1"/>
    <xf numFmtId="171" fontId="112" fillId="0" borderId="0" xfId="633" applyFont="1" applyAlignment="1" applyProtection="1"/>
    <xf numFmtId="0" fontId="24" fillId="0" borderId="0" xfId="768" applyFont="1" applyProtection="1"/>
    <xf numFmtId="43" fontId="112" fillId="0" borderId="0" xfId="633" applyNumberFormat="1" applyFont="1" applyAlignment="1" applyProtection="1">
      <alignment horizontal="right"/>
    </xf>
    <xf numFmtId="165" fontId="112" fillId="0" borderId="0" xfId="633" applyNumberFormat="1" applyFont="1" applyAlignment="1" applyProtection="1">
      <alignment horizontal="right"/>
    </xf>
    <xf numFmtId="44" fontId="112" fillId="0" borderId="0" xfId="633" applyNumberFormat="1" applyFont="1" applyAlignment="1" applyProtection="1">
      <alignment horizontal="right"/>
    </xf>
    <xf numFmtId="44" fontId="112" fillId="0" borderId="30" xfId="633" applyNumberFormat="1" applyFont="1" applyBorder="1" applyAlignment="1" applyProtection="1">
      <alignment horizontal="right"/>
    </xf>
    <xf numFmtId="43" fontId="112" fillId="0" borderId="10" xfId="633" applyNumberFormat="1" applyFont="1" applyBorder="1" applyAlignment="1" applyProtection="1">
      <alignment horizontal="right"/>
    </xf>
    <xf numFmtId="0" fontId="19" fillId="0" borderId="0" xfId="768" applyFont="1" applyProtection="1"/>
    <xf numFmtId="0" fontId="19" fillId="0" borderId="10" xfId="768" applyFont="1" applyBorder="1" applyAlignment="1" applyProtection="1">
      <alignment horizontal="center"/>
    </xf>
    <xf numFmtId="0" fontId="19" fillId="0" borderId="0" xfId="768" applyFont="1" applyAlignment="1" applyProtection="1">
      <alignment horizontal="center"/>
    </xf>
    <xf numFmtId="0" fontId="92" fillId="0" borderId="0" xfId="768" applyFont="1" applyProtection="1"/>
    <xf numFmtId="0" fontId="24" fillId="0" borderId="0" xfId="768" applyFont="1" applyAlignment="1">
      <alignment vertical="top"/>
    </xf>
    <xf numFmtId="43" fontId="0" fillId="116" borderId="0" xfId="0" applyNumberFormat="1" applyFill="1"/>
    <xf numFmtId="43" fontId="17" fillId="0" borderId="0" xfId="0" applyNumberFormat="1" applyFont="1"/>
    <xf numFmtId="0" fontId="64" fillId="0" borderId="26" xfId="228" applyFill="1" applyBorder="1" applyAlignment="1">
      <alignment horizontal="center" vertical="top"/>
    </xf>
    <xf numFmtId="169" fontId="114" fillId="0" borderId="0" xfId="228" applyNumberFormat="1" applyFont="1"/>
    <xf numFmtId="164" fontId="21" fillId="0" borderId="0" xfId="44" applyNumberFormat="1" applyFont="1" applyFill="1" applyBorder="1">
      <alignment horizontal="left" wrapText="1"/>
    </xf>
    <xf numFmtId="164" fontId="0" fillId="0" borderId="0" xfId="0" applyNumberFormat="1" applyFill="1"/>
    <xf numFmtId="0" fontId="0" fillId="0" borderId="0" xfId="0" applyBorder="1"/>
    <xf numFmtId="0" fontId="115" fillId="83" borderId="13" xfId="969" applyFill="1" applyBorder="1" applyAlignment="1">
      <alignment vertical="top"/>
    </xf>
    <xf numFmtId="0" fontId="115" fillId="0" borderId="0" xfId="969" applyAlignment="1">
      <alignment vertical="top"/>
    </xf>
    <xf numFmtId="194" fontId="115" fillId="0" borderId="0" xfId="969" applyNumberFormat="1" applyAlignment="1">
      <alignment horizontal="right" vertical="top"/>
    </xf>
    <xf numFmtId="14" fontId="115" fillId="0" borderId="0" xfId="969" applyNumberFormat="1" applyAlignment="1">
      <alignment horizontal="right" vertical="top"/>
    </xf>
    <xf numFmtId="0" fontId="0" fillId="0" borderId="0" xfId="0" applyAlignment="1">
      <alignment vertical="top"/>
    </xf>
    <xf numFmtId="19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115" fillId="0" borderId="51" xfId="969" applyBorder="1" applyAlignment="1">
      <alignment vertical="top"/>
    </xf>
    <xf numFmtId="0" fontId="115" fillId="0" borderId="42" xfId="969" applyBorder="1" applyAlignment="1">
      <alignment vertical="top"/>
    </xf>
    <xf numFmtId="44" fontId="24" fillId="0" borderId="42" xfId="2" applyFont="1" applyFill="1" applyBorder="1" applyAlignment="1">
      <alignment vertical="top"/>
    </xf>
    <xf numFmtId="0" fontId="64" fillId="0" borderId="0" xfId="970" applyAlignment="1">
      <alignment horizontal="left" vertical="top"/>
    </xf>
    <xf numFmtId="0" fontId="64" fillId="84" borderId="0" xfId="970" applyFill="1" applyAlignment="1">
      <alignment horizontal="left" vertical="top"/>
    </xf>
    <xf numFmtId="0" fontId="64" fillId="84" borderId="26" xfId="970" applyFill="1" applyBorder="1" applyAlignment="1">
      <alignment horizontal="left" vertical="top"/>
    </xf>
    <xf numFmtId="0" fontId="64" fillId="0" borderId="26" xfId="970" applyBorder="1" applyAlignment="1">
      <alignment horizontal="left" vertical="top"/>
    </xf>
    <xf numFmtId="0" fontId="116" fillId="0" borderId="0" xfId="970" applyFont="1" applyAlignment="1">
      <alignment horizontal="left" vertical="top"/>
    </xf>
    <xf numFmtId="0" fontId="64" fillId="0" borderId="27" xfId="970" applyBorder="1" applyAlignment="1">
      <alignment horizontal="left" vertical="top"/>
    </xf>
    <xf numFmtId="0" fontId="116" fillId="117" borderId="28" xfId="970" applyFont="1" applyFill="1" applyBorder="1" applyAlignment="1">
      <alignment horizontal="left" vertical="top"/>
    </xf>
    <xf numFmtId="169" fontId="116" fillId="117" borderId="29" xfId="970" applyNumberFormat="1" applyFont="1" applyFill="1" applyBorder="1" applyAlignment="1">
      <alignment horizontal="right" vertical="top"/>
    </xf>
    <xf numFmtId="169" fontId="64" fillId="84" borderId="26" xfId="970" applyNumberFormat="1" applyFill="1" applyBorder="1" applyAlignment="1">
      <alignment horizontal="right" vertical="top"/>
    </xf>
    <xf numFmtId="169" fontId="64" fillId="0" borderId="26" xfId="970" applyNumberFormat="1" applyBorder="1" applyAlignment="1">
      <alignment horizontal="right" vertical="top"/>
    </xf>
    <xf numFmtId="0" fontId="64" fillId="0" borderId="0" xfId="971" applyAlignment="1">
      <alignment horizontal="left" vertical="top"/>
    </xf>
    <xf numFmtId="0" fontId="64" fillId="84" borderId="0" xfId="971" applyFill="1" applyAlignment="1">
      <alignment horizontal="left" vertical="top"/>
    </xf>
    <xf numFmtId="0" fontId="64" fillId="0" borderId="26" xfId="971" applyBorder="1" applyAlignment="1">
      <alignment horizontal="left" vertical="top"/>
    </xf>
    <xf numFmtId="0" fontId="116" fillId="0" borderId="0" xfId="971" applyFont="1" applyAlignment="1">
      <alignment horizontal="left" vertical="top"/>
    </xf>
    <xf numFmtId="0" fontId="64" fillId="0" borderId="27" xfId="971" applyBorder="1" applyAlignment="1">
      <alignment horizontal="left" vertical="top"/>
    </xf>
    <xf numFmtId="0" fontId="116" fillId="117" borderId="28" xfId="971" applyFont="1" applyFill="1" applyBorder="1" applyAlignment="1">
      <alignment horizontal="left" vertical="top"/>
    </xf>
    <xf numFmtId="169" fontId="116" fillId="117" borderId="29" xfId="971" applyNumberFormat="1" applyFont="1" applyFill="1" applyBorder="1" applyAlignment="1">
      <alignment horizontal="right" vertical="top"/>
    </xf>
    <xf numFmtId="169" fontId="64" fillId="84" borderId="26" xfId="971" applyNumberFormat="1" applyFill="1" applyBorder="1" applyAlignment="1">
      <alignment horizontal="right" vertical="top"/>
    </xf>
    <xf numFmtId="169" fontId="64" fillId="0" borderId="26" xfId="971" applyNumberFormat="1" applyBorder="1" applyAlignment="1">
      <alignment horizontal="right" vertical="top"/>
    </xf>
    <xf numFmtId="0" fontId="116" fillId="117" borderId="28" xfId="0" applyFont="1" applyFill="1" applyBorder="1" applyAlignment="1">
      <alignment horizontal="left" vertical="top"/>
    </xf>
    <xf numFmtId="169" fontId="116" fillId="117" borderId="29" xfId="0" applyNumberFormat="1" applyFont="1" applyFill="1" applyBorder="1" applyAlignment="1">
      <alignment horizontal="right" vertical="top"/>
    </xf>
    <xf numFmtId="0" fontId="0" fillId="84" borderId="0" xfId="0" applyFill="1" applyAlignment="1">
      <alignment horizontal="left" vertical="top"/>
    </xf>
    <xf numFmtId="169" fontId="0" fillId="84" borderId="26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169" fontId="0" fillId="0" borderId="26" xfId="0" applyNumberFormat="1" applyBorder="1" applyAlignment="1">
      <alignment horizontal="right" vertical="top"/>
    </xf>
    <xf numFmtId="42" fontId="21" fillId="0" borderId="0" xfId="44" applyNumberFormat="1" applyFont="1" applyFill="1" applyAlignment="1"/>
    <xf numFmtId="165" fontId="21" fillId="0" borderId="0" xfId="2" applyNumberFormat="1" applyFont="1" applyFill="1" applyAlignment="1">
      <alignment horizontal="right" wrapText="1"/>
    </xf>
    <xf numFmtId="37" fontId="21" fillId="0" borderId="0" xfId="44" applyNumberFormat="1" applyFont="1" applyFill="1" applyAlignment="1">
      <alignment horizontal="right" wrapText="1"/>
    </xf>
    <xf numFmtId="168" fontId="21" fillId="0" borderId="0" xfId="44" applyNumberFormat="1" applyFont="1" applyFill="1" applyBorder="1" applyAlignment="1"/>
    <xf numFmtId="190" fontId="21" fillId="0" borderId="0" xfId="0" applyNumberFormat="1" applyFont="1" applyFill="1" applyBorder="1"/>
    <xf numFmtId="164" fontId="21" fillId="0" borderId="10" xfId="44" quotePrefix="1" applyFont="1" applyFill="1" applyBorder="1" applyAlignment="1">
      <alignment horizontal="left"/>
    </xf>
    <xf numFmtId="164" fontId="21" fillId="0" borderId="10" xfId="44" applyNumberFormat="1" applyFont="1" applyFill="1" applyBorder="1">
      <alignment horizontal="left" wrapText="1"/>
    </xf>
    <xf numFmtId="0" fontId="0" fillId="0" borderId="10" xfId="0" applyFill="1" applyBorder="1"/>
    <xf numFmtId="37" fontId="21" fillId="0" borderId="10" xfId="44" applyNumberFormat="1" applyFont="1" applyFill="1" applyBorder="1" applyAlignment="1">
      <alignment horizontal="right" wrapText="1"/>
    </xf>
    <xf numFmtId="164" fontId="21" fillId="0" borderId="10" xfId="44" applyFont="1" applyFill="1" applyBorder="1" applyAlignment="1"/>
    <xf numFmtId="165" fontId="21" fillId="0" borderId="42" xfId="2" applyNumberFormat="1" applyFont="1" applyFill="1" applyBorder="1" applyAlignment="1">
      <alignment horizontal="right" wrapText="1"/>
    </xf>
    <xf numFmtId="164" fontId="21" fillId="0" borderId="10" xfId="44" applyFont="1" applyFill="1" applyBorder="1" applyAlignment="1">
      <alignment horizontal="left"/>
    </xf>
    <xf numFmtId="167" fontId="21" fillId="0" borderId="10" xfId="44" applyNumberFormat="1" applyFont="1" applyFill="1" applyBorder="1" applyAlignment="1" applyProtection="1">
      <protection locked="0"/>
    </xf>
    <xf numFmtId="164" fontId="0" fillId="0" borderId="10" xfId="0" applyNumberFormat="1" applyFill="1" applyBorder="1"/>
    <xf numFmtId="49" fontId="92" fillId="0" borderId="13" xfId="0" applyNumberFormat="1" applyFont="1" applyFill="1" applyBorder="1" applyAlignment="1">
      <alignment horizontal="left"/>
    </xf>
    <xf numFmtId="49" fontId="92" fillId="0" borderId="13" xfId="0" applyNumberFormat="1" applyFont="1" applyFill="1" applyBorder="1" applyAlignment="1">
      <alignment horizontal="center"/>
    </xf>
    <xf numFmtId="49" fontId="0" fillId="0" borderId="52" xfId="0" applyNumberFormat="1" applyFill="1" applyBorder="1" applyAlignment="1">
      <alignment horizontal="left"/>
    </xf>
    <xf numFmtId="49" fontId="24" fillId="0" borderId="13" xfId="0" applyNumberFormat="1" applyFont="1" applyFill="1" applyBorder="1" applyAlignment="1">
      <alignment horizontal="left"/>
    </xf>
    <xf numFmtId="43" fontId="0" fillId="0" borderId="52" xfId="1" applyFont="1" applyFill="1" applyBorder="1"/>
    <xf numFmtId="43" fontId="24" fillId="0" borderId="13" xfId="1" applyFont="1" applyFill="1" applyBorder="1"/>
    <xf numFmtId="43" fontId="0" fillId="0" borderId="12" xfId="0" applyNumberFormat="1" applyBorder="1"/>
    <xf numFmtId="0" fontId="0" fillId="0" borderId="54" xfId="0" applyBorder="1"/>
    <xf numFmtId="0" fontId="0" fillId="0" borderId="52" xfId="0" applyBorder="1"/>
    <xf numFmtId="0" fontId="0" fillId="0" borderId="53" xfId="0" applyBorder="1"/>
    <xf numFmtId="43" fontId="0" fillId="0" borderId="46" xfId="1" applyFont="1" applyBorder="1"/>
    <xf numFmtId="0" fontId="0" fillId="0" borderId="46" xfId="0" applyBorder="1"/>
    <xf numFmtId="43" fontId="0" fillId="0" borderId="55" xfId="1" applyFont="1" applyBorder="1"/>
    <xf numFmtId="43" fontId="0" fillId="0" borderId="0" xfId="1" applyFont="1" applyBorder="1"/>
    <xf numFmtId="43" fontId="0" fillId="0" borderId="56" xfId="1" applyFont="1" applyBorder="1"/>
    <xf numFmtId="43" fontId="0" fillId="0" borderId="10" xfId="1" applyFont="1" applyBorder="1"/>
    <xf numFmtId="0" fontId="0" fillId="0" borderId="10" xfId="0" applyBorder="1"/>
    <xf numFmtId="43" fontId="0" fillId="0" borderId="57" xfId="1" applyFont="1" applyBorder="1"/>
    <xf numFmtId="43" fontId="0" fillId="0" borderId="0" xfId="0" applyNumberFormat="1" applyFill="1" applyBorder="1"/>
    <xf numFmtId="0" fontId="92" fillId="0" borderId="0" xfId="768" applyFont="1" applyAlignment="1" applyProtection="1">
      <alignment horizontal="center"/>
    </xf>
    <xf numFmtId="0" fontId="24" fillId="0" borderId="0" xfId="768" applyFont="1" applyAlignment="1" applyProtection="1">
      <alignment horizontal="center"/>
    </xf>
    <xf numFmtId="0" fontId="0" fillId="0" borderId="0" xfId="0" applyNumberFormat="1" applyFill="1"/>
    <xf numFmtId="43" fontId="0" fillId="0" borderId="0" xfId="0" applyNumberFormat="1" applyBorder="1"/>
    <xf numFmtId="164" fontId="20" fillId="0" borderId="0" xfId="44" applyFont="1" applyFill="1" applyBorder="1" applyAlignment="1" applyProtection="1">
      <alignment horizontal="center"/>
      <protection locked="0"/>
    </xf>
    <xf numFmtId="164" fontId="20" fillId="0" borderId="0" xfId="44" applyFont="1" applyFill="1" applyAlignment="1" applyProtection="1">
      <alignment horizontal="center"/>
      <protection locked="0"/>
    </xf>
    <xf numFmtId="164" fontId="20" fillId="0" borderId="0" xfId="44" applyFont="1" applyFill="1" applyAlignment="1" applyProtection="1">
      <alignment horizontal="center" wrapText="1"/>
      <protection locked="0"/>
    </xf>
    <xf numFmtId="0" fontId="64" fillId="0" borderId="26" xfId="228" applyBorder="1" applyAlignment="1">
      <alignment horizontal="left" vertical="top"/>
    </xf>
    <xf numFmtId="0" fontId="64" fillId="0" borderId="27" xfId="228" applyBorder="1" applyAlignment="1">
      <alignment horizontal="left" vertical="top"/>
    </xf>
    <xf numFmtId="39" fontId="19" fillId="0" borderId="0" xfId="968" applyNumberFormat="1" applyFont="1" applyFill="1" applyAlignment="1" applyProtection="1">
      <alignment wrapText="1"/>
    </xf>
    <xf numFmtId="0" fontId="19" fillId="0" borderId="0" xfId="768" applyAlignment="1">
      <alignment wrapText="1"/>
    </xf>
  </cellXfs>
  <cellStyles count="973">
    <cellStyle name="_4.06E Pass Throughs" xfId="269"/>
    <cellStyle name="_4.13E Montana Energy Tax" xfId="270"/>
    <cellStyle name="_Book1" xfId="271"/>
    <cellStyle name="_Book1 (2)" xfId="272"/>
    <cellStyle name="_Book2" xfId="273"/>
    <cellStyle name="_Chelan Debt Forecast 12.19.05" xfId="274"/>
    <cellStyle name="_Costs not in AURORA 06GRC" xfId="275"/>
    <cellStyle name="_Costs not in AURORA 2006GRC 6.15.06" xfId="276"/>
    <cellStyle name="_Costs not in AURORA 2007 Rate Case" xfId="277"/>
    <cellStyle name="_Costs not in KWI3000 '06Budget" xfId="278"/>
    <cellStyle name="_DEM-WP (C) Power Cost 2006GRC Order" xfId="279"/>
    <cellStyle name="_DEM-WP Revised (HC) Wild Horse 2006GRC" xfId="280"/>
    <cellStyle name="_DEM-WP(C) Costs not in AURORA 2006GRC" xfId="281"/>
    <cellStyle name="_DEM-WP(C) Costs not in AURORA 2007GRC" xfId="282"/>
    <cellStyle name="_DEM-WP(C) Costs not in AURORA 2007PCORC-5.07Update" xfId="283"/>
    <cellStyle name="_DEM-WP(C) Sumas Proforma 11.5.07" xfId="284"/>
    <cellStyle name="_DEM-WP(C) Westside Hydro Data_051007" xfId="285"/>
    <cellStyle name="_Fuel Prices 4-14" xfId="286"/>
    <cellStyle name="_Power Cost Value Copy 11.30.05 gas 1.09.06 AURORA at 1.10.06" xfId="287"/>
    <cellStyle name="_Pro Forma Rev 07 GRC" xfId="288"/>
    <cellStyle name="_Recon to Darrin's 5.11.05 proforma" xfId="289"/>
    <cellStyle name="_Revenue" xfId="290"/>
    <cellStyle name="_Revenue_Data" xfId="291"/>
    <cellStyle name="_Revenue_Data_1" xfId="292"/>
    <cellStyle name="_Revenue_Data_Pro Forma Rev 09 GRC" xfId="293"/>
    <cellStyle name="_Revenue_Data_Pro Forma Rev 2010 GRC" xfId="294"/>
    <cellStyle name="_Revenue_Data_Pro Forma Rev 2010 GRC_Preliminary" xfId="295"/>
    <cellStyle name="_Revenue_Data_Revenue (Feb 09 - Jan 10)" xfId="296"/>
    <cellStyle name="_Revenue_Data_Revenue (Jan 09 - Dec 09)" xfId="297"/>
    <cellStyle name="_Revenue_Data_Revenue (Mar 09 - Feb 10)" xfId="298"/>
    <cellStyle name="_Revenue_Data_Volume Exhibit (Jan09 - Dec09)" xfId="299"/>
    <cellStyle name="_Revenue_Mins" xfId="300"/>
    <cellStyle name="_Revenue_Pro Forma Rev 07 GRC" xfId="301"/>
    <cellStyle name="_Revenue_Pro Forma Rev 08 GRC" xfId="302"/>
    <cellStyle name="_Revenue_Pro Forma Rev 09 GRC" xfId="303"/>
    <cellStyle name="_Revenue_Pro Forma Rev 2010 GRC" xfId="304"/>
    <cellStyle name="_Revenue_Pro Forma Rev 2010 GRC_Preliminary" xfId="305"/>
    <cellStyle name="_Revenue_Revenue (Feb 09 - Jan 10)" xfId="306"/>
    <cellStyle name="_Revenue_Revenue (Jan 09 - Dec 09)" xfId="307"/>
    <cellStyle name="_Revenue_Revenue (Mar 09 - Feb 10)" xfId="308"/>
    <cellStyle name="_Revenue_Sheet2" xfId="309"/>
    <cellStyle name="_Revenue_Therms Data" xfId="310"/>
    <cellStyle name="_Revenue_Therms Data Rerun" xfId="311"/>
    <cellStyle name="_Revenue_Volume Exhibit (Jan09 - Dec09)" xfId="312"/>
    <cellStyle name="_Tenaska Comparison" xfId="313"/>
    <cellStyle name="_Therms Data" xfId="314"/>
    <cellStyle name="_Therms Data_Pro Forma Rev 09 GRC" xfId="315"/>
    <cellStyle name="_Therms Data_Pro Forma Rev 2010 GRC" xfId="316"/>
    <cellStyle name="_Therms Data_Pro Forma Rev 2010 GRC_Preliminary" xfId="317"/>
    <cellStyle name="_Therms Data_Revenue (Feb 09 - Jan 10)" xfId="318"/>
    <cellStyle name="_Therms Data_Revenue (Jan 09 - Dec 09)" xfId="319"/>
    <cellStyle name="_Therms Data_Revenue (Mar 09 - Feb 10)" xfId="320"/>
    <cellStyle name="_Therms Data_Volume Exhibit (Jan09 - Dec09)" xfId="321"/>
    <cellStyle name="_Value Copy 11 30 05 gas 12 09 05 AURORA at 12 14 05" xfId="322"/>
    <cellStyle name="_VC 6.15.06 update on 06GRC power costs.xls Chart 1" xfId="323"/>
    <cellStyle name="_VC 6.15.06 update on 06GRC power costs.xls Chart 2" xfId="324"/>
    <cellStyle name="_VC 6.15.06 update on 06GRC power costs.xls Chart 3" xfId="325"/>
    <cellStyle name="0,0_x000d__x000a_NA_x000d__x000a_" xfId="326"/>
    <cellStyle name="0000" xfId="327"/>
    <cellStyle name="000000" xfId="328"/>
    <cellStyle name="20% - Accent1" xfId="21" builtinId="30" customBuiltin="1"/>
    <cellStyle name="20% - Accent1 10" xfId="329"/>
    <cellStyle name="20% - Accent1 11" xfId="330"/>
    <cellStyle name="20% - Accent1 12" xfId="331"/>
    <cellStyle name="20% - Accent1 13" xfId="332"/>
    <cellStyle name="20% - Accent1 2" xfId="150"/>
    <cellStyle name="20% - Accent1 2 2" xfId="175"/>
    <cellStyle name="20% - Accent1 3" xfId="333"/>
    <cellStyle name="20% - Accent1 3 2" xfId="334"/>
    <cellStyle name="20% - Accent1 4" xfId="335"/>
    <cellStyle name="20% - Accent1 5" xfId="336"/>
    <cellStyle name="20% - Accent1 6" xfId="337"/>
    <cellStyle name="20% - Accent1 7" xfId="338"/>
    <cellStyle name="20% - Accent1 8" xfId="339"/>
    <cellStyle name="20% - Accent1 9" xfId="340"/>
    <cellStyle name="20% - Accent2" xfId="25" builtinId="34" customBuiltin="1"/>
    <cellStyle name="20% - Accent2 10" xfId="341"/>
    <cellStyle name="20% - Accent2 11" xfId="342"/>
    <cellStyle name="20% - Accent2 12" xfId="343"/>
    <cellStyle name="20% - Accent2 13" xfId="344"/>
    <cellStyle name="20% - Accent2 2" xfId="154"/>
    <cellStyle name="20% - Accent2 2 2" xfId="176"/>
    <cellStyle name="20% - Accent2 3" xfId="345"/>
    <cellStyle name="20% - Accent2 3 2" xfId="346"/>
    <cellStyle name="20% - Accent2 4" xfId="347"/>
    <cellStyle name="20% - Accent2 5" xfId="348"/>
    <cellStyle name="20% - Accent2 6" xfId="349"/>
    <cellStyle name="20% - Accent2 7" xfId="350"/>
    <cellStyle name="20% - Accent2 8" xfId="351"/>
    <cellStyle name="20% - Accent2 9" xfId="352"/>
    <cellStyle name="20% - Accent3" xfId="29" builtinId="38" customBuiltin="1"/>
    <cellStyle name="20% - Accent3 10" xfId="353"/>
    <cellStyle name="20% - Accent3 11" xfId="354"/>
    <cellStyle name="20% - Accent3 12" xfId="355"/>
    <cellStyle name="20% - Accent3 13" xfId="356"/>
    <cellStyle name="20% - Accent3 2" xfId="158"/>
    <cellStyle name="20% - Accent3 2 2" xfId="177"/>
    <cellStyle name="20% - Accent3 3" xfId="357"/>
    <cellStyle name="20% - Accent3 3 2" xfId="358"/>
    <cellStyle name="20% - Accent3 4" xfId="359"/>
    <cellStyle name="20% - Accent3 5" xfId="360"/>
    <cellStyle name="20% - Accent3 6" xfId="361"/>
    <cellStyle name="20% - Accent3 7" xfId="362"/>
    <cellStyle name="20% - Accent3 8" xfId="363"/>
    <cellStyle name="20% - Accent3 9" xfId="364"/>
    <cellStyle name="20% - Accent4" xfId="33" builtinId="42" customBuiltin="1"/>
    <cellStyle name="20% - Accent4 10" xfId="365"/>
    <cellStyle name="20% - Accent4 11" xfId="366"/>
    <cellStyle name="20% - Accent4 12" xfId="367"/>
    <cellStyle name="20% - Accent4 13" xfId="368"/>
    <cellStyle name="20% - Accent4 2" xfId="162"/>
    <cellStyle name="20% - Accent4 2 2" xfId="178"/>
    <cellStyle name="20% - Accent4 3" xfId="369"/>
    <cellStyle name="20% - Accent4 3 2" xfId="370"/>
    <cellStyle name="20% - Accent4 4" xfId="371"/>
    <cellStyle name="20% - Accent4 5" xfId="372"/>
    <cellStyle name="20% - Accent4 6" xfId="373"/>
    <cellStyle name="20% - Accent4 7" xfId="374"/>
    <cellStyle name="20% - Accent4 8" xfId="375"/>
    <cellStyle name="20% - Accent4 9" xfId="376"/>
    <cellStyle name="20% - Accent5" xfId="37" builtinId="46" customBuiltin="1"/>
    <cellStyle name="20% - Accent5 10" xfId="377"/>
    <cellStyle name="20% - Accent5 11" xfId="378"/>
    <cellStyle name="20% - Accent5 12" xfId="379"/>
    <cellStyle name="20% - Accent5 13" xfId="380"/>
    <cellStyle name="20% - Accent5 2" xfId="166"/>
    <cellStyle name="20% - Accent5 2 2" xfId="179"/>
    <cellStyle name="20% - Accent5 3" xfId="381"/>
    <cellStyle name="20% - Accent5 3 2" xfId="382"/>
    <cellStyle name="20% - Accent5 4" xfId="383"/>
    <cellStyle name="20% - Accent5 5" xfId="384"/>
    <cellStyle name="20% - Accent5 6" xfId="385"/>
    <cellStyle name="20% - Accent5 7" xfId="386"/>
    <cellStyle name="20% - Accent5 8" xfId="387"/>
    <cellStyle name="20% - Accent5 9" xfId="388"/>
    <cellStyle name="20% - Accent6" xfId="41" builtinId="50" customBuiltin="1"/>
    <cellStyle name="20% - Accent6 10" xfId="389"/>
    <cellStyle name="20% - Accent6 11" xfId="390"/>
    <cellStyle name="20% - Accent6 12" xfId="391"/>
    <cellStyle name="20% - Accent6 13" xfId="392"/>
    <cellStyle name="20% - Accent6 2" xfId="170"/>
    <cellStyle name="20% - Accent6 2 2" xfId="180"/>
    <cellStyle name="20% - Accent6 3" xfId="393"/>
    <cellStyle name="20% - Accent6 3 2" xfId="394"/>
    <cellStyle name="20% - Accent6 4" xfId="395"/>
    <cellStyle name="20% - Accent6 5" xfId="396"/>
    <cellStyle name="20% - Accent6 6" xfId="397"/>
    <cellStyle name="20% - Accent6 7" xfId="398"/>
    <cellStyle name="20% - Accent6 8" xfId="399"/>
    <cellStyle name="20% - Accent6 9" xfId="400"/>
    <cellStyle name="40% - Accent1" xfId="22" builtinId="31" customBuiltin="1"/>
    <cellStyle name="40% - Accent1 10" xfId="401"/>
    <cellStyle name="40% - Accent1 11" xfId="402"/>
    <cellStyle name="40% - Accent1 12" xfId="403"/>
    <cellStyle name="40% - Accent1 13" xfId="404"/>
    <cellStyle name="40% - Accent1 2" xfId="151"/>
    <cellStyle name="40% - Accent1 2 2" xfId="181"/>
    <cellStyle name="40% - Accent1 3" xfId="405"/>
    <cellStyle name="40% - Accent1 3 2" xfId="406"/>
    <cellStyle name="40% - Accent1 4" xfId="407"/>
    <cellStyle name="40% - Accent1 5" xfId="408"/>
    <cellStyle name="40% - Accent1 6" xfId="409"/>
    <cellStyle name="40% - Accent1 7" xfId="410"/>
    <cellStyle name="40% - Accent1 8" xfId="411"/>
    <cellStyle name="40% - Accent1 9" xfId="412"/>
    <cellStyle name="40% - Accent2" xfId="26" builtinId="35" customBuiltin="1"/>
    <cellStyle name="40% - Accent2 10" xfId="413"/>
    <cellStyle name="40% - Accent2 11" xfId="414"/>
    <cellStyle name="40% - Accent2 12" xfId="415"/>
    <cellStyle name="40% - Accent2 13" xfId="416"/>
    <cellStyle name="40% - Accent2 2" xfId="155"/>
    <cellStyle name="40% - Accent2 2 2" xfId="182"/>
    <cellStyle name="40% - Accent2 3" xfId="417"/>
    <cellStyle name="40% - Accent2 3 2" xfId="418"/>
    <cellStyle name="40% - Accent2 4" xfId="419"/>
    <cellStyle name="40% - Accent2 5" xfId="420"/>
    <cellStyle name="40% - Accent2 6" xfId="421"/>
    <cellStyle name="40% - Accent2 7" xfId="422"/>
    <cellStyle name="40% - Accent2 8" xfId="423"/>
    <cellStyle name="40% - Accent2 9" xfId="424"/>
    <cellStyle name="40% - Accent3" xfId="30" builtinId="39" customBuiltin="1"/>
    <cellStyle name="40% - Accent3 10" xfId="425"/>
    <cellStyle name="40% - Accent3 11" xfId="426"/>
    <cellStyle name="40% - Accent3 12" xfId="427"/>
    <cellStyle name="40% - Accent3 13" xfId="428"/>
    <cellStyle name="40% - Accent3 2" xfId="159"/>
    <cellStyle name="40% - Accent3 2 2" xfId="183"/>
    <cellStyle name="40% - Accent3 3" xfId="429"/>
    <cellStyle name="40% - Accent3 3 2" xfId="430"/>
    <cellStyle name="40% - Accent3 4" xfId="431"/>
    <cellStyle name="40% - Accent3 5" xfId="432"/>
    <cellStyle name="40% - Accent3 6" xfId="433"/>
    <cellStyle name="40% - Accent3 7" xfId="434"/>
    <cellStyle name="40% - Accent3 8" xfId="435"/>
    <cellStyle name="40% - Accent3 9" xfId="436"/>
    <cellStyle name="40% - Accent4" xfId="34" builtinId="43" customBuiltin="1"/>
    <cellStyle name="40% - Accent4 10" xfId="437"/>
    <cellStyle name="40% - Accent4 11" xfId="438"/>
    <cellStyle name="40% - Accent4 12" xfId="439"/>
    <cellStyle name="40% - Accent4 13" xfId="440"/>
    <cellStyle name="40% - Accent4 2" xfId="163"/>
    <cellStyle name="40% - Accent4 2 2" xfId="184"/>
    <cellStyle name="40% - Accent4 3" xfId="441"/>
    <cellStyle name="40% - Accent4 3 2" xfId="442"/>
    <cellStyle name="40% - Accent4 4" xfId="443"/>
    <cellStyle name="40% - Accent4 5" xfId="444"/>
    <cellStyle name="40% - Accent4 6" xfId="445"/>
    <cellStyle name="40% - Accent4 7" xfId="446"/>
    <cellStyle name="40% - Accent4 8" xfId="447"/>
    <cellStyle name="40% - Accent4 9" xfId="448"/>
    <cellStyle name="40% - Accent5" xfId="38" builtinId="47" customBuiltin="1"/>
    <cellStyle name="40% - Accent5 10" xfId="449"/>
    <cellStyle name="40% - Accent5 11" xfId="450"/>
    <cellStyle name="40% - Accent5 12" xfId="451"/>
    <cellStyle name="40% - Accent5 13" xfId="452"/>
    <cellStyle name="40% - Accent5 2" xfId="167"/>
    <cellStyle name="40% - Accent5 2 2" xfId="185"/>
    <cellStyle name="40% - Accent5 3" xfId="453"/>
    <cellStyle name="40% - Accent5 3 2" xfId="454"/>
    <cellStyle name="40% - Accent5 4" xfId="455"/>
    <cellStyle name="40% - Accent5 5" xfId="456"/>
    <cellStyle name="40% - Accent5 6" xfId="457"/>
    <cellStyle name="40% - Accent5 7" xfId="458"/>
    <cellStyle name="40% - Accent5 8" xfId="459"/>
    <cellStyle name="40% - Accent5 9" xfId="460"/>
    <cellStyle name="40% - Accent6" xfId="42" builtinId="51" customBuiltin="1"/>
    <cellStyle name="40% - Accent6 10" xfId="461"/>
    <cellStyle name="40% - Accent6 11" xfId="462"/>
    <cellStyle name="40% - Accent6 12" xfId="463"/>
    <cellStyle name="40% - Accent6 13" xfId="464"/>
    <cellStyle name="40% - Accent6 2" xfId="171"/>
    <cellStyle name="40% - Accent6 2 2" xfId="186"/>
    <cellStyle name="40% - Accent6 3" xfId="465"/>
    <cellStyle name="40% - Accent6 3 2" xfId="466"/>
    <cellStyle name="40% - Accent6 4" xfId="467"/>
    <cellStyle name="40% - Accent6 5" xfId="468"/>
    <cellStyle name="40% - Accent6 6" xfId="469"/>
    <cellStyle name="40% - Accent6 7" xfId="470"/>
    <cellStyle name="40% - Accent6 8" xfId="471"/>
    <cellStyle name="40% - Accent6 9" xfId="472"/>
    <cellStyle name="60% - Accent1" xfId="23" builtinId="32" customBuiltin="1"/>
    <cellStyle name="60% - Accent1 2" xfId="152"/>
    <cellStyle name="60% - Accent1 3" xfId="473"/>
    <cellStyle name="60% - Accent1 4" xfId="474"/>
    <cellStyle name="60% - Accent1 5" xfId="475"/>
    <cellStyle name="60% - Accent1 6" xfId="476"/>
    <cellStyle name="60% - Accent1 7" xfId="477"/>
    <cellStyle name="60% - Accent1 8" xfId="478"/>
    <cellStyle name="60% - Accent1 9" xfId="479"/>
    <cellStyle name="60% - Accent2" xfId="27" builtinId="36" customBuiltin="1"/>
    <cellStyle name="60% - Accent2 2" xfId="156"/>
    <cellStyle name="60% - Accent2 3" xfId="480"/>
    <cellStyle name="60% - Accent2 4" xfId="481"/>
    <cellStyle name="60% - Accent2 5" xfId="482"/>
    <cellStyle name="60% - Accent2 6" xfId="483"/>
    <cellStyle name="60% - Accent2 7" xfId="484"/>
    <cellStyle name="60% - Accent2 8" xfId="485"/>
    <cellStyle name="60% - Accent2 9" xfId="486"/>
    <cellStyle name="60% - Accent3" xfId="31" builtinId="40" customBuiltin="1"/>
    <cellStyle name="60% - Accent3 2" xfId="160"/>
    <cellStyle name="60% - Accent3 3" xfId="487"/>
    <cellStyle name="60% - Accent3 4" xfId="488"/>
    <cellStyle name="60% - Accent3 5" xfId="489"/>
    <cellStyle name="60% - Accent3 6" xfId="490"/>
    <cellStyle name="60% - Accent3 7" xfId="491"/>
    <cellStyle name="60% - Accent3 8" xfId="492"/>
    <cellStyle name="60% - Accent3 9" xfId="493"/>
    <cellStyle name="60% - Accent4" xfId="35" builtinId="44" customBuiltin="1"/>
    <cellStyle name="60% - Accent4 2" xfId="164"/>
    <cellStyle name="60% - Accent4 3" xfId="494"/>
    <cellStyle name="60% - Accent4 4" xfId="495"/>
    <cellStyle name="60% - Accent4 5" xfId="496"/>
    <cellStyle name="60% - Accent4 6" xfId="497"/>
    <cellStyle name="60% - Accent4 7" xfId="498"/>
    <cellStyle name="60% - Accent4 8" xfId="499"/>
    <cellStyle name="60% - Accent4 9" xfId="500"/>
    <cellStyle name="60% - Accent5" xfId="39" builtinId="48" customBuiltin="1"/>
    <cellStyle name="60% - Accent5 2" xfId="168"/>
    <cellStyle name="60% - Accent5 3" xfId="501"/>
    <cellStyle name="60% - Accent5 4" xfId="502"/>
    <cellStyle name="60% - Accent5 5" xfId="503"/>
    <cellStyle name="60% - Accent5 6" xfId="504"/>
    <cellStyle name="60% - Accent5 7" xfId="505"/>
    <cellStyle name="60% - Accent5 8" xfId="506"/>
    <cellStyle name="60% - Accent5 9" xfId="507"/>
    <cellStyle name="60% - Accent6" xfId="43" builtinId="52" customBuiltin="1"/>
    <cellStyle name="60% - Accent6 2" xfId="172"/>
    <cellStyle name="60% - Accent6 3" xfId="508"/>
    <cellStyle name="60% - Accent6 4" xfId="509"/>
    <cellStyle name="60% - Accent6 5" xfId="510"/>
    <cellStyle name="60% - Accent6 6" xfId="511"/>
    <cellStyle name="60% - Accent6 7" xfId="512"/>
    <cellStyle name="60% - Accent6 8" xfId="513"/>
    <cellStyle name="60% - Accent6 9" xfId="514"/>
    <cellStyle name="Accent1" xfId="20" builtinId="29" customBuiltin="1"/>
    <cellStyle name="Accent1 - 20%" xfId="46"/>
    <cellStyle name="Accent1 - 40%" xfId="55"/>
    <cellStyle name="Accent1 - 60%" xfId="60"/>
    <cellStyle name="Accent1 10" xfId="515"/>
    <cellStyle name="Accent1 11" xfId="516"/>
    <cellStyle name="Accent1 12" xfId="517"/>
    <cellStyle name="Accent1 13" xfId="518"/>
    <cellStyle name="Accent1 14" xfId="519"/>
    <cellStyle name="Accent1 15" xfId="520"/>
    <cellStyle name="Accent1 16" xfId="521"/>
    <cellStyle name="Accent1 17" xfId="522"/>
    <cellStyle name="Accent1 18" xfId="523"/>
    <cellStyle name="Accent1 19" xfId="524"/>
    <cellStyle name="Accent1 2" xfId="62"/>
    <cellStyle name="Accent1 20" xfId="525"/>
    <cellStyle name="Accent1 21" xfId="526"/>
    <cellStyle name="Accent1 22" xfId="527"/>
    <cellStyle name="Accent1 3" xfId="149"/>
    <cellStyle name="Accent1 4" xfId="187"/>
    <cellStyle name="Accent1 5" xfId="188"/>
    <cellStyle name="Accent1 6" xfId="189"/>
    <cellStyle name="Accent1 7" xfId="190"/>
    <cellStyle name="Accent1 8" xfId="528"/>
    <cellStyle name="Accent1 9" xfId="529"/>
    <cellStyle name="Accent2" xfId="24" builtinId="33" customBuiltin="1"/>
    <cellStyle name="Accent2 - 20%" xfId="57"/>
    <cellStyle name="Accent2 - 40%" xfId="54"/>
    <cellStyle name="Accent2 - 60%" xfId="50"/>
    <cellStyle name="Accent2 10" xfId="530"/>
    <cellStyle name="Accent2 11" xfId="531"/>
    <cellStyle name="Accent2 12" xfId="532"/>
    <cellStyle name="Accent2 13" xfId="533"/>
    <cellStyle name="Accent2 14" xfId="534"/>
    <cellStyle name="Accent2 15" xfId="535"/>
    <cellStyle name="Accent2 16" xfId="536"/>
    <cellStyle name="Accent2 17" xfId="537"/>
    <cellStyle name="Accent2 18" xfId="538"/>
    <cellStyle name="Accent2 19" xfId="539"/>
    <cellStyle name="Accent2 2" xfId="53"/>
    <cellStyle name="Accent2 20" xfId="540"/>
    <cellStyle name="Accent2 21" xfId="541"/>
    <cellStyle name="Accent2 22" xfId="542"/>
    <cellStyle name="Accent2 3" xfId="153"/>
    <cellStyle name="Accent2 4" xfId="191"/>
    <cellStyle name="Accent2 5" xfId="192"/>
    <cellStyle name="Accent2 6" xfId="193"/>
    <cellStyle name="Accent2 7" xfId="194"/>
    <cellStyle name="Accent2 8" xfId="543"/>
    <cellStyle name="Accent2 9" xfId="544"/>
    <cellStyle name="Accent3" xfId="28" builtinId="37" customBuiltin="1"/>
    <cellStyle name="Accent3 - 20%" xfId="48"/>
    <cellStyle name="Accent3 - 40%" xfId="47"/>
    <cellStyle name="Accent3 - 60%" xfId="51"/>
    <cellStyle name="Accent3 10" xfId="545"/>
    <cellStyle name="Accent3 11" xfId="546"/>
    <cellStyle name="Accent3 12" xfId="547"/>
    <cellStyle name="Accent3 13" xfId="548"/>
    <cellStyle name="Accent3 14" xfId="549"/>
    <cellStyle name="Accent3 15" xfId="550"/>
    <cellStyle name="Accent3 16" xfId="551"/>
    <cellStyle name="Accent3 17" xfId="552"/>
    <cellStyle name="Accent3 18" xfId="553"/>
    <cellStyle name="Accent3 19" xfId="554"/>
    <cellStyle name="Accent3 2" xfId="49"/>
    <cellStyle name="Accent3 20" xfId="555"/>
    <cellStyle name="Accent3 21" xfId="556"/>
    <cellStyle name="Accent3 22" xfId="557"/>
    <cellStyle name="Accent3 3" xfId="157"/>
    <cellStyle name="Accent3 4" xfId="195"/>
    <cellStyle name="Accent3 5" xfId="196"/>
    <cellStyle name="Accent3 6" xfId="197"/>
    <cellStyle name="Accent3 7" xfId="198"/>
    <cellStyle name="Accent3 8" xfId="558"/>
    <cellStyle name="Accent3 9" xfId="559"/>
    <cellStyle name="Accent4" xfId="32" builtinId="41" customBuiltin="1"/>
    <cellStyle name="Accent4 - 20%" xfId="58"/>
    <cellStyle name="Accent4 - 40%" xfId="56"/>
    <cellStyle name="Accent4 - 60%" xfId="52"/>
    <cellStyle name="Accent4 10" xfId="560"/>
    <cellStyle name="Accent4 11" xfId="561"/>
    <cellStyle name="Accent4 12" xfId="562"/>
    <cellStyle name="Accent4 13" xfId="563"/>
    <cellStyle name="Accent4 14" xfId="564"/>
    <cellStyle name="Accent4 15" xfId="565"/>
    <cellStyle name="Accent4 16" xfId="566"/>
    <cellStyle name="Accent4 17" xfId="567"/>
    <cellStyle name="Accent4 18" xfId="568"/>
    <cellStyle name="Accent4 19" xfId="569"/>
    <cellStyle name="Accent4 2" xfId="61"/>
    <cellStyle name="Accent4 20" xfId="570"/>
    <cellStyle name="Accent4 21" xfId="571"/>
    <cellStyle name="Accent4 22" xfId="572"/>
    <cellStyle name="Accent4 3" xfId="161"/>
    <cellStyle name="Accent4 4" xfId="199"/>
    <cellStyle name="Accent4 5" xfId="200"/>
    <cellStyle name="Accent4 6" xfId="201"/>
    <cellStyle name="Accent4 7" xfId="202"/>
    <cellStyle name="Accent4 8" xfId="573"/>
    <cellStyle name="Accent4 9" xfId="574"/>
    <cellStyle name="Accent5" xfId="36" builtinId="45" customBuiltin="1"/>
    <cellStyle name="Accent5 - 20%" xfId="79"/>
    <cellStyle name="Accent5 - 40%" xfId="75"/>
    <cellStyle name="Accent5 - 60%" xfId="71"/>
    <cellStyle name="Accent5 10" xfId="575"/>
    <cellStyle name="Accent5 11" xfId="576"/>
    <cellStyle name="Accent5 12" xfId="577"/>
    <cellStyle name="Accent5 13" xfId="578"/>
    <cellStyle name="Accent5 14" xfId="579"/>
    <cellStyle name="Accent5 15" xfId="580"/>
    <cellStyle name="Accent5 16" xfId="581"/>
    <cellStyle name="Accent5 17" xfId="582"/>
    <cellStyle name="Accent5 18" xfId="583"/>
    <cellStyle name="Accent5 19" xfId="584"/>
    <cellStyle name="Accent5 2" xfId="83"/>
    <cellStyle name="Accent5 20" xfId="585"/>
    <cellStyle name="Accent5 21" xfId="586"/>
    <cellStyle name="Accent5 22" xfId="587"/>
    <cellStyle name="Accent5 3" xfId="165"/>
    <cellStyle name="Accent5 4" xfId="203"/>
    <cellStyle name="Accent5 5" xfId="204"/>
    <cellStyle name="Accent5 6" xfId="205"/>
    <cellStyle name="Accent5 7" xfId="206"/>
    <cellStyle name="Accent5 8" xfId="588"/>
    <cellStyle name="Accent5 9" xfId="589"/>
    <cellStyle name="Accent6" xfId="40" builtinId="49" customBuiltin="1"/>
    <cellStyle name="Accent6 - 20%" xfId="63"/>
    <cellStyle name="Accent6 - 40%" xfId="86"/>
    <cellStyle name="Accent6 - 60%" xfId="82"/>
    <cellStyle name="Accent6 10" xfId="590"/>
    <cellStyle name="Accent6 11" xfId="591"/>
    <cellStyle name="Accent6 12" xfId="592"/>
    <cellStyle name="Accent6 13" xfId="593"/>
    <cellStyle name="Accent6 14" xfId="594"/>
    <cellStyle name="Accent6 15" xfId="595"/>
    <cellStyle name="Accent6 16" xfId="596"/>
    <cellStyle name="Accent6 17" xfId="597"/>
    <cellStyle name="Accent6 18" xfId="598"/>
    <cellStyle name="Accent6 19" xfId="599"/>
    <cellStyle name="Accent6 2" xfId="67"/>
    <cellStyle name="Accent6 20" xfId="600"/>
    <cellStyle name="Accent6 21" xfId="601"/>
    <cellStyle name="Accent6 22" xfId="602"/>
    <cellStyle name="Accent6 3" xfId="169"/>
    <cellStyle name="Accent6 4" xfId="207"/>
    <cellStyle name="Accent6 5" xfId="208"/>
    <cellStyle name="Accent6 6" xfId="209"/>
    <cellStyle name="Accent6 7" xfId="210"/>
    <cellStyle name="Accent6 8" xfId="603"/>
    <cellStyle name="Accent6 9" xfId="604"/>
    <cellStyle name="Bad" xfId="9" builtinId="27" customBuiltin="1"/>
    <cellStyle name="Bad 2" xfId="78"/>
    <cellStyle name="Bad 3" xfId="138"/>
    <cellStyle name="Bad 4" xfId="605"/>
    <cellStyle name="Bad 5" xfId="606"/>
    <cellStyle name="Bad 6" xfId="607"/>
    <cellStyle name="Bad 7" xfId="608"/>
    <cellStyle name="Bad 8" xfId="609"/>
    <cellStyle name="Bad 9" xfId="610"/>
    <cellStyle name="blank" xfId="611"/>
    <cellStyle name="Calc Currency (0)" xfId="612"/>
    <cellStyle name="Calculation" xfId="13" builtinId="22" customBuiltin="1"/>
    <cellStyle name="Calculation 2" xfId="74"/>
    <cellStyle name="Calculation 3" xfId="142"/>
    <cellStyle name="Calculation 4" xfId="613"/>
    <cellStyle name="Calculation 5" xfId="614"/>
    <cellStyle name="Calculation 6" xfId="615"/>
    <cellStyle name="Calculation 7" xfId="616"/>
    <cellStyle name="Calculation 8" xfId="617"/>
    <cellStyle name="Calculation 9" xfId="618"/>
    <cellStyle name="Check Cell" xfId="15" builtinId="23" customBuiltin="1"/>
    <cellStyle name="Check Cell 2" xfId="70"/>
    <cellStyle name="Check Cell 3" xfId="144"/>
    <cellStyle name="Check Cell 4" xfId="619"/>
    <cellStyle name="Check Cell 5" xfId="620"/>
    <cellStyle name="Check Cell 6" xfId="621"/>
    <cellStyle name="Check Cell 7" xfId="622"/>
    <cellStyle name="Check Cell 8" xfId="623"/>
    <cellStyle name="Check Cell 9" xfId="624"/>
    <cellStyle name="CheckCell" xfId="625"/>
    <cellStyle name="Comma" xfId="1" builtinId="3"/>
    <cellStyle name="Comma 10" xfId="626"/>
    <cellStyle name="Comma 11" xfId="627"/>
    <cellStyle name="Comma 12" xfId="628"/>
    <cellStyle name="Comma 13" xfId="629"/>
    <cellStyle name="Comma 14" xfId="630"/>
    <cellStyle name="Comma 15" xfId="631"/>
    <cellStyle name="Comma 16" xfId="632"/>
    <cellStyle name="Comma 17" xfId="633"/>
    <cellStyle name="Comma 18" xfId="634"/>
    <cellStyle name="Comma 19" xfId="635"/>
    <cellStyle name="Comma 2" xfId="211"/>
    <cellStyle name="Comma 2 2" xfId="212"/>
    <cellStyle name="Comma 2 3" xfId="636"/>
    <cellStyle name="Comma 20" xfId="637"/>
    <cellStyle name="Comma 21" xfId="638"/>
    <cellStyle name="Comma 22" xfId="639"/>
    <cellStyle name="Comma 23" xfId="640"/>
    <cellStyle name="Comma 24" xfId="641"/>
    <cellStyle name="Comma 25" xfId="642"/>
    <cellStyle name="Comma 3" xfId="213"/>
    <cellStyle name="Comma 3 2" xfId="643"/>
    <cellStyle name="Comma 3 3" xfId="644"/>
    <cellStyle name="Comma 4" xfId="214"/>
    <cellStyle name="Comma 4 2" xfId="645"/>
    <cellStyle name="Comma 4 3" xfId="950"/>
    <cellStyle name="Comma 4 4" xfId="951"/>
    <cellStyle name="Comma 4 5" xfId="952"/>
    <cellStyle name="Comma 5" xfId="215"/>
    <cellStyle name="Comma 5 2" xfId="646"/>
    <cellStyle name="Comma 6" xfId="216"/>
    <cellStyle name="Comma 6 2" xfId="647"/>
    <cellStyle name="Comma 6 3" xfId="953"/>
    <cellStyle name="Comma 6 4" xfId="954"/>
    <cellStyle name="Comma 6 5" xfId="955"/>
    <cellStyle name="Comma 7" xfId="217"/>
    <cellStyle name="Comma 8" xfId="648"/>
    <cellStyle name="Comma 9" xfId="649"/>
    <cellStyle name="Comma0" xfId="650"/>
    <cellStyle name="Comma0 - Style2" xfId="651"/>
    <cellStyle name="Comma0 - Style4" xfId="652"/>
    <cellStyle name="Comma0 - Style5" xfId="653"/>
    <cellStyle name="Comma0_00COS Ind Allocators" xfId="654"/>
    <cellStyle name="Comma1 - Style1" xfId="655"/>
    <cellStyle name="Copied" xfId="656"/>
    <cellStyle name="COST1" xfId="657"/>
    <cellStyle name="Curren - Style1" xfId="658"/>
    <cellStyle name="Curren - Style2" xfId="659"/>
    <cellStyle name="Curren - Style5" xfId="660"/>
    <cellStyle name="Curren - Style6" xfId="661"/>
    <cellStyle name="Currency" xfId="2" builtinId="4"/>
    <cellStyle name="Currency 10" xfId="662"/>
    <cellStyle name="Currency 11" xfId="663"/>
    <cellStyle name="Currency 12" xfId="664"/>
    <cellStyle name="Currency 13" xfId="665"/>
    <cellStyle name="Currency 14" xfId="666"/>
    <cellStyle name="Currency 15" xfId="667"/>
    <cellStyle name="Currency 16" xfId="668"/>
    <cellStyle name="Currency 17" xfId="669"/>
    <cellStyle name="Currency 18" xfId="670"/>
    <cellStyle name="Currency 19" xfId="671"/>
    <cellStyle name="Currency 2" xfId="218"/>
    <cellStyle name="Currency 2 2" xfId="672"/>
    <cellStyle name="Currency 20" xfId="673"/>
    <cellStyle name="Currency 21" xfId="674"/>
    <cellStyle name="Currency 22" xfId="675"/>
    <cellStyle name="Currency 23" xfId="676"/>
    <cellStyle name="Currency 3" xfId="219"/>
    <cellStyle name="Currency 3 2" xfId="677"/>
    <cellStyle name="Currency 4" xfId="678"/>
    <cellStyle name="Currency 5" xfId="679"/>
    <cellStyle name="Currency 6" xfId="680"/>
    <cellStyle name="Currency 7" xfId="681"/>
    <cellStyle name="Currency 8" xfId="682"/>
    <cellStyle name="Currency 9" xfId="683"/>
    <cellStyle name="Currency0" xfId="684"/>
    <cellStyle name="Date" xfId="685"/>
    <cellStyle name="Emphasis 1" xfId="66"/>
    <cellStyle name="Emphasis 2" xfId="85"/>
    <cellStyle name="Emphasis 3" xfId="81"/>
    <cellStyle name="Entered" xfId="220"/>
    <cellStyle name="Explanatory Text" xfId="18" builtinId="53" customBuiltin="1"/>
    <cellStyle name="Explanatory Text 2" xfId="147"/>
    <cellStyle name="Explanatory Text 3" xfId="686"/>
    <cellStyle name="Explanatory Text 4" xfId="687"/>
    <cellStyle name="Explanatory Text 5" xfId="688"/>
    <cellStyle name="Explanatory Text 6" xfId="689"/>
    <cellStyle name="Explanatory Text 7" xfId="690"/>
    <cellStyle name="Explanatory Text 8" xfId="691"/>
    <cellStyle name="Explanatory Text 9" xfId="692"/>
    <cellStyle name="Fixed" xfId="693"/>
    <cellStyle name="Fixed3 - Style3" xfId="694"/>
    <cellStyle name="Good" xfId="8" builtinId="26" customBuiltin="1"/>
    <cellStyle name="Good 2" xfId="77"/>
    <cellStyle name="Good 3" xfId="137"/>
    <cellStyle name="Good 4" xfId="695"/>
    <cellStyle name="Good 5" xfId="696"/>
    <cellStyle name="Good 6" xfId="697"/>
    <cellStyle name="Good 7" xfId="698"/>
    <cellStyle name="Good 8" xfId="699"/>
    <cellStyle name="Good 9" xfId="700"/>
    <cellStyle name="Grey" xfId="221"/>
    <cellStyle name="Header" xfId="701"/>
    <cellStyle name="Header1" xfId="702"/>
    <cellStyle name="Header2" xfId="703"/>
    <cellStyle name="Heading" xfId="704"/>
    <cellStyle name="Heading 1" xfId="4" builtinId="16" customBuiltin="1"/>
    <cellStyle name="Heading 1 2" xfId="73"/>
    <cellStyle name="Heading 1 3" xfId="133"/>
    <cellStyle name="Heading 1 4" xfId="705"/>
    <cellStyle name="Heading 1 5" xfId="706"/>
    <cellStyle name="Heading 1 6" xfId="707"/>
    <cellStyle name="Heading 1 7" xfId="708"/>
    <cellStyle name="Heading 1 8" xfId="709"/>
    <cellStyle name="Heading 1 9" xfId="710"/>
    <cellStyle name="Heading 2" xfId="5" builtinId="17" customBuiltin="1"/>
    <cellStyle name="Heading 2 2" xfId="69"/>
    <cellStyle name="Heading 2 3" xfId="134"/>
    <cellStyle name="Heading 2 4" xfId="711"/>
    <cellStyle name="Heading 2 5" xfId="712"/>
    <cellStyle name="Heading 2 6" xfId="713"/>
    <cellStyle name="Heading 2 7" xfId="714"/>
    <cellStyle name="Heading 2 8" xfId="715"/>
    <cellStyle name="Heading 2 9" xfId="716"/>
    <cellStyle name="Heading 3" xfId="6" builtinId="18" customBuiltin="1"/>
    <cellStyle name="Heading 3 2" xfId="65"/>
    <cellStyle name="Heading 3 3" xfId="135"/>
    <cellStyle name="Heading 3 4" xfId="717"/>
    <cellStyle name="Heading 3 5" xfId="718"/>
    <cellStyle name="Heading 3 6" xfId="719"/>
    <cellStyle name="Heading 3 7" xfId="720"/>
    <cellStyle name="Heading 3 8" xfId="721"/>
    <cellStyle name="Heading 3 9" xfId="722"/>
    <cellStyle name="Heading 4" xfId="7" builtinId="19" customBuiltin="1"/>
    <cellStyle name="Heading 4 2" xfId="84"/>
    <cellStyle name="Heading 4 3" xfId="136"/>
    <cellStyle name="Heading 4 4" xfId="723"/>
    <cellStyle name="Heading 4 5" xfId="724"/>
    <cellStyle name="Heading 4 6" xfId="725"/>
    <cellStyle name="Heading 4 7" xfId="726"/>
    <cellStyle name="Heading 4 8" xfId="727"/>
    <cellStyle name="Heading 4 9" xfId="728"/>
    <cellStyle name="Heading1" xfId="729"/>
    <cellStyle name="Heading2" xfId="730"/>
    <cellStyle name="Input" xfId="11" builtinId="20" customBuiltin="1"/>
    <cellStyle name="Input [yellow]" xfId="222"/>
    <cellStyle name="Input 10" xfId="731"/>
    <cellStyle name="Input 11" xfId="732"/>
    <cellStyle name="Input 12" xfId="733"/>
    <cellStyle name="Input 13" xfId="734"/>
    <cellStyle name="Input 14" xfId="735"/>
    <cellStyle name="Input 15" xfId="736"/>
    <cellStyle name="Input 16" xfId="737"/>
    <cellStyle name="Input 17" xfId="738"/>
    <cellStyle name="Input 18" xfId="739"/>
    <cellStyle name="Input 19" xfId="740"/>
    <cellStyle name="Input 2" xfId="80"/>
    <cellStyle name="Input 20" xfId="741"/>
    <cellStyle name="Input 21" xfId="742"/>
    <cellStyle name="Input 22" xfId="743"/>
    <cellStyle name="Input 3" xfId="140"/>
    <cellStyle name="Input 4" xfId="223"/>
    <cellStyle name="Input 5" xfId="224"/>
    <cellStyle name="Input 6" xfId="225"/>
    <cellStyle name="Input 7" xfId="744"/>
    <cellStyle name="Input 8" xfId="745"/>
    <cellStyle name="Input 9" xfId="746"/>
    <cellStyle name="Input Cells" xfId="747"/>
    <cellStyle name="Input Cells Percent" xfId="748"/>
    <cellStyle name="Lines" xfId="749"/>
    <cellStyle name="LINKED" xfId="750"/>
    <cellStyle name="Linked Cell" xfId="14" builtinId="24" customBuiltin="1"/>
    <cellStyle name="Linked Cell 2" xfId="76"/>
    <cellStyle name="Linked Cell 3" xfId="143"/>
    <cellStyle name="Linked Cell 4" xfId="751"/>
    <cellStyle name="Linked Cell 5" xfId="752"/>
    <cellStyle name="Linked Cell 6" xfId="753"/>
    <cellStyle name="Linked Cell 7" xfId="754"/>
    <cellStyle name="Linked Cell 8" xfId="755"/>
    <cellStyle name="Linked Cell 9" xfId="756"/>
    <cellStyle name="modified border" xfId="757"/>
    <cellStyle name="modified border1" xfId="758"/>
    <cellStyle name="Neutral" xfId="10" builtinId="28" customBuiltin="1"/>
    <cellStyle name="Neutral 2" xfId="72"/>
    <cellStyle name="Neutral 3" xfId="139"/>
    <cellStyle name="Neutral 4" xfId="759"/>
    <cellStyle name="Neutral 5" xfId="760"/>
    <cellStyle name="Neutral 6" xfId="761"/>
    <cellStyle name="Neutral 7" xfId="762"/>
    <cellStyle name="Neutral 8" xfId="763"/>
    <cellStyle name="Neutral 9" xfId="764"/>
    <cellStyle name="no dec" xfId="765"/>
    <cellStyle name="Normal" xfId="0" builtinId="0"/>
    <cellStyle name="Normal - Style1" xfId="226"/>
    <cellStyle name="Normal - Style1 2" xfId="766"/>
    <cellStyle name="Normal 10" xfId="227"/>
    <cellStyle name="Normal 10 2" xfId="767"/>
    <cellStyle name="Normal 11" xfId="228"/>
    <cellStyle name="Normal 11 2" xfId="768"/>
    <cellStyle name="Normal 12" xfId="769"/>
    <cellStyle name="Normal 12 2" xfId="770"/>
    <cellStyle name="Normal 13" xfId="771"/>
    <cellStyle name="Normal 13 2" xfId="772"/>
    <cellStyle name="Normal 14" xfId="773"/>
    <cellStyle name="Normal 15" xfId="774"/>
    <cellStyle name="Normal 155" xfId="174"/>
    <cellStyle name="Normal 16" xfId="775"/>
    <cellStyle name="Normal 17" xfId="776"/>
    <cellStyle name="Normal 18" xfId="777"/>
    <cellStyle name="Normal 19" xfId="778"/>
    <cellStyle name="Normal 2" xfId="45"/>
    <cellStyle name="Normal 2 2" xfId="229"/>
    <cellStyle name="Normal 2 2 2" xfId="779"/>
    <cellStyle name="Normal 2 2 3" xfId="780"/>
    <cellStyle name="Normal 2 3" xfId="230"/>
    <cellStyle name="Normal 2 4" xfId="231"/>
    <cellStyle name="Normal 2 5" xfId="781"/>
    <cellStyle name="Normal 2 5 2" xfId="956"/>
    <cellStyle name="Normal 2 5 3" xfId="957"/>
    <cellStyle name="Normal 2 6" xfId="782"/>
    <cellStyle name="Normal 2 7" xfId="783"/>
    <cellStyle name="Normal 2 8" xfId="784"/>
    <cellStyle name="Normal 2_Allocation Method - Working File" xfId="785"/>
    <cellStyle name="Normal 20" xfId="786"/>
    <cellStyle name="Normal 21" xfId="787"/>
    <cellStyle name="Normal 22" xfId="788"/>
    <cellStyle name="Normal 23" xfId="789"/>
    <cellStyle name="Normal 24" xfId="790"/>
    <cellStyle name="Normal 25" xfId="791"/>
    <cellStyle name="Normal 26" xfId="792"/>
    <cellStyle name="Normal 27" xfId="793"/>
    <cellStyle name="Normal 28" xfId="794"/>
    <cellStyle name="Normal 29" xfId="795"/>
    <cellStyle name="Normal 3" xfId="59"/>
    <cellStyle name="Normal 3 2" xfId="232"/>
    <cellStyle name="Normal 3 2 2" xfId="958"/>
    <cellStyle name="Normal 3 2 3" xfId="959"/>
    <cellStyle name="Normal 3 2 4" xfId="960"/>
    <cellStyle name="Normal 3 2 5" xfId="961"/>
    <cellStyle name="Normal 3 3" xfId="796"/>
    <cellStyle name="Normal 3 4" xfId="797"/>
    <cellStyle name="Normal 3 5" xfId="798"/>
    <cellStyle name="Normal 3 6" xfId="799"/>
    <cellStyle name="Normal 3_Net Classified Plant" xfId="800"/>
    <cellStyle name="Normal 30" xfId="801"/>
    <cellStyle name="Normal 31" xfId="802"/>
    <cellStyle name="Normal 32" xfId="803"/>
    <cellStyle name="Normal 33" xfId="804"/>
    <cellStyle name="Normal 34" xfId="805"/>
    <cellStyle name="Normal 35" xfId="969"/>
    <cellStyle name="Normal 36" xfId="970"/>
    <cellStyle name="Normal 37" xfId="971"/>
    <cellStyle name="Normal 38" xfId="972"/>
    <cellStyle name="Normal 4" xfId="132"/>
    <cellStyle name="Normal 4 2" xfId="806"/>
    <cellStyle name="Normal 4 3" xfId="807"/>
    <cellStyle name="Normal 4_Net Classified Plant" xfId="808"/>
    <cellStyle name="Normal 5" xfId="173"/>
    <cellStyle name="Normal 5 2" xfId="809"/>
    <cellStyle name="Normal 5 3" xfId="962"/>
    <cellStyle name="Normal 5 4" xfId="963"/>
    <cellStyle name="Normal 5 5" xfId="964"/>
    <cellStyle name="Normal 6" xfId="233"/>
    <cellStyle name="Normal 6 2" xfId="810"/>
    <cellStyle name="Normal 7" xfId="234"/>
    <cellStyle name="Normal 7 2" xfId="811"/>
    <cellStyle name="Normal 7 3" xfId="965"/>
    <cellStyle name="Normal 7 4" xfId="966"/>
    <cellStyle name="Normal 7 5" xfId="967"/>
    <cellStyle name="Normal 8" xfId="131"/>
    <cellStyle name="Normal 8 2" xfId="812"/>
    <cellStyle name="Normal 9" xfId="235"/>
    <cellStyle name="Normal 9 2" xfId="813"/>
    <cellStyle name="Normal_Monthly" xfId="968"/>
    <cellStyle name="Note" xfId="17" builtinId="10" customBuiltin="1"/>
    <cellStyle name="Note 10" xfId="814"/>
    <cellStyle name="Note 10 2" xfId="815"/>
    <cellStyle name="Note 11" xfId="816"/>
    <cellStyle name="Note 11 2" xfId="817"/>
    <cellStyle name="Note 12" xfId="818"/>
    <cellStyle name="Note 12 2" xfId="819"/>
    <cellStyle name="Note 13" xfId="820"/>
    <cellStyle name="Note 2" xfId="68"/>
    <cellStyle name="Note 2 2" xfId="236"/>
    <cellStyle name="Note 3" xfId="146"/>
    <cellStyle name="Note 3 2" xfId="821"/>
    <cellStyle name="Note 4" xfId="822"/>
    <cellStyle name="Note 4 2" xfId="823"/>
    <cellStyle name="Note 5" xfId="824"/>
    <cellStyle name="Note 5 2" xfId="825"/>
    <cellStyle name="Note 6" xfId="826"/>
    <cellStyle name="Note 6 2" xfId="827"/>
    <cellStyle name="Note 7" xfId="828"/>
    <cellStyle name="Note 7 2" xfId="829"/>
    <cellStyle name="Note 8" xfId="830"/>
    <cellStyle name="Note 8 2" xfId="831"/>
    <cellStyle name="Note 9" xfId="832"/>
    <cellStyle name="Note 9 2" xfId="833"/>
    <cellStyle name="Output" xfId="12" builtinId="21" customBuiltin="1"/>
    <cellStyle name="Output 2" xfId="64"/>
    <cellStyle name="Output 3" xfId="141"/>
    <cellStyle name="Output 4" xfId="834"/>
    <cellStyle name="Output 5" xfId="835"/>
    <cellStyle name="Output 6" xfId="836"/>
    <cellStyle name="Output 7" xfId="837"/>
    <cellStyle name="Output 8" xfId="838"/>
    <cellStyle name="Output 9" xfId="839"/>
    <cellStyle name="Percen - Style1" xfId="840"/>
    <cellStyle name="Percen - Style2" xfId="841"/>
    <cellStyle name="Percen - Style3" xfId="842"/>
    <cellStyle name="Percent (0)" xfId="843"/>
    <cellStyle name="Percent [2]" xfId="237"/>
    <cellStyle name="Percent 10" xfId="844"/>
    <cellStyle name="Percent 2" xfId="238"/>
    <cellStyle name="Percent 3" xfId="239"/>
    <cellStyle name="Percent 3 2" xfId="845"/>
    <cellStyle name="Percent 4" xfId="846"/>
    <cellStyle name="Percent 5" xfId="847"/>
    <cellStyle name="Percent 6" xfId="848"/>
    <cellStyle name="Percent 7" xfId="849"/>
    <cellStyle name="Percent 8" xfId="850"/>
    <cellStyle name="Percent 9" xfId="851"/>
    <cellStyle name="Processing" xfId="852"/>
    <cellStyle name="PSChar" xfId="853"/>
    <cellStyle name="PSDate" xfId="854"/>
    <cellStyle name="PSDec" xfId="855"/>
    <cellStyle name="PSHeading" xfId="856"/>
    <cellStyle name="PSInt" xfId="857"/>
    <cellStyle name="PSSpacer" xfId="858"/>
    <cellStyle name="purple - Style8" xfId="859"/>
    <cellStyle name="RED" xfId="860"/>
    <cellStyle name="Red - Style7" xfId="861"/>
    <cellStyle name="Report" xfId="862"/>
    <cellStyle name="Report Bar" xfId="863"/>
    <cellStyle name="Report Heading" xfId="864"/>
    <cellStyle name="Report Percent" xfId="865"/>
    <cellStyle name="Report Unit Cost" xfId="866"/>
    <cellStyle name="Reports" xfId="867"/>
    <cellStyle name="Reports Total" xfId="868"/>
    <cellStyle name="Reports Unit Cost Total" xfId="869"/>
    <cellStyle name="RevList" xfId="870"/>
    <cellStyle name="round100" xfId="871"/>
    <cellStyle name="SAPBEXaggData" xfId="87"/>
    <cellStyle name="SAPBEXaggData 2" xfId="872"/>
    <cellStyle name="SAPBEXaggDataEmph" xfId="88"/>
    <cellStyle name="SAPBEXaggDataEmph 2" xfId="873"/>
    <cellStyle name="SAPBEXaggItem" xfId="89"/>
    <cellStyle name="SAPBEXaggItem 2" xfId="874"/>
    <cellStyle name="SAPBEXaggItemX" xfId="90"/>
    <cellStyle name="SAPBEXaggItemX 2" xfId="875"/>
    <cellStyle name="SAPBEXchaText" xfId="91"/>
    <cellStyle name="SAPBEXchaText 2" xfId="876"/>
    <cellStyle name="SAPBEXchaText 3" xfId="877"/>
    <cellStyle name="SAPBEXexcBad7" xfId="92"/>
    <cellStyle name="SAPBEXexcBad7 2" xfId="878"/>
    <cellStyle name="SAPBEXexcBad8" xfId="93"/>
    <cellStyle name="SAPBEXexcBad8 2" xfId="879"/>
    <cellStyle name="SAPBEXexcBad9" xfId="94"/>
    <cellStyle name="SAPBEXexcBad9 2" xfId="880"/>
    <cellStyle name="SAPBEXexcCritical4" xfId="95"/>
    <cellStyle name="SAPBEXexcCritical4 2" xfId="881"/>
    <cellStyle name="SAPBEXexcCritical5" xfId="96"/>
    <cellStyle name="SAPBEXexcCritical5 2" xfId="882"/>
    <cellStyle name="SAPBEXexcCritical6" xfId="97"/>
    <cellStyle name="SAPBEXexcCritical6 2" xfId="883"/>
    <cellStyle name="SAPBEXexcGood1" xfId="98"/>
    <cellStyle name="SAPBEXexcGood1 2" xfId="884"/>
    <cellStyle name="SAPBEXexcGood2" xfId="99"/>
    <cellStyle name="SAPBEXexcGood2 2" xfId="885"/>
    <cellStyle name="SAPBEXexcGood3" xfId="100"/>
    <cellStyle name="SAPBEXexcGood3 2" xfId="886"/>
    <cellStyle name="SAPBEXfilterDrill" xfId="101"/>
    <cellStyle name="SAPBEXfilterDrill 2" xfId="887"/>
    <cellStyle name="SAPBEXfilterItem" xfId="102"/>
    <cellStyle name="SAPBEXfilterItem 2" xfId="888"/>
    <cellStyle name="SAPBEXfilterText" xfId="103"/>
    <cellStyle name="SAPBEXformats" xfId="104"/>
    <cellStyle name="SAPBEXformats 2" xfId="889"/>
    <cellStyle name="SAPBEXheaderItem" xfId="105"/>
    <cellStyle name="SAPBEXheaderItem 2" xfId="890"/>
    <cellStyle name="SAPBEXheaderText" xfId="106"/>
    <cellStyle name="SAPBEXheaderText 2" xfId="891"/>
    <cellStyle name="SAPBEXHLevel0" xfId="107"/>
    <cellStyle name="SAPBEXHLevel0 2" xfId="892"/>
    <cellStyle name="SAPBEXHLevel0X" xfId="108"/>
    <cellStyle name="SAPBEXHLevel0X 2" xfId="893"/>
    <cellStyle name="SAPBEXHLevel1" xfId="109"/>
    <cellStyle name="SAPBEXHLevel1 2" xfId="894"/>
    <cellStyle name="SAPBEXHLevel1X" xfId="110"/>
    <cellStyle name="SAPBEXHLevel1X 2" xfId="895"/>
    <cellStyle name="SAPBEXHLevel2" xfId="111"/>
    <cellStyle name="SAPBEXHLevel2 2" xfId="896"/>
    <cellStyle name="SAPBEXHLevel2X" xfId="112"/>
    <cellStyle name="SAPBEXHLevel2X 2" xfId="897"/>
    <cellStyle name="SAPBEXHLevel3" xfId="113"/>
    <cellStyle name="SAPBEXHLevel3 2" xfId="898"/>
    <cellStyle name="SAPBEXHLevel3X" xfId="114"/>
    <cellStyle name="SAPBEXHLevel3X 2" xfId="899"/>
    <cellStyle name="SAPBEXinputData" xfId="115"/>
    <cellStyle name="SAPBEXItemHeader" xfId="116"/>
    <cellStyle name="SAPBEXresData" xfId="117"/>
    <cellStyle name="SAPBEXresData 2" xfId="900"/>
    <cellStyle name="SAPBEXresDataEmph" xfId="118"/>
    <cellStyle name="SAPBEXresDataEmph 2" xfId="901"/>
    <cellStyle name="SAPBEXresItem" xfId="119"/>
    <cellStyle name="SAPBEXresItem 2" xfId="902"/>
    <cellStyle name="SAPBEXresItemX" xfId="120"/>
    <cellStyle name="SAPBEXresItemX 2" xfId="903"/>
    <cellStyle name="SAPBEXstdData" xfId="121"/>
    <cellStyle name="SAPBEXstdData 2" xfId="904"/>
    <cellStyle name="SAPBEXstdDataEmph" xfId="122"/>
    <cellStyle name="SAPBEXstdDataEmph 2" xfId="905"/>
    <cellStyle name="SAPBEXstdItem" xfId="123"/>
    <cellStyle name="SAPBEXstdItem 2" xfId="906"/>
    <cellStyle name="SAPBEXstdItemX" xfId="124"/>
    <cellStyle name="SAPBEXstdItemX 2" xfId="907"/>
    <cellStyle name="SAPBEXtitle" xfId="125"/>
    <cellStyle name="SAPBEXtitle 2" xfId="908"/>
    <cellStyle name="SAPBEXunassignedItem" xfId="126"/>
    <cellStyle name="SAPBEXundefined" xfId="127"/>
    <cellStyle name="SAPBEXundefined 2" xfId="909"/>
    <cellStyle name="SAPBorder" xfId="240"/>
    <cellStyle name="SAPDataCell" xfId="241"/>
    <cellStyle name="SAPDataTotalCell" xfId="242"/>
    <cellStyle name="SAPDimensionCell" xfId="243"/>
    <cellStyle name="SAPEditableDataCell" xfId="244"/>
    <cellStyle name="SAPEditableDataTotalCell" xfId="245"/>
    <cellStyle name="SAPEmphasized" xfId="246"/>
    <cellStyle name="SAPEmphasizedTotal" xfId="247"/>
    <cellStyle name="SAPExceptionLevel1" xfId="248"/>
    <cellStyle name="SAPExceptionLevel2" xfId="249"/>
    <cellStyle name="SAPExceptionLevel3" xfId="250"/>
    <cellStyle name="SAPExceptionLevel4" xfId="251"/>
    <cellStyle name="SAPExceptionLevel5" xfId="252"/>
    <cellStyle name="SAPExceptionLevel6" xfId="253"/>
    <cellStyle name="SAPExceptionLevel7" xfId="254"/>
    <cellStyle name="SAPExceptionLevel8" xfId="255"/>
    <cellStyle name="SAPExceptionLevel9" xfId="256"/>
    <cellStyle name="SAPHierarchyCell0" xfId="257"/>
    <cellStyle name="SAPHierarchyCell1" xfId="258"/>
    <cellStyle name="SAPHierarchyCell2" xfId="259"/>
    <cellStyle name="SAPHierarchyCell3" xfId="260"/>
    <cellStyle name="SAPHierarchyCell4" xfId="261"/>
    <cellStyle name="SAPLockedDataCell" xfId="262"/>
    <cellStyle name="SAPLockedDataTotalCell" xfId="263"/>
    <cellStyle name="SAPMemberCell" xfId="264"/>
    <cellStyle name="SAPMemberTotalCell" xfId="265"/>
    <cellStyle name="SAPReadonlyDataCell" xfId="266"/>
    <cellStyle name="SAPReadonlyDataTotalCell" xfId="267"/>
    <cellStyle name="shade" xfId="910"/>
    <cellStyle name="Sheet Title" xfId="128"/>
    <cellStyle name="StmtTtl1" xfId="911"/>
    <cellStyle name="StmtTtl2" xfId="912"/>
    <cellStyle name="STYL1 - Style1" xfId="913"/>
    <cellStyle name="Style 1" xfId="44"/>
    <cellStyle name="Style 1 2" xfId="914"/>
    <cellStyle name="Style 1 3" xfId="915"/>
    <cellStyle name="Style 1 3 2" xfId="916"/>
    <cellStyle name="Style 1 3 2 2" xfId="917"/>
    <cellStyle name="Style 1 3 2 3" xfId="918"/>
    <cellStyle name="Style 1 3 3" xfId="919"/>
    <cellStyle name="Style 1 3 4" xfId="920"/>
    <cellStyle name="Style 1 3 5" xfId="921"/>
    <cellStyle name="Style 1 4" xfId="922"/>
    <cellStyle name="Subtotal" xfId="923"/>
    <cellStyle name="Sub-total" xfId="924"/>
    <cellStyle name="taples Plaza" xfId="925"/>
    <cellStyle name="Tickmark" xfId="926"/>
    <cellStyle name="Title" xfId="3" builtinId="15" customBuiltin="1"/>
    <cellStyle name="Title 2" xfId="268"/>
    <cellStyle name="Title 3" xfId="927"/>
    <cellStyle name="Title 4" xfId="928"/>
    <cellStyle name="Title 5" xfId="929"/>
    <cellStyle name="Title 6" xfId="930"/>
    <cellStyle name="Title 7" xfId="931"/>
    <cellStyle name="Title 8" xfId="932"/>
    <cellStyle name="Title 9" xfId="933"/>
    <cellStyle name="Title: Major" xfId="934"/>
    <cellStyle name="Title: Minor" xfId="935"/>
    <cellStyle name="Title: Worksheet" xfId="936"/>
    <cellStyle name="Total" xfId="19" builtinId="25" customBuiltin="1"/>
    <cellStyle name="Total 2" xfId="129"/>
    <cellStyle name="Total 3" xfId="148"/>
    <cellStyle name="Total 4" xfId="937"/>
    <cellStyle name="Total 5" xfId="938"/>
    <cellStyle name="Total 6" xfId="939"/>
    <cellStyle name="Total 7" xfId="940"/>
    <cellStyle name="Total 8" xfId="941"/>
    <cellStyle name="Total 9" xfId="942"/>
    <cellStyle name="Total4 - Style4" xfId="943"/>
    <cellStyle name="Warning Text" xfId="16" builtinId="11" customBuiltin="1"/>
    <cellStyle name="Warning Text 2" xfId="130"/>
    <cellStyle name="Warning Text 3" xfId="145"/>
    <cellStyle name="Warning Text 4" xfId="944"/>
    <cellStyle name="Warning Text 5" xfId="945"/>
    <cellStyle name="Warning Text 6" xfId="946"/>
    <cellStyle name="Warning Text 7" xfId="947"/>
    <cellStyle name="Warning Text 8" xfId="948"/>
    <cellStyle name="Warning Text 9" xfId="949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75930</xdr:colOff>
      <xdr:row>3</xdr:row>
      <xdr:rowOff>68580</xdr:rowOff>
    </xdr:from>
    <xdr:to>
      <xdr:col>6</xdr:col>
      <xdr:colOff>2057709</xdr:colOff>
      <xdr:row>29</xdr:row>
      <xdr:rowOff>152867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490" y="617220"/>
          <a:ext cx="3200979" cy="4839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308956</xdr:colOff>
      <xdr:row>1</xdr:row>
      <xdr:rowOff>106680</xdr:rowOff>
    </xdr:from>
    <xdr:to>
      <xdr:col>10</xdr:col>
      <xdr:colOff>251971</xdr:colOff>
      <xdr:row>16</xdr:row>
      <xdr:rowOff>106971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816" y="289560"/>
          <a:ext cx="4819815" cy="27434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3">
          <cell r="E13">
            <v>5.2789999999999998E-3</v>
          </cell>
        </row>
        <row r="14">
          <cell r="E14">
            <v>2E-3</v>
          </cell>
        </row>
        <row r="15">
          <cell r="E15">
            <v>3.8316999999999997E-2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CQ25">
            <v>340653418.56999987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80" zoomScaleNormal="80" workbookViewId="0"/>
  </sheetViews>
  <sheetFormatPr defaultRowHeight="15"/>
  <cols>
    <col min="1" max="1" width="6.7109375" customWidth="1"/>
    <col min="2" max="2" width="61.28515625" customWidth="1"/>
    <col min="3" max="3" width="9.28515625" bestFit="1" customWidth="1"/>
    <col min="4" max="4" width="12.140625" customWidth="1"/>
    <col min="5" max="5" width="14.42578125" bestFit="1" customWidth="1"/>
  </cols>
  <sheetData>
    <row r="1" spans="1:6" s="1" customFormat="1">
      <c r="B1" s="148" t="s">
        <v>0</v>
      </c>
      <c r="C1" s="148"/>
      <c r="D1" s="148"/>
      <c r="E1" s="75"/>
    </row>
    <row r="2" spans="1:6">
      <c r="B2" s="149" t="s">
        <v>101</v>
      </c>
      <c r="C2" s="149"/>
      <c r="D2" s="149"/>
      <c r="E2" s="2"/>
    </row>
    <row r="3" spans="1:6" s="3" customFormat="1">
      <c r="B3" s="149" t="s">
        <v>1</v>
      </c>
      <c r="C3" s="149"/>
      <c r="D3" s="149"/>
      <c r="E3" s="2"/>
    </row>
    <row r="4" spans="1:6">
      <c r="B4" s="149" t="s">
        <v>205</v>
      </c>
      <c r="C4" s="149"/>
      <c r="D4" s="149"/>
      <c r="E4" s="2"/>
    </row>
    <row r="5" spans="1:6">
      <c r="A5" s="4"/>
      <c r="B5" s="28"/>
      <c r="C5" s="4"/>
      <c r="D5" s="4"/>
      <c r="E5" s="5"/>
    </row>
    <row r="6" spans="1:6">
      <c r="A6" s="6"/>
      <c r="B6" s="150"/>
      <c r="C6" s="150"/>
      <c r="D6" s="150"/>
      <c r="E6" s="150"/>
    </row>
    <row r="7" spans="1:6">
      <c r="A7" s="7" t="s">
        <v>2</v>
      </c>
      <c r="B7" s="8"/>
      <c r="C7" s="8"/>
      <c r="D7" s="9"/>
      <c r="E7" s="10" t="s">
        <v>3</v>
      </c>
    </row>
    <row r="8" spans="1:6">
      <c r="A8" s="11" t="s">
        <v>4</v>
      </c>
      <c r="B8" s="12" t="s">
        <v>5</v>
      </c>
      <c r="C8" s="13"/>
      <c r="D8" s="14"/>
      <c r="E8" s="11" t="s">
        <v>6</v>
      </c>
    </row>
    <row r="9" spans="1:6">
      <c r="A9" s="15">
        <v>1</v>
      </c>
      <c r="B9" s="16" t="s">
        <v>7</v>
      </c>
      <c r="C9" s="17"/>
      <c r="E9" s="17"/>
    </row>
    <row r="10" spans="1:6">
      <c r="A10" s="15">
        <f>A9+1</f>
        <v>2</v>
      </c>
      <c r="B10" s="18" t="s">
        <v>8</v>
      </c>
      <c r="C10" s="30"/>
      <c r="D10" s="19"/>
      <c r="E10" s="111">
        <f>'SOG 12ME 6-2018'!E39</f>
        <v>5596668.21</v>
      </c>
    </row>
    <row r="11" spans="1:6">
      <c r="A11" s="15">
        <f t="shared" ref="A11:A39" si="0">A10+1</f>
        <v>3</v>
      </c>
      <c r="B11" s="18" t="s">
        <v>9</v>
      </c>
      <c r="C11" s="31"/>
      <c r="D11" s="19"/>
      <c r="E11" s="43">
        <f>'SOG 12ME 6-2018'!E38</f>
        <v>15642844.85</v>
      </c>
      <c r="F11" s="19"/>
    </row>
    <row r="12" spans="1:6">
      <c r="A12" s="15">
        <f t="shared" si="0"/>
        <v>4</v>
      </c>
      <c r="B12" s="18" t="s">
        <v>10</v>
      </c>
      <c r="C12" s="31"/>
      <c r="D12" s="19"/>
      <c r="E12" s="43">
        <f>'SOG 12ME 6-2018'!E41</f>
        <v>24265501.059999999</v>
      </c>
    </row>
    <row r="13" spans="1:6">
      <c r="A13" s="15">
        <f t="shared" si="0"/>
        <v>5</v>
      </c>
      <c r="B13" s="18" t="s">
        <v>11</v>
      </c>
      <c r="C13" s="31"/>
      <c r="D13" s="19"/>
      <c r="E13" s="43">
        <f>'ZO12 Gas Exp orders 12ME 6-2018'!C14</f>
        <v>-15936222.605940461</v>
      </c>
    </row>
    <row r="14" spans="1:6">
      <c r="A14" s="15">
        <f t="shared" si="0"/>
        <v>6</v>
      </c>
      <c r="B14" s="18" t="s">
        <v>12</v>
      </c>
      <c r="C14" s="31"/>
      <c r="D14" s="19"/>
      <c r="E14" s="43">
        <f>'SCH 137 Carb Offset 12ME 6-2018'!E6</f>
        <v>115002.3</v>
      </c>
    </row>
    <row r="15" spans="1:6">
      <c r="A15" s="15">
        <f t="shared" si="0"/>
        <v>7</v>
      </c>
      <c r="B15" s="18" t="s">
        <v>13</v>
      </c>
      <c r="C15" s="31"/>
      <c r="D15" s="19"/>
      <c r="E15" s="43">
        <f>-'ZO12 Gas Exp orders 12ME 6-2018'!B13</f>
        <v>25686.03</v>
      </c>
    </row>
    <row r="16" spans="1:6">
      <c r="A16" s="15">
        <f t="shared" si="0"/>
        <v>8</v>
      </c>
      <c r="B16" s="18" t="s">
        <v>14</v>
      </c>
      <c r="C16" s="31"/>
      <c r="D16" s="19"/>
      <c r="E16" s="43">
        <f>-'Sch142 Decoup ordrs 12ME 6-2018'!B18</f>
        <v>39702448.12469352</v>
      </c>
    </row>
    <row r="17" spans="1:5">
      <c r="A17" s="15">
        <f t="shared" si="0"/>
        <v>9</v>
      </c>
      <c r="B17" s="18" t="s">
        <v>15</v>
      </c>
      <c r="C17" s="31"/>
      <c r="D17" s="74"/>
      <c r="E17" s="43">
        <f>-'Sch142 Decoup ordrs 12ME 6-2018'!B13</f>
        <v>-37892175.299999997</v>
      </c>
    </row>
    <row r="18" spans="1:5">
      <c r="A18" s="15">
        <f t="shared" si="0"/>
        <v>10</v>
      </c>
      <c r="B18" s="18" t="s">
        <v>16</v>
      </c>
      <c r="C18" s="19"/>
      <c r="D18" s="146"/>
      <c r="E18" s="43">
        <f>'SOGE Muni Rev 12ME 6-2018'!P6</f>
        <v>43547904.830000006</v>
      </c>
    </row>
    <row r="19" spans="1:5">
      <c r="A19" s="15">
        <f t="shared" si="0"/>
        <v>11</v>
      </c>
      <c r="B19" s="120" t="s">
        <v>17</v>
      </c>
      <c r="C19" s="118"/>
      <c r="D19" s="118"/>
      <c r="E19" s="43">
        <f>'SOGE MuTx Wtr Htr 12ME 6-2018'!P6</f>
        <v>337358.42000000004</v>
      </c>
    </row>
    <row r="20" spans="1:5">
      <c r="A20" s="15">
        <f t="shared" si="0"/>
        <v>12</v>
      </c>
      <c r="B20" s="21" t="s">
        <v>18</v>
      </c>
      <c r="C20" s="18"/>
      <c r="D20" s="19"/>
      <c r="E20" s="40">
        <f>SUM(E10:E19)</f>
        <v>75405015.918753073</v>
      </c>
    </row>
    <row r="21" spans="1:5">
      <c r="A21" s="15">
        <f t="shared" si="0"/>
        <v>13</v>
      </c>
      <c r="B21" s="21"/>
      <c r="C21" s="18"/>
      <c r="D21" s="33"/>
      <c r="E21" s="33"/>
    </row>
    <row r="22" spans="1:5">
      <c r="A22" s="15">
        <f t="shared" si="0"/>
        <v>14</v>
      </c>
      <c r="B22" s="22" t="s">
        <v>19</v>
      </c>
      <c r="C22" s="31"/>
      <c r="D22" s="31"/>
      <c r="E22" s="34"/>
    </row>
    <row r="23" spans="1:5">
      <c r="A23" s="15">
        <f t="shared" si="0"/>
        <v>15</v>
      </c>
      <c r="B23" s="18" t="s">
        <v>20</v>
      </c>
      <c r="C23" s="73">
        <f>'[2]4.01 G'!$E$13</f>
        <v>5.2789999999999998E-3</v>
      </c>
      <c r="D23" s="19"/>
      <c r="E23" s="112">
        <f>-E20*C23</f>
        <v>-398063.07903509744</v>
      </c>
    </row>
    <row r="24" spans="1:5">
      <c r="A24" s="15">
        <f t="shared" si="0"/>
        <v>16</v>
      </c>
      <c r="B24" s="23" t="s">
        <v>21</v>
      </c>
      <c r="C24" s="73">
        <f>'[2]4.01 G'!$E$14</f>
        <v>2E-3</v>
      </c>
      <c r="D24" s="19"/>
      <c r="E24" s="113">
        <f>-E20*C24</f>
        <v>-150810.03183750616</v>
      </c>
    </row>
    <row r="25" spans="1:5">
      <c r="A25" s="15">
        <f t="shared" si="0"/>
        <v>17</v>
      </c>
      <c r="B25" s="116" t="s">
        <v>22</v>
      </c>
      <c r="C25" s="117">
        <f>'[2]4.01 G'!$E$15</f>
        <v>3.8316999999999997E-2</v>
      </c>
      <c r="D25" s="118"/>
      <c r="E25" s="119">
        <f>-E20*C25</f>
        <v>-2889293.9949588613</v>
      </c>
    </row>
    <row r="26" spans="1:5">
      <c r="A26" s="15">
        <f t="shared" si="0"/>
        <v>18</v>
      </c>
      <c r="B26" s="24" t="s">
        <v>23</v>
      </c>
      <c r="C26" s="73">
        <f>1-SUM(C23:C25)</f>
        <v>0.95440400000000003</v>
      </c>
      <c r="D26" s="27"/>
      <c r="E26" s="121">
        <f>SUM(E23:E25)</f>
        <v>-3438167.1058314648</v>
      </c>
    </row>
    <row r="27" spans="1:5">
      <c r="A27" s="15">
        <f t="shared" si="0"/>
        <v>19</v>
      </c>
      <c r="B27" s="19"/>
      <c r="C27" s="19"/>
      <c r="D27" s="19"/>
      <c r="E27" s="27"/>
    </row>
    <row r="28" spans="1:5">
      <c r="A28" s="15">
        <f t="shared" si="0"/>
        <v>20</v>
      </c>
      <c r="B28" s="25" t="s">
        <v>24</v>
      </c>
      <c r="C28" s="21"/>
      <c r="D28" s="21"/>
      <c r="E28" s="27"/>
    </row>
    <row r="29" spans="1:5">
      <c r="A29" s="15">
        <f t="shared" si="0"/>
        <v>21</v>
      </c>
      <c r="B29" s="18" t="s">
        <v>25</v>
      </c>
      <c r="C29" s="32"/>
      <c r="D29" s="74"/>
      <c r="E29" s="111">
        <f>-'ZO12 Gas Exp orders 12ME 6-2018'!B8</f>
        <v>-5349855.1500000004</v>
      </c>
    </row>
    <row r="30" spans="1:5">
      <c r="A30" s="15">
        <f t="shared" si="0"/>
        <v>22</v>
      </c>
      <c r="B30" s="18" t="s">
        <v>26</v>
      </c>
      <c r="C30" s="32"/>
      <c r="D30" s="74"/>
      <c r="E30" s="114">
        <f>-'ZO12 Gas Exp orders 12ME 6-2018'!B9</f>
        <v>-14950466.119999999</v>
      </c>
    </row>
    <row r="31" spans="1:5">
      <c r="A31" s="15">
        <f t="shared" si="0"/>
        <v>23</v>
      </c>
      <c r="B31" s="18" t="s">
        <v>27</v>
      </c>
      <c r="C31" s="32"/>
      <c r="D31" s="74"/>
      <c r="E31" s="114">
        <f>-SUM('ZO12 Gas Exp orders 12ME 6-2018'!B17:B18)</f>
        <v>-23192835</v>
      </c>
    </row>
    <row r="32" spans="1:5">
      <c r="A32" s="15">
        <f t="shared" si="0"/>
        <v>24</v>
      </c>
      <c r="B32" s="18" t="s">
        <v>28</v>
      </c>
      <c r="C32" s="32"/>
      <c r="D32" s="74"/>
      <c r="E32" s="33">
        <f>-'ZO12 Gas Exp orders 12ME 6-2018'!C12</f>
        <v>15209594.6</v>
      </c>
    </row>
    <row r="33" spans="1:5">
      <c r="A33" s="15">
        <f t="shared" si="0"/>
        <v>25</v>
      </c>
      <c r="B33" s="26" t="s">
        <v>29</v>
      </c>
      <c r="C33" s="32"/>
      <c r="D33" s="74"/>
      <c r="E33" s="33">
        <f>-'ZO12 Gas Exp orders 12ME 6-2018'!B14-'ZO12 Gas Exp orders 12ME 6-2018'!B15</f>
        <v>-67951</v>
      </c>
    </row>
    <row r="34" spans="1:5">
      <c r="A34" s="15">
        <f t="shared" si="0"/>
        <v>26</v>
      </c>
      <c r="B34" s="122" t="s">
        <v>16</v>
      </c>
      <c r="C34" s="123"/>
      <c r="D34" s="124"/>
      <c r="E34" s="33">
        <f>-'ZO12 Gas Exp orders 12ME 6-2018'!B16</f>
        <v>-42131805.579999998</v>
      </c>
    </row>
    <row r="35" spans="1:5">
      <c r="A35" s="15">
        <f t="shared" si="0"/>
        <v>27</v>
      </c>
      <c r="B35" s="21" t="s">
        <v>30</v>
      </c>
      <c r="C35" s="21"/>
      <c r="D35" s="19"/>
      <c r="E35" s="39">
        <f>SUM(E29:E34)</f>
        <v>-70483318.25</v>
      </c>
    </row>
    <row r="36" spans="1:5">
      <c r="A36" s="15">
        <f t="shared" si="0"/>
        <v>28</v>
      </c>
      <c r="C36" s="19"/>
      <c r="D36" s="19"/>
      <c r="E36" s="35"/>
    </row>
    <row r="37" spans="1:5">
      <c r="A37" s="15">
        <f t="shared" si="0"/>
        <v>29</v>
      </c>
      <c r="B37" s="20" t="s">
        <v>31</v>
      </c>
      <c r="C37" s="20"/>
      <c r="D37" s="19"/>
      <c r="E37" s="36">
        <f>-E20-E26-E35</f>
        <v>-1483530.5629216135</v>
      </c>
    </row>
    <row r="38" spans="1:5">
      <c r="A38" s="15">
        <f t="shared" si="0"/>
        <v>30</v>
      </c>
      <c r="B38" s="20" t="s">
        <v>210</v>
      </c>
      <c r="C38" s="115">
        <f>(6*35%+6*21%)/12</f>
        <v>0.27999999999999997</v>
      </c>
      <c r="D38" s="19"/>
      <c r="E38" s="37">
        <f>E37*C38</f>
        <v>-415388.55761805171</v>
      </c>
    </row>
    <row r="39" spans="1:5" ht="15.75" thickBot="1">
      <c r="A39" s="15">
        <f t="shared" si="0"/>
        <v>31</v>
      </c>
      <c r="B39" s="20" t="s">
        <v>32</v>
      </c>
      <c r="C39" s="20"/>
      <c r="D39" s="19"/>
      <c r="E39" s="38">
        <f>E37-E38</f>
        <v>-1068142.0053035617</v>
      </c>
    </row>
    <row r="40" spans="1:5" ht="15.75" thickTop="1">
      <c r="A40" s="15"/>
    </row>
  </sheetData>
  <mergeCells count="5">
    <mergeCell ref="B1:D1"/>
    <mergeCell ref="B2:D2"/>
    <mergeCell ref="B3:D3"/>
    <mergeCell ref="B4:D4"/>
    <mergeCell ref="B6:E6"/>
  </mergeCells>
  <pageMargins left="0.45" right="0.25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36" sqref="G36"/>
    </sheetView>
  </sheetViews>
  <sheetFormatPr defaultColWidth="8.85546875" defaultRowHeight="12.75"/>
  <cols>
    <col min="1" max="1" width="16" style="77" bestFit="1" customWidth="1"/>
    <col min="2" max="2" width="13" style="77" bestFit="1" customWidth="1"/>
    <col min="3" max="3" width="27" style="77" bestFit="1" customWidth="1"/>
    <col min="4" max="4" width="5" style="77" bestFit="1" customWidth="1"/>
    <col min="5" max="5" width="6" style="77" bestFit="1" customWidth="1"/>
    <col min="6" max="6" width="8" style="77" bestFit="1" customWidth="1"/>
    <col min="7" max="7" width="17" style="77" bestFit="1" customWidth="1"/>
    <col min="8" max="8" width="8" style="77" bestFit="1" customWidth="1"/>
    <col min="9" max="9" width="11" style="77" bestFit="1" customWidth="1"/>
    <col min="10" max="11" width="13" style="77" bestFit="1" customWidth="1"/>
    <col min="12" max="12" width="52" style="77" bestFit="1" customWidth="1"/>
    <col min="13" max="16384" width="8.85546875" style="77"/>
  </cols>
  <sheetData>
    <row r="1" spans="1:12">
      <c r="A1" s="68" t="s">
        <v>198</v>
      </c>
    </row>
    <row r="2" spans="1:12">
      <c r="A2" s="68" t="s">
        <v>182</v>
      </c>
    </row>
    <row r="5" spans="1:12">
      <c r="A5" s="76" t="s">
        <v>33</v>
      </c>
      <c r="B5" s="76" t="s">
        <v>34</v>
      </c>
      <c r="C5" s="76" t="s">
        <v>35</v>
      </c>
      <c r="D5" s="76" t="s">
        <v>36</v>
      </c>
      <c r="E5" s="76" t="s">
        <v>37</v>
      </c>
      <c r="F5" s="76" t="s">
        <v>38</v>
      </c>
      <c r="G5" s="76" t="s">
        <v>39</v>
      </c>
      <c r="H5" s="76" t="s">
        <v>40</v>
      </c>
      <c r="I5" s="76" t="s">
        <v>41</v>
      </c>
      <c r="J5" s="76" t="s">
        <v>42</v>
      </c>
      <c r="K5" s="76" t="s">
        <v>43</v>
      </c>
      <c r="L5" s="76" t="s">
        <v>44</v>
      </c>
    </row>
    <row r="6" spans="1:12">
      <c r="A6" s="77" t="s">
        <v>45</v>
      </c>
      <c r="B6" s="77" t="s">
        <v>102</v>
      </c>
      <c r="C6" s="77" t="s">
        <v>46</v>
      </c>
      <c r="D6" s="77" t="s">
        <v>56</v>
      </c>
      <c r="E6" s="77" t="s">
        <v>118</v>
      </c>
      <c r="F6" s="77" t="s">
        <v>103</v>
      </c>
      <c r="G6" s="78">
        <v>-196978.82</v>
      </c>
      <c r="H6" s="77" t="s">
        <v>48</v>
      </c>
      <c r="I6" s="77" t="s">
        <v>123</v>
      </c>
      <c r="J6" s="79">
        <v>42950</v>
      </c>
      <c r="K6" s="79">
        <v>42947</v>
      </c>
      <c r="L6" s="77" t="s">
        <v>124</v>
      </c>
    </row>
    <row r="7" spans="1:12">
      <c r="A7" s="77" t="s">
        <v>45</v>
      </c>
      <c r="B7" s="77" t="s">
        <v>102</v>
      </c>
      <c r="C7" s="77" t="s">
        <v>46</v>
      </c>
      <c r="D7" s="77" t="s">
        <v>54</v>
      </c>
      <c r="E7" s="77" t="s">
        <v>118</v>
      </c>
      <c r="F7" s="77" t="s">
        <v>103</v>
      </c>
      <c r="G7" s="78">
        <v>-181744.53</v>
      </c>
      <c r="H7" s="77" t="s">
        <v>48</v>
      </c>
      <c r="I7" s="77" t="s">
        <v>125</v>
      </c>
      <c r="J7" s="79">
        <v>42983</v>
      </c>
      <c r="K7" s="79">
        <v>42978</v>
      </c>
      <c r="L7" s="77" t="s">
        <v>126</v>
      </c>
    </row>
    <row r="8" spans="1:12">
      <c r="A8" s="77" t="s">
        <v>45</v>
      </c>
      <c r="B8" s="77" t="s">
        <v>102</v>
      </c>
      <c r="C8" s="77" t="s">
        <v>46</v>
      </c>
      <c r="D8" s="77" t="s">
        <v>57</v>
      </c>
      <c r="E8" s="77" t="s">
        <v>118</v>
      </c>
      <c r="F8" s="77" t="s">
        <v>103</v>
      </c>
      <c r="G8" s="78">
        <v>-203797.79</v>
      </c>
      <c r="H8" s="77" t="s">
        <v>48</v>
      </c>
      <c r="I8" s="77" t="s">
        <v>127</v>
      </c>
      <c r="J8" s="79">
        <v>43011</v>
      </c>
      <c r="K8" s="79">
        <v>43008</v>
      </c>
      <c r="L8" s="77" t="s">
        <v>128</v>
      </c>
    </row>
    <row r="9" spans="1:12">
      <c r="A9" s="77" t="s">
        <v>45</v>
      </c>
      <c r="B9" s="77" t="s">
        <v>102</v>
      </c>
      <c r="C9" s="77" t="s">
        <v>46</v>
      </c>
      <c r="D9" s="77" t="s">
        <v>58</v>
      </c>
      <c r="E9" s="77" t="s">
        <v>118</v>
      </c>
      <c r="F9" s="77" t="s">
        <v>103</v>
      </c>
      <c r="G9" s="78">
        <v>-421779.95</v>
      </c>
      <c r="H9" s="77" t="s">
        <v>48</v>
      </c>
      <c r="I9" s="77" t="s">
        <v>129</v>
      </c>
      <c r="J9" s="79">
        <v>43041</v>
      </c>
      <c r="K9" s="79">
        <v>43039</v>
      </c>
      <c r="L9" s="77" t="s">
        <v>130</v>
      </c>
    </row>
    <row r="10" spans="1:12">
      <c r="A10" s="77" t="s">
        <v>45</v>
      </c>
      <c r="B10" s="77" t="s">
        <v>102</v>
      </c>
      <c r="C10" s="77" t="s">
        <v>46</v>
      </c>
      <c r="D10" s="77" t="s">
        <v>58</v>
      </c>
      <c r="E10" s="77" t="s">
        <v>118</v>
      </c>
      <c r="F10" s="77" t="s">
        <v>103</v>
      </c>
      <c r="G10" s="78">
        <v>421779.95</v>
      </c>
      <c r="H10" s="77" t="s">
        <v>48</v>
      </c>
      <c r="I10" s="77" t="s">
        <v>131</v>
      </c>
      <c r="J10" s="79">
        <v>43042</v>
      </c>
      <c r="K10" s="79">
        <v>43039</v>
      </c>
      <c r="L10" s="77" t="s">
        <v>130</v>
      </c>
    </row>
    <row r="11" spans="1:12">
      <c r="A11" s="77" t="s">
        <v>45</v>
      </c>
      <c r="B11" s="77" t="s">
        <v>102</v>
      </c>
      <c r="C11" s="77" t="s">
        <v>46</v>
      </c>
      <c r="D11" s="77" t="s">
        <v>58</v>
      </c>
      <c r="E11" s="77" t="s">
        <v>118</v>
      </c>
      <c r="F11" s="77" t="s">
        <v>103</v>
      </c>
      <c r="G11" s="78">
        <v>-420368.58</v>
      </c>
      <c r="H11" s="77" t="s">
        <v>48</v>
      </c>
      <c r="I11" s="77" t="s">
        <v>132</v>
      </c>
      <c r="J11" s="79">
        <v>43042</v>
      </c>
      <c r="K11" s="79">
        <v>43039</v>
      </c>
      <c r="L11" s="77" t="s">
        <v>130</v>
      </c>
    </row>
    <row r="12" spans="1:12">
      <c r="A12" s="77" t="s">
        <v>45</v>
      </c>
      <c r="B12" s="77" t="s">
        <v>102</v>
      </c>
      <c r="C12" s="77" t="s">
        <v>46</v>
      </c>
      <c r="D12" s="77" t="s">
        <v>59</v>
      </c>
      <c r="E12" s="77" t="s">
        <v>118</v>
      </c>
      <c r="F12" s="77" t="s">
        <v>103</v>
      </c>
      <c r="G12" s="78">
        <v>-625681.55000000005</v>
      </c>
      <c r="H12" s="77" t="s">
        <v>48</v>
      </c>
      <c r="I12" s="77" t="s">
        <v>133</v>
      </c>
      <c r="J12" s="79">
        <v>43074</v>
      </c>
      <c r="K12" s="79">
        <v>43069</v>
      </c>
      <c r="L12" s="77" t="s">
        <v>134</v>
      </c>
    </row>
    <row r="13" spans="1:12">
      <c r="A13" s="77" t="s">
        <v>45</v>
      </c>
      <c r="B13" s="77" t="s">
        <v>102</v>
      </c>
      <c r="C13" s="77" t="s">
        <v>46</v>
      </c>
      <c r="D13" s="77" t="s">
        <v>55</v>
      </c>
      <c r="E13" s="77" t="s">
        <v>118</v>
      </c>
      <c r="F13" s="77" t="s">
        <v>103</v>
      </c>
      <c r="G13" s="78">
        <v>-864330.1</v>
      </c>
      <c r="H13" s="77" t="s">
        <v>48</v>
      </c>
      <c r="I13" s="77" t="s">
        <v>135</v>
      </c>
      <c r="J13" s="79">
        <v>43104</v>
      </c>
      <c r="K13" s="79">
        <v>43100</v>
      </c>
      <c r="L13" s="77" t="s">
        <v>136</v>
      </c>
    </row>
    <row r="14" spans="1:12" ht="15">
      <c r="A14" s="80" t="s">
        <v>45</v>
      </c>
      <c r="B14" s="80" t="s">
        <v>102</v>
      </c>
      <c r="C14" s="80" t="s">
        <v>46</v>
      </c>
      <c r="D14" s="80" t="s">
        <v>47</v>
      </c>
      <c r="E14" s="80" t="s">
        <v>183</v>
      </c>
      <c r="F14" s="80" t="s">
        <v>103</v>
      </c>
      <c r="G14" s="81">
        <v>-755046.2</v>
      </c>
      <c r="H14" s="80" t="s">
        <v>48</v>
      </c>
      <c r="I14" s="80" t="s">
        <v>184</v>
      </c>
      <c r="J14" s="82">
        <v>43134</v>
      </c>
      <c r="K14" s="82">
        <v>43131</v>
      </c>
      <c r="L14" s="80" t="s">
        <v>185</v>
      </c>
    </row>
    <row r="15" spans="1:12" ht="15">
      <c r="A15" s="80" t="s">
        <v>45</v>
      </c>
      <c r="B15" s="80" t="s">
        <v>102</v>
      </c>
      <c r="C15" s="80" t="s">
        <v>46</v>
      </c>
      <c r="D15" s="80" t="s">
        <v>49</v>
      </c>
      <c r="E15" s="80" t="s">
        <v>183</v>
      </c>
      <c r="F15" s="80" t="s">
        <v>103</v>
      </c>
      <c r="G15" s="81">
        <v>-787273.16</v>
      </c>
      <c r="H15" s="80" t="s">
        <v>48</v>
      </c>
      <c r="I15" s="80" t="s">
        <v>186</v>
      </c>
      <c r="J15" s="82">
        <v>43161</v>
      </c>
      <c r="K15" s="82">
        <v>43159</v>
      </c>
      <c r="L15" s="80" t="s">
        <v>187</v>
      </c>
    </row>
    <row r="16" spans="1:12" ht="15">
      <c r="A16" s="80" t="s">
        <v>45</v>
      </c>
      <c r="B16" s="80" t="s">
        <v>102</v>
      </c>
      <c r="C16" s="80" t="s">
        <v>46</v>
      </c>
      <c r="D16" s="80" t="s">
        <v>51</v>
      </c>
      <c r="E16" s="80" t="s">
        <v>183</v>
      </c>
      <c r="F16" s="80" t="s">
        <v>103</v>
      </c>
      <c r="G16" s="81">
        <v>-653904.72</v>
      </c>
      <c r="H16" s="80" t="s">
        <v>48</v>
      </c>
      <c r="I16" s="80" t="s">
        <v>188</v>
      </c>
      <c r="J16" s="82">
        <v>43193</v>
      </c>
      <c r="K16" s="82">
        <v>43190</v>
      </c>
      <c r="L16" s="80" t="s">
        <v>189</v>
      </c>
    </row>
    <row r="17" spans="1:12" ht="15">
      <c r="A17" s="80" t="s">
        <v>45</v>
      </c>
      <c r="B17" s="80" t="s">
        <v>102</v>
      </c>
      <c r="C17" s="80" t="s">
        <v>46</v>
      </c>
      <c r="D17" s="80" t="s">
        <v>50</v>
      </c>
      <c r="E17" s="80" t="s">
        <v>183</v>
      </c>
      <c r="F17" s="80" t="s">
        <v>103</v>
      </c>
      <c r="G17" s="81">
        <v>-482464.81</v>
      </c>
      <c r="H17" s="80" t="s">
        <v>48</v>
      </c>
      <c r="I17" s="80" t="s">
        <v>199</v>
      </c>
      <c r="J17" s="82">
        <v>43222</v>
      </c>
      <c r="K17" s="82">
        <v>43220</v>
      </c>
      <c r="L17" s="80" t="s">
        <v>200</v>
      </c>
    </row>
    <row r="18" spans="1:12" ht="15">
      <c r="A18" s="80" t="s">
        <v>45</v>
      </c>
      <c r="B18" s="80" t="s">
        <v>102</v>
      </c>
      <c r="C18" s="80" t="s">
        <v>46</v>
      </c>
      <c r="D18" s="80" t="s">
        <v>53</v>
      </c>
      <c r="E18" s="80" t="s">
        <v>183</v>
      </c>
      <c r="F18" s="80" t="s">
        <v>103</v>
      </c>
      <c r="G18" s="81">
        <v>-225867.99</v>
      </c>
      <c r="H18" s="80" t="s">
        <v>48</v>
      </c>
      <c r="I18" s="80" t="s">
        <v>201</v>
      </c>
      <c r="J18" s="82">
        <v>43255</v>
      </c>
      <c r="K18" s="82">
        <v>43251</v>
      </c>
      <c r="L18" s="80" t="s">
        <v>202</v>
      </c>
    </row>
    <row r="19" spans="1:12" ht="15">
      <c r="A19" s="80" t="s">
        <v>45</v>
      </c>
      <c r="B19" s="80" t="s">
        <v>102</v>
      </c>
      <c r="C19" s="80" t="s">
        <v>46</v>
      </c>
      <c r="D19" s="80" t="s">
        <v>52</v>
      </c>
      <c r="E19" s="80" t="s">
        <v>183</v>
      </c>
      <c r="F19" s="80" t="s">
        <v>103</v>
      </c>
      <c r="G19" s="81">
        <v>-199209.96</v>
      </c>
      <c r="H19" s="80" t="s">
        <v>48</v>
      </c>
      <c r="I19" s="80" t="s">
        <v>203</v>
      </c>
      <c r="J19" s="82">
        <v>43284</v>
      </c>
      <c r="K19" s="82">
        <v>43281</v>
      </c>
      <c r="L19" s="80" t="s">
        <v>204</v>
      </c>
    </row>
    <row r="20" spans="1:12" s="84" customFormat="1">
      <c r="A20" s="83"/>
      <c r="G20" s="85">
        <f>SUM(G6:G19)</f>
        <v>-5596668.21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12" sqref="I12"/>
    </sheetView>
  </sheetViews>
  <sheetFormatPr defaultRowHeight="15"/>
  <cols>
    <col min="1" max="1" width="48.7109375" customWidth="1"/>
    <col min="2" max="3" width="15" bestFit="1" customWidth="1"/>
    <col min="4" max="4" width="15.140625" customWidth="1"/>
    <col min="7" max="7" width="46.85546875" bestFit="1" customWidth="1"/>
  </cols>
  <sheetData>
    <row r="1" spans="1:3">
      <c r="A1" t="s">
        <v>196</v>
      </c>
    </row>
    <row r="7" spans="1:3">
      <c r="A7" s="41" t="s">
        <v>119</v>
      </c>
      <c r="B7" s="42" t="s">
        <v>120</v>
      </c>
    </row>
    <row r="8" spans="1:3">
      <c r="A8" t="s">
        <v>116</v>
      </c>
      <c r="B8" s="29">
        <v>5349855.1500000004</v>
      </c>
    </row>
    <row r="9" spans="1:3">
      <c r="A9" t="s">
        <v>104</v>
      </c>
      <c r="B9" s="29">
        <v>14950466.119999999</v>
      </c>
    </row>
    <row r="10" spans="1:3">
      <c r="A10" t="s">
        <v>107</v>
      </c>
      <c r="B10" s="69">
        <v>-63182.6</v>
      </c>
    </row>
    <row r="11" spans="1:3">
      <c r="A11" t="s">
        <v>108</v>
      </c>
      <c r="B11" s="69">
        <v>3277098</v>
      </c>
    </row>
    <row r="12" spans="1:3">
      <c r="A12" t="s">
        <v>109</v>
      </c>
      <c r="B12" s="69">
        <v>-18423510</v>
      </c>
      <c r="C12" s="69">
        <f>SUM(B10:B12)</f>
        <v>-15209594.6</v>
      </c>
    </row>
    <row r="13" spans="1:3">
      <c r="A13" t="s">
        <v>121</v>
      </c>
      <c r="B13" s="29">
        <v>-25686.03</v>
      </c>
      <c r="C13">
        <f>'Lead G'!C26</f>
        <v>0.95440400000000003</v>
      </c>
    </row>
    <row r="14" spans="1:3">
      <c r="A14" t="s">
        <v>106</v>
      </c>
      <c r="B14" s="29">
        <v>67951</v>
      </c>
      <c r="C14" s="29">
        <f>C12/C13</f>
        <v>-15936222.605940461</v>
      </c>
    </row>
    <row r="15" spans="1:3">
      <c r="A15" t="s">
        <v>115</v>
      </c>
      <c r="B15" s="29">
        <v>0</v>
      </c>
    </row>
    <row r="16" spans="1:3">
      <c r="A16" t="s">
        <v>112</v>
      </c>
      <c r="B16" s="29">
        <v>42131805.579999998</v>
      </c>
    </row>
    <row r="17" spans="1:4">
      <c r="A17" t="s">
        <v>113</v>
      </c>
      <c r="B17" s="29">
        <v>15336637</v>
      </c>
    </row>
    <row r="18" spans="1:4">
      <c r="A18" t="s">
        <v>114</v>
      </c>
      <c r="B18" s="29">
        <v>7856198</v>
      </c>
    </row>
    <row r="19" spans="1:4">
      <c r="A19" t="s">
        <v>105</v>
      </c>
      <c r="B19" s="29">
        <f>SUM(B8:B18)</f>
        <v>70457632.219999999</v>
      </c>
    </row>
    <row r="20" spans="1:4">
      <c r="A20" t="s">
        <v>122</v>
      </c>
      <c r="B20" s="29">
        <f>B19</f>
        <v>70457632.219999999</v>
      </c>
    </row>
    <row r="25" spans="1:4">
      <c r="A25" s="125" t="s">
        <v>193</v>
      </c>
      <c r="B25" s="126" t="s">
        <v>120</v>
      </c>
      <c r="C25" s="126" t="s">
        <v>217</v>
      </c>
      <c r="D25" s="126" t="s">
        <v>218</v>
      </c>
    </row>
    <row r="26" spans="1:4">
      <c r="A26" s="127" t="s">
        <v>211</v>
      </c>
      <c r="B26" s="129">
        <v>-3194784.53</v>
      </c>
      <c r="C26" s="129"/>
      <c r="D26" s="129">
        <f>B26+C26</f>
        <v>-3194784.53</v>
      </c>
    </row>
    <row r="27" spans="1:4">
      <c r="A27" s="127" t="s">
        <v>212</v>
      </c>
      <c r="B27" s="129">
        <v>45508067.289999999</v>
      </c>
      <c r="C27" s="129"/>
      <c r="D27" s="129">
        <f t="shared" ref="D27:D35" si="0">B27+C27</f>
        <v>45508067.289999999</v>
      </c>
    </row>
    <row r="28" spans="1:4">
      <c r="A28" s="127" t="s">
        <v>213</v>
      </c>
      <c r="B28" s="129">
        <v>-63182.6</v>
      </c>
      <c r="C28" s="129">
        <f>-B28</f>
        <v>63182.6</v>
      </c>
      <c r="D28" s="129">
        <f t="shared" si="0"/>
        <v>0</v>
      </c>
    </row>
    <row r="29" spans="1:4">
      <c r="A29" s="127" t="s">
        <v>214</v>
      </c>
      <c r="B29" s="129">
        <v>3277098</v>
      </c>
      <c r="C29" s="129">
        <f>-B29</f>
        <v>-3277098</v>
      </c>
      <c r="D29" s="129">
        <f t="shared" si="0"/>
        <v>0</v>
      </c>
    </row>
    <row r="30" spans="1:4">
      <c r="A30" s="127" t="s">
        <v>215</v>
      </c>
      <c r="B30" s="129">
        <v>-18423510</v>
      </c>
      <c r="C30" s="129">
        <f>-B30</f>
        <v>18423510</v>
      </c>
      <c r="D30" s="129">
        <f t="shared" si="0"/>
        <v>0</v>
      </c>
    </row>
    <row r="31" spans="1:4">
      <c r="A31" s="128" t="s">
        <v>216</v>
      </c>
      <c r="B31" s="130">
        <f>SUM(B26:B30)</f>
        <v>27103688.159999996</v>
      </c>
      <c r="C31" s="130">
        <f>SUM(C26:C30)</f>
        <v>15209594.6</v>
      </c>
      <c r="D31" s="130">
        <f>SUM(D26:D30)</f>
        <v>42313282.759999998</v>
      </c>
    </row>
    <row r="32" spans="1:4">
      <c r="A32" s="132" t="s">
        <v>219</v>
      </c>
      <c r="B32" s="135">
        <v>293933173.32999998</v>
      </c>
      <c r="C32" s="136"/>
      <c r="D32" s="137">
        <f t="shared" si="0"/>
        <v>293933173.32999998</v>
      </c>
    </row>
    <row r="33" spans="1:5">
      <c r="A33" s="133" t="s">
        <v>220</v>
      </c>
      <c r="B33" s="138">
        <v>68011.45</v>
      </c>
      <c r="C33" s="147">
        <f>-B14</f>
        <v>-67951</v>
      </c>
      <c r="D33" s="139">
        <f t="shared" si="0"/>
        <v>60.44999999999709</v>
      </c>
    </row>
    <row r="34" spans="1:5">
      <c r="A34" s="133" t="s">
        <v>221</v>
      </c>
      <c r="B34" s="138">
        <v>38238336.079999998</v>
      </c>
      <c r="C34" s="75"/>
      <c r="D34" s="139">
        <f t="shared" si="0"/>
        <v>38238336.079999998</v>
      </c>
    </row>
    <row r="35" spans="1:5">
      <c r="A35" s="134" t="s">
        <v>222</v>
      </c>
      <c r="B35" s="140">
        <v>-33831434.049999997</v>
      </c>
      <c r="C35" s="141"/>
      <c r="D35" s="142">
        <f t="shared" si="0"/>
        <v>-33831434.049999997</v>
      </c>
    </row>
    <row r="36" spans="1:5" ht="15.75" thickBot="1">
      <c r="A36" s="128"/>
      <c r="B36" s="131">
        <f>SUM(B31:B35)</f>
        <v>325511774.96999997</v>
      </c>
      <c r="C36" s="131">
        <f>SUM(C31:C35)</f>
        <v>15141643.6</v>
      </c>
      <c r="D36" s="131">
        <f>SUM(D31:D35)</f>
        <v>340653418.56999993</v>
      </c>
    </row>
    <row r="37" spans="1:5" ht="15.75" thickTop="1">
      <c r="D37" s="143">
        <f>'[3]CBR Model'!$CQ$25</f>
        <v>340653418.56999987</v>
      </c>
      <c r="E37" t="s">
        <v>224</v>
      </c>
    </row>
    <row r="38" spans="1:5">
      <c r="D38" s="29">
        <f>D36-D37</f>
        <v>0</v>
      </c>
      <c r="E38" t="s">
        <v>223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E6" sqref="E6"/>
    </sheetView>
  </sheetViews>
  <sheetFormatPr defaultColWidth="13.28515625" defaultRowHeight="15"/>
  <cols>
    <col min="1" max="1" width="16" style="45" customWidth="1"/>
    <col min="2" max="2" width="13.28515625" style="45"/>
    <col min="3" max="3" width="15.42578125" style="45" customWidth="1"/>
    <col min="4" max="4" width="14.7109375" style="45" customWidth="1"/>
    <col min="5" max="16384" width="13.28515625" style="45"/>
  </cols>
  <sheetData>
    <row r="1" spans="1:5">
      <c r="A1" s="44" t="s">
        <v>62</v>
      </c>
      <c r="B1" s="44" t="s">
        <v>60</v>
      </c>
    </row>
    <row r="2" spans="1:5">
      <c r="A2" s="45" t="s">
        <v>209</v>
      </c>
    </row>
    <row r="3" spans="1:5">
      <c r="C3" s="44" t="s">
        <v>63</v>
      </c>
      <c r="D3" s="44" t="s">
        <v>67</v>
      </c>
    </row>
    <row r="4" spans="1:5">
      <c r="C4" s="151" t="s">
        <v>65</v>
      </c>
      <c r="D4" s="151" t="s">
        <v>65</v>
      </c>
    </row>
    <row r="5" spans="1:5" ht="15.75" thickBot="1">
      <c r="A5" s="44" t="s">
        <v>66</v>
      </c>
      <c r="B5" s="44" t="s">
        <v>64</v>
      </c>
      <c r="C5" s="49" t="s">
        <v>70</v>
      </c>
      <c r="D5" s="49" t="s">
        <v>71</v>
      </c>
      <c r="E5" s="46" t="s">
        <v>100</v>
      </c>
    </row>
    <row r="6" spans="1:5" ht="15.75" thickBot="1">
      <c r="A6" s="50" t="s">
        <v>61</v>
      </c>
      <c r="B6" s="105" t="s">
        <v>68</v>
      </c>
      <c r="C6" s="106">
        <v>6432.53</v>
      </c>
      <c r="D6" s="106">
        <v>108569.77</v>
      </c>
      <c r="E6" s="106">
        <f t="shared" ref="E6:E18" si="0">SUM(C6:D6)</f>
        <v>115002.3</v>
      </c>
    </row>
    <row r="7" spans="1:5" ht="15.75" thickBot="1">
      <c r="A7" s="152" t="s">
        <v>69</v>
      </c>
      <c r="B7" s="107" t="s">
        <v>137</v>
      </c>
      <c r="C7" s="108">
        <v>550</v>
      </c>
      <c r="D7" s="108">
        <v>6835.86</v>
      </c>
      <c r="E7" s="48">
        <f t="shared" si="0"/>
        <v>7385.86</v>
      </c>
    </row>
    <row r="8" spans="1:5" ht="15.75" thickBot="1">
      <c r="A8" s="152" t="s">
        <v>69</v>
      </c>
      <c r="B8" s="109" t="s">
        <v>138</v>
      </c>
      <c r="C8" s="110">
        <v>530</v>
      </c>
      <c r="D8" s="110">
        <v>6896.27</v>
      </c>
      <c r="E8" s="47">
        <f t="shared" si="0"/>
        <v>7426.27</v>
      </c>
    </row>
    <row r="9" spans="1:5" ht="15.75" thickBot="1">
      <c r="A9" s="152" t="s">
        <v>69</v>
      </c>
      <c r="B9" s="107" t="s">
        <v>139</v>
      </c>
      <c r="C9" s="108">
        <v>530</v>
      </c>
      <c r="D9" s="108">
        <v>6957.61</v>
      </c>
      <c r="E9" s="48">
        <f t="shared" si="0"/>
        <v>7487.61</v>
      </c>
    </row>
    <row r="10" spans="1:5" ht="15.75" thickBot="1">
      <c r="A10" s="152" t="s">
        <v>69</v>
      </c>
      <c r="B10" s="109" t="s">
        <v>140</v>
      </c>
      <c r="C10" s="110">
        <v>530</v>
      </c>
      <c r="D10" s="110">
        <v>6949.46</v>
      </c>
      <c r="E10" s="47">
        <f t="shared" si="0"/>
        <v>7479.46</v>
      </c>
    </row>
    <row r="11" spans="1:5" ht="15.75" thickBot="1">
      <c r="A11" s="152" t="s">
        <v>69</v>
      </c>
      <c r="B11" s="107" t="s">
        <v>141</v>
      </c>
      <c r="C11" s="108">
        <v>530</v>
      </c>
      <c r="D11" s="108">
        <v>7091.11</v>
      </c>
      <c r="E11" s="48">
        <f t="shared" si="0"/>
        <v>7621.11</v>
      </c>
    </row>
    <row r="12" spans="1:5" ht="15.75" thickBot="1">
      <c r="A12" s="152" t="s">
        <v>69</v>
      </c>
      <c r="B12" s="109" t="s">
        <v>142</v>
      </c>
      <c r="C12" s="110">
        <v>530</v>
      </c>
      <c r="D12" s="110">
        <v>7152.67</v>
      </c>
      <c r="E12" s="47">
        <f t="shared" si="0"/>
        <v>7682.67</v>
      </c>
    </row>
    <row r="13" spans="1:5" ht="15.75" thickBot="1">
      <c r="A13" s="152" t="s">
        <v>69</v>
      </c>
      <c r="B13" s="107" t="s">
        <v>192</v>
      </c>
      <c r="C13" s="108">
        <v>530</v>
      </c>
      <c r="D13" s="108">
        <v>7066.13</v>
      </c>
      <c r="E13" s="48">
        <f t="shared" si="0"/>
        <v>7596.13</v>
      </c>
    </row>
    <row r="14" spans="1:5" ht="15.75" thickBot="1">
      <c r="A14" s="152" t="s">
        <v>69</v>
      </c>
      <c r="B14" s="109" t="s">
        <v>191</v>
      </c>
      <c r="C14" s="110">
        <v>530</v>
      </c>
      <c r="D14" s="110">
        <v>8939.07</v>
      </c>
      <c r="E14" s="47">
        <f t="shared" si="0"/>
        <v>9469.07</v>
      </c>
    </row>
    <row r="15" spans="1:5" ht="15.75" thickBot="1">
      <c r="A15" s="152" t="s">
        <v>69</v>
      </c>
      <c r="B15" s="107" t="s">
        <v>190</v>
      </c>
      <c r="C15" s="108">
        <v>530</v>
      </c>
      <c r="D15" s="108">
        <v>11038.4</v>
      </c>
      <c r="E15" s="48">
        <f t="shared" si="0"/>
        <v>11568.4</v>
      </c>
    </row>
    <row r="16" spans="1:5" ht="15.75" thickBot="1">
      <c r="A16" s="152" t="s">
        <v>69</v>
      </c>
      <c r="B16" s="109" t="s">
        <v>206</v>
      </c>
      <c r="C16" s="110">
        <v>558.53</v>
      </c>
      <c r="D16" s="110">
        <v>12651.07</v>
      </c>
      <c r="E16" s="47">
        <f t="shared" si="0"/>
        <v>13209.6</v>
      </c>
    </row>
    <row r="17" spans="1:5" ht="15.75" thickBot="1">
      <c r="A17" s="152" t="s">
        <v>69</v>
      </c>
      <c r="B17" s="107" t="s">
        <v>207</v>
      </c>
      <c r="C17" s="108">
        <v>542</v>
      </c>
      <c r="D17" s="108">
        <v>13419.47</v>
      </c>
      <c r="E17" s="48">
        <f t="shared" si="0"/>
        <v>13961.47</v>
      </c>
    </row>
    <row r="18" spans="1:5">
      <c r="A18" s="152" t="s">
        <v>69</v>
      </c>
      <c r="B18" s="109" t="s">
        <v>208</v>
      </c>
      <c r="C18" s="110">
        <v>542</v>
      </c>
      <c r="D18" s="110">
        <v>13572.65</v>
      </c>
      <c r="E18" s="47">
        <f t="shared" si="0"/>
        <v>14114.65</v>
      </c>
    </row>
  </sheetData>
  <mergeCells count="2">
    <mergeCell ref="C4:D4"/>
    <mergeCell ref="A7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70" zoomScaleNormal="70" workbookViewId="0">
      <selection activeCell="F6" sqref="F6"/>
    </sheetView>
  </sheetViews>
  <sheetFormatPr defaultColWidth="13.28515625" defaultRowHeight="15"/>
  <cols>
    <col min="1" max="1" width="19.7109375" style="45" bestFit="1" customWidth="1"/>
    <col min="2" max="2" width="44" style="45" customWidth="1"/>
    <col min="3" max="3" width="13.28515625" style="45"/>
    <col min="4" max="4" width="12.42578125" style="45" customWidth="1"/>
    <col min="5" max="5" width="12.28515625" style="45" customWidth="1"/>
    <col min="6" max="6" width="12" style="45" customWidth="1"/>
    <col min="7" max="7" width="11.85546875" style="45" bestFit="1" customWidth="1"/>
    <col min="8" max="8" width="12.28515625" style="45" bestFit="1" customWidth="1"/>
    <col min="9" max="9" width="13" style="45" customWidth="1"/>
    <col min="10" max="10" width="12.42578125" style="45" customWidth="1"/>
    <col min="11" max="11" width="12.28515625" style="45" customWidth="1"/>
    <col min="12" max="12" width="11.85546875" style="45" bestFit="1" customWidth="1"/>
    <col min="13" max="13" width="12.7109375" style="45" customWidth="1"/>
    <col min="14" max="14" width="13" style="45" customWidth="1"/>
    <col min="15" max="15" width="12.5703125" style="45" customWidth="1"/>
    <col min="16" max="16384" width="13.28515625" style="45"/>
  </cols>
  <sheetData>
    <row r="1" spans="1:16">
      <c r="A1" s="44" t="s">
        <v>62</v>
      </c>
      <c r="B1" s="44" t="s">
        <v>60</v>
      </c>
    </row>
    <row r="2" spans="1:16">
      <c r="A2" s="45" t="s">
        <v>209</v>
      </c>
    </row>
    <row r="3" spans="1:16">
      <c r="D3" s="44" t="s">
        <v>63</v>
      </c>
      <c r="E3" s="44" t="s">
        <v>64</v>
      </c>
    </row>
    <row r="4" spans="1:16">
      <c r="D4" s="151" t="s">
        <v>65</v>
      </c>
      <c r="E4" s="151" t="s">
        <v>65</v>
      </c>
      <c r="F4" s="151" t="s">
        <v>65</v>
      </c>
      <c r="G4" s="151" t="s">
        <v>65</v>
      </c>
      <c r="H4" s="151" t="s">
        <v>65</v>
      </c>
      <c r="I4" s="151" t="s">
        <v>65</v>
      </c>
      <c r="J4" s="151" t="s">
        <v>65</v>
      </c>
      <c r="K4" s="151" t="s">
        <v>65</v>
      </c>
      <c r="L4" s="151" t="s">
        <v>65</v>
      </c>
      <c r="M4" s="151" t="s">
        <v>65</v>
      </c>
      <c r="N4" s="151" t="s">
        <v>65</v>
      </c>
      <c r="O4" s="151" t="s">
        <v>65</v>
      </c>
    </row>
    <row r="5" spans="1:16" ht="15.75" thickBot="1">
      <c r="A5" s="44" t="s">
        <v>66</v>
      </c>
      <c r="B5" s="99" t="s">
        <v>72</v>
      </c>
      <c r="C5" s="99" t="s">
        <v>67</v>
      </c>
      <c r="D5" s="98" t="s">
        <v>137</v>
      </c>
      <c r="E5" s="98" t="s">
        <v>138</v>
      </c>
      <c r="F5" s="98" t="s">
        <v>139</v>
      </c>
      <c r="G5" s="98" t="s">
        <v>140</v>
      </c>
      <c r="H5" s="98" t="s">
        <v>141</v>
      </c>
      <c r="I5" s="98" t="s">
        <v>142</v>
      </c>
      <c r="J5" s="98" t="s">
        <v>192</v>
      </c>
      <c r="K5" s="98" t="s">
        <v>191</v>
      </c>
      <c r="L5" s="98" t="s">
        <v>190</v>
      </c>
      <c r="M5" s="98" t="s">
        <v>206</v>
      </c>
      <c r="N5" s="98" t="s">
        <v>207</v>
      </c>
      <c r="O5" s="98" t="s">
        <v>208</v>
      </c>
      <c r="P5" s="71" t="s">
        <v>100</v>
      </c>
    </row>
    <row r="6" spans="1:16" ht="15.75" thickBot="1">
      <c r="A6" s="50" t="s">
        <v>61</v>
      </c>
      <c r="B6" s="100" t="s">
        <v>68</v>
      </c>
      <c r="C6" s="101" t="s">
        <v>68</v>
      </c>
      <c r="D6" s="102">
        <v>30215.24</v>
      </c>
      <c r="E6" s="102">
        <v>29729.38</v>
      </c>
      <c r="F6" s="102">
        <v>29473.16</v>
      </c>
      <c r="G6" s="102">
        <v>29685.47</v>
      </c>
      <c r="H6" s="102">
        <v>29318.16</v>
      </c>
      <c r="I6" s="102">
        <v>29071.360000000001</v>
      </c>
      <c r="J6" s="102">
        <v>27547.81</v>
      </c>
      <c r="K6" s="102">
        <v>27374.6</v>
      </c>
      <c r="L6" s="102">
        <v>27072.94</v>
      </c>
      <c r="M6" s="102">
        <v>27016.39</v>
      </c>
      <c r="N6" s="102">
        <v>25965.51</v>
      </c>
      <c r="O6" s="102">
        <v>24888.400000000001</v>
      </c>
      <c r="P6" s="102">
        <f>SUM(D6:O6)</f>
        <v>337358.42000000004</v>
      </c>
    </row>
    <row r="7" spans="1:16" ht="15.75" thickBot="1">
      <c r="A7" s="152" t="s">
        <v>69</v>
      </c>
      <c r="B7" s="100" t="s">
        <v>74</v>
      </c>
      <c r="C7" s="97" t="s">
        <v>73</v>
      </c>
      <c r="D7" s="103">
        <v>18598.650000000001</v>
      </c>
      <c r="E7" s="103">
        <v>18298.28</v>
      </c>
      <c r="F7" s="103">
        <v>18179.21</v>
      </c>
      <c r="G7" s="103">
        <v>18143.82</v>
      </c>
      <c r="H7" s="103">
        <v>18009.39</v>
      </c>
      <c r="I7" s="103">
        <v>17846.330000000002</v>
      </c>
      <c r="J7" s="103">
        <v>16921.310000000001</v>
      </c>
      <c r="K7" s="103">
        <v>16800.310000000001</v>
      </c>
      <c r="L7" s="103">
        <v>16609.830000000002</v>
      </c>
      <c r="M7" s="103">
        <v>16593.28</v>
      </c>
      <c r="N7" s="103">
        <v>15873.61</v>
      </c>
      <c r="O7" s="103">
        <v>15319.68</v>
      </c>
      <c r="P7" s="48">
        <f t="shared" ref="P7:P9" si="0">SUM(D7:O7)</f>
        <v>207193.7</v>
      </c>
    </row>
    <row r="8" spans="1:16" ht="15.75" thickBot="1">
      <c r="A8" s="152" t="s">
        <v>69</v>
      </c>
      <c r="B8" s="100" t="s">
        <v>75</v>
      </c>
      <c r="C8" s="96" t="s">
        <v>73</v>
      </c>
      <c r="D8" s="104">
        <v>8548.41</v>
      </c>
      <c r="E8" s="104">
        <v>8468.73</v>
      </c>
      <c r="F8" s="104">
        <v>8333.19</v>
      </c>
      <c r="G8" s="104">
        <v>8602.2199999999993</v>
      </c>
      <c r="H8" s="104">
        <v>8392.7800000000007</v>
      </c>
      <c r="I8" s="104">
        <v>8332.39</v>
      </c>
      <c r="J8" s="104">
        <v>7878.33</v>
      </c>
      <c r="K8" s="104">
        <v>7844.46</v>
      </c>
      <c r="L8" s="104">
        <v>7778.03</v>
      </c>
      <c r="M8" s="104">
        <v>7735.98</v>
      </c>
      <c r="N8" s="104">
        <v>7498.2</v>
      </c>
      <c r="O8" s="104">
        <v>7091.2</v>
      </c>
      <c r="P8" s="47">
        <f t="shared" si="0"/>
        <v>96503.92</v>
      </c>
    </row>
    <row r="9" spans="1:16">
      <c r="A9" s="152" t="s">
        <v>69</v>
      </c>
      <c r="B9" s="100" t="s">
        <v>76</v>
      </c>
      <c r="C9" s="97" t="s">
        <v>73</v>
      </c>
      <c r="D9" s="103">
        <v>3068.18</v>
      </c>
      <c r="E9" s="103">
        <v>2962.37</v>
      </c>
      <c r="F9" s="103">
        <v>2960.76</v>
      </c>
      <c r="G9" s="103">
        <v>2939.43</v>
      </c>
      <c r="H9" s="103">
        <v>2915.99</v>
      </c>
      <c r="I9" s="103">
        <v>2892.64</v>
      </c>
      <c r="J9" s="103">
        <v>2748.17</v>
      </c>
      <c r="K9" s="103">
        <v>2729.83</v>
      </c>
      <c r="L9" s="103">
        <v>2685.08</v>
      </c>
      <c r="M9" s="103">
        <v>2687.13</v>
      </c>
      <c r="N9" s="103">
        <v>2593.6999999999998</v>
      </c>
      <c r="O9" s="103">
        <v>2477.52</v>
      </c>
      <c r="P9" s="48">
        <f t="shared" si="0"/>
        <v>33660.800000000003</v>
      </c>
    </row>
  </sheetData>
  <mergeCells count="2">
    <mergeCell ref="D4:O4"/>
    <mergeCell ref="A7:A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C1" zoomScale="85" zoomScaleNormal="85" workbookViewId="0">
      <selection activeCell="P6" sqref="P6"/>
    </sheetView>
  </sheetViews>
  <sheetFormatPr defaultColWidth="13.28515625" defaultRowHeight="15"/>
  <cols>
    <col min="1" max="1" width="23.140625" style="45" bestFit="1" customWidth="1"/>
    <col min="2" max="2" width="47.140625" style="45" customWidth="1"/>
    <col min="3" max="3" width="20.5703125" style="45" bestFit="1" customWidth="1"/>
    <col min="4" max="4" width="18.42578125" style="45" bestFit="1" customWidth="1"/>
    <col min="5" max="5" width="23.28515625" style="45" bestFit="1" customWidth="1"/>
    <col min="6" max="6" width="18.42578125" style="45" bestFit="1" customWidth="1"/>
    <col min="7" max="7" width="19" style="45" bestFit="1" customWidth="1"/>
    <col min="8" max="8" width="19.42578125" style="45" bestFit="1" customWidth="1"/>
    <col min="9" max="9" width="18" style="45" bestFit="1" customWidth="1"/>
    <col min="10" max="10" width="18.42578125" style="45" bestFit="1" customWidth="1"/>
    <col min="11" max="11" width="19" style="45" bestFit="1" customWidth="1"/>
    <col min="12" max="12" width="19.42578125" style="45" bestFit="1" customWidth="1"/>
    <col min="13" max="13" width="18" style="45" bestFit="1" customWidth="1"/>
    <col min="14" max="15" width="19" style="45" bestFit="1" customWidth="1"/>
    <col min="16" max="16" width="20.85546875" style="45" bestFit="1" customWidth="1"/>
    <col min="17" max="16384" width="13.28515625" style="45"/>
  </cols>
  <sheetData>
    <row r="1" spans="1:16">
      <c r="A1" s="44" t="s">
        <v>62</v>
      </c>
      <c r="B1" s="44" t="s">
        <v>60</v>
      </c>
    </row>
    <row r="2" spans="1:16">
      <c r="A2" s="45" t="s">
        <v>209</v>
      </c>
    </row>
    <row r="3" spans="1:16">
      <c r="D3" s="44" t="s">
        <v>63</v>
      </c>
      <c r="E3" s="44" t="s">
        <v>64</v>
      </c>
    </row>
    <row r="4" spans="1:16">
      <c r="D4" s="151" t="s">
        <v>65</v>
      </c>
      <c r="E4" s="151" t="s">
        <v>65</v>
      </c>
      <c r="F4" s="151" t="s">
        <v>65</v>
      </c>
      <c r="G4" s="151" t="s">
        <v>65</v>
      </c>
      <c r="H4" s="151" t="s">
        <v>65</v>
      </c>
      <c r="I4" s="151" t="s">
        <v>65</v>
      </c>
      <c r="J4" s="151" t="s">
        <v>65</v>
      </c>
      <c r="K4" s="151" t="s">
        <v>65</v>
      </c>
      <c r="L4" s="151" t="s">
        <v>65</v>
      </c>
      <c r="M4" s="151" t="s">
        <v>65</v>
      </c>
      <c r="N4" s="151" t="s">
        <v>65</v>
      </c>
      <c r="O4" s="151" t="s">
        <v>65</v>
      </c>
    </row>
    <row r="5" spans="1:16" ht="15.75" thickBot="1">
      <c r="A5" s="44" t="s">
        <v>66</v>
      </c>
      <c r="B5" s="90" t="s">
        <v>72</v>
      </c>
      <c r="C5" s="90" t="s">
        <v>67</v>
      </c>
      <c r="D5" s="89" t="s">
        <v>137</v>
      </c>
      <c r="E5" s="89" t="s">
        <v>138</v>
      </c>
      <c r="F5" s="89" t="s">
        <v>139</v>
      </c>
      <c r="G5" s="89" t="s">
        <v>140</v>
      </c>
      <c r="H5" s="89" t="s">
        <v>141</v>
      </c>
      <c r="I5" s="89" t="s">
        <v>142</v>
      </c>
      <c r="J5" s="89" t="s">
        <v>192</v>
      </c>
      <c r="K5" s="89" t="s">
        <v>191</v>
      </c>
      <c r="L5" s="89" t="s">
        <v>190</v>
      </c>
      <c r="M5" s="89" t="s">
        <v>206</v>
      </c>
      <c r="N5" s="89" t="s">
        <v>207</v>
      </c>
      <c r="O5" s="89" t="s">
        <v>208</v>
      </c>
      <c r="P5" s="71" t="s">
        <v>100</v>
      </c>
    </row>
    <row r="6" spans="1:16" ht="15.75" thickBot="1">
      <c r="A6" s="50" t="s">
        <v>61</v>
      </c>
      <c r="B6" s="91" t="s">
        <v>68</v>
      </c>
      <c r="C6" s="92" t="s">
        <v>68</v>
      </c>
      <c r="D6" s="93">
        <v>1813638.95</v>
      </c>
      <c r="E6" s="93">
        <v>1631304.3</v>
      </c>
      <c r="F6" s="93">
        <v>1710340.42</v>
      </c>
      <c r="G6" s="93">
        <v>2609137.9</v>
      </c>
      <c r="H6" s="93">
        <v>4292809.5</v>
      </c>
      <c r="I6" s="93">
        <v>5554116.4100000001</v>
      </c>
      <c r="J6" s="93">
        <v>6061592.9100000001</v>
      </c>
      <c r="K6" s="93">
        <v>5604291.2599999998</v>
      </c>
      <c r="L6" s="93">
        <v>5379646.5700000003</v>
      </c>
      <c r="M6" s="93">
        <v>4211192.2300000004</v>
      </c>
      <c r="N6" s="93">
        <v>2732103.43</v>
      </c>
      <c r="O6" s="93">
        <v>1947730.95</v>
      </c>
      <c r="P6" s="72">
        <f>SUM(D6:O6)</f>
        <v>43547904.830000006</v>
      </c>
    </row>
    <row r="7" spans="1:16" ht="15.75" thickBot="1">
      <c r="A7" s="152" t="s">
        <v>69</v>
      </c>
      <c r="B7" s="91" t="s">
        <v>117</v>
      </c>
      <c r="C7" s="87" t="s">
        <v>73</v>
      </c>
      <c r="D7" s="94">
        <v>34.26</v>
      </c>
      <c r="E7" s="94">
        <v>34.26</v>
      </c>
      <c r="F7" s="94">
        <v>34.26</v>
      </c>
      <c r="G7" s="94">
        <v>34.26</v>
      </c>
      <c r="H7" s="94">
        <v>33.799999999999997</v>
      </c>
      <c r="I7" s="94">
        <v>33.25</v>
      </c>
      <c r="J7" s="94">
        <v>31.85</v>
      </c>
      <c r="K7" s="94">
        <v>31.64</v>
      </c>
      <c r="L7" s="94">
        <v>31.64</v>
      </c>
      <c r="M7" s="94">
        <v>31.64</v>
      </c>
      <c r="N7" s="94">
        <v>31.1</v>
      </c>
      <c r="O7" s="94">
        <v>30.64</v>
      </c>
      <c r="P7" s="48">
        <f t="shared" ref="P7:P28" si="0">SUM(D7:O7)</f>
        <v>392.59999999999997</v>
      </c>
    </row>
    <row r="8" spans="1:16" ht="15.75" thickBot="1">
      <c r="A8" s="152" t="s">
        <v>69</v>
      </c>
      <c r="B8" s="91" t="s">
        <v>77</v>
      </c>
      <c r="C8" s="86" t="s">
        <v>78</v>
      </c>
      <c r="D8" s="95">
        <v>984967.14</v>
      </c>
      <c r="E8" s="95">
        <v>867341.32</v>
      </c>
      <c r="F8" s="95">
        <v>932774.23</v>
      </c>
      <c r="G8" s="95">
        <v>1606669.77</v>
      </c>
      <c r="H8" s="95">
        <v>2836177.75</v>
      </c>
      <c r="I8" s="95">
        <v>3710463.03</v>
      </c>
      <c r="J8" s="95">
        <v>4006862.03</v>
      </c>
      <c r="K8" s="95">
        <v>3583233.33</v>
      </c>
      <c r="L8" s="95">
        <v>3639293.67</v>
      </c>
      <c r="M8" s="95">
        <v>2683376.9</v>
      </c>
      <c r="N8" s="95">
        <v>1624700.61</v>
      </c>
      <c r="O8" s="95">
        <v>1171227.48</v>
      </c>
      <c r="P8" s="47">
        <f t="shared" si="0"/>
        <v>27647087.260000002</v>
      </c>
    </row>
    <row r="9" spans="1:16" ht="15.75" thickBot="1">
      <c r="A9" s="152" t="s">
        <v>69</v>
      </c>
      <c r="B9" s="91" t="s">
        <v>79</v>
      </c>
      <c r="C9" s="87" t="s">
        <v>80</v>
      </c>
      <c r="D9" s="94">
        <v>478800.03</v>
      </c>
      <c r="E9" s="94">
        <v>453540.87</v>
      </c>
      <c r="F9" s="94">
        <v>462254.43</v>
      </c>
      <c r="G9" s="94">
        <v>635115.82999999996</v>
      </c>
      <c r="H9" s="94">
        <v>989358.96</v>
      </c>
      <c r="I9" s="94">
        <v>1297363.69</v>
      </c>
      <c r="J9" s="94">
        <v>1451036.66</v>
      </c>
      <c r="K9" s="94">
        <v>1335454.57</v>
      </c>
      <c r="L9" s="94">
        <v>1322462.6299999999</v>
      </c>
      <c r="M9" s="94">
        <v>1029509.53</v>
      </c>
      <c r="N9" s="94">
        <v>696698.57</v>
      </c>
      <c r="O9" s="94">
        <v>507877.07</v>
      </c>
      <c r="P9" s="48">
        <f t="shared" si="0"/>
        <v>10659472.840000002</v>
      </c>
    </row>
    <row r="10" spans="1:16" ht="15.75" thickBot="1">
      <c r="A10" s="152" t="s">
        <v>69</v>
      </c>
      <c r="B10" s="91" t="s">
        <v>81</v>
      </c>
      <c r="C10" s="86" t="s">
        <v>80</v>
      </c>
      <c r="D10" s="95">
        <v>22661.4</v>
      </c>
      <c r="E10" s="95">
        <v>23136.639999999999</v>
      </c>
      <c r="F10" s="95">
        <v>23400.58</v>
      </c>
      <c r="G10" s="95">
        <v>36691.5</v>
      </c>
      <c r="H10" s="95">
        <v>63049.02</v>
      </c>
      <c r="I10" s="95">
        <v>87222.43</v>
      </c>
      <c r="J10" s="95">
        <v>96447.63</v>
      </c>
      <c r="K10" s="95">
        <v>89993.76</v>
      </c>
      <c r="L10" s="95">
        <v>90406.69</v>
      </c>
      <c r="M10" s="95">
        <v>64949</v>
      </c>
      <c r="N10" s="95">
        <v>38321.019999999997</v>
      </c>
      <c r="O10" s="95">
        <v>25439.45</v>
      </c>
      <c r="P10" s="47">
        <f t="shared" si="0"/>
        <v>661719.11999999988</v>
      </c>
    </row>
    <row r="11" spans="1:16" ht="15.75" thickBot="1">
      <c r="A11" s="152" t="s">
        <v>69</v>
      </c>
      <c r="B11" s="91" t="s">
        <v>82</v>
      </c>
      <c r="C11" s="87" t="s">
        <v>83</v>
      </c>
      <c r="D11" s="94">
        <v>68.84</v>
      </c>
      <c r="E11" s="94">
        <v>64.430000000000007</v>
      </c>
      <c r="F11" s="94">
        <v>94.01</v>
      </c>
      <c r="G11" s="94">
        <v>63.38</v>
      </c>
      <c r="H11" s="94">
        <v>86.64</v>
      </c>
      <c r="I11" s="94">
        <v>99.52</v>
      </c>
      <c r="J11" s="94">
        <v>129.21</v>
      </c>
      <c r="K11" s="94">
        <v>203.19</v>
      </c>
      <c r="L11" s="88"/>
      <c r="M11" s="94">
        <v>95.23</v>
      </c>
      <c r="N11" s="94">
        <v>78.38</v>
      </c>
      <c r="O11" s="94">
        <v>61.63</v>
      </c>
      <c r="P11" s="48">
        <f t="shared" si="0"/>
        <v>1044.46</v>
      </c>
    </row>
    <row r="12" spans="1:16" ht="15.75" thickBot="1">
      <c r="A12" s="152" t="s">
        <v>69</v>
      </c>
      <c r="B12" s="91" t="s">
        <v>194</v>
      </c>
      <c r="C12" s="86" t="s">
        <v>83</v>
      </c>
      <c r="D12" s="89"/>
      <c r="E12" s="95">
        <v>3.3</v>
      </c>
      <c r="F12" s="95">
        <v>25.06</v>
      </c>
      <c r="G12" s="95">
        <v>30.23</v>
      </c>
      <c r="H12" s="95">
        <v>77.400000000000006</v>
      </c>
      <c r="I12" s="95">
        <v>114.35</v>
      </c>
      <c r="J12" s="95">
        <v>141.25</v>
      </c>
      <c r="K12" s="95">
        <v>89.93</v>
      </c>
      <c r="L12" s="95">
        <v>125.29</v>
      </c>
      <c r="M12" s="95">
        <v>97.4</v>
      </c>
      <c r="N12" s="95">
        <v>75.78</v>
      </c>
      <c r="O12" s="95">
        <v>36.83</v>
      </c>
      <c r="P12" s="47">
        <f t="shared" si="0"/>
        <v>816.82</v>
      </c>
    </row>
    <row r="13" spans="1:16" ht="15.75" thickBot="1">
      <c r="A13" s="152" t="s">
        <v>69</v>
      </c>
      <c r="B13" s="91" t="s">
        <v>84</v>
      </c>
      <c r="C13" s="87" t="s">
        <v>80</v>
      </c>
      <c r="D13" s="94">
        <v>133483.54</v>
      </c>
      <c r="E13" s="94">
        <v>108469.29</v>
      </c>
      <c r="F13" s="94">
        <v>107003.55</v>
      </c>
      <c r="G13" s="94">
        <v>132512.97</v>
      </c>
      <c r="H13" s="94">
        <v>170951.2</v>
      </c>
      <c r="I13" s="94">
        <v>200844.42</v>
      </c>
      <c r="J13" s="94">
        <v>221202.69</v>
      </c>
      <c r="K13" s="94">
        <v>208458.18</v>
      </c>
      <c r="L13" s="94">
        <v>208730.82</v>
      </c>
      <c r="M13" s="94">
        <v>184900.96</v>
      </c>
      <c r="N13" s="94">
        <v>154440.99</v>
      </c>
      <c r="O13" s="94">
        <v>68717.649999999994</v>
      </c>
      <c r="P13" s="48">
        <f t="shared" si="0"/>
        <v>1899716.26</v>
      </c>
    </row>
    <row r="14" spans="1:16" ht="15.75" thickBot="1">
      <c r="A14" s="152" t="s">
        <v>69</v>
      </c>
      <c r="B14" s="91" t="s">
        <v>85</v>
      </c>
      <c r="C14" s="86" t="s">
        <v>80</v>
      </c>
      <c r="D14" s="95">
        <v>27947.119999999999</v>
      </c>
      <c r="E14" s="95">
        <v>22576.61</v>
      </c>
      <c r="F14" s="95">
        <v>25755.9</v>
      </c>
      <c r="G14" s="95">
        <v>26277.4</v>
      </c>
      <c r="H14" s="95">
        <v>27349.64</v>
      </c>
      <c r="I14" s="95">
        <v>27112.26</v>
      </c>
      <c r="J14" s="95">
        <v>30008.12</v>
      </c>
      <c r="K14" s="95">
        <v>27601.96</v>
      </c>
      <c r="L14" s="95">
        <v>26274.69</v>
      </c>
      <c r="M14" s="95">
        <v>25124.38</v>
      </c>
      <c r="N14" s="95">
        <v>23104.25</v>
      </c>
      <c r="O14" s="95">
        <v>14964.84</v>
      </c>
      <c r="P14" s="47">
        <f t="shared" si="0"/>
        <v>304097.17</v>
      </c>
    </row>
    <row r="15" spans="1:16" ht="15.75" thickBot="1">
      <c r="A15" s="152" t="s">
        <v>69</v>
      </c>
      <c r="B15" s="91" t="s">
        <v>86</v>
      </c>
      <c r="C15" s="87" t="s">
        <v>83</v>
      </c>
      <c r="D15" s="94">
        <v>11943.08</v>
      </c>
      <c r="E15" s="94">
        <v>11748.22</v>
      </c>
      <c r="F15" s="94">
        <v>11842.09</v>
      </c>
      <c r="G15" s="94">
        <v>11594.21</v>
      </c>
      <c r="H15" s="94">
        <v>12714.72</v>
      </c>
      <c r="I15" s="94">
        <v>13951.14</v>
      </c>
      <c r="J15" s="94">
        <v>18937.47</v>
      </c>
      <c r="K15" s="94">
        <v>27604.01</v>
      </c>
      <c r="L15" s="94">
        <v>2285.23</v>
      </c>
      <c r="M15" s="94">
        <v>14599.09</v>
      </c>
      <c r="N15" s="94">
        <v>13741.5</v>
      </c>
      <c r="O15" s="94">
        <v>14116.89</v>
      </c>
      <c r="P15" s="48">
        <f t="shared" si="0"/>
        <v>165077.64999999997</v>
      </c>
    </row>
    <row r="16" spans="1:16" ht="15.75" thickBot="1">
      <c r="A16" s="152" t="s">
        <v>69</v>
      </c>
      <c r="B16" s="91" t="s">
        <v>87</v>
      </c>
      <c r="C16" s="86" t="s">
        <v>83</v>
      </c>
      <c r="D16" s="95">
        <v>10309.4</v>
      </c>
      <c r="E16" s="95">
        <v>9945.2800000000007</v>
      </c>
      <c r="F16" s="95">
        <v>9472.73</v>
      </c>
      <c r="G16" s="95">
        <v>8843.18</v>
      </c>
      <c r="H16" s="95">
        <v>9333.81</v>
      </c>
      <c r="I16" s="95">
        <v>9169.15</v>
      </c>
      <c r="J16" s="95">
        <v>8709.06</v>
      </c>
      <c r="K16" s="95">
        <v>17024.009999999998</v>
      </c>
      <c r="L16" s="95">
        <v>1184.02</v>
      </c>
      <c r="M16" s="95">
        <v>9774.76</v>
      </c>
      <c r="N16" s="95">
        <v>9010.08</v>
      </c>
      <c r="O16" s="95">
        <v>6510.07</v>
      </c>
      <c r="P16" s="47">
        <f t="shared" si="0"/>
        <v>109285.54999999999</v>
      </c>
    </row>
    <row r="17" spans="1:16" ht="15.75" thickBot="1">
      <c r="A17" s="152" t="s">
        <v>69</v>
      </c>
      <c r="B17" s="91" t="s">
        <v>88</v>
      </c>
      <c r="C17" s="87" t="s">
        <v>78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88"/>
      <c r="M17" s="88"/>
      <c r="N17" s="88"/>
      <c r="O17" s="88"/>
      <c r="P17" s="48">
        <f t="shared" si="0"/>
        <v>0</v>
      </c>
    </row>
    <row r="18" spans="1:16" ht="15.75" thickBot="1">
      <c r="A18" s="152" t="s">
        <v>69</v>
      </c>
      <c r="B18" s="91" t="s">
        <v>89</v>
      </c>
      <c r="C18" s="86" t="s">
        <v>80</v>
      </c>
      <c r="D18" s="95">
        <v>19545.41</v>
      </c>
      <c r="E18" s="95">
        <v>19850.900000000001</v>
      </c>
      <c r="F18" s="95">
        <v>16016.72</v>
      </c>
      <c r="G18" s="95">
        <v>20536.46</v>
      </c>
      <c r="H18" s="95">
        <v>27728.18</v>
      </c>
      <c r="I18" s="95">
        <v>31323.93</v>
      </c>
      <c r="J18" s="95">
        <v>38775.67</v>
      </c>
      <c r="K18" s="95">
        <v>35691.339999999997</v>
      </c>
      <c r="L18" s="95">
        <v>30590.07</v>
      </c>
      <c r="M18" s="95">
        <v>31113.39</v>
      </c>
      <c r="N18" s="95">
        <v>24366.77</v>
      </c>
      <c r="O18" s="95">
        <v>20955.3</v>
      </c>
      <c r="P18" s="47">
        <f t="shared" si="0"/>
        <v>316494.13999999996</v>
      </c>
    </row>
    <row r="19" spans="1:16" ht="15.75" thickBot="1">
      <c r="A19" s="152" t="s">
        <v>69</v>
      </c>
      <c r="B19" s="91" t="s">
        <v>90</v>
      </c>
      <c r="C19" s="87" t="s">
        <v>80</v>
      </c>
      <c r="D19" s="94">
        <v>4789.03</v>
      </c>
      <c r="E19" s="94">
        <v>4119.3</v>
      </c>
      <c r="F19" s="94">
        <v>3706.33</v>
      </c>
      <c r="G19" s="94">
        <v>4903.16</v>
      </c>
      <c r="H19" s="94">
        <v>4438.07</v>
      </c>
      <c r="I19" s="94">
        <v>5153.91</v>
      </c>
      <c r="J19" s="94">
        <v>5368.59</v>
      </c>
      <c r="K19" s="94">
        <v>5807.58</v>
      </c>
      <c r="L19" s="94">
        <v>3699.07</v>
      </c>
      <c r="M19" s="94">
        <v>4915.08</v>
      </c>
      <c r="N19" s="94">
        <v>4690.8900000000003</v>
      </c>
      <c r="O19" s="94">
        <v>4088.18</v>
      </c>
      <c r="P19" s="48">
        <f t="shared" si="0"/>
        <v>55679.19</v>
      </c>
    </row>
    <row r="20" spans="1:16" ht="15.75" thickBot="1">
      <c r="A20" s="152" t="s">
        <v>69</v>
      </c>
      <c r="B20" s="91" t="s">
        <v>91</v>
      </c>
      <c r="C20" s="86" t="s">
        <v>83</v>
      </c>
      <c r="D20" s="95">
        <v>11339.65</v>
      </c>
      <c r="E20" s="95">
        <v>10950.73</v>
      </c>
      <c r="F20" s="95">
        <v>10945.57</v>
      </c>
      <c r="G20" s="95">
        <v>10924.14</v>
      </c>
      <c r="H20" s="95">
        <v>12051.4</v>
      </c>
      <c r="I20" s="95">
        <v>12725.25</v>
      </c>
      <c r="J20" s="95">
        <v>13031.88</v>
      </c>
      <c r="K20" s="95">
        <v>24267.46</v>
      </c>
      <c r="L20" s="89"/>
      <c r="M20" s="95">
        <v>12319.65</v>
      </c>
      <c r="N20" s="95">
        <v>11201.32</v>
      </c>
      <c r="O20" s="95">
        <v>10573.7</v>
      </c>
      <c r="P20" s="47">
        <f t="shared" si="0"/>
        <v>140330.75</v>
      </c>
    </row>
    <row r="21" spans="1:16" ht="15.75" thickBot="1">
      <c r="A21" s="152" t="s">
        <v>69</v>
      </c>
      <c r="B21" s="91" t="s">
        <v>92</v>
      </c>
      <c r="C21" s="87" t="s">
        <v>83</v>
      </c>
      <c r="D21" s="94">
        <v>31446.66</v>
      </c>
      <c r="E21" s="94">
        <v>28759.99</v>
      </c>
      <c r="F21" s="94">
        <v>32314.84</v>
      </c>
      <c r="G21" s="94">
        <v>31776.34</v>
      </c>
      <c r="H21" s="94">
        <v>33417.31</v>
      </c>
      <c r="I21" s="94">
        <v>31688.41</v>
      </c>
      <c r="J21" s="94">
        <v>30377.439999999999</v>
      </c>
      <c r="K21" s="94">
        <v>55405.760000000002</v>
      </c>
      <c r="L21" s="94">
        <v>1412.26</v>
      </c>
      <c r="M21" s="94">
        <v>28574.67</v>
      </c>
      <c r="N21" s="94">
        <v>30961.43</v>
      </c>
      <c r="O21" s="94">
        <v>26198.06</v>
      </c>
      <c r="P21" s="48">
        <f t="shared" si="0"/>
        <v>362333.17</v>
      </c>
    </row>
    <row r="22" spans="1:16" ht="15.75" thickBot="1">
      <c r="A22" s="152" t="s">
        <v>69</v>
      </c>
      <c r="B22" s="91" t="s">
        <v>93</v>
      </c>
      <c r="C22" s="86" t="s">
        <v>80</v>
      </c>
      <c r="D22" s="95">
        <v>14540.37</v>
      </c>
      <c r="E22" s="95">
        <v>8653.4699999999993</v>
      </c>
      <c r="F22" s="95">
        <v>12696.26</v>
      </c>
      <c r="G22" s="95">
        <v>15668.88</v>
      </c>
      <c r="H22" s="95">
        <v>27262.720000000001</v>
      </c>
      <c r="I22" s="95">
        <v>41991.44</v>
      </c>
      <c r="J22" s="95">
        <v>44192.04</v>
      </c>
      <c r="K22" s="95">
        <v>38557.32</v>
      </c>
      <c r="L22" s="95">
        <v>38987.589999999997</v>
      </c>
      <c r="M22" s="95">
        <v>37695.46</v>
      </c>
      <c r="N22" s="95">
        <v>26428.65</v>
      </c>
      <c r="O22" s="95">
        <v>16396.68</v>
      </c>
      <c r="P22" s="47">
        <f t="shared" si="0"/>
        <v>323070.88</v>
      </c>
    </row>
    <row r="23" spans="1:16" ht="15.75" thickBot="1">
      <c r="A23" s="152" t="s">
        <v>69</v>
      </c>
      <c r="B23" s="91" t="s">
        <v>94</v>
      </c>
      <c r="C23" s="87" t="s">
        <v>80</v>
      </c>
      <c r="D23" s="94">
        <v>296.22000000000003</v>
      </c>
      <c r="E23" s="94">
        <v>276.12</v>
      </c>
      <c r="F23" s="94">
        <v>292.10000000000002</v>
      </c>
      <c r="G23" s="94">
        <v>4028.78</v>
      </c>
      <c r="H23" s="94">
        <v>489.62</v>
      </c>
      <c r="I23" s="94">
        <v>608.42999999999995</v>
      </c>
      <c r="J23" s="94">
        <v>601.5</v>
      </c>
      <c r="K23" s="94">
        <v>563.5</v>
      </c>
      <c r="L23" s="94">
        <v>688.55</v>
      </c>
      <c r="M23" s="94">
        <v>503.39</v>
      </c>
      <c r="N23" s="94">
        <v>724.96</v>
      </c>
      <c r="O23" s="94">
        <v>356.95</v>
      </c>
      <c r="P23" s="48">
        <f t="shared" si="0"/>
        <v>9430.1200000000026</v>
      </c>
    </row>
    <row r="24" spans="1:16" ht="15.75" thickBot="1">
      <c r="A24" s="152" t="s">
        <v>69</v>
      </c>
      <c r="B24" s="91" t="s">
        <v>95</v>
      </c>
      <c r="C24" s="86" t="s">
        <v>83</v>
      </c>
      <c r="D24" s="95">
        <v>586.69000000000005</v>
      </c>
      <c r="E24" s="95">
        <v>758.52</v>
      </c>
      <c r="F24" s="95">
        <v>459.71</v>
      </c>
      <c r="G24" s="95">
        <v>623.04999999999995</v>
      </c>
      <c r="H24" s="95">
        <v>893.96</v>
      </c>
      <c r="I24" s="95">
        <v>508.86</v>
      </c>
      <c r="J24" s="95">
        <v>512.85</v>
      </c>
      <c r="K24" s="95">
        <v>1513.5</v>
      </c>
      <c r="L24" s="89"/>
      <c r="M24" s="95">
        <v>634.22</v>
      </c>
      <c r="N24" s="95">
        <v>440.56</v>
      </c>
      <c r="O24" s="95">
        <v>337.46</v>
      </c>
      <c r="P24" s="47">
        <f t="shared" si="0"/>
        <v>7269.380000000001</v>
      </c>
    </row>
    <row r="25" spans="1:16" ht="15.75" thickBot="1">
      <c r="A25" s="152" t="s">
        <v>69</v>
      </c>
      <c r="B25" s="91" t="s">
        <v>96</v>
      </c>
      <c r="C25" s="87" t="s">
        <v>80</v>
      </c>
      <c r="D25" s="94">
        <v>28045.43</v>
      </c>
      <c r="E25" s="94">
        <v>25877.46</v>
      </c>
      <c r="F25" s="94">
        <v>25779.38</v>
      </c>
      <c r="G25" s="94">
        <v>28183.06</v>
      </c>
      <c r="H25" s="94">
        <v>41720.31</v>
      </c>
      <c r="I25" s="94">
        <v>45885.279999999999</v>
      </c>
      <c r="J25" s="94">
        <v>55179.58</v>
      </c>
      <c r="K25" s="94">
        <v>91205.41</v>
      </c>
      <c r="L25" s="94">
        <v>4889.6899999999996</v>
      </c>
      <c r="M25" s="94">
        <v>45753.75</v>
      </c>
      <c r="N25" s="94">
        <v>39368.07</v>
      </c>
      <c r="O25" s="94">
        <v>28658.58</v>
      </c>
      <c r="P25" s="48">
        <f t="shared" si="0"/>
        <v>460546.00000000006</v>
      </c>
    </row>
    <row r="26" spans="1:16" ht="15.75" thickBot="1">
      <c r="A26" s="152" t="s">
        <v>69</v>
      </c>
      <c r="B26" s="91" t="s">
        <v>97</v>
      </c>
      <c r="C26" s="86" t="s">
        <v>83</v>
      </c>
      <c r="D26" s="95">
        <v>3182.78</v>
      </c>
      <c r="E26" s="95">
        <v>3060.78</v>
      </c>
      <c r="F26" s="95">
        <v>3073.73</v>
      </c>
      <c r="G26" s="95">
        <v>3084.18</v>
      </c>
      <c r="H26" s="95">
        <v>3674.23</v>
      </c>
      <c r="I26" s="95">
        <v>4291.97</v>
      </c>
      <c r="J26" s="95">
        <v>4499.67</v>
      </c>
      <c r="K26" s="95">
        <v>7929.96</v>
      </c>
      <c r="L26" s="89"/>
      <c r="M26" s="95">
        <v>3815.28</v>
      </c>
      <c r="N26" s="95">
        <v>3452.44</v>
      </c>
      <c r="O26" s="95">
        <v>2812.15</v>
      </c>
      <c r="P26" s="47">
        <f t="shared" si="0"/>
        <v>42877.170000000006</v>
      </c>
    </row>
    <row r="27" spans="1:16" ht="15.75" thickBot="1">
      <c r="A27" s="152" t="s">
        <v>69</v>
      </c>
      <c r="B27" s="91" t="s">
        <v>98</v>
      </c>
      <c r="C27" s="87" t="s">
        <v>83</v>
      </c>
      <c r="D27" s="94">
        <v>21304.95</v>
      </c>
      <c r="E27" s="94">
        <v>24129.040000000001</v>
      </c>
      <c r="F27" s="94">
        <v>24506.97</v>
      </c>
      <c r="G27" s="94">
        <v>23567.87</v>
      </c>
      <c r="H27" s="94">
        <v>23771.13</v>
      </c>
      <c r="I27" s="94">
        <v>21807.42</v>
      </c>
      <c r="J27" s="94">
        <v>24073.31</v>
      </c>
      <c r="K27" s="94">
        <v>36087.97</v>
      </c>
      <c r="L27" s="94">
        <v>4920.3500000000004</v>
      </c>
      <c r="M27" s="94">
        <v>22470.53</v>
      </c>
      <c r="N27" s="94">
        <v>20397.919999999998</v>
      </c>
      <c r="O27" s="94">
        <v>19788.32</v>
      </c>
      <c r="P27" s="48">
        <f t="shared" si="0"/>
        <v>266825.78000000003</v>
      </c>
    </row>
    <row r="28" spans="1:16">
      <c r="A28" s="152" t="s">
        <v>69</v>
      </c>
      <c r="B28" s="91" t="s">
        <v>99</v>
      </c>
      <c r="C28" s="86" t="s">
        <v>83</v>
      </c>
      <c r="D28" s="95">
        <v>8346.9500000000007</v>
      </c>
      <c r="E28" s="95">
        <v>8007.77</v>
      </c>
      <c r="F28" s="95">
        <v>7891.97</v>
      </c>
      <c r="G28" s="95">
        <v>8009.25</v>
      </c>
      <c r="H28" s="95">
        <v>8229.6299999999992</v>
      </c>
      <c r="I28" s="95">
        <v>11758.27</v>
      </c>
      <c r="J28" s="95">
        <v>11474.41</v>
      </c>
      <c r="K28" s="95">
        <v>17566.88</v>
      </c>
      <c r="L28" s="95">
        <v>3664.31</v>
      </c>
      <c r="M28" s="95">
        <v>10937.92</v>
      </c>
      <c r="N28" s="95">
        <v>9868.14</v>
      </c>
      <c r="O28" s="95">
        <v>8583.02</v>
      </c>
      <c r="P28" s="47">
        <f t="shared" si="0"/>
        <v>114338.52</v>
      </c>
    </row>
  </sheetData>
  <mergeCells count="2">
    <mergeCell ref="D4:O4"/>
    <mergeCell ref="A7:A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6" sqref="B16"/>
    </sheetView>
  </sheetViews>
  <sheetFormatPr defaultRowHeight="15"/>
  <cols>
    <col min="1" max="1" width="50.7109375" customWidth="1"/>
    <col min="2" max="2" width="16.28515625" customWidth="1"/>
  </cols>
  <sheetData>
    <row r="1" spans="1:2">
      <c r="A1" t="s">
        <v>196</v>
      </c>
    </row>
    <row r="7" spans="1:2">
      <c r="A7" s="41" t="s">
        <v>193</v>
      </c>
      <c r="B7" s="42" t="s">
        <v>120</v>
      </c>
    </row>
    <row r="8" spans="1:2">
      <c r="A8" t="s">
        <v>110</v>
      </c>
      <c r="B8" s="29">
        <v>26486547.48</v>
      </c>
    </row>
    <row r="9" spans="1:2">
      <c r="A9" t="s">
        <v>111</v>
      </c>
      <c r="B9" s="29">
        <v>5125851.3099999996</v>
      </c>
    </row>
    <row r="10" spans="1:2">
      <c r="A10" t="s">
        <v>144</v>
      </c>
      <c r="B10" s="29">
        <v>5108161.4800000004</v>
      </c>
    </row>
    <row r="11" spans="1:2">
      <c r="A11" t="s">
        <v>145</v>
      </c>
      <c r="B11" s="29">
        <v>1171615.03</v>
      </c>
    </row>
    <row r="12" spans="1:2">
      <c r="A12" t="s">
        <v>105</v>
      </c>
      <c r="B12" s="29">
        <f>SUM(B8:B11)</f>
        <v>37892175.299999997</v>
      </c>
    </row>
    <row r="13" spans="1:2">
      <c r="A13" t="s">
        <v>122</v>
      </c>
      <c r="B13" s="70">
        <f>B12</f>
        <v>37892175.299999997</v>
      </c>
    </row>
    <row r="16" spans="1:2">
      <c r="A16" t="s">
        <v>197</v>
      </c>
      <c r="B16">
        <f>'Lead G'!C26</f>
        <v>0.95440400000000003</v>
      </c>
    </row>
    <row r="18" spans="1:2">
      <c r="A18" t="s">
        <v>143</v>
      </c>
      <c r="B18" s="70">
        <f>-B13/B16</f>
        <v>-39702448.12469352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17" activePane="bottomRight" state="frozen"/>
      <selection activeCell="C29" sqref="C29"/>
      <selection pane="topRight" activeCell="C29" sqref="C29"/>
      <selection pane="bottomLeft" activeCell="C29" sqref="C29"/>
      <selection pane="bottomRight" activeCell="E39" sqref="E39"/>
    </sheetView>
  </sheetViews>
  <sheetFormatPr defaultColWidth="9.140625" defaultRowHeight="12"/>
  <cols>
    <col min="1" max="2" width="1.7109375" style="51" customWidth="1"/>
    <col min="3" max="3" width="9.140625" style="51"/>
    <col min="4" max="4" width="23.85546875" style="51" customWidth="1"/>
    <col min="5" max="5" width="16.7109375" style="51" customWidth="1"/>
    <col min="6" max="16384" width="9.140625" style="51"/>
  </cols>
  <sheetData>
    <row r="1" spans="1:5" s="67" customFormat="1" ht="15">
      <c r="E1" s="144" t="s">
        <v>0</v>
      </c>
    </row>
    <row r="2" spans="1:5" s="67" customFormat="1" ht="15">
      <c r="E2" s="144" t="s">
        <v>181</v>
      </c>
    </row>
    <row r="3" spans="1:5" s="67" customFormat="1" ht="15">
      <c r="E3" s="144" t="s">
        <v>195</v>
      </c>
    </row>
    <row r="4" spans="1:5" s="58" customFormat="1" ht="12.75">
      <c r="E4" s="145" t="s">
        <v>180</v>
      </c>
    </row>
    <row r="5" spans="1:5">
      <c r="A5" s="51" t="s">
        <v>60</v>
      </c>
    </row>
    <row r="6" spans="1:5" s="64" customFormat="1" ht="12.75">
      <c r="A6" s="64" t="s">
        <v>60</v>
      </c>
    </row>
    <row r="7" spans="1:5" s="64" customFormat="1" ht="12.75">
      <c r="E7" s="66" t="s">
        <v>179</v>
      </c>
    </row>
    <row r="8" spans="1:5" s="64" customFormat="1" ht="12.75">
      <c r="A8" s="58" t="s">
        <v>178</v>
      </c>
      <c r="E8" s="65">
        <v>2018</v>
      </c>
    </row>
    <row r="9" spans="1:5">
      <c r="B9" s="56" t="s">
        <v>177</v>
      </c>
    </row>
    <row r="10" spans="1:5">
      <c r="C10" s="51" t="s">
        <v>160</v>
      </c>
      <c r="E10" s="61">
        <v>636367008.83000004</v>
      </c>
    </row>
    <row r="11" spans="1:5">
      <c r="C11" s="51" t="s">
        <v>159</v>
      </c>
      <c r="E11" s="59">
        <v>236108336.19999999</v>
      </c>
    </row>
    <row r="12" spans="1:5">
      <c r="C12" s="51" t="s">
        <v>158</v>
      </c>
      <c r="E12" s="63">
        <v>18403145.390000001</v>
      </c>
    </row>
    <row r="13" spans="1:5" ht="6.95" customHeight="1">
      <c r="E13" s="59"/>
    </row>
    <row r="14" spans="1:5">
      <c r="C14" s="51" t="s">
        <v>157</v>
      </c>
      <c r="E14" s="59">
        <f>SUM(E10:E12)</f>
        <v>890878490.41999996</v>
      </c>
    </row>
    <row r="15" spans="1:5" ht="6.95" customHeight="1">
      <c r="E15" s="59"/>
    </row>
    <row r="16" spans="1:5">
      <c r="B16" s="56" t="s">
        <v>176</v>
      </c>
      <c r="E16" s="59"/>
    </row>
    <row r="17" spans="2:5">
      <c r="C17" s="51" t="s">
        <v>155</v>
      </c>
      <c r="E17" s="59">
        <v>21732396.899999999</v>
      </c>
    </row>
    <row r="18" spans="2:5">
      <c r="C18" s="51" t="s">
        <v>154</v>
      </c>
      <c r="E18" s="63">
        <v>1006977.27</v>
      </c>
    </row>
    <row r="19" spans="2:5" ht="6.95" customHeight="1">
      <c r="E19" s="59"/>
    </row>
    <row r="20" spans="2:5">
      <c r="C20" s="51" t="s">
        <v>153</v>
      </c>
      <c r="E20" s="63">
        <f>SUM(E17:E18)</f>
        <v>22739374.169999998</v>
      </c>
    </row>
    <row r="21" spans="2:5" ht="6.95" customHeight="1">
      <c r="E21" s="59"/>
    </row>
    <row r="22" spans="2:5">
      <c r="C22" s="51" t="s">
        <v>175</v>
      </c>
      <c r="E22" s="59">
        <f>E14+E20</f>
        <v>913617864.58999991</v>
      </c>
    </row>
    <row r="23" spans="2:5" ht="6.95" customHeight="1">
      <c r="E23" s="59"/>
    </row>
    <row r="24" spans="2:5">
      <c r="B24" s="56" t="s">
        <v>174</v>
      </c>
      <c r="E24" s="59"/>
    </row>
    <row r="25" spans="2:5">
      <c r="C25" s="51" t="s">
        <v>150</v>
      </c>
      <c r="E25" s="59">
        <v>7278203.3200000003</v>
      </c>
    </row>
    <row r="26" spans="2:5">
      <c r="C26" s="51" t="s">
        <v>149</v>
      </c>
      <c r="E26" s="63">
        <v>13920354.58</v>
      </c>
    </row>
    <row r="27" spans="2:5" ht="6.95" customHeight="1">
      <c r="E27" s="59"/>
    </row>
    <row r="28" spans="2:5">
      <c r="C28" s="51" t="s">
        <v>148</v>
      </c>
      <c r="E28" s="63">
        <f>SUM(E25:E26)</f>
        <v>21198557.899999999</v>
      </c>
    </row>
    <row r="29" spans="2:5" ht="6.95" customHeight="1">
      <c r="E29" s="59"/>
    </row>
    <row r="30" spans="2:5">
      <c r="C30" s="51" t="s">
        <v>173</v>
      </c>
      <c r="E30" s="59">
        <f>E22+E28</f>
        <v>934816422.48999989</v>
      </c>
    </row>
    <row r="31" spans="2:5" ht="6.95" customHeight="1">
      <c r="E31" s="59"/>
    </row>
    <row r="32" spans="2:5">
      <c r="B32" s="51" t="s">
        <v>143</v>
      </c>
      <c r="E32" s="59">
        <v>-28696081.120000001</v>
      </c>
    </row>
    <row r="33" spans="1:5">
      <c r="B33" s="51" t="s">
        <v>172</v>
      </c>
      <c r="E33" s="63">
        <v>1950196.5</v>
      </c>
    </row>
    <row r="34" spans="1:5" ht="6.95" customHeight="1">
      <c r="E34" s="59"/>
    </row>
    <row r="35" spans="1:5" ht="12.75" thickBot="1">
      <c r="C35" s="51" t="s">
        <v>171</v>
      </c>
      <c r="E35" s="62">
        <f>SUM(E30:E33)</f>
        <v>908070537.86999989</v>
      </c>
    </row>
    <row r="36" spans="1:5" ht="12.75" thickTop="1">
      <c r="E36" s="60"/>
    </row>
    <row r="37" spans="1:5">
      <c r="C37" s="51" t="s">
        <v>170</v>
      </c>
      <c r="E37" s="61">
        <v>43783291.039999999</v>
      </c>
    </row>
    <row r="38" spans="1:5">
      <c r="C38" s="51" t="s">
        <v>169</v>
      </c>
      <c r="E38" s="59">
        <v>15642844.85</v>
      </c>
    </row>
    <row r="39" spans="1:5">
      <c r="C39" s="51" t="s">
        <v>168</v>
      </c>
      <c r="E39" s="59">
        <v>5596668.21</v>
      </c>
    </row>
    <row r="40" spans="1:5">
      <c r="C40" s="51" t="s">
        <v>167</v>
      </c>
      <c r="E40" s="59">
        <v>-3052383.61</v>
      </c>
    </row>
    <row r="41" spans="1:5">
      <c r="C41" s="51" t="s">
        <v>166</v>
      </c>
      <c r="E41" s="59">
        <v>24265501.059999999</v>
      </c>
    </row>
    <row r="42" spans="1:5">
      <c r="C42" s="51" t="s">
        <v>165</v>
      </c>
      <c r="E42" s="59">
        <v>-578410.18999999994</v>
      </c>
    </row>
    <row r="43" spans="1:5">
      <c r="C43" s="51" t="s">
        <v>164</v>
      </c>
      <c r="E43" s="59">
        <v>21994474.760000002</v>
      </c>
    </row>
    <row r="44" spans="1:5">
      <c r="C44" s="51" t="s">
        <v>163</v>
      </c>
      <c r="E44" s="59">
        <v>9312790.8900000006</v>
      </c>
    </row>
    <row r="45" spans="1:5">
      <c r="E45" s="57"/>
    </row>
    <row r="46" spans="1:5" ht="12.75">
      <c r="A46" s="58" t="s">
        <v>162</v>
      </c>
      <c r="E46" s="57"/>
    </row>
    <row r="47" spans="1:5">
      <c r="B47" s="56" t="s">
        <v>161</v>
      </c>
      <c r="E47" s="57"/>
    </row>
    <row r="48" spans="1:5">
      <c r="C48" s="51" t="s">
        <v>160</v>
      </c>
      <c r="E48" s="55">
        <v>587107504</v>
      </c>
    </row>
    <row r="49" spans="2:5">
      <c r="C49" s="51" t="s">
        <v>159</v>
      </c>
      <c r="E49" s="55">
        <v>268394116</v>
      </c>
    </row>
    <row r="50" spans="2:5">
      <c r="C50" s="51" t="s">
        <v>158</v>
      </c>
      <c r="E50" s="54">
        <v>23964870</v>
      </c>
    </row>
    <row r="51" spans="2:5" ht="6.95" customHeight="1">
      <c r="E51" s="53"/>
    </row>
    <row r="52" spans="2:5">
      <c r="C52" s="51" t="s">
        <v>157</v>
      </c>
      <c r="E52" s="53">
        <f>SUM(E48:E50)</f>
        <v>879466490</v>
      </c>
    </row>
    <row r="53" spans="2:5" ht="6.95" customHeight="1">
      <c r="E53" s="53"/>
    </row>
    <row r="54" spans="2:5">
      <c r="B54" s="56" t="s">
        <v>156</v>
      </c>
      <c r="E54" s="53"/>
    </row>
    <row r="55" spans="2:5">
      <c r="C55" s="51" t="s">
        <v>155</v>
      </c>
      <c r="E55" s="55">
        <v>45695978</v>
      </c>
    </row>
    <row r="56" spans="2:5">
      <c r="C56" s="51" t="s">
        <v>154</v>
      </c>
      <c r="E56" s="54">
        <v>1946802</v>
      </c>
    </row>
    <row r="57" spans="2:5" ht="6.95" customHeight="1">
      <c r="E57" s="53"/>
    </row>
    <row r="58" spans="2:5">
      <c r="C58" s="51" t="s">
        <v>153</v>
      </c>
      <c r="E58" s="54">
        <f>SUM(E55:E56)</f>
        <v>47642780</v>
      </c>
    </row>
    <row r="59" spans="2:5" ht="6.95" customHeight="1">
      <c r="E59" s="53"/>
    </row>
    <row r="60" spans="2:5">
      <c r="C60" s="51" t="s">
        <v>152</v>
      </c>
      <c r="E60" s="53">
        <f>E52+E58</f>
        <v>927109270</v>
      </c>
    </row>
    <row r="61" spans="2:5" ht="6.95" customHeight="1">
      <c r="E61" s="53"/>
    </row>
    <row r="62" spans="2:5">
      <c r="B62" s="56" t="s">
        <v>151</v>
      </c>
      <c r="E62" s="53"/>
    </row>
    <row r="63" spans="2:5">
      <c r="C63" s="51" t="s">
        <v>150</v>
      </c>
      <c r="E63" s="55">
        <v>53721867</v>
      </c>
    </row>
    <row r="64" spans="2:5">
      <c r="C64" s="51" t="s">
        <v>149</v>
      </c>
      <c r="E64" s="54">
        <v>182832247</v>
      </c>
    </row>
    <row r="65" spans="1:5" ht="6.95" customHeight="1">
      <c r="E65" s="53"/>
    </row>
    <row r="66" spans="1:5">
      <c r="C66" s="51" t="s">
        <v>148</v>
      </c>
      <c r="E66" s="54">
        <f>SUM(E63:E64)</f>
        <v>236554114</v>
      </c>
    </row>
    <row r="67" spans="1:5" ht="6.95" customHeight="1">
      <c r="E67" s="53"/>
    </row>
    <row r="68" spans="1:5" ht="12.75" thickBot="1">
      <c r="C68" s="51" t="s">
        <v>147</v>
      </c>
      <c r="E68" s="52">
        <f>E60+E66</f>
        <v>1163663384</v>
      </c>
    </row>
    <row r="69" spans="1:5" ht="12.75" thickTop="1"/>
    <row r="70" spans="1:5" ht="12.75">
      <c r="A70" s="51" t="s">
        <v>60</v>
      </c>
      <c r="C70" s="153" t="s">
        <v>146</v>
      </c>
      <c r="D70" s="154"/>
      <c r="E70" s="154"/>
    </row>
    <row r="71" spans="1:5">
      <c r="A71" s="51" t="s">
        <v>60</v>
      </c>
    </row>
    <row r="72" spans="1:5">
      <c r="A72" s="51" t="s">
        <v>60</v>
      </c>
    </row>
    <row r="73" spans="1:5">
      <c r="A73" s="51" t="s">
        <v>60</v>
      </c>
    </row>
    <row r="74" spans="1:5">
      <c r="A74" s="51" t="s">
        <v>60</v>
      </c>
    </row>
    <row r="75" spans="1:5">
      <c r="A75" s="51" t="s">
        <v>60</v>
      </c>
    </row>
    <row r="76" spans="1:5">
      <c r="A76" s="51" t="s">
        <v>60</v>
      </c>
    </row>
    <row r="77" spans="1:5">
      <c r="A77" s="51" t="s">
        <v>60</v>
      </c>
    </row>
    <row r="78" spans="1:5">
      <c r="A78" s="51" t="s">
        <v>60</v>
      </c>
    </row>
    <row r="79" spans="1:5">
      <c r="A79" s="51" t="s">
        <v>60</v>
      </c>
    </row>
    <row r="80" spans="1:5">
      <c r="A80" s="51" t="s">
        <v>60</v>
      </c>
    </row>
    <row r="81" spans="1:1">
      <c r="A81" s="51" t="s">
        <v>60</v>
      </c>
    </row>
    <row r="82" spans="1:1">
      <c r="A82" s="51" t="s">
        <v>60</v>
      </c>
    </row>
    <row r="83" spans="1:1">
      <c r="A83" s="51" t="s">
        <v>60</v>
      </c>
    </row>
    <row r="84" spans="1:1">
      <c r="A84" s="51" t="s">
        <v>60</v>
      </c>
    </row>
  </sheetData>
  <mergeCells count="1">
    <mergeCell ref="C70:E70"/>
  </mergeCells>
  <printOptions horizontalCentered="1"/>
  <pageMargins left="0.25" right="0.25" top="0.25" bottom="0.39" header="0" footer="0"/>
  <pageSetup scale="1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7329BA-FDB6-4DBD-BF54-A6BF2903A9E8}"/>
</file>

<file path=customXml/itemProps2.xml><?xml version="1.0" encoding="utf-8"?>
<ds:datastoreItem xmlns:ds="http://schemas.openxmlformats.org/officeDocument/2006/customXml" ds:itemID="{4567E06D-709B-4AAE-BD08-F8F70B29E0FB}"/>
</file>

<file path=customXml/itemProps3.xml><?xml version="1.0" encoding="utf-8"?>
<ds:datastoreItem xmlns:ds="http://schemas.openxmlformats.org/officeDocument/2006/customXml" ds:itemID="{1EFAEDFD-6C47-4A92-B655-1627AEA991B5}"/>
</file>

<file path=customXml/itemProps4.xml><?xml version="1.0" encoding="utf-8"?>
<ds:datastoreItem xmlns:ds="http://schemas.openxmlformats.org/officeDocument/2006/customXml" ds:itemID="{9264F7E4-2643-4A9C-8DE8-6207A16B0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G</vt:lpstr>
      <vt:lpstr>LIP-G 12ME 6-2018</vt:lpstr>
      <vt:lpstr>ZO12 Gas Exp orders 12ME 6-2018</vt:lpstr>
      <vt:lpstr>SCH 137 Carb Offset 12ME 6-2018</vt:lpstr>
      <vt:lpstr>SOGE MuTx Wtr Htr 12ME 6-2018</vt:lpstr>
      <vt:lpstr>SOGE Muni Rev 12ME 6-2018</vt:lpstr>
      <vt:lpstr>Sch142 Decoup ordrs 12ME 6-2018</vt:lpstr>
      <vt:lpstr>SOG 12ME 6-2018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2018-06-12T21:30:04Z</cp:lastPrinted>
  <dcterms:created xsi:type="dcterms:W3CDTF">2016-01-19T22:04:40Z</dcterms:created>
  <dcterms:modified xsi:type="dcterms:W3CDTF">2018-11-05T22:46:58Z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