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Grren Direct Settlement Filing 8=5-22\For Filing\"/>
    </mc:Choice>
  </mc:AlternateContent>
  <xr:revisionPtr revIDLastSave="0" documentId="13_ncr:1_{53A22956-99F0-4526-BD6E-836DE338A617}" xr6:coauthVersionLast="47" xr6:coauthVersionMax="47" xr10:uidLastSave="{00000000-0000-0000-0000-000000000000}"/>
  <bookViews>
    <workbookView xWindow="-120" yWindow="-120" windowWidth="24240" windowHeight="13140" tabRatio="711" xr2:uid="{00000000-000D-0000-FFFF-FFFF00000000}"/>
  </bookViews>
  <sheets>
    <sheet name="REDACTED" sheetId="15" r:id="rId1"/>
    <sheet name="Tariff Sheets" sheetId="14" r:id="rId2"/>
    <sheet name="Blended Summary" sheetId="9" r:id="rId3"/>
    <sheet name="Blended Calculation (R)" sheetId="16" r:id="rId4"/>
    <sheet name="PPA Pricing &amp; Output (R)" sheetId="7" r:id="rId5"/>
    <sheet name="Summary Of LD Payments (R)" sheetId="18" r:id="rId6"/>
    <sheet name="Summary of RECs Purchases " sheetId="19" r:id="rId7"/>
    <sheet name="Admin. Costs (R)" sheetId="5" r:id="rId8"/>
    <sheet name="Inputs-----&gt;" sheetId="13" r:id="rId9"/>
    <sheet name="Cost of Capital" sheetId="12" r:id="rId10"/>
    <sheet name="Losses" sheetId="11" r:id="rId11"/>
    <sheet name="RevTax" sheetId="10" r:id="rId12"/>
    <sheet name="current PSE OATT rates" sheetId="17" r:id="rId13"/>
  </sheets>
  <externalReferences>
    <externalReference r:id="rId14"/>
    <externalReference r:id="rId15"/>
  </externalReferences>
  <definedNames>
    <definedName name="solver_typ" localSheetId="7" hidden="1">2</definedName>
    <definedName name="solver_typ" localSheetId="3" hidden="1">2</definedName>
    <definedName name="solver_typ" localSheetId="2" hidden="1">2</definedName>
    <definedName name="solver_typ" localSheetId="4" hidden="1">2</definedName>
    <definedName name="solver_typ" localSheetId="1" hidden="1">2</definedName>
    <definedName name="solver_ver" localSheetId="7" hidden="1">17</definedName>
    <definedName name="solver_ver" localSheetId="3" hidden="1">17</definedName>
    <definedName name="solver_ver" localSheetId="2" hidden="1">17</definedName>
    <definedName name="solver_ver" localSheetId="4" hidden="1">17</definedName>
    <definedName name="solver_ver" localSheetId="1" hidden="1">17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7" l="1"/>
  <c r="Q11" i="17"/>
  <c r="N11" i="17"/>
  <c r="M11" i="17"/>
  <c r="K11" i="17"/>
  <c r="J11" i="17"/>
  <c r="I11" i="17"/>
  <c r="H11" i="17"/>
  <c r="E11" i="17"/>
  <c r="D11" i="17"/>
  <c r="C11" i="17"/>
  <c r="R10" i="17"/>
  <c r="Q10" i="17"/>
  <c r="N10" i="17"/>
  <c r="M10" i="17"/>
  <c r="K10" i="17"/>
  <c r="J10" i="17"/>
  <c r="I10" i="17"/>
  <c r="H10" i="17"/>
  <c r="E10" i="17"/>
  <c r="D10" i="17"/>
  <c r="C10" i="17"/>
  <c r="R9" i="17"/>
  <c r="Q9" i="17"/>
  <c r="N9" i="17"/>
  <c r="M9" i="17"/>
  <c r="K9" i="17"/>
  <c r="J9" i="17"/>
  <c r="I9" i="17"/>
  <c r="H9" i="17"/>
  <c r="E9" i="17"/>
  <c r="D9" i="17"/>
  <c r="C9" i="17"/>
  <c r="R8" i="17"/>
  <c r="Q8" i="17"/>
  <c r="N8" i="17"/>
  <c r="M8" i="17"/>
  <c r="K8" i="17"/>
  <c r="J8" i="17"/>
  <c r="I8" i="17"/>
  <c r="H8" i="17"/>
  <c r="E8" i="17"/>
  <c r="D8" i="17"/>
  <c r="C8" i="17"/>
  <c r="R7" i="17"/>
  <c r="Q7" i="17"/>
  <c r="N7" i="17"/>
  <c r="M7" i="17"/>
  <c r="K7" i="17"/>
  <c r="J7" i="17"/>
  <c r="I7" i="17"/>
  <c r="H7" i="17"/>
  <c r="E7" i="17"/>
  <c r="D7" i="17"/>
  <c r="C7" i="17"/>
  <c r="R6" i="17"/>
  <c r="Q6" i="17"/>
  <c r="N6" i="17"/>
  <c r="M6" i="17"/>
  <c r="K6" i="17"/>
  <c r="J6" i="17"/>
  <c r="I6" i="17"/>
  <c r="H6" i="17"/>
  <c r="E6" i="17"/>
  <c r="D6" i="17"/>
  <c r="C6" i="17"/>
  <c r="F22" i="10"/>
  <c r="C22" i="10"/>
  <c r="F21" i="10"/>
  <c r="F20" i="10"/>
  <c r="C20" i="10"/>
  <c r="F18" i="10"/>
  <c r="F16" i="10"/>
  <c r="C16" i="10"/>
  <c r="E58" i="11"/>
  <c r="C58" i="11"/>
  <c r="B58" i="11"/>
  <c r="E57" i="11"/>
  <c r="C57" i="11"/>
  <c r="B57" i="11"/>
  <c r="E56" i="11"/>
  <c r="C56" i="11"/>
  <c r="B56" i="11"/>
  <c r="E55" i="11"/>
  <c r="C55" i="11"/>
  <c r="B55" i="11"/>
  <c r="E45" i="11"/>
  <c r="F45" i="11" s="1"/>
  <c r="D45" i="11"/>
  <c r="B45" i="11"/>
  <c r="D44" i="11"/>
  <c r="B44" i="11"/>
  <c r="E44" i="11" s="1"/>
  <c r="D43" i="11"/>
  <c r="D47" i="11" s="1"/>
  <c r="B43" i="11"/>
  <c r="B47" i="11" s="1"/>
  <c r="P39" i="11"/>
  <c r="K38" i="11"/>
  <c r="I38" i="11"/>
  <c r="E38" i="11"/>
  <c r="C38" i="11"/>
  <c r="B38" i="11"/>
  <c r="G36" i="11"/>
  <c r="G55" i="11" s="1"/>
  <c r="F36" i="11"/>
  <c r="E36" i="11"/>
  <c r="D36" i="11"/>
  <c r="C36" i="11"/>
  <c r="H35" i="11"/>
  <c r="G35" i="11"/>
  <c r="G56" i="11" s="1"/>
  <c r="F35" i="11"/>
  <c r="E35" i="11"/>
  <c r="D35" i="11"/>
  <c r="C35" i="11"/>
  <c r="G34" i="11"/>
  <c r="E34" i="11"/>
  <c r="D34" i="11"/>
  <c r="F34" i="11" s="1"/>
  <c r="H34" i="11" s="1"/>
  <c r="C34" i="11"/>
  <c r="H33" i="11"/>
  <c r="G33" i="11"/>
  <c r="G57" i="11" s="1"/>
  <c r="F33" i="11"/>
  <c r="E33" i="11"/>
  <c r="D33" i="11"/>
  <c r="D57" i="11" s="1"/>
  <c r="F57" i="11" s="1"/>
  <c r="C33" i="11"/>
  <c r="G32" i="11"/>
  <c r="E32" i="11"/>
  <c r="D32" i="11"/>
  <c r="F32" i="11" s="1"/>
  <c r="H32" i="11" s="1"/>
  <c r="C32" i="11"/>
  <c r="G31" i="11"/>
  <c r="E31" i="11"/>
  <c r="D31" i="11"/>
  <c r="D56" i="11" s="1"/>
  <c r="F56" i="11" s="1"/>
  <c r="C31" i="11"/>
  <c r="G30" i="11"/>
  <c r="F30" i="11"/>
  <c r="H30" i="11" s="1"/>
  <c r="E30" i="11"/>
  <c r="D30" i="11"/>
  <c r="C30" i="11"/>
  <c r="G29" i="11"/>
  <c r="F29" i="11"/>
  <c r="H29" i="11" s="1"/>
  <c r="E29" i="11"/>
  <c r="D29" i="11"/>
  <c r="C29" i="11"/>
  <c r="G28" i="11"/>
  <c r="H28" i="11" s="1"/>
  <c r="F28" i="11"/>
  <c r="E28" i="11"/>
  <c r="D28" i="11"/>
  <c r="C28" i="11"/>
  <c r="H27" i="11"/>
  <c r="G27" i="11"/>
  <c r="F27" i="11"/>
  <c r="E27" i="11"/>
  <c r="D27" i="11"/>
  <c r="C27" i="11"/>
  <c r="G26" i="11"/>
  <c r="E26" i="11"/>
  <c r="D26" i="11"/>
  <c r="F26" i="11" s="1"/>
  <c r="H26" i="11" s="1"/>
  <c r="C26" i="11"/>
  <c r="H25" i="11"/>
  <c r="G25" i="11"/>
  <c r="F25" i="11"/>
  <c r="E25" i="11"/>
  <c r="D25" i="11"/>
  <c r="C25" i="11"/>
  <c r="G24" i="11"/>
  <c r="G38" i="11" s="1"/>
  <c r="E24" i="11"/>
  <c r="D24" i="11"/>
  <c r="F24" i="11" s="1"/>
  <c r="H24" i="11" s="1"/>
  <c r="C24" i="11"/>
  <c r="J12" i="11"/>
  <c r="J11" i="11"/>
  <c r="B11" i="11"/>
  <c r="J10" i="11"/>
  <c r="B10" i="11"/>
  <c r="J9" i="11"/>
  <c r="B9" i="11"/>
  <c r="F22" i="12"/>
  <c r="F21" i="12"/>
  <c r="F20" i="12"/>
  <c r="F17" i="12"/>
  <c r="F16" i="12"/>
  <c r="F15" i="12"/>
  <c r="K6" i="19"/>
  <c r="J6" i="19"/>
  <c r="I6" i="19"/>
  <c r="H6" i="19"/>
  <c r="G6" i="19"/>
  <c r="F6" i="19"/>
  <c r="E6" i="19"/>
  <c r="D6" i="19"/>
  <c r="C6" i="19"/>
  <c r="K4" i="19"/>
  <c r="Z219" i="16"/>
  <c r="Y219" i="16"/>
  <c r="X219" i="16"/>
  <c r="W219" i="16"/>
  <c r="V219" i="16"/>
  <c r="U219" i="16"/>
  <c r="T219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W218" i="16"/>
  <c r="V218" i="16"/>
  <c r="U218" i="16"/>
  <c r="T218" i="16"/>
  <c r="S218" i="16"/>
  <c r="R218" i="16"/>
  <c r="Q218" i="16"/>
  <c r="P218" i="16"/>
  <c r="O218" i="16"/>
  <c r="N218" i="16"/>
  <c r="M218" i="16"/>
  <c r="L218" i="16"/>
  <c r="K218" i="16"/>
  <c r="J218" i="16"/>
  <c r="I218" i="16"/>
  <c r="H218" i="16"/>
  <c r="G218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AB204" i="16"/>
  <c r="AA204" i="16"/>
  <c r="Z204" i="16"/>
  <c r="Y204" i="16"/>
  <c r="X204" i="16"/>
  <c r="W204" i="16"/>
  <c r="V204" i="16"/>
  <c r="U204" i="16"/>
  <c r="T204" i="16"/>
  <c r="S204" i="16"/>
  <c r="R204" i="16"/>
  <c r="Q204" i="16"/>
  <c r="P204" i="16"/>
  <c r="O204" i="16"/>
  <c r="N204" i="16"/>
  <c r="M204" i="16"/>
  <c r="L204" i="16"/>
  <c r="K204" i="16"/>
  <c r="J204" i="16"/>
  <c r="I204" i="16"/>
  <c r="X203" i="16"/>
  <c r="W203" i="16"/>
  <c r="V203" i="16"/>
  <c r="U203" i="16"/>
  <c r="T203" i="16"/>
  <c r="S203" i="16"/>
  <c r="R203" i="16"/>
  <c r="Q203" i="16"/>
  <c r="P203" i="16"/>
  <c r="O203" i="16"/>
  <c r="N203" i="16"/>
  <c r="M203" i="16"/>
  <c r="L203" i="16"/>
  <c r="K203" i="16"/>
  <c r="J203" i="16"/>
  <c r="I203" i="16"/>
  <c r="S202" i="16"/>
  <c r="R202" i="16"/>
  <c r="Q202" i="16"/>
  <c r="P202" i="16"/>
  <c r="O202" i="16"/>
  <c r="N202" i="16"/>
  <c r="M202" i="16"/>
  <c r="L202" i="16"/>
  <c r="K202" i="16"/>
  <c r="J202" i="16"/>
  <c r="I202" i="16"/>
  <c r="C167" i="16"/>
  <c r="C166" i="16"/>
  <c r="C164" i="16"/>
  <c r="E137" i="16" a="1"/>
  <c r="E153" i="16" s="1"/>
  <c r="E114" i="16" a="1"/>
  <c r="E130" i="16" s="1"/>
  <c r="U130" i="16" s="1"/>
  <c r="AC111" i="16"/>
  <c r="AB111" i="16"/>
  <c r="AA111" i="16"/>
  <c r="Z111" i="16"/>
  <c r="Y111" i="16"/>
  <c r="X111" i="16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AC110" i="16"/>
  <c r="AB110" i="16"/>
  <c r="E110" i="16"/>
  <c r="AB109" i="16"/>
  <c r="AA109" i="16"/>
  <c r="E109" i="16"/>
  <c r="AA108" i="16"/>
  <c r="Z108" i="16"/>
  <c r="E108" i="16"/>
  <c r="Z107" i="16"/>
  <c r="Y107" i="16"/>
  <c r="E107" i="16"/>
  <c r="Y106" i="16"/>
  <c r="X106" i="16"/>
  <c r="E106" i="16"/>
  <c r="X105" i="16"/>
  <c r="W105" i="16"/>
  <c r="E105" i="16"/>
  <c r="W104" i="16"/>
  <c r="V104" i="16"/>
  <c r="E104" i="16"/>
  <c r="V103" i="16"/>
  <c r="U103" i="16"/>
  <c r="E103" i="16"/>
  <c r="U102" i="16"/>
  <c r="T102" i="16"/>
  <c r="E102" i="16"/>
  <c r="T101" i="16"/>
  <c r="S101" i="16"/>
  <c r="E101" i="16"/>
  <c r="S100" i="16"/>
  <c r="R100" i="16"/>
  <c r="E100" i="16"/>
  <c r="R99" i="16"/>
  <c r="Q99" i="16"/>
  <c r="E99" i="16"/>
  <c r="Q98" i="16"/>
  <c r="P98" i="16"/>
  <c r="E98" i="16"/>
  <c r="P97" i="16"/>
  <c r="O97" i="16"/>
  <c r="E97" i="16"/>
  <c r="O96" i="16"/>
  <c r="N96" i="16"/>
  <c r="E96" i="16"/>
  <c r="N95" i="16"/>
  <c r="M95" i="16"/>
  <c r="E95" i="16"/>
  <c r="M94" i="16"/>
  <c r="L94" i="16"/>
  <c r="E94" i="16"/>
  <c r="L93" i="16"/>
  <c r="K93" i="16"/>
  <c r="E93" i="16"/>
  <c r="K92" i="16"/>
  <c r="J92" i="16"/>
  <c r="E92" i="16"/>
  <c r="J91" i="16"/>
  <c r="I91" i="16"/>
  <c r="E91" i="16"/>
  <c r="C86" i="16"/>
  <c r="E59" i="16" a="1"/>
  <c r="E74" i="16" s="1"/>
  <c r="E36" i="16" a="1"/>
  <c r="E53" i="16" s="1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AB32" i="16"/>
  <c r="AA32" i="16"/>
  <c r="E32" i="16"/>
  <c r="AA31" i="16"/>
  <c r="Z31" i="16"/>
  <c r="E31" i="16"/>
  <c r="Z30" i="16"/>
  <c r="Y30" i="16"/>
  <c r="E30" i="16"/>
  <c r="Y29" i="16"/>
  <c r="X29" i="16"/>
  <c r="E29" i="16"/>
  <c r="X28" i="16"/>
  <c r="W28" i="16"/>
  <c r="E28" i="16"/>
  <c r="W27" i="16"/>
  <c r="V27" i="16"/>
  <c r="E27" i="16"/>
  <c r="V26" i="16"/>
  <c r="U26" i="16"/>
  <c r="E26" i="16"/>
  <c r="U25" i="16"/>
  <c r="T25" i="16"/>
  <c r="E25" i="16"/>
  <c r="T24" i="16"/>
  <c r="S24" i="16"/>
  <c r="E24" i="16"/>
  <c r="S23" i="16"/>
  <c r="R23" i="16"/>
  <c r="E23" i="16"/>
  <c r="R22" i="16"/>
  <c r="Q22" i="16"/>
  <c r="E22" i="16"/>
  <c r="Q21" i="16"/>
  <c r="P21" i="16"/>
  <c r="E21" i="16"/>
  <c r="P20" i="16"/>
  <c r="O20" i="16"/>
  <c r="E20" i="16"/>
  <c r="O19" i="16"/>
  <c r="N19" i="16"/>
  <c r="E19" i="16"/>
  <c r="N18" i="16"/>
  <c r="M18" i="16"/>
  <c r="E18" i="16"/>
  <c r="M17" i="16"/>
  <c r="L17" i="16"/>
  <c r="E17" i="16"/>
  <c r="L16" i="16"/>
  <c r="K16" i="16"/>
  <c r="E16" i="16"/>
  <c r="K15" i="16"/>
  <c r="J15" i="16"/>
  <c r="E15" i="16"/>
  <c r="J14" i="16"/>
  <c r="I14" i="16"/>
  <c r="E14" i="16"/>
  <c r="I13" i="16"/>
  <c r="H13" i="16"/>
  <c r="E13" i="16"/>
  <c r="C8" i="16"/>
  <c r="G24" i="9"/>
  <c r="F57" i="14" s="1"/>
  <c r="B21" i="9"/>
  <c r="K20" i="9"/>
  <c r="F9" i="14" s="1"/>
  <c r="K19" i="9"/>
  <c r="F23" i="14" s="1"/>
  <c r="F18" i="9"/>
  <c r="F33" i="14" s="1"/>
  <c r="B16" i="9"/>
  <c r="V12" i="9"/>
  <c r="V25" i="9" s="1"/>
  <c r="U12" i="9"/>
  <c r="U25" i="9" s="1"/>
  <c r="E51" i="14" s="1"/>
  <c r="T12" i="9"/>
  <c r="T25" i="9" s="1"/>
  <c r="D51" i="14" s="1"/>
  <c r="S12" i="9"/>
  <c r="S25" i="9" s="1"/>
  <c r="C51" i="14" s="1"/>
  <c r="R12" i="9"/>
  <c r="R25" i="9" s="1"/>
  <c r="Q12" i="9"/>
  <c r="Q25" i="9" s="1"/>
  <c r="F48" i="14" s="1"/>
  <c r="P12" i="9"/>
  <c r="P25" i="9" s="1"/>
  <c r="E48" i="14" s="1"/>
  <c r="O12" i="9"/>
  <c r="O25" i="9" s="1"/>
  <c r="D48" i="14" s="1"/>
  <c r="N12" i="9"/>
  <c r="N25" i="9" s="1"/>
  <c r="M12" i="9"/>
  <c r="M25" i="9" s="1"/>
  <c r="G45" i="14" s="1"/>
  <c r="L12" i="9"/>
  <c r="L25" i="9" s="1"/>
  <c r="F45" i="14" s="1"/>
  <c r="K12" i="9"/>
  <c r="K25" i="9" s="1"/>
  <c r="E45" i="14" s="1"/>
  <c r="J12" i="9"/>
  <c r="J25" i="9" s="1"/>
  <c r="I12" i="9"/>
  <c r="I25" i="9" s="1"/>
  <c r="C45" i="14" s="1"/>
  <c r="H12" i="9"/>
  <c r="H25" i="9" s="1"/>
  <c r="G42" i="14" s="1"/>
  <c r="G12" i="9"/>
  <c r="G25" i="9" s="1"/>
  <c r="F42" i="14" s="1"/>
  <c r="F12" i="9"/>
  <c r="F25" i="9" s="1"/>
  <c r="E12" i="9"/>
  <c r="E25" i="9" s="1"/>
  <c r="D42" i="14" s="1"/>
  <c r="D12" i="9"/>
  <c r="D25" i="9" s="1"/>
  <c r="C42" i="14" s="1"/>
  <c r="S11" i="9"/>
  <c r="S24" i="9" s="1"/>
  <c r="R11" i="9"/>
  <c r="R24" i="9" s="1"/>
  <c r="G63" i="14" s="1"/>
  <c r="Q11" i="9"/>
  <c r="Q24" i="9" s="1"/>
  <c r="F63" i="14" s="1"/>
  <c r="P11" i="9"/>
  <c r="P24" i="9" s="1"/>
  <c r="E63" i="14" s="1"/>
  <c r="O11" i="9"/>
  <c r="O24" i="9" s="1"/>
  <c r="N11" i="9"/>
  <c r="N24" i="9" s="1"/>
  <c r="C63" i="14" s="1"/>
  <c r="M11" i="9"/>
  <c r="M24" i="9" s="1"/>
  <c r="G60" i="14" s="1"/>
  <c r="L11" i="9"/>
  <c r="L24" i="9" s="1"/>
  <c r="F60" i="14" s="1"/>
  <c r="K11" i="9"/>
  <c r="K24" i="9" s="1"/>
  <c r="E60" i="14" s="1"/>
  <c r="J11" i="9"/>
  <c r="J24" i="9" s="1"/>
  <c r="D60" i="14" s="1"/>
  <c r="I11" i="9"/>
  <c r="I24" i="9" s="1"/>
  <c r="C60" i="14" s="1"/>
  <c r="H11" i="9"/>
  <c r="H24" i="9" s="1"/>
  <c r="G57" i="14" s="1"/>
  <c r="G11" i="9"/>
  <c r="F11" i="9"/>
  <c r="F24" i="9" s="1"/>
  <c r="E57" i="14" s="1"/>
  <c r="E11" i="9"/>
  <c r="E24" i="9" s="1"/>
  <c r="D57" i="14" s="1"/>
  <c r="D11" i="9"/>
  <c r="D24" i="9" s="1"/>
  <c r="C57" i="14" s="1"/>
  <c r="N10" i="9"/>
  <c r="N23" i="9" s="1"/>
  <c r="H72" i="14" s="1"/>
  <c r="M10" i="9"/>
  <c r="M23" i="9" s="1"/>
  <c r="G72" i="14" s="1"/>
  <c r="L10" i="9"/>
  <c r="L23" i="9" s="1"/>
  <c r="F72" i="14" s="1"/>
  <c r="K10" i="9"/>
  <c r="K23" i="9" s="1"/>
  <c r="E72" i="14" s="1"/>
  <c r="J10" i="9"/>
  <c r="J23" i="9" s="1"/>
  <c r="D72" i="14" s="1"/>
  <c r="I10" i="9"/>
  <c r="I23" i="9" s="1"/>
  <c r="C72" i="14" s="1"/>
  <c r="H10" i="9"/>
  <c r="H23" i="9" s="1"/>
  <c r="G69" i="14" s="1"/>
  <c r="G10" i="9"/>
  <c r="G23" i="9" s="1"/>
  <c r="F69" i="14" s="1"/>
  <c r="F10" i="9"/>
  <c r="F23" i="9" s="1"/>
  <c r="E69" i="14" s="1"/>
  <c r="E10" i="9"/>
  <c r="E23" i="9" s="1"/>
  <c r="D69" i="14" s="1"/>
  <c r="D10" i="9"/>
  <c r="D23" i="9" s="1"/>
  <c r="C69" i="14" s="1"/>
  <c r="B8" i="9"/>
  <c r="W7" i="9"/>
  <c r="W20" i="9" s="1"/>
  <c r="H15" i="14" s="1"/>
  <c r="V7" i="9"/>
  <c r="V20" i="9" s="1"/>
  <c r="G15" i="14" s="1"/>
  <c r="U7" i="9"/>
  <c r="U20" i="9" s="1"/>
  <c r="T7" i="9"/>
  <c r="T20" i="9" s="1"/>
  <c r="E15" i="14" s="1"/>
  <c r="S7" i="9"/>
  <c r="S20" i="9" s="1"/>
  <c r="D15" i="14" s="1"/>
  <c r="R7" i="9"/>
  <c r="R20" i="9" s="1"/>
  <c r="C15" i="14" s="1"/>
  <c r="Q7" i="9"/>
  <c r="Q20" i="9" s="1"/>
  <c r="G12" i="14" s="1"/>
  <c r="P7" i="9"/>
  <c r="P20" i="9" s="1"/>
  <c r="F12" i="14" s="1"/>
  <c r="O7" i="9"/>
  <c r="O20" i="9" s="1"/>
  <c r="E12" i="14" s="1"/>
  <c r="N7" i="9"/>
  <c r="N20" i="9" s="1"/>
  <c r="D12" i="14" s="1"/>
  <c r="M7" i="9"/>
  <c r="M20" i="9" s="1"/>
  <c r="L7" i="9"/>
  <c r="L20" i="9" s="1"/>
  <c r="G9" i="14" s="1"/>
  <c r="K7" i="9"/>
  <c r="J7" i="9"/>
  <c r="J20" i="9" s="1"/>
  <c r="E9" i="14" s="1"/>
  <c r="I7" i="9"/>
  <c r="I20" i="9" s="1"/>
  <c r="H7" i="9"/>
  <c r="H20" i="9" s="1"/>
  <c r="C9" i="14" s="1"/>
  <c r="G7" i="9"/>
  <c r="G20" i="9" s="1"/>
  <c r="G6" i="14" s="1"/>
  <c r="F7" i="9"/>
  <c r="F20" i="9" s="1"/>
  <c r="F6" i="14" s="1"/>
  <c r="E7" i="9"/>
  <c r="E20" i="9" s="1"/>
  <c r="D7" i="9"/>
  <c r="D20" i="9" s="1"/>
  <c r="D6" i="14" s="1"/>
  <c r="C7" i="9"/>
  <c r="C20" i="9" s="1"/>
  <c r="C6" i="14" s="1"/>
  <c r="R6" i="9"/>
  <c r="R19" i="9" s="1"/>
  <c r="H26" i="14" s="1"/>
  <c r="Q6" i="9"/>
  <c r="Q19" i="9" s="1"/>
  <c r="G26" i="14" s="1"/>
  <c r="P6" i="9"/>
  <c r="P19" i="9" s="1"/>
  <c r="O6" i="9"/>
  <c r="O19" i="9" s="1"/>
  <c r="E26" i="14" s="1"/>
  <c r="N6" i="9"/>
  <c r="N19" i="9" s="1"/>
  <c r="D26" i="14" s="1"/>
  <c r="M6" i="9"/>
  <c r="M19" i="9" s="1"/>
  <c r="C26" i="14" s="1"/>
  <c r="L6" i="9"/>
  <c r="L19" i="9" s="1"/>
  <c r="G23" i="14" s="1"/>
  <c r="K6" i="9"/>
  <c r="J6" i="9"/>
  <c r="J19" i="9" s="1"/>
  <c r="E23" i="14" s="1"/>
  <c r="I6" i="9"/>
  <c r="I19" i="9" s="1"/>
  <c r="D23" i="14" s="1"/>
  <c r="H6" i="9"/>
  <c r="H19" i="9" s="1"/>
  <c r="C23" i="14" s="1"/>
  <c r="G6" i="9"/>
  <c r="G19" i="9" s="1"/>
  <c r="G20" i="14" s="1"/>
  <c r="F6" i="9"/>
  <c r="F19" i="9" s="1"/>
  <c r="F20" i="14" s="1"/>
  <c r="E6" i="9"/>
  <c r="E19" i="9" s="1"/>
  <c r="E20" i="14" s="1"/>
  <c r="D6" i="9"/>
  <c r="D19" i="9" s="1"/>
  <c r="D20" i="14" s="1"/>
  <c r="C6" i="9"/>
  <c r="C19" i="9" s="1"/>
  <c r="C20" i="14" s="1"/>
  <c r="M5" i="9"/>
  <c r="M18" i="9" s="1"/>
  <c r="H36" i="14" s="1"/>
  <c r="L5" i="9"/>
  <c r="L18" i="9" s="1"/>
  <c r="G36" i="14" s="1"/>
  <c r="K5" i="9"/>
  <c r="K18" i="9" s="1"/>
  <c r="F36" i="14" s="1"/>
  <c r="J5" i="9"/>
  <c r="J18" i="9" s="1"/>
  <c r="E36" i="14" s="1"/>
  <c r="I5" i="9"/>
  <c r="I18" i="9" s="1"/>
  <c r="D36" i="14" s="1"/>
  <c r="H5" i="9"/>
  <c r="H18" i="9" s="1"/>
  <c r="C36" i="14" s="1"/>
  <c r="G5" i="9"/>
  <c r="G18" i="9" s="1"/>
  <c r="G33" i="14" s="1"/>
  <c r="F5" i="9"/>
  <c r="E5" i="9"/>
  <c r="E18" i="9" s="1"/>
  <c r="E33" i="14" s="1"/>
  <c r="D5" i="9"/>
  <c r="D18" i="9" s="1"/>
  <c r="C5" i="9"/>
  <c r="C18" i="9" s="1"/>
  <c r="C33" i="14" s="1"/>
  <c r="B3" i="9"/>
  <c r="H63" i="14"/>
  <c r="D63" i="14"/>
  <c r="F51" i="14"/>
  <c r="G48" i="14"/>
  <c r="C48" i="14"/>
  <c r="D45" i="14"/>
  <c r="E42" i="14"/>
  <c r="D33" i="14"/>
  <c r="F26" i="14"/>
  <c r="F15" i="14"/>
  <c r="C12" i="14"/>
  <c r="D9" i="14"/>
  <c r="E6" i="14"/>
  <c r="G58" i="11" l="1"/>
  <c r="F44" i="11"/>
  <c r="H36" i="11"/>
  <c r="D55" i="11"/>
  <c r="H57" i="11"/>
  <c r="D38" i="11"/>
  <c r="F38" i="11" s="1"/>
  <c r="F31" i="11"/>
  <c r="H31" i="11" s="1"/>
  <c r="H56" i="11" s="1"/>
  <c r="E43" i="11"/>
  <c r="E147" i="16"/>
  <c r="E115" i="16"/>
  <c r="X115" i="16" s="1"/>
  <c r="E124" i="16"/>
  <c r="P130" i="16"/>
  <c r="E132" i="16"/>
  <c r="W132" i="16" s="1"/>
  <c r="E116" i="16"/>
  <c r="S116" i="16" s="1"/>
  <c r="E127" i="16"/>
  <c r="J127" i="16" s="1"/>
  <c r="AA130" i="16"/>
  <c r="AA153" i="16" s="1"/>
  <c r="E123" i="16"/>
  <c r="Q123" i="16" s="1"/>
  <c r="E119" i="16"/>
  <c r="I119" i="16" s="1"/>
  <c r="E131" i="16"/>
  <c r="Y131" i="16" s="1"/>
  <c r="E120" i="16"/>
  <c r="W120" i="16" s="1"/>
  <c r="E128" i="16"/>
  <c r="U128" i="16" s="1"/>
  <c r="J116" i="16"/>
  <c r="O124" i="16"/>
  <c r="O147" i="16" s="1"/>
  <c r="K116" i="16"/>
  <c r="U124" i="16"/>
  <c r="U147" i="16" s="1"/>
  <c r="N116" i="16"/>
  <c r="E78" i="16"/>
  <c r="E62" i="16"/>
  <c r="AB62" i="16" s="1"/>
  <c r="E63" i="16"/>
  <c r="E70" i="16"/>
  <c r="E71" i="16"/>
  <c r="E42" i="16"/>
  <c r="AA42" i="16" s="1"/>
  <c r="E46" i="16"/>
  <c r="AA46" i="16" s="1"/>
  <c r="E36" i="16"/>
  <c r="AC36" i="16" s="1"/>
  <c r="E50" i="16"/>
  <c r="AA50" i="16" s="1"/>
  <c r="E38" i="16"/>
  <c r="AB38" i="16" s="1"/>
  <c r="E54" i="16"/>
  <c r="X46" i="16"/>
  <c r="P42" i="16"/>
  <c r="E43" i="16"/>
  <c r="AB43" i="16" s="1"/>
  <c r="E51" i="16"/>
  <c r="Y51" i="16" s="1"/>
  <c r="Y74" i="16" s="1"/>
  <c r="L38" i="16"/>
  <c r="T42" i="16"/>
  <c r="AB46" i="16"/>
  <c r="H42" i="16"/>
  <c r="X42" i="16"/>
  <c r="E39" i="16"/>
  <c r="AB39" i="16" s="1"/>
  <c r="E47" i="16"/>
  <c r="AB47" i="16" s="1"/>
  <c r="E55" i="16"/>
  <c r="AC55" i="16" s="1"/>
  <c r="AC78" i="16" s="1"/>
  <c r="L42" i="16"/>
  <c r="AB42" i="16"/>
  <c r="T46" i="16"/>
  <c r="Z53" i="16"/>
  <c r="V53" i="16"/>
  <c r="R53" i="16"/>
  <c r="N53" i="16"/>
  <c r="J53" i="16"/>
  <c r="AC53" i="16"/>
  <c r="Y53" i="16"/>
  <c r="U53" i="16"/>
  <c r="Q53" i="16"/>
  <c r="M53" i="16"/>
  <c r="I53" i="16"/>
  <c r="W53" i="16"/>
  <c r="O53" i="16"/>
  <c r="G53" i="16"/>
  <c r="X53" i="16"/>
  <c r="AB53" i="16"/>
  <c r="T53" i="16"/>
  <c r="L53" i="16"/>
  <c r="P53" i="16"/>
  <c r="AA53" i="16"/>
  <c r="S53" i="16"/>
  <c r="K53" i="16"/>
  <c r="H53" i="16"/>
  <c r="Z36" i="16"/>
  <c r="AC43" i="16"/>
  <c r="E40" i="16"/>
  <c r="E44" i="16"/>
  <c r="E48" i="16"/>
  <c r="E52" i="16"/>
  <c r="K36" i="16"/>
  <c r="O36" i="16"/>
  <c r="S36" i="16"/>
  <c r="W36" i="16"/>
  <c r="AA36" i="16"/>
  <c r="M38" i="16"/>
  <c r="U38" i="16"/>
  <c r="AC38" i="16"/>
  <c r="V39" i="16"/>
  <c r="V62" i="16" s="1"/>
  <c r="I42" i="16"/>
  <c r="M42" i="16"/>
  <c r="Q42" i="16"/>
  <c r="U42" i="16"/>
  <c r="Y42" i="16"/>
  <c r="AC42" i="16"/>
  <c r="N43" i="16"/>
  <c r="I46" i="16"/>
  <c r="Q46" i="16"/>
  <c r="Y46" i="16"/>
  <c r="R47" i="16"/>
  <c r="U50" i="16"/>
  <c r="L54" i="16"/>
  <c r="T54" i="16"/>
  <c r="M55" i="16"/>
  <c r="M78" i="16" s="1"/>
  <c r="E59" i="16"/>
  <c r="E66" i="16"/>
  <c r="X51" i="16"/>
  <c r="X74" i="16" s="1"/>
  <c r="H51" i="16"/>
  <c r="H74" i="16" s="1"/>
  <c r="AA51" i="16"/>
  <c r="AA74" i="16" s="1"/>
  <c r="O51" i="16"/>
  <c r="O74" i="16" s="1"/>
  <c r="T55" i="16"/>
  <c r="AA55" i="16"/>
  <c r="AA78" i="16" s="1"/>
  <c r="K55" i="16"/>
  <c r="K78" i="16" s="1"/>
  <c r="R36" i="16"/>
  <c r="U39" i="16"/>
  <c r="U62" i="16" s="1"/>
  <c r="V51" i="16"/>
  <c r="V74" i="16" s="1"/>
  <c r="E37" i="16"/>
  <c r="E41" i="16"/>
  <c r="E45" i="16"/>
  <c r="E49" i="16"/>
  <c r="H36" i="16"/>
  <c r="L36" i="16"/>
  <c r="P36" i="16"/>
  <c r="T36" i="16"/>
  <c r="X36" i="16"/>
  <c r="AB36" i="16"/>
  <c r="J38" i="16"/>
  <c r="R38" i="16"/>
  <c r="Z38" i="16"/>
  <c r="S39" i="16"/>
  <c r="J42" i="16"/>
  <c r="N42" i="16"/>
  <c r="R42" i="16"/>
  <c r="V42" i="16"/>
  <c r="Z42" i="16"/>
  <c r="O43" i="16"/>
  <c r="W43" i="16"/>
  <c r="J46" i="16"/>
  <c r="N46" i="16"/>
  <c r="V46" i="16"/>
  <c r="Z46" i="16"/>
  <c r="S47" i="16"/>
  <c r="R51" i="16"/>
  <c r="R74" i="16" s="1"/>
  <c r="Z51" i="16"/>
  <c r="Z74" i="16" s="1"/>
  <c r="E77" i="16"/>
  <c r="E73" i="16"/>
  <c r="E69" i="16"/>
  <c r="E65" i="16"/>
  <c r="E61" i="16"/>
  <c r="E76" i="16"/>
  <c r="E72" i="16"/>
  <c r="E68" i="16"/>
  <c r="E64" i="16"/>
  <c r="E60" i="16"/>
  <c r="E67" i="16"/>
  <c r="E75" i="16"/>
  <c r="N36" i="16"/>
  <c r="V36" i="16"/>
  <c r="I43" i="16"/>
  <c r="U43" i="16"/>
  <c r="AC47" i="16"/>
  <c r="AC70" i="16" s="1"/>
  <c r="N51" i="16"/>
  <c r="N74" i="16" s="1"/>
  <c r="W54" i="16"/>
  <c r="S54" i="16"/>
  <c r="G54" i="16"/>
  <c r="Z54" i="16"/>
  <c r="N54" i="16"/>
  <c r="J54" i="16"/>
  <c r="I36" i="16"/>
  <c r="M36" i="16"/>
  <c r="Q36" i="16"/>
  <c r="U36" i="16"/>
  <c r="Y36" i="16"/>
  <c r="G38" i="16"/>
  <c r="K38" i="16"/>
  <c r="O38" i="16"/>
  <c r="W38" i="16"/>
  <c r="H39" i="16"/>
  <c r="L39" i="16"/>
  <c r="L62" i="16" s="1"/>
  <c r="G42" i="16"/>
  <c r="K42" i="16"/>
  <c r="O42" i="16"/>
  <c r="S42" i="16"/>
  <c r="W42" i="16"/>
  <c r="H43" i="16"/>
  <c r="L43" i="16"/>
  <c r="T43" i="16"/>
  <c r="X43" i="16"/>
  <c r="G46" i="16"/>
  <c r="O46" i="16"/>
  <c r="S46" i="16"/>
  <c r="W46" i="16"/>
  <c r="H47" i="16"/>
  <c r="H70" i="16" s="1"/>
  <c r="X47" i="16"/>
  <c r="S50" i="16"/>
  <c r="M51" i="16"/>
  <c r="M74" i="16" s="1"/>
  <c r="U51" i="16"/>
  <c r="U74" i="16" s="1"/>
  <c r="P54" i="16"/>
  <c r="X54" i="16"/>
  <c r="T78" i="16"/>
  <c r="U153" i="16"/>
  <c r="P153" i="16"/>
  <c r="AB119" i="16"/>
  <c r="X119" i="16"/>
  <c r="L119" i="16"/>
  <c r="H119" i="16"/>
  <c r="S119" i="16"/>
  <c r="O119" i="16"/>
  <c r="V119" i="16"/>
  <c r="N119" i="16"/>
  <c r="M119" i="16"/>
  <c r="Z119" i="16"/>
  <c r="AA127" i="16"/>
  <c r="W127" i="16"/>
  <c r="S127" i="16"/>
  <c r="O127" i="16"/>
  <c r="K127" i="16"/>
  <c r="G127" i="16"/>
  <c r="Y127" i="16"/>
  <c r="T127" i="16"/>
  <c r="N127" i="16"/>
  <c r="I127" i="16"/>
  <c r="AC127" i="16"/>
  <c r="X127" i="16"/>
  <c r="R127" i="16"/>
  <c r="M127" i="16"/>
  <c r="H127" i="16"/>
  <c r="AB127" i="16"/>
  <c r="Q127" i="16"/>
  <c r="Z127" i="16"/>
  <c r="P127" i="16"/>
  <c r="V127" i="16"/>
  <c r="L127" i="16"/>
  <c r="Q119" i="16"/>
  <c r="U127" i="16"/>
  <c r="N131" i="16"/>
  <c r="Y119" i="16"/>
  <c r="AB115" i="16"/>
  <c r="P115" i="16"/>
  <c r="L115" i="16"/>
  <c r="W115" i="16"/>
  <c r="S115" i="16"/>
  <c r="G115" i="16"/>
  <c r="Z115" i="16"/>
  <c r="Y115" i="16"/>
  <c r="Q115" i="16"/>
  <c r="N115" i="16"/>
  <c r="U123" i="16"/>
  <c r="M123" i="16"/>
  <c r="AA131" i="16"/>
  <c r="W131" i="16"/>
  <c r="S131" i="16"/>
  <c r="O131" i="16"/>
  <c r="K131" i="16"/>
  <c r="G131" i="16"/>
  <c r="AC131" i="16"/>
  <c r="X131" i="16"/>
  <c r="R131" i="16"/>
  <c r="M131" i="16"/>
  <c r="H131" i="16"/>
  <c r="AB131" i="16"/>
  <c r="V131" i="16"/>
  <c r="Q131" i="16"/>
  <c r="L131" i="16"/>
  <c r="U131" i="16"/>
  <c r="J131" i="16"/>
  <c r="T131" i="16"/>
  <c r="I131" i="16"/>
  <c r="Z131" i="16"/>
  <c r="P131" i="16"/>
  <c r="AC116" i="16"/>
  <c r="Q116" i="16"/>
  <c r="M116" i="16"/>
  <c r="X116" i="16"/>
  <c r="T116" i="16"/>
  <c r="H116" i="16"/>
  <c r="AB124" i="16"/>
  <c r="AB147" i="16" s="1"/>
  <c r="X124" i="16"/>
  <c r="X147" i="16" s="1"/>
  <c r="T124" i="16"/>
  <c r="T147" i="16" s="1"/>
  <c r="P124" i="16"/>
  <c r="P147" i="16" s="1"/>
  <c r="L124" i="16"/>
  <c r="L147" i="16" s="1"/>
  <c r="H124" i="16"/>
  <c r="H147" i="16" s="1"/>
  <c r="Y124" i="16"/>
  <c r="Y147" i="16" s="1"/>
  <c r="S124" i="16"/>
  <c r="S147" i="16" s="1"/>
  <c r="N124" i="16"/>
  <c r="N147" i="16" s="1"/>
  <c r="I124" i="16"/>
  <c r="I147" i="16" s="1"/>
  <c r="AC124" i="16"/>
  <c r="AC147" i="16" s="1"/>
  <c r="W124" i="16"/>
  <c r="W147" i="16" s="1"/>
  <c r="R124" i="16"/>
  <c r="R147" i="16" s="1"/>
  <c r="M124" i="16"/>
  <c r="M147" i="16" s="1"/>
  <c r="G124" i="16"/>
  <c r="G147" i="16" s="1"/>
  <c r="X132" i="16"/>
  <c r="K132" i="16"/>
  <c r="W116" i="16"/>
  <c r="M120" i="16"/>
  <c r="Q124" i="16"/>
  <c r="Q147" i="16" s="1"/>
  <c r="AA124" i="16"/>
  <c r="AA147" i="16" s="1"/>
  <c r="J128" i="16"/>
  <c r="G130" i="16"/>
  <c r="G153" i="16" s="1"/>
  <c r="Q130" i="16"/>
  <c r="Q153" i="16" s="1"/>
  <c r="AB130" i="16"/>
  <c r="AB153" i="16" s="1"/>
  <c r="Q120" i="16"/>
  <c r="K130" i="16"/>
  <c r="K153" i="16" s="1"/>
  <c r="AC132" i="16"/>
  <c r="E156" i="16"/>
  <c r="E152" i="16"/>
  <c r="E148" i="16"/>
  <c r="E144" i="16"/>
  <c r="E140" i="16"/>
  <c r="E137" i="16"/>
  <c r="E151" i="16"/>
  <c r="E146" i="16"/>
  <c r="E141" i="16"/>
  <c r="E155" i="16"/>
  <c r="E150" i="16"/>
  <c r="E145" i="16"/>
  <c r="E139" i="16"/>
  <c r="E154" i="16"/>
  <c r="E149" i="16"/>
  <c r="E143" i="16"/>
  <c r="E138" i="16"/>
  <c r="Z130" i="16"/>
  <c r="Z153" i="16" s="1"/>
  <c r="V130" i="16"/>
  <c r="V153" i="16" s="1"/>
  <c r="R130" i="16"/>
  <c r="R153" i="16" s="1"/>
  <c r="N130" i="16"/>
  <c r="N153" i="16" s="1"/>
  <c r="J130" i="16"/>
  <c r="J153" i="16" s="1"/>
  <c r="Y130" i="16"/>
  <c r="Y153" i="16" s="1"/>
  <c r="T130" i="16"/>
  <c r="T153" i="16" s="1"/>
  <c r="O130" i="16"/>
  <c r="O153" i="16" s="1"/>
  <c r="I130" i="16"/>
  <c r="I153" i="16" s="1"/>
  <c r="AC130" i="16"/>
  <c r="AC153" i="16" s="1"/>
  <c r="X130" i="16"/>
  <c r="X153" i="16" s="1"/>
  <c r="S130" i="16"/>
  <c r="S153" i="16" s="1"/>
  <c r="M130" i="16"/>
  <c r="M153" i="16" s="1"/>
  <c r="H130" i="16"/>
  <c r="H153" i="16" s="1"/>
  <c r="AB120" i="16"/>
  <c r="P120" i="16"/>
  <c r="L120" i="16"/>
  <c r="U120" i="16"/>
  <c r="O120" i="16"/>
  <c r="S120" i="16"/>
  <c r="N120" i="16"/>
  <c r="H128" i="16"/>
  <c r="Q128" i="16"/>
  <c r="R120" i="16"/>
  <c r="AC120" i="16"/>
  <c r="K124" i="16"/>
  <c r="K147" i="16" s="1"/>
  <c r="V124" i="16"/>
  <c r="V147" i="16" s="1"/>
  <c r="L130" i="16"/>
  <c r="L153" i="16" s="1"/>
  <c r="W130" i="16"/>
  <c r="W153" i="16" s="1"/>
  <c r="E142" i="16"/>
  <c r="E114" i="16"/>
  <c r="E117" i="16"/>
  <c r="E121" i="16"/>
  <c r="E125" i="16"/>
  <c r="E129" i="16"/>
  <c r="E133" i="16"/>
  <c r="E118" i="16"/>
  <c r="E122" i="16"/>
  <c r="E126" i="16"/>
  <c r="V185" i="16"/>
  <c r="O185" i="16"/>
  <c r="T185" i="16"/>
  <c r="X185" i="16"/>
  <c r="AB185" i="16"/>
  <c r="W185" i="16"/>
  <c r="K185" i="16"/>
  <c r="Z185" i="16"/>
  <c r="S185" i="16"/>
  <c r="AA185" i="16"/>
  <c r="M185" i="16"/>
  <c r="Q185" i="16"/>
  <c r="D189" i="16"/>
  <c r="I185" i="16"/>
  <c r="H185" i="16"/>
  <c r="L185" i="16"/>
  <c r="D188" i="16"/>
  <c r="D190" i="16"/>
  <c r="E208" i="16"/>
  <c r="H55" i="11" l="1"/>
  <c r="H58" i="11" s="1"/>
  <c r="F43" i="11"/>
  <c r="E47" i="11"/>
  <c r="F47" i="11" s="1"/>
  <c r="I31" i="11"/>
  <c r="D58" i="11"/>
  <c r="F55" i="11"/>
  <c r="H38" i="11"/>
  <c r="Z128" i="16"/>
  <c r="Q132" i="16"/>
  <c r="AB132" i="16"/>
  <c r="H123" i="16"/>
  <c r="H146" i="16" s="1"/>
  <c r="N123" i="16"/>
  <c r="K123" i="16"/>
  <c r="S132" i="16"/>
  <c r="G120" i="16"/>
  <c r="G143" i="16" s="1"/>
  <c r="M128" i="16"/>
  <c r="X128" i="16"/>
  <c r="Y120" i="16"/>
  <c r="Z120" i="16"/>
  <c r="Z143" i="16" s="1"/>
  <c r="T120" i="16"/>
  <c r="J132" i="16"/>
  <c r="H132" i="16"/>
  <c r="H155" i="16" s="1"/>
  <c r="R123" i="16"/>
  <c r="R146" i="16" s="1"/>
  <c r="T123" i="16"/>
  <c r="O123" i="16"/>
  <c r="G128" i="16"/>
  <c r="T128" i="16"/>
  <c r="T151" i="16" s="1"/>
  <c r="R132" i="16"/>
  <c r="K128" i="16"/>
  <c r="AC128" i="16"/>
  <c r="I120" i="16"/>
  <c r="I143" i="16" s="1"/>
  <c r="J120" i="16"/>
  <c r="H120" i="16"/>
  <c r="X120" i="16"/>
  <c r="N128" i="16"/>
  <c r="N151" i="16" s="1"/>
  <c r="O132" i="16"/>
  <c r="L132" i="16"/>
  <c r="AB123" i="16"/>
  <c r="AB146" i="16" s="1"/>
  <c r="V123" i="16"/>
  <c r="V146" i="16" s="1"/>
  <c r="P123" i="16"/>
  <c r="AA123" i="16"/>
  <c r="M132" i="16"/>
  <c r="M155" i="16" s="1"/>
  <c r="I132" i="16"/>
  <c r="I155" i="16" s="1"/>
  <c r="O128" i="16"/>
  <c r="V128" i="16"/>
  <c r="V151" i="16" s="1"/>
  <c r="R128" i="16"/>
  <c r="R151" i="16" s="1"/>
  <c r="L128" i="16"/>
  <c r="L151" i="16" s="1"/>
  <c r="AB128" i="16"/>
  <c r="G132" i="16"/>
  <c r="Y132" i="16"/>
  <c r="O116" i="16"/>
  <c r="O139" i="16" s="1"/>
  <c r="U132" i="16"/>
  <c r="V132" i="16"/>
  <c r="V155" i="16" s="1"/>
  <c r="P132" i="16"/>
  <c r="L116" i="16"/>
  <c r="L139" i="16" s="1"/>
  <c r="AB116" i="16"/>
  <c r="U116" i="16"/>
  <c r="M115" i="16"/>
  <c r="M138" i="16" s="1"/>
  <c r="AC123" i="16"/>
  <c r="AC146" i="16" s="1"/>
  <c r="X123" i="16"/>
  <c r="Y123" i="16"/>
  <c r="Y146" i="16" s="1"/>
  <c r="Z123" i="16"/>
  <c r="Z146" i="16" s="1"/>
  <c r="S123" i="16"/>
  <c r="S146" i="16" s="1"/>
  <c r="V115" i="16"/>
  <c r="J115" i="16"/>
  <c r="K115" i="16"/>
  <c r="K138" i="16" s="1"/>
  <c r="AA115" i="16"/>
  <c r="AA138" i="16" s="1"/>
  <c r="T115" i="16"/>
  <c r="J119" i="16"/>
  <c r="U119" i="16"/>
  <c r="G119" i="16"/>
  <c r="G142" i="16" s="1"/>
  <c r="W119" i="16"/>
  <c r="P119" i="16"/>
  <c r="P142" i="16" s="1"/>
  <c r="AA128" i="16"/>
  <c r="W128" i="16"/>
  <c r="W151" i="16" s="1"/>
  <c r="P128" i="16"/>
  <c r="N132" i="16"/>
  <c r="N155" i="16" s="1"/>
  <c r="G116" i="16"/>
  <c r="G139" i="16" s="1"/>
  <c r="Z132" i="16"/>
  <c r="AA132" i="16"/>
  <c r="T132" i="16"/>
  <c r="T155" i="16" s="1"/>
  <c r="P116" i="16"/>
  <c r="I116" i="16"/>
  <c r="I139" i="16" s="1"/>
  <c r="Y116" i="16"/>
  <c r="L123" i="16"/>
  <c r="L146" i="16" s="1"/>
  <c r="I123" i="16"/>
  <c r="J123" i="16"/>
  <c r="J146" i="16" s="1"/>
  <c r="G123" i="16"/>
  <c r="W123" i="16"/>
  <c r="W146" i="16" s="1"/>
  <c r="I115" i="16"/>
  <c r="R115" i="16"/>
  <c r="R138" i="16" s="1"/>
  <c r="O115" i="16"/>
  <c r="H115" i="16"/>
  <c r="H138" i="16" s="1"/>
  <c r="R119" i="16"/>
  <c r="R142" i="16" s="1"/>
  <c r="AC119" i="16"/>
  <c r="AC142" i="16" s="1"/>
  <c r="K119" i="16"/>
  <c r="AA119" i="16"/>
  <c r="AA142" i="16" s="1"/>
  <c r="T119" i="16"/>
  <c r="V116" i="16"/>
  <c r="Z124" i="16"/>
  <c r="Z147" i="16" s="1"/>
  <c r="J124" i="16"/>
  <c r="J147" i="16" s="1"/>
  <c r="Z116" i="16"/>
  <c r="Z139" i="16" s="1"/>
  <c r="AA116" i="16"/>
  <c r="AA139" i="16" s="1"/>
  <c r="R116" i="16"/>
  <c r="AC115" i="16"/>
  <c r="AC138" i="16" s="1"/>
  <c r="U115" i="16"/>
  <c r="U138" i="16" s="1"/>
  <c r="Y128" i="16"/>
  <c r="S128" i="16"/>
  <c r="I128" i="16"/>
  <c r="I151" i="16" s="1"/>
  <c r="AA120" i="16"/>
  <c r="AA143" i="16" s="1"/>
  <c r="V120" i="16"/>
  <c r="K120" i="16"/>
  <c r="H62" i="16"/>
  <c r="S62" i="16"/>
  <c r="R70" i="16"/>
  <c r="AB70" i="16"/>
  <c r="X70" i="16"/>
  <c r="S70" i="16"/>
  <c r="Y55" i="16"/>
  <c r="Y78" i="16" s="1"/>
  <c r="O50" i="16"/>
  <c r="G43" i="16"/>
  <c r="G39" i="16"/>
  <c r="G62" i="16" s="1"/>
  <c r="N38" i="16"/>
  <c r="J55" i="16"/>
  <c r="J78" i="16" s="1"/>
  <c r="I39" i="16"/>
  <c r="I62" i="16" s="1"/>
  <c r="O55" i="16"/>
  <c r="O78" i="16" s="1"/>
  <c r="H55" i="16"/>
  <c r="H78" i="16" s="1"/>
  <c r="X55" i="16"/>
  <c r="X78" i="16" s="1"/>
  <c r="I50" i="16"/>
  <c r="U46" i="16"/>
  <c r="V43" i="16"/>
  <c r="Z39" i="16"/>
  <c r="Z62" i="16" s="1"/>
  <c r="Y38" i="16"/>
  <c r="I38" i="16"/>
  <c r="I61" i="16" s="1"/>
  <c r="M43" i="16"/>
  <c r="P38" i="16"/>
  <c r="L46" i="16"/>
  <c r="L55" i="16"/>
  <c r="L78" i="16" s="1"/>
  <c r="AB55" i="16"/>
  <c r="AB78" i="16" s="1"/>
  <c r="Q55" i="16"/>
  <c r="Q78" i="16" s="1"/>
  <c r="R55" i="16"/>
  <c r="R78" i="16" s="1"/>
  <c r="V55" i="16"/>
  <c r="V78" i="16" s="1"/>
  <c r="V50" i="16"/>
  <c r="S55" i="16"/>
  <c r="S78" i="16" s="1"/>
  <c r="H50" i="16"/>
  <c r="I55" i="16"/>
  <c r="I78" i="16" s="1"/>
  <c r="K46" i="16"/>
  <c r="P43" i="16"/>
  <c r="X39" i="16"/>
  <c r="X62" i="16" s="1"/>
  <c r="S38" i="16"/>
  <c r="S61" i="16" s="1"/>
  <c r="Q39" i="16"/>
  <c r="Q62" i="16" s="1"/>
  <c r="N55" i="16"/>
  <c r="N78" i="16" s="1"/>
  <c r="R50" i="16"/>
  <c r="R46" i="16"/>
  <c r="R69" i="16" s="1"/>
  <c r="S43" i="16"/>
  <c r="W39" i="16"/>
  <c r="W62" i="16" s="1"/>
  <c r="V38" i="16"/>
  <c r="Q43" i="16"/>
  <c r="Q66" i="16" s="1"/>
  <c r="G55" i="16"/>
  <c r="G78" i="16" s="1"/>
  <c r="W55" i="16"/>
  <c r="W78" i="16" s="1"/>
  <c r="P55" i="16"/>
  <c r="P78" i="16" s="1"/>
  <c r="K51" i="16"/>
  <c r="K74" i="16" s="1"/>
  <c r="T51" i="16"/>
  <c r="T74" i="16" s="1"/>
  <c r="U55" i="16"/>
  <c r="U78" i="16" s="1"/>
  <c r="Y50" i="16"/>
  <c r="Y73" i="16" s="1"/>
  <c r="AC46" i="16"/>
  <c r="AC69" i="16" s="1"/>
  <c r="M46" i="16"/>
  <c r="J39" i="16"/>
  <c r="J62" i="16" s="1"/>
  <c r="Q38" i="16"/>
  <c r="G36" i="16"/>
  <c r="J36" i="16"/>
  <c r="AC50" i="16"/>
  <c r="T38" i="16"/>
  <c r="P46" i="16"/>
  <c r="P69" i="16" s="1"/>
  <c r="H46" i="16"/>
  <c r="AC54" i="16"/>
  <c r="I54" i="16"/>
  <c r="H54" i="16"/>
  <c r="AB50" i="16"/>
  <c r="AB73" i="16" s="1"/>
  <c r="K50" i="16"/>
  <c r="T39" i="16"/>
  <c r="T62" i="16" s="1"/>
  <c r="R54" i="16"/>
  <c r="R77" i="16" s="1"/>
  <c r="K54" i="16"/>
  <c r="AA54" i="16"/>
  <c r="U54" i="16"/>
  <c r="U77" i="16" s="1"/>
  <c r="J51" i="16"/>
  <c r="J74" i="16" s="1"/>
  <c r="N50" i="16"/>
  <c r="N73" i="16" s="1"/>
  <c r="O39" i="16"/>
  <c r="O62" i="16" s="1"/>
  <c r="S51" i="16"/>
  <c r="S74" i="16" s="1"/>
  <c r="L51" i="16"/>
  <c r="L74" i="16" s="1"/>
  <c r="AB51" i="16"/>
  <c r="AB74" i="16" s="1"/>
  <c r="Q51" i="16"/>
  <c r="Q74" i="16" s="1"/>
  <c r="Q50" i="16"/>
  <c r="Q73" i="16" s="1"/>
  <c r="R39" i="16"/>
  <c r="R62" i="16" s="1"/>
  <c r="L50" i="16"/>
  <c r="L73" i="16" s="1"/>
  <c r="X50" i="16"/>
  <c r="X73" i="16" s="1"/>
  <c r="P50" i="16"/>
  <c r="P73" i="16" s="1"/>
  <c r="Q54" i="16"/>
  <c r="Q77" i="16" s="1"/>
  <c r="AA38" i="16"/>
  <c r="AA61" i="16" s="1"/>
  <c r="X38" i="16"/>
  <c r="H38" i="16"/>
  <c r="AC51" i="16"/>
  <c r="AC74" i="16" s="1"/>
  <c r="W50" i="16"/>
  <c r="W73" i="16" s="1"/>
  <c r="G50" i="16"/>
  <c r="P39" i="16"/>
  <c r="P62" i="16" s="1"/>
  <c r="V54" i="16"/>
  <c r="O54" i="16"/>
  <c r="O77" i="16" s="1"/>
  <c r="M54" i="16"/>
  <c r="Z50" i="16"/>
  <c r="Z73" i="16" s="1"/>
  <c r="J50" i="16"/>
  <c r="AA39" i="16"/>
  <c r="AA62" i="16" s="1"/>
  <c r="K39" i="16"/>
  <c r="K62" i="16" s="1"/>
  <c r="AC39" i="16"/>
  <c r="AC62" i="16" s="1"/>
  <c r="G51" i="16"/>
  <c r="G74" i="16" s="1"/>
  <c r="W51" i="16"/>
  <c r="W74" i="16" s="1"/>
  <c r="P51" i="16"/>
  <c r="P74" i="16" s="1"/>
  <c r="AB54" i="16"/>
  <c r="AB77" i="16" s="1"/>
  <c r="I51" i="16"/>
  <c r="I74" i="16" s="1"/>
  <c r="M50" i="16"/>
  <c r="N39" i="16"/>
  <c r="N62" i="16" s="1"/>
  <c r="Y39" i="16"/>
  <c r="Y62" i="16" s="1"/>
  <c r="Y54" i="16"/>
  <c r="Y77" i="16" s="1"/>
  <c r="T50" i="16"/>
  <c r="M39" i="16"/>
  <c r="M62" i="16" s="1"/>
  <c r="T47" i="16"/>
  <c r="T70" i="16" s="1"/>
  <c r="U47" i="16"/>
  <c r="U70" i="16" s="1"/>
  <c r="O47" i="16"/>
  <c r="O70" i="16" s="1"/>
  <c r="AA43" i="16"/>
  <c r="K43" i="16"/>
  <c r="N47" i="16"/>
  <c r="N70" i="16" s="1"/>
  <c r="Z43" i="16"/>
  <c r="J43" i="16"/>
  <c r="Z55" i="16"/>
  <c r="Z78" i="16" s="1"/>
  <c r="Y43" i="16"/>
  <c r="P47" i="16"/>
  <c r="P70" i="16" s="1"/>
  <c r="I47" i="16"/>
  <c r="I70" i="16" s="1"/>
  <c r="AA47" i="16"/>
  <c r="AA70" i="16" s="1"/>
  <c r="K47" i="16"/>
  <c r="K70" i="16" s="1"/>
  <c r="Z47" i="16"/>
  <c r="Z70" i="16" s="1"/>
  <c r="J47" i="16"/>
  <c r="J70" i="16" s="1"/>
  <c r="Y47" i="16"/>
  <c r="Y70" i="16" s="1"/>
  <c r="L47" i="16"/>
  <c r="L70" i="16" s="1"/>
  <c r="W47" i="16"/>
  <c r="W70" i="16" s="1"/>
  <c r="G47" i="16"/>
  <c r="G70" i="16" s="1"/>
  <c r="Q47" i="16"/>
  <c r="Q70" i="16" s="1"/>
  <c r="V47" i="16"/>
  <c r="V70" i="16" s="1"/>
  <c r="R43" i="16"/>
  <c r="M47" i="16"/>
  <c r="M70" i="16" s="1"/>
  <c r="AC155" i="16"/>
  <c r="Y155" i="16"/>
  <c r="U155" i="16"/>
  <c r="Q155" i="16"/>
  <c r="Z155" i="16"/>
  <c r="O155" i="16"/>
  <c r="J155" i="16"/>
  <c r="W155" i="16"/>
  <c r="P155" i="16"/>
  <c r="L155" i="16"/>
  <c r="AB155" i="16"/>
  <c r="S155" i="16"/>
  <c r="K155" i="16"/>
  <c r="AA155" i="16"/>
  <c r="R155" i="16"/>
  <c r="G155" i="16"/>
  <c r="X155" i="16"/>
  <c r="Z41" i="16"/>
  <c r="V41" i="16"/>
  <c r="V64" i="16" s="1"/>
  <c r="R41" i="16"/>
  <c r="R64" i="16" s="1"/>
  <c r="N41" i="16"/>
  <c r="N64" i="16" s="1"/>
  <c r="J41" i="16"/>
  <c r="AA41" i="16"/>
  <c r="AA64" i="16" s="1"/>
  <c r="O41" i="16"/>
  <c r="O64" i="16" s="1"/>
  <c r="AC41" i="16"/>
  <c r="AC64" i="16" s="1"/>
  <c r="Y41" i="16"/>
  <c r="U41" i="16"/>
  <c r="Q41" i="16"/>
  <c r="Q64" i="16" s="1"/>
  <c r="M41" i="16"/>
  <c r="M64" i="16" s="1"/>
  <c r="I41" i="16"/>
  <c r="I64" i="16" s="1"/>
  <c r="S41" i="16"/>
  <c r="G41" i="16"/>
  <c r="G64" i="16" s="1"/>
  <c r="AB41" i="16"/>
  <c r="AB64" i="16" s="1"/>
  <c r="X41" i="16"/>
  <c r="T41" i="16"/>
  <c r="P41" i="16"/>
  <c r="P64" i="16" s="1"/>
  <c r="L41" i="16"/>
  <c r="L64" i="16" s="1"/>
  <c r="H41" i="16"/>
  <c r="H64" i="16" s="1"/>
  <c r="W41" i="16"/>
  <c r="K41" i="16"/>
  <c r="K64" i="16" s="1"/>
  <c r="AC52" i="16"/>
  <c r="Y52" i="16"/>
  <c r="Y75" i="16" s="1"/>
  <c r="U52" i="16"/>
  <c r="Q52" i="16"/>
  <c r="Q75" i="16" s="1"/>
  <c r="M52" i="16"/>
  <c r="I52" i="16"/>
  <c r="I75" i="16" s="1"/>
  <c r="AB52" i="16"/>
  <c r="X52" i="16"/>
  <c r="X75" i="16" s="1"/>
  <c r="T52" i="16"/>
  <c r="P52" i="16"/>
  <c r="P75" i="16" s="1"/>
  <c r="L52" i="16"/>
  <c r="H52" i="16"/>
  <c r="H75" i="16" s="1"/>
  <c r="V52" i="16"/>
  <c r="N52" i="16"/>
  <c r="N75" i="16" s="1"/>
  <c r="W52" i="16"/>
  <c r="G52" i="16"/>
  <c r="G75" i="16" s="1"/>
  <c r="AA52" i="16"/>
  <c r="S52" i="16"/>
  <c r="S75" i="16" s="1"/>
  <c r="K52" i="16"/>
  <c r="O52" i="16"/>
  <c r="O75" i="16" s="1"/>
  <c r="Z52" i="16"/>
  <c r="R52" i="16"/>
  <c r="J52" i="16"/>
  <c r="Z126" i="16"/>
  <c r="Z149" i="16" s="1"/>
  <c r="V126" i="16"/>
  <c r="V149" i="16" s="1"/>
  <c r="R126" i="16"/>
  <c r="N126" i="16"/>
  <c r="N149" i="16" s="1"/>
  <c r="J126" i="16"/>
  <c r="J149" i="16" s="1"/>
  <c r="AA126" i="16"/>
  <c r="U126" i="16"/>
  <c r="P126" i="16"/>
  <c r="K126" i="16"/>
  <c r="Y126" i="16"/>
  <c r="Y149" i="16" s="1"/>
  <c r="T126" i="16"/>
  <c r="O126" i="16"/>
  <c r="O149" i="16" s="1"/>
  <c r="I126" i="16"/>
  <c r="I149" i="16" s="1"/>
  <c r="AC126" i="16"/>
  <c r="S126" i="16"/>
  <c r="H126" i="16"/>
  <c r="H149" i="16" s="1"/>
  <c r="AB126" i="16"/>
  <c r="AB149" i="16" s="1"/>
  <c r="Q126" i="16"/>
  <c r="Q149" i="16" s="1"/>
  <c r="G126" i="16"/>
  <c r="X126" i="16"/>
  <c r="X149" i="16" s="1"/>
  <c r="M126" i="16"/>
  <c r="W126" i="16"/>
  <c r="L126" i="16"/>
  <c r="AA114" i="16"/>
  <c r="AA137" i="16" s="1"/>
  <c r="W114" i="16"/>
  <c r="S114" i="16"/>
  <c r="O114" i="16"/>
  <c r="O137" i="16" s="1"/>
  <c r="K114" i="16"/>
  <c r="G114" i="16"/>
  <c r="G137" i="16" s="1"/>
  <c r="Z114" i="16"/>
  <c r="V114" i="16"/>
  <c r="V137" i="16" s="1"/>
  <c r="R114" i="16"/>
  <c r="R137" i="16" s="1"/>
  <c r="N114" i="16"/>
  <c r="N137" i="16" s="1"/>
  <c r="J114" i="16"/>
  <c r="Y114" i="16"/>
  <c r="Q114" i="16"/>
  <c r="Q137" i="16" s="1"/>
  <c r="I114" i="16"/>
  <c r="I137" i="16" s="1"/>
  <c r="AC114" i="16"/>
  <c r="U114" i="16"/>
  <c r="U137" i="16" s="1"/>
  <c r="M114" i="16"/>
  <c r="M137" i="16" s="1"/>
  <c r="P114" i="16"/>
  <c r="P137" i="16" s="1"/>
  <c r="AB114" i="16"/>
  <c r="L114" i="16"/>
  <c r="X114" i="16"/>
  <c r="X137" i="16" s="1"/>
  <c r="H114" i="16"/>
  <c r="H137" i="16" s="1"/>
  <c r="T114" i="16"/>
  <c r="W138" i="16"/>
  <c r="S138" i="16"/>
  <c r="O138" i="16"/>
  <c r="G138" i="16"/>
  <c r="Z138" i="16"/>
  <c r="P138" i="16"/>
  <c r="J138" i="16"/>
  <c r="Y138" i="16"/>
  <c r="T138" i="16"/>
  <c r="N138" i="16"/>
  <c r="I138" i="16"/>
  <c r="X138" i="16"/>
  <c r="L138" i="16"/>
  <c r="AB138" i="16"/>
  <c r="V138" i="16"/>
  <c r="Q138" i="16"/>
  <c r="AC139" i="16"/>
  <c r="Y139" i="16"/>
  <c r="U139" i="16"/>
  <c r="T139" i="16"/>
  <c r="P139" i="16"/>
  <c r="H139" i="16"/>
  <c r="S139" i="16"/>
  <c r="N139" i="16"/>
  <c r="X139" i="16"/>
  <c r="R139" i="16"/>
  <c r="M139" i="16"/>
  <c r="W139" i="16"/>
  <c r="Q139" i="16"/>
  <c r="K139" i="16"/>
  <c r="J139" i="16"/>
  <c r="AB139" i="16"/>
  <c r="V139" i="16"/>
  <c r="W156" i="16"/>
  <c r="Z76" i="16"/>
  <c r="V76" i="16"/>
  <c r="R76" i="16"/>
  <c r="N76" i="16"/>
  <c r="AA76" i="16"/>
  <c r="U76" i="16"/>
  <c r="P76" i="16"/>
  <c r="K76" i="16"/>
  <c r="G76" i="16"/>
  <c r="Y76" i="16"/>
  <c r="T76" i="16"/>
  <c r="O76" i="16"/>
  <c r="J76" i="16"/>
  <c r="AC76" i="16"/>
  <c r="X76" i="16"/>
  <c r="S76" i="16"/>
  <c r="M76" i="16"/>
  <c r="I76" i="16"/>
  <c r="W76" i="16"/>
  <c r="Q76" i="16"/>
  <c r="AB76" i="16"/>
  <c r="L76" i="16"/>
  <c r="H76" i="16"/>
  <c r="T73" i="16"/>
  <c r="H73" i="16"/>
  <c r="AA73" i="16"/>
  <c r="S73" i="16"/>
  <c r="O73" i="16"/>
  <c r="K73" i="16"/>
  <c r="G73" i="16"/>
  <c r="V73" i="16"/>
  <c r="R73" i="16"/>
  <c r="J73" i="16"/>
  <c r="I73" i="16"/>
  <c r="U73" i="16"/>
  <c r="AC73" i="16"/>
  <c r="M73" i="16"/>
  <c r="Z37" i="16"/>
  <c r="Z60" i="16" s="1"/>
  <c r="V37" i="16"/>
  <c r="V60" i="16" s="1"/>
  <c r="R37" i="16"/>
  <c r="R60" i="16" s="1"/>
  <c r="N37" i="16"/>
  <c r="J37" i="16"/>
  <c r="J60" i="16" s="1"/>
  <c r="W37" i="16"/>
  <c r="W60" i="16" s="1"/>
  <c r="S37" i="16"/>
  <c r="S60" i="16" s="1"/>
  <c r="K37" i="16"/>
  <c r="K60" i="16" s="1"/>
  <c r="AC37" i="16"/>
  <c r="AC60" i="16" s="1"/>
  <c r="Y37" i="16"/>
  <c r="Y60" i="16" s="1"/>
  <c r="U37" i="16"/>
  <c r="U60" i="16" s="1"/>
  <c r="Q37" i="16"/>
  <c r="Q60" i="16" s="1"/>
  <c r="M37" i="16"/>
  <c r="M60" i="16" s="1"/>
  <c r="I37" i="16"/>
  <c r="I60" i="16" s="1"/>
  <c r="AA37" i="16"/>
  <c r="AA60" i="16" s="1"/>
  <c r="G37" i="16"/>
  <c r="AB37" i="16"/>
  <c r="AB60" i="16" s="1"/>
  <c r="X37" i="16"/>
  <c r="X60" i="16" s="1"/>
  <c r="T37" i="16"/>
  <c r="T60" i="16" s="1"/>
  <c r="P37" i="16"/>
  <c r="P60" i="16" s="1"/>
  <c r="L37" i="16"/>
  <c r="L60" i="16" s="1"/>
  <c r="H37" i="16"/>
  <c r="H60" i="16" s="1"/>
  <c r="O37" i="16"/>
  <c r="O60" i="16" s="1"/>
  <c r="AC48" i="16"/>
  <c r="AC71" i="16" s="1"/>
  <c r="Y48" i="16"/>
  <c r="Y71" i="16" s="1"/>
  <c r="U48" i="16"/>
  <c r="U71" i="16" s="1"/>
  <c r="Q48" i="16"/>
  <c r="Q71" i="16" s="1"/>
  <c r="M48" i="16"/>
  <c r="M71" i="16" s="1"/>
  <c r="I48" i="16"/>
  <c r="I71" i="16" s="1"/>
  <c r="R48" i="16"/>
  <c r="R71" i="16" s="1"/>
  <c r="AB48" i="16"/>
  <c r="AB71" i="16" s="1"/>
  <c r="X48" i="16"/>
  <c r="X71" i="16" s="1"/>
  <c r="T48" i="16"/>
  <c r="T71" i="16" s="1"/>
  <c r="P48" i="16"/>
  <c r="P71" i="16" s="1"/>
  <c r="L48" i="16"/>
  <c r="L71" i="16" s="1"/>
  <c r="H48" i="16"/>
  <c r="H71" i="16" s="1"/>
  <c r="V48" i="16"/>
  <c r="V71" i="16" s="1"/>
  <c r="J48" i="16"/>
  <c r="J71" i="16" s="1"/>
  <c r="AA48" i="16"/>
  <c r="AA71" i="16" s="1"/>
  <c r="W48" i="16"/>
  <c r="W71" i="16" s="1"/>
  <c r="S48" i="16"/>
  <c r="S71" i="16" s="1"/>
  <c r="O48" i="16"/>
  <c r="O71" i="16" s="1"/>
  <c r="K48" i="16"/>
  <c r="K71" i="16" s="1"/>
  <c r="G48" i="16"/>
  <c r="G71" i="16" s="1"/>
  <c r="Z48" i="16"/>
  <c r="Z71" i="16" s="1"/>
  <c r="N48" i="16"/>
  <c r="N71" i="16" s="1"/>
  <c r="AC133" i="16"/>
  <c r="AC156" i="16" s="1"/>
  <c r="Y133" i="16"/>
  <c r="Y156" i="16" s="1"/>
  <c r="U133" i="16"/>
  <c r="U156" i="16" s="1"/>
  <c r="Q133" i="16"/>
  <c r="Q156" i="16" s="1"/>
  <c r="M133" i="16"/>
  <c r="M156" i="16" s="1"/>
  <c r="I133" i="16"/>
  <c r="I156" i="16" s="1"/>
  <c r="Z133" i="16"/>
  <c r="Z156" i="16" s="1"/>
  <c r="T133" i="16"/>
  <c r="T156" i="16" s="1"/>
  <c r="O133" i="16"/>
  <c r="O156" i="16" s="1"/>
  <c r="J133" i="16"/>
  <c r="J156" i="16" s="1"/>
  <c r="X133" i="16"/>
  <c r="X156" i="16" s="1"/>
  <c r="S133" i="16"/>
  <c r="S156" i="16" s="1"/>
  <c r="N133" i="16"/>
  <c r="N156" i="16" s="1"/>
  <c r="H133" i="16"/>
  <c r="H156" i="16" s="1"/>
  <c r="AB133" i="16"/>
  <c r="AB156" i="16" s="1"/>
  <c r="W133" i="16"/>
  <c r="R133" i="16"/>
  <c r="R156" i="16" s="1"/>
  <c r="G133" i="16"/>
  <c r="G156" i="16" s="1"/>
  <c r="P133" i="16"/>
  <c r="P156" i="16" s="1"/>
  <c r="AA133" i="16"/>
  <c r="AA156" i="16" s="1"/>
  <c r="L133" i="16"/>
  <c r="L156" i="16" s="1"/>
  <c r="V133" i="16"/>
  <c r="V156" i="16" s="1"/>
  <c r="K133" i="16"/>
  <c r="K156" i="16" s="1"/>
  <c r="AB69" i="16"/>
  <c r="X69" i="16"/>
  <c r="T69" i="16"/>
  <c r="L69" i="16"/>
  <c r="H69" i="16"/>
  <c r="AA69" i="16"/>
  <c r="W69" i="16"/>
  <c r="S69" i="16"/>
  <c r="O69" i="16"/>
  <c r="K69" i="16"/>
  <c r="G69" i="16"/>
  <c r="Z69" i="16"/>
  <c r="V69" i="16"/>
  <c r="N69" i="16"/>
  <c r="J69" i="16"/>
  <c r="U69" i="16"/>
  <c r="Q69" i="16"/>
  <c r="I69" i="16"/>
  <c r="M69" i="16"/>
  <c r="Y69" i="16"/>
  <c r="AC59" i="16"/>
  <c r="Y59" i="16"/>
  <c r="U59" i="16"/>
  <c r="Q59" i="16"/>
  <c r="M59" i="16"/>
  <c r="I59" i="16"/>
  <c r="AB59" i="16"/>
  <c r="X59" i="16"/>
  <c r="T59" i="16"/>
  <c r="P59" i="16"/>
  <c r="L59" i="16"/>
  <c r="H59" i="16"/>
  <c r="V59" i="16"/>
  <c r="N59" i="16"/>
  <c r="W59" i="16"/>
  <c r="AA59" i="16"/>
  <c r="S59" i="16"/>
  <c r="K59" i="16"/>
  <c r="O59" i="16"/>
  <c r="Z59" i="16"/>
  <c r="R59" i="16"/>
  <c r="J59" i="16"/>
  <c r="G59" i="16"/>
  <c r="AC129" i="16"/>
  <c r="AC152" i="16" s="1"/>
  <c r="Y129" i="16"/>
  <c r="Y152" i="16" s="1"/>
  <c r="U129" i="16"/>
  <c r="U152" i="16" s="1"/>
  <c r="Q129" i="16"/>
  <c r="Q152" i="16" s="1"/>
  <c r="M129" i="16"/>
  <c r="M152" i="16" s="1"/>
  <c r="I129" i="16"/>
  <c r="I152" i="16" s="1"/>
  <c r="AA129" i="16"/>
  <c r="AA152" i="16" s="1"/>
  <c r="V129" i="16"/>
  <c r="V152" i="16" s="1"/>
  <c r="P129" i="16"/>
  <c r="P152" i="16" s="1"/>
  <c r="K129" i="16"/>
  <c r="Z129" i="16"/>
  <c r="Z152" i="16" s="1"/>
  <c r="T129" i="16"/>
  <c r="T152" i="16" s="1"/>
  <c r="O129" i="16"/>
  <c r="O152" i="16" s="1"/>
  <c r="J129" i="16"/>
  <c r="J152" i="16" s="1"/>
  <c r="X129" i="16"/>
  <c r="X152" i="16" s="1"/>
  <c r="N129" i="16"/>
  <c r="N152" i="16" s="1"/>
  <c r="W129" i="16"/>
  <c r="W152" i="16" s="1"/>
  <c r="L129" i="16"/>
  <c r="L152" i="16" s="1"/>
  <c r="S129" i="16"/>
  <c r="S152" i="16" s="1"/>
  <c r="H129" i="16"/>
  <c r="H152" i="16" s="1"/>
  <c r="AB129" i="16"/>
  <c r="R129" i="16"/>
  <c r="R152" i="16" s="1"/>
  <c r="G129" i="16"/>
  <c r="G152" i="16" s="1"/>
  <c r="Z122" i="16"/>
  <c r="Z145" i="16" s="1"/>
  <c r="V122" i="16"/>
  <c r="V145" i="16" s="1"/>
  <c r="R122" i="16"/>
  <c r="R145" i="16" s="1"/>
  <c r="N122" i="16"/>
  <c r="N145" i="16" s="1"/>
  <c r="J122" i="16"/>
  <c r="AB122" i="16"/>
  <c r="W122" i="16"/>
  <c r="W145" i="16" s="1"/>
  <c r="Q122" i="16"/>
  <c r="Q145" i="16" s="1"/>
  <c r="L122" i="16"/>
  <c r="L145" i="16" s="1"/>
  <c r="G122" i="16"/>
  <c r="G145" i="16" s="1"/>
  <c r="AA122" i="16"/>
  <c r="AA145" i="16" s="1"/>
  <c r="U122" i="16"/>
  <c r="U145" i="16" s="1"/>
  <c r="P122" i="16"/>
  <c r="P145" i="16" s="1"/>
  <c r="K122" i="16"/>
  <c r="K145" i="16" s="1"/>
  <c r="Y122" i="16"/>
  <c r="O122" i="16"/>
  <c r="O145" i="16" s="1"/>
  <c r="X122" i="16"/>
  <c r="X145" i="16" s="1"/>
  <c r="M122" i="16"/>
  <c r="M145" i="16" s="1"/>
  <c r="T122" i="16"/>
  <c r="I122" i="16"/>
  <c r="I145" i="16" s="1"/>
  <c r="H122" i="16"/>
  <c r="H145" i="16" s="1"/>
  <c r="AC122" i="16"/>
  <c r="AC145" i="16" s="1"/>
  <c r="S122" i="16"/>
  <c r="AC125" i="16"/>
  <c r="AC148" i="16" s="1"/>
  <c r="Y125" i="16"/>
  <c r="Y148" i="16" s="1"/>
  <c r="U125" i="16"/>
  <c r="U148" i="16" s="1"/>
  <c r="Q125" i="16"/>
  <c r="Q148" i="16" s="1"/>
  <c r="M125" i="16"/>
  <c r="M148" i="16" s="1"/>
  <c r="I125" i="16"/>
  <c r="I148" i="16" s="1"/>
  <c r="AB125" i="16"/>
  <c r="W125" i="16"/>
  <c r="R125" i="16"/>
  <c r="R148" i="16" s="1"/>
  <c r="L125" i="16"/>
  <c r="G125" i="16"/>
  <c r="G148" i="16" s="1"/>
  <c r="AA125" i="16"/>
  <c r="V125" i="16"/>
  <c r="V148" i="16" s="1"/>
  <c r="P125" i="16"/>
  <c r="P148" i="16" s="1"/>
  <c r="K125" i="16"/>
  <c r="K148" i="16" s="1"/>
  <c r="T125" i="16"/>
  <c r="T148" i="16" s="1"/>
  <c r="J125" i="16"/>
  <c r="J148" i="16" s="1"/>
  <c r="S125" i="16"/>
  <c r="H125" i="16"/>
  <c r="H148" i="16" s="1"/>
  <c r="Z125" i="16"/>
  <c r="Z148" i="16" s="1"/>
  <c r="O125" i="16"/>
  <c r="O148" i="16" s="1"/>
  <c r="X125" i="16"/>
  <c r="N125" i="16"/>
  <c r="AB142" i="16"/>
  <c r="X142" i="16"/>
  <c r="T142" i="16"/>
  <c r="L142" i="16"/>
  <c r="H142" i="16"/>
  <c r="Z142" i="16"/>
  <c r="U142" i="16"/>
  <c r="O142" i="16"/>
  <c r="J142" i="16"/>
  <c r="V142" i="16"/>
  <c r="N142" i="16"/>
  <c r="S142" i="16"/>
  <c r="M142" i="16"/>
  <c r="Y142" i="16"/>
  <c r="K142" i="16"/>
  <c r="W142" i="16"/>
  <c r="Q142" i="16"/>
  <c r="I142" i="16"/>
  <c r="AC143" i="16"/>
  <c r="Y143" i="16"/>
  <c r="U143" i="16"/>
  <c r="Q143" i="16"/>
  <c r="M143" i="16"/>
  <c r="X143" i="16"/>
  <c r="S143" i="16"/>
  <c r="N143" i="16"/>
  <c r="AB143" i="16"/>
  <c r="V143" i="16"/>
  <c r="O143" i="16"/>
  <c r="H143" i="16"/>
  <c r="W143" i="16"/>
  <c r="L143" i="16"/>
  <c r="T143" i="16"/>
  <c r="K143" i="16"/>
  <c r="R143" i="16"/>
  <c r="J143" i="16"/>
  <c r="P143" i="16"/>
  <c r="S145" i="16"/>
  <c r="J145" i="16"/>
  <c r="Y145" i="16"/>
  <c r="T145" i="16"/>
  <c r="AB145" i="16"/>
  <c r="X146" i="16"/>
  <c r="T146" i="16"/>
  <c r="P146" i="16"/>
  <c r="N146" i="16"/>
  <c r="I146" i="16"/>
  <c r="Q146" i="16"/>
  <c r="U146" i="16"/>
  <c r="K146" i="16"/>
  <c r="AA146" i="16"/>
  <c r="G146" i="16"/>
  <c r="O146" i="16"/>
  <c r="M146" i="16"/>
  <c r="W64" i="16"/>
  <c r="S64" i="16"/>
  <c r="Z64" i="16"/>
  <c r="J64" i="16"/>
  <c r="Y64" i="16"/>
  <c r="U64" i="16"/>
  <c r="X64" i="16"/>
  <c r="T64" i="16"/>
  <c r="W61" i="16"/>
  <c r="O61" i="16"/>
  <c r="K61" i="16"/>
  <c r="G61" i="16"/>
  <c r="Z61" i="16"/>
  <c r="V61" i="16"/>
  <c r="R61" i="16"/>
  <c r="N61" i="16"/>
  <c r="J61" i="16"/>
  <c r="X61" i="16"/>
  <c r="P61" i="16"/>
  <c r="H61" i="16"/>
  <c r="AC61" i="16"/>
  <c r="U61" i="16"/>
  <c r="M61" i="16"/>
  <c r="Y61" i="16"/>
  <c r="AB61" i="16"/>
  <c r="T61" i="16"/>
  <c r="L61" i="16"/>
  <c r="Q61" i="16"/>
  <c r="AA77" i="16"/>
  <c r="W77" i="16"/>
  <c r="S77" i="16"/>
  <c r="K77" i="16"/>
  <c r="G77" i="16"/>
  <c r="T77" i="16"/>
  <c r="N77" i="16"/>
  <c r="I77" i="16"/>
  <c r="AC77" i="16"/>
  <c r="X77" i="16"/>
  <c r="M77" i="16"/>
  <c r="H77" i="16"/>
  <c r="V77" i="16"/>
  <c r="L77" i="16"/>
  <c r="P77" i="16"/>
  <c r="J77" i="16"/>
  <c r="Z77" i="16"/>
  <c r="Z49" i="16"/>
  <c r="Z72" i="16" s="1"/>
  <c r="V49" i="16"/>
  <c r="V72" i="16" s="1"/>
  <c r="R49" i="16"/>
  <c r="R72" i="16" s="1"/>
  <c r="N49" i="16"/>
  <c r="N72" i="16" s="1"/>
  <c r="J49" i="16"/>
  <c r="J72" i="16" s="1"/>
  <c r="AA49" i="16"/>
  <c r="AA72" i="16" s="1"/>
  <c r="S49" i="16"/>
  <c r="S72" i="16" s="1"/>
  <c r="G49" i="16"/>
  <c r="G72" i="16" s="1"/>
  <c r="AC49" i="16"/>
  <c r="AC72" i="16" s="1"/>
  <c r="Y49" i="16"/>
  <c r="Y72" i="16" s="1"/>
  <c r="U49" i="16"/>
  <c r="U72" i="16" s="1"/>
  <c r="Q49" i="16"/>
  <c r="Q72" i="16" s="1"/>
  <c r="M49" i="16"/>
  <c r="M72" i="16" s="1"/>
  <c r="I49" i="16"/>
  <c r="K49" i="16"/>
  <c r="K72" i="16" s="1"/>
  <c r="AB49" i="16"/>
  <c r="AB72" i="16" s="1"/>
  <c r="X49" i="16"/>
  <c r="X72" i="16" s="1"/>
  <c r="T49" i="16"/>
  <c r="T72" i="16" s="1"/>
  <c r="P49" i="16"/>
  <c r="P72" i="16" s="1"/>
  <c r="L49" i="16"/>
  <c r="L72" i="16" s="1"/>
  <c r="H49" i="16"/>
  <c r="H72" i="16" s="1"/>
  <c r="W49" i="16"/>
  <c r="W72" i="16" s="1"/>
  <c r="O49" i="16"/>
  <c r="O72" i="16" s="1"/>
  <c r="AC44" i="16"/>
  <c r="AC67" i="16" s="1"/>
  <c r="Y44" i="16"/>
  <c r="Y67" i="16" s="1"/>
  <c r="U44" i="16"/>
  <c r="U67" i="16" s="1"/>
  <c r="Q44" i="16"/>
  <c r="Q67" i="16" s="1"/>
  <c r="M44" i="16"/>
  <c r="M67" i="16" s="1"/>
  <c r="I44" i="16"/>
  <c r="I67" i="16" s="1"/>
  <c r="V44" i="16"/>
  <c r="V67" i="16" s="1"/>
  <c r="J44" i="16"/>
  <c r="J67" i="16" s="1"/>
  <c r="AB44" i="16"/>
  <c r="AB67" i="16" s="1"/>
  <c r="X44" i="16"/>
  <c r="X67" i="16" s="1"/>
  <c r="T44" i="16"/>
  <c r="T67" i="16" s="1"/>
  <c r="P44" i="16"/>
  <c r="P67" i="16" s="1"/>
  <c r="L44" i="16"/>
  <c r="L67" i="16" s="1"/>
  <c r="H44" i="16"/>
  <c r="H67" i="16" s="1"/>
  <c r="Z44" i="16"/>
  <c r="Z67" i="16" s="1"/>
  <c r="N44" i="16"/>
  <c r="N67" i="16" s="1"/>
  <c r="AA44" i="16"/>
  <c r="AA67" i="16" s="1"/>
  <c r="W44" i="16"/>
  <c r="W67" i="16" s="1"/>
  <c r="S44" i="16"/>
  <c r="S67" i="16" s="1"/>
  <c r="O44" i="16"/>
  <c r="O67" i="16" s="1"/>
  <c r="K44" i="16"/>
  <c r="K67" i="16" s="1"/>
  <c r="G44" i="16"/>
  <c r="G67" i="16" s="1"/>
  <c r="R44" i="16"/>
  <c r="R67" i="16" s="1"/>
  <c r="Z117" i="16"/>
  <c r="Z140" i="16" s="1"/>
  <c r="V117" i="16"/>
  <c r="V140" i="16" s="1"/>
  <c r="R117" i="16"/>
  <c r="R140" i="16" s="1"/>
  <c r="N117" i="16"/>
  <c r="N140" i="16" s="1"/>
  <c r="J117" i="16"/>
  <c r="J140" i="16" s="1"/>
  <c r="AC117" i="16"/>
  <c r="AC140" i="16" s="1"/>
  <c r="Y117" i="16"/>
  <c r="Y140" i="16" s="1"/>
  <c r="U117" i="16"/>
  <c r="U140" i="16" s="1"/>
  <c r="Q117" i="16"/>
  <c r="Q140" i="16" s="1"/>
  <c r="M117" i="16"/>
  <c r="M140" i="16" s="1"/>
  <c r="I117" i="16"/>
  <c r="I140" i="16" s="1"/>
  <c r="AB117" i="16"/>
  <c r="AB140" i="16" s="1"/>
  <c r="T117" i="16"/>
  <c r="T140" i="16" s="1"/>
  <c r="L117" i="16"/>
  <c r="L140" i="16" s="1"/>
  <c r="AA117" i="16"/>
  <c r="AA140" i="16" s="1"/>
  <c r="S117" i="16"/>
  <c r="S140" i="16" s="1"/>
  <c r="K117" i="16"/>
  <c r="K140" i="16" s="1"/>
  <c r="X117" i="16"/>
  <c r="X140" i="16" s="1"/>
  <c r="P117" i="16"/>
  <c r="P140" i="16" s="1"/>
  <c r="H117" i="16"/>
  <c r="H140" i="16" s="1"/>
  <c r="O117" i="16"/>
  <c r="O140" i="16" s="1"/>
  <c r="G117" i="16"/>
  <c r="G140" i="16" s="1"/>
  <c r="W117" i="16"/>
  <c r="W140" i="16" s="1"/>
  <c r="AB154" i="16"/>
  <c r="X154" i="16"/>
  <c r="T154" i="16"/>
  <c r="P154" i="16"/>
  <c r="L154" i="16"/>
  <c r="H154" i="16"/>
  <c r="AA154" i="16"/>
  <c r="V154" i="16"/>
  <c r="Q154" i="16"/>
  <c r="K154" i="16"/>
  <c r="Y154" i="16"/>
  <c r="R154" i="16"/>
  <c r="J154" i="16"/>
  <c r="Z154" i="16"/>
  <c r="O154" i="16"/>
  <c r="G154" i="16"/>
  <c r="W154" i="16"/>
  <c r="N154" i="16"/>
  <c r="U154" i="16"/>
  <c r="M154" i="16"/>
  <c r="I154" i="16"/>
  <c r="AC154" i="16"/>
  <c r="S154" i="16"/>
  <c r="W137" i="16"/>
  <c r="L137" i="16"/>
  <c r="K137" i="16"/>
  <c r="Y137" i="16"/>
  <c r="S137" i="16"/>
  <c r="AB152" i="16"/>
  <c r="K152" i="16"/>
  <c r="AA118" i="16"/>
  <c r="AA141" i="16" s="1"/>
  <c r="W118" i="16"/>
  <c r="W141" i="16" s="1"/>
  <c r="S118" i="16"/>
  <c r="S141" i="16" s="1"/>
  <c r="O118" i="16"/>
  <c r="O141" i="16" s="1"/>
  <c r="K118" i="16"/>
  <c r="K141" i="16" s="1"/>
  <c r="G118" i="16"/>
  <c r="G141" i="16" s="1"/>
  <c r="Z118" i="16"/>
  <c r="Z141" i="16" s="1"/>
  <c r="V118" i="16"/>
  <c r="V141" i="16" s="1"/>
  <c r="R118" i="16"/>
  <c r="R141" i="16" s="1"/>
  <c r="N118" i="16"/>
  <c r="N141" i="16" s="1"/>
  <c r="J118" i="16"/>
  <c r="J141" i="16" s="1"/>
  <c r="AC118" i="16"/>
  <c r="AC141" i="16" s="1"/>
  <c r="U118" i="16"/>
  <c r="U141" i="16" s="1"/>
  <c r="M118" i="16"/>
  <c r="M141" i="16" s="1"/>
  <c r="AB118" i="16"/>
  <c r="AB141" i="16" s="1"/>
  <c r="T118" i="16"/>
  <c r="T141" i="16" s="1"/>
  <c r="L118" i="16"/>
  <c r="L141" i="16" s="1"/>
  <c r="Y118" i="16"/>
  <c r="Y141" i="16" s="1"/>
  <c r="Q118" i="16"/>
  <c r="Q141" i="16" s="1"/>
  <c r="I118" i="16"/>
  <c r="I141" i="16" s="1"/>
  <c r="X118" i="16"/>
  <c r="X141" i="16" s="1"/>
  <c r="P118" i="16"/>
  <c r="P141" i="16" s="1"/>
  <c r="H118" i="16"/>
  <c r="H141" i="16" s="1"/>
  <c r="AC121" i="16"/>
  <c r="AC144" i="16" s="1"/>
  <c r="Y121" i="16"/>
  <c r="Y144" i="16" s="1"/>
  <c r="U121" i="16"/>
  <c r="U144" i="16" s="1"/>
  <c r="Q121" i="16"/>
  <c r="Q144" i="16" s="1"/>
  <c r="M121" i="16"/>
  <c r="M144" i="16" s="1"/>
  <c r="I121" i="16"/>
  <c r="I144" i="16" s="1"/>
  <c r="X121" i="16"/>
  <c r="X144" i="16" s="1"/>
  <c r="S121" i="16"/>
  <c r="S144" i="16" s="1"/>
  <c r="N121" i="16"/>
  <c r="N144" i="16" s="1"/>
  <c r="H121" i="16"/>
  <c r="H144" i="16" s="1"/>
  <c r="AB121" i="16"/>
  <c r="AB144" i="16" s="1"/>
  <c r="W121" i="16"/>
  <c r="W144" i="16" s="1"/>
  <c r="R121" i="16"/>
  <c r="R144" i="16" s="1"/>
  <c r="L121" i="16"/>
  <c r="L144" i="16" s="1"/>
  <c r="G121" i="16"/>
  <c r="G144" i="16" s="1"/>
  <c r="AA121" i="16"/>
  <c r="AA144" i="16" s="1"/>
  <c r="P121" i="16"/>
  <c r="P144" i="16" s="1"/>
  <c r="Z121" i="16"/>
  <c r="Z144" i="16" s="1"/>
  <c r="O121" i="16"/>
  <c r="O144" i="16" s="1"/>
  <c r="V121" i="16"/>
  <c r="V144" i="16" s="1"/>
  <c r="K121" i="16"/>
  <c r="K144" i="16" s="1"/>
  <c r="T121" i="16"/>
  <c r="T144" i="16" s="1"/>
  <c r="J121" i="16"/>
  <c r="J144" i="16" s="1"/>
  <c r="AA149" i="16"/>
  <c r="W149" i="16"/>
  <c r="S149" i="16"/>
  <c r="K149" i="16"/>
  <c r="G149" i="16"/>
  <c r="T149" i="16"/>
  <c r="R149" i="16"/>
  <c r="L149" i="16"/>
  <c r="P149" i="16"/>
  <c r="M149" i="16"/>
  <c r="AC149" i="16"/>
  <c r="U149" i="16"/>
  <c r="AB150" i="16"/>
  <c r="X150" i="16"/>
  <c r="T150" i="16"/>
  <c r="P150" i="16"/>
  <c r="L150" i="16"/>
  <c r="H150" i="16"/>
  <c r="AC150" i="16"/>
  <c r="W150" i="16"/>
  <c r="R150" i="16"/>
  <c r="M150" i="16"/>
  <c r="G150" i="16"/>
  <c r="Y150" i="16"/>
  <c r="Q150" i="16"/>
  <c r="J150" i="16"/>
  <c r="V150" i="16"/>
  <c r="N150" i="16"/>
  <c r="U150" i="16"/>
  <c r="K150" i="16"/>
  <c r="AA150" i="16"/>
  <c r="S150" i="16"/>
  <c r="I150" i="16"/>
  <c r="Z150" i="16"/>
  <c r="O150" i="16"/>
  <c r="AC151" i="16"/>
  <c r="Y151" i="16"/>
  <c r="U151" i="16"/>
  <c r="Q151" i="16"/>
  <c r="M151" i="16"/>
  <c r="AA151" i="16"/>
  <c r="P151" i="16"/>
  <c r="K151" i="16"/>
  <c r="O151" i="16"/>
  <c r="H151" i="16"/>
  <c r="AB151" i="16"/>
  <c r="S151" i="16"/>
  <c r="J151" i="16"/>
  <c r="Z151" i="16"/>
  <c r="G151" i="16"/>
  <c r="X151" i="16"/>
  <c r="N148" i="16"/>
  <c r="AA148" i="16"/>
  <c r="AB148" i="16"/>
  <c r="W148" i="16"/>
  <c r="L148" i="16"/>
  <c r="S148" i="16"/>
  <c r="X148" i="16"/>
  <c r="Z75" i="16"/>
  <c r="V75" i="16"/>
  <c r="R75" i="16"/>
  <c r="J75" i="16"/>
  <c r="AC75" i="16"/>
  <c r="U75" i="16"/>
  <c r="M75" i="16"/>
  <c r="AB75" i="16"/>
  <c r="T75" i="16"/>
  <c r="L75" i="16"/>
  <c r="AA75" i="16"/>
  <c r="K75" i="16"/>
  <c r="W75" i="16"/>
  <c r="AB65" i="16"/>
  <c r="X65" i="16"/>
  <c r="T65" i="16"/>
  <c r="P65" i="16"/>
  <c r="L65" i="16"/>
  <c r="H65" i="16"/>
  <c r="AA65" i="16"/>
  <c r="W65" i="16"/>
  <c r="S65" i="16"/>
  <c r="O65" i="16"/>
  <c r="K65" i="16"/>
  <c r="G65" i="16"/>
  <c r="Z65" i="16"/>
  <c r="V65" i="16"/>
  <c r="R65" i="16"/>
  <c r="N65" i="16"/>
  <c r="J65" i="16"/>
  <c r="Q65" i="16"/>
  <c r="AC65" i="16"/>
  <c r="M65" i="16"/>
  <c r="Y65" i="16"/>
  <c r="I65" i="16"/>
  <c r="U65" i="16"/>
  <c r="Z45" i="16"/>
  <c r="Z68" i="16" s="1"/>
  <c r="V45" i="16"/>
  <c r="V68" i="16" s="1"/>
  <c r="R45" i="16"/>
  <c r="R68" i="16" s="1"/>
  <c r="N45" i="16"/>
  <c r="N68" i="16" s="1"/>
  <c r="J45" i="16"/>
  <c r="J68" i="16" s="1"/>
  <c r="S45" i="16"/>
  <c r="S68" i="16" s="1"/>
  <c r="G45" i="16"/>
  <c r="G68" i="16" s="1"/>
  <c r="AC45" i="16"/>
  <c r="AC68" i="16" s="1"/>
  <c r="Y45" i="16"/>
  <c r="Y68" i="16" s="1"/>
  <c r="U45" i="16"/>
  <c r="U68" i="16" s="1"/>
  <c r="Q45" i="16"/>
  <c r="Q68" i="16" s="1"/>
  <c r="M45" i="16"/>
  <c r="M68" i="16" s="1"/>
  <c r="I45" i="16"/>
  <c r="I68" i="16" s="1"/>
  <c r="AA45" i="16"/>
  <c r="AA68" i="16" s="1"/>
  <c r="O45" i="16"/>
  <c r="O68" i="16" s="1"/>
  <c r="AB45" i="16"/>
  <c r="AB68" i="16" s="1"/>
  <c r="X45" i="16"/>
  <c r="X68" i="16" s="1"/>
  <c r="T45" i="16"/>
  <c r="T68" i="16" s="1"/>
  <c r="P45" i="16"/>
  <c r="P68" i="16" s="1"/>
  <c r="L45" i="16"/>
  <c r="L68" i="16" s="1"/>
  <c r="H45" i="16"/>
  <c r="H68" i="16" s="1"/>
  <c r="W45" i="16"/>
  <c r="W68" i="16" s="1"/>
  <c r="K45" i="16"/>
  <c r="K68" i="16" s="1"/>
  <c r="AC66" i="16"/>
  <c r="Y66" i="16"/>
  <c r="U66" i="16"/>
  <c r="M66" i="16"/>
  <c r="I66" i="16"/>
  <c r="AB66" i="16"/>
  <c r="X66" i="16"/>
  <c r="T66" i="16"/>
  <c r="P66" i="16"/>
  <c r="L66" i="16"/>
  <c r="H66" i="16"/>
  <c r="AA66" i="16"/>
  <c r="W66" i="16"/>
  <c r="S66" i="16"/>
  <c r="O66" i="16"/>
  <c r="K66" i="16"/>
  <c r="G66" i="16"/>
  <c r="Z66" i="16"/>
  <c r="J66" i="16"/>
  <c r="V66" i="16"/>
  <c r="N66" i="16"/>
  <c r="R66" i="16"/>
  <c r="W56" i="16"/>
  <c r="AC40" i="16"/>
  <c r="AC63" i="16" s="1"/>
  <c r="Y40" i="16"/>
  <c r="Y63" i="16" s="1"/>
  <c r="U40" i="16"/>
  <c r="U63" i="16" s="1"/>
  <c r="Q40" i="16"/>
  <c r="Q63" i="16" s="1"/>
  <c r="M40" i="16"/>
  <c r="M63" i="16" s="1"/>
  <c r="I40" i="16"/>
  <c r="I63" i="16" s="1"/>
  <c r="Z40" i="16"/>
  <c r="Z63" i="16" s="1"/>
  <c r="J40" i="16"/>
  <c r="J63" i="16" s="1"/>
  <c r="AB40" i="16"/>
  <c r="AB63" i="16" s="1"/>
  <c r="X40" i="16"/>
  <c r="X63" i="16" s="1"/>
  <c r="T40" i="16"/>
  <c r="T63" i="16" s="1"/>
  <c r="P40" i="16"/>
  <c r="P63" i="16" s="1"/>
  <c r="L40" i="16"/>
  <c r="L63" i="16" s="1"/>
  <c r="H40" i="16"/>
  <c r="H63" i="16" s="1"/>
  <c r="R40" i="16"/>
  <c r="R63" i="16" s="1"/>
  <c r="AA40" i="16"/>
  <c r="AA63" i="16" s="1"/>
  <c r="W40" i="16"/>
  <c r="W63" i="16" s="1"/>
  <c r="S40" i="16"/>
  <c r="S63" i="16" s="1"/>
  <c r="O40" i="16"/>
  <c r="O63" i="16" s="1"/>
  <c r="K40" i="16"/>
  <c r="K63" i="16" s="1"/>
  <c r="G40" i="16"/>
  <c r="G63" i="16" s="1"/>
  <c r="V40" i="16"/>
  <c r="V63" i="16" s="1"/>
  <c r="N40" i="16"/>
  <c r="N63" i="16" s="1"/>
  <c r="J56" i="16"/>
  <c r="C40" i="14"/>
  <c r="P185" i="16"/>
  <c r="U185" i="16"/>
  <c r="Y185" i="16"/>
  <c r="C55" i="14"/>
  <c r="R185" i="16"/>
  <c r="N185" i="16"/>
  <c r="E209" i="16"/>
  <c r="E207" i="16"/>
  <c r="J185" i="16"/>
  <c r="C67" i="14"/>
  <c r="K31" i="11" l="1"/>
  <c r="J31" i="11"/>
  <c r="I24" i="11"/>
  <c r="I33" i="11"/>
  <c r="I28" i="11"/>
  <c r="I25" i="11"/>
  <c r="I32" i="11"/>
  <c r="I34" i="11"/>
  <c r="I26" i="11"/>
  <c r="I27" i="11"/>
  <c r="I35" i="11"/>
  <c r="I29" i="11"/>
  <c r="I30" i="11"/>
  <c r="I36" i="11"/>
  <c r="AB134" i="16"/>
  <c r="G56" i="16"/>
  <c r="N56" i="16"/>
  <c r="I56" i="16"/>
  <c r="P56" i="16"/>
  <c r="AA157" i="16"/>
  <c r="K79" i="16"/>
  <c r="P79" i="16"/>
  <c r="Y79" i="16"/>
  <c r="I72" i="16"/>
  <c r="I79" i="16" s="1"/>
  <c r="O56" i="16"/>
  <c r="H56" i="16"/>
  <c r="M56" i="16"/>
  <c r="T134" i="16"/>
  <c r="AC134" i="16"/>
  <c r="J134" i="16"/>
  <c r="Z134" i="16"/>
  <c r="S134" i="16"/>
  <c r="L56" i="16"/>
  <c r="V56" i="16"/>
  <c r="R56" i="16"/>
  <c r="S157" i="16"/>
  <c r="W157" i="16"/>
  <c r="J79" i="16"/>
  <c r="X157" i="16"/>
  <c r="I157" i="16"/>
  <c r="K157" i="16"/>
  <c r="G157" i="16"/>
  <c r="AB137" i="16"/>
  <c r="AB157" i="16" s="1"/>
  <c r="V157" i="16"/>
  <c r="Z56" i="16"/>
  <c r="K56" i="16"/>
  <c r="Y56" i="16"/>
  <c r="R79" i="16"/>
  <c r="S79" i="16"/>
  <c r="V79" i="16"/>
  <c r="T79" i="16"/>
  <c r="M79" i="16"/>
  <c r="AC79" i="16"/>
  <c r="Q56" i="16"/>
  <c r="X56" i="16"/>
  <c r="G60" i="16"/>
  <c r="H134" i="16"/>
  <c r="P134" i="16"/>
  <c r="I134" i="16"/>
  <c r="N134" i="16"/>
  <c r="G134" i="16"/>
  <c r="W134" i="16"/>
  <c r="Y157" i="16"/>
  <c r="H157" i="16"/>
  <c r="O157" i="16"/>
  <c r="P157" i="16"/>
  <c r="L157" i="16"/>
  <c r="J137" i="16"/>
  <c r="J157" i="16" s="1"/>
  <c r="Z137" i="16"/>
  <c r="Z157" i="16" s="1"/>
  <c r="AA56" i="16"/>
  <c r="T56" i="16"/>
  <c r="S56" i="16"/>
  <c r="Z79" i="16"/>
  <c r="AA79" i="16"/>
  <c r="H79" i="16"/>
  <c r="X79" i="16"/>
  <c r="Q79" i="16"/>
  <c r="AB56" i="16"/>
  <c r="X134" i="16"/>
  <c r="M134" i="16"/>
  <c r="Q134" i="16"/>
  <c r="R134" i="16"/>
  <c r="K134" i="16"/>
  <c r="AA134" i="16"/>
  <c r="M157" i="16"/>
  <c r="R157" i="16"/>
  <c r="U56" i="16"/>
  <c r="AC137" i="16"/>
  <c r="AC157" i="16" s="1"/>
  <c r="T137" i="16"/>
  <c r="T157" i="16" s="1"/>
  <c r="U157" i="16"/>
  <c r="Q157" i="16"/>
  <c r="N157" i="16"/>
  <c r="G79" i="16"/>
  <c r="O79" i="16"/>
  <c r="W79" i="16"/>
  <c r="L79" i="16"/>
  <c r="AB79" i="16"/>
  <c r="U79" i="16"/>
  <c r="AC56" i="16"/>
  <c r="N60" i="16"/>
  <c r="N79" i="16" s="1"/>
  <c r="L134" i="16"/>
  <c r="U134" i="16"/>
  <c r="Y134" i="16"/>
  <c r="V134" i="16"/>
  <c r="O134" i="16"/>
  <c r="C31" i="14"/>
  <c r="C18" i="14"/>
  <c r="K36" i="11" l="1"/>
  <c r="I55" i="11"/>
  <c r="J36" i="11"/>
  <c r="J29" i="11"/>
  <c r="K10" i="11"/>
  <c r="K29" i="11"/>
  <c r="G45" i="11" s="1"/>
  <c r="H45" i="11" s="1"/>
  <c r="I45" i="11" s="1"/>
  <c r="K33" i="11"/>
  <c r="J33" i="11"/>
  <c r="I57" i="11"/>
  <c r="K9" i="11"/>
  <c r="K25" i="11"/>
  <c r="J25" i="11"/>
  <c r="J24" i="11"/>
  <c r="K11" i="11"/>
  <c r="K24" i="11"/>
  <c r="K28" i="11"/>
  <c r="J28" i="11"/>
  <c r="K30" i="11"/>
  <c r="J30" i="11"/>
  <c r="K35" i="11"/>
  <c r="J35" i="11"/>
  <c r="I56" i="11"/>
  <c r="J26" i="11"/>
  <c r="K26" i="11"/>
  <c r="K32" i="11"/>
  <c r="J32" i="11"/>
  <c r="K27" i="11"/>
  <c r="J27" i="11"/>
  <c r="K34" i="11"/>
  <c r="J34" i="11"/>
  <c r="K56" i="11" l="1"/>
  <c r="J56" i="11"/>
  <c r="K45" i="11"/>
  <c r="J45" i="11"/>
  <c r="G44" i="11"/>
  <c r="H44" i="11" s="1"/>
  <c r="I44" i="11" s="1"/>
  <c r="G43" i="11"/>
  <c r="J38" i="11"/>
  <c r="J55" i="11"/>
  <c r="J58" i="11" s="1"/>
  <c r="K55" i="11"/>
  <c r="I58" i="11"/>
  <c r="K12" i="11"/>
  <c r="J57" i="11"/>
  <c r="K57" i="11"/>
  <c r="G47" i="11" l="1"/>
  <c r="H43" i="11"/>
  <c r="K44" i="11"/>
  <c r="J44" i="11"/>
  <c r="I43" i="11" l="1"/>
  <c r="H47" i="11"/>
  <c r="I47" i="11" l="1"/>
  <c r="K47" i="11" s="1"/>
  <c r="K43" i="11"/>
  <c r="J43" i="11"/>
  <c r="J47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Lorin Molander</author>
    <author>Chun Chang</author>
  </authors>
  <commentList>
    <comment ref="B9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Chun:</t>
        </r>
        <r>
          <rPr>
            <sz val="8"/>
            <color indexed="81"/>
            <rFont val="Tahoma"/>
            <family val="2"/>
          </rPr>
          <t xml:space="preserve">
Loss Factor of 7.1% applied to net GPI.  The loss factor is updated by General Accounting annualy in August. </t>
        </r>
      </text>
    </comment>
    <comment ref="B43" authorId="1" shapeId="0" xr:uid="{00000000-0006-0000-0A00-000002000000}">
      <text>
        <r>
          <rPr>
            <b/>
            <sz val="9"/>
            <color indexed="81"/>
            <rFont val="Tahoma"/>
            <family val="2"/>
          </rPr>
          <t>Chun Chang:</t>
        </r>
        <r>
          <rPr>
            <sz val="9"/>
            <color indexed="81"/>
            <rFont val="Tahoma"/>
            <family val="2"/>
          </rPr>
          <t xml:space="preserve">
Annual sum of hourly loads estimated with MV-90 interval load readings.  04/25/19</t>
        </r>
      </text>
    </comment>
  </commentList>
</comments>
</file>

<file path=xl/sharedStrings.xml><?xml version="1.0" encoding="utf-8"?>
<sst xmlns="http://schemas.openxmlformats.org/spreadsheetml/2006/main" count="1518" uniqueCount="349">
  <si>
    <t>LC</t>
  </si>
  <si>
    <t>NPV</t>
  </si>
  <si>
    <t>MWh</t>
  </si>
  <si>
    <t>PPA Price</t>
  </si>
  <si>
    <t>$/MWh</t>
  </si>
  <si>
    <t>$</t>
  </si>
  <si>
    <t>20 Year  PPA</t>
  </si>
  <si>
    <t>Losses</t>
  </si>
  <si>
    <t>Revenue Taxes</t>
  </si>
  <si>
    <t>PPA Output</t>
  </si>
  <si>
    <t>Project Output</t>
  </si>
  <si>
    <t>Amortization of Cap Expense</t>
  </si>
  <si>
    <t>Years</t>
  </si>
  <si>
    <t>Cost Rounded</t>
  </si>
  <si>
    <t>per MWh</t>
  </si>
  <si>
    <t>Total</t>
  </si>
  <si>
    <t>Annual REC reporting Cost</t>
  </si>
  <si>
    <t>Project Degredation (% annual)</t>
  </si>
  <si>
    <t>Project Output - Year 1 (MWh)</t>
  </si>
  <si>
    <t>Cost of Capital (%)</t>
  </si>
  <si>
    <t>PPA Escalation (% annual)</t>
  </si>
  <si>
    <t>Annual Sales Phase 1</t>
  </si>
  <si>
    <t>Annual Sales Phase 2</t>
  </si>
  <si>
    <t>Annual TOTAL</t>
  </si>
  <si>
    <t>Annual Administrative Cost</t>
  </si>
  <si>
    <t>Amin Cost per MWH</t>
  </si>
  <si>
    <t>PPA Term (years)</t>
  </si>
  <si>
    <t>Blended Calculation</t>
  </si>
  <si>
    <t>Blended - Phase 1</t>
  </si>
  <si>
    <t xml:space="preserve">10 Year </t>
  </si>
  <si>
    <t>15 Year</t>
  </si>
  <si>
    <t>20 Year</t>
  </si>
  <si>
    <t>Blended - Phase 2</t>
  </si>
  <si>
    <t>18 Year</t>
  </si>
  <si>
    <t>Revenue Taxes (%)</t>
  </si>
  <si>
    <t>PUGET SOUND ENERGY-ELECTRIC</t>
  </si>
  <si>
    <t>Tax Reform Filing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</si>
  <si>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</si>
  <si>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</si>
  <si>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</si>
  <si>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</si>
  <si>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</si>
  <si>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</si>
  <si>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</si>
  <si>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Losses (%)*</t>
  </si>
  <si>
    <t>Cost per MWh per year</t>
  </si>
  <si>
    <t>Delivery</t>
  </si>
  <si>
    <t>% of Total</t>
  </si>
  <si>
    <t>% of Annual</t>
  </si>
  <si>
    <t>NET GPI</t>
  </si>
  <si>
    <t>Voltage Level</t>
  </si>
  <si>
    <t>Billed kWh</t>
  </si>
  <si>
    <t>Energy Losses</t>
  </si>
  <si>
    <t>KWH LOSSES</t>
  </si>
  <si>
    <t>High Voltage (Sch 46,49)</t>
  </si>
  <si>
    <t>MISC USAGE</t>
  </si>
  <si>
    <t>Primary (Sch 05,31,35,40,43)</t>
  </si>
  <si>
    <t>KWH BILLED</t>
  </si>
  <si>
    <t>Secondary (7,24,25,26,29,Lighting)</t>
  </si>
  <si>
    <t>Total (not incl. transportation)</t>
  </si>
  <si>
    <t>(1a)</t>
  </si>
  <si>
    <t>(2a)</t>
  </si>
  <si>
    <t>(3a)</t>
  </si>
  <si>
    <t>(4a)</t>
  </si>
  <si>
    <t>(5a)</t>
  </si>
  <si>
    <t>(6a)</t>
  </si>
  <si>
    <t>(7a)</t>
  </si>
  <si>
    <t>(8a)</t>
  </si>
  <si>
    <t>(9a)</t>
  </si>
  <si>
    <t>(10a)</t>
  </si>
  <si>
    <t>(11a)</t>
  </si>
  <si>
    <t>Ave Monthly</t>
  </si>
  <si>
    <t>Annual kWh</t>
  </si>
  <si>
    <t>Percent</t>
  </si>
  <si>
    <t>Misc. Use</t>
  </si>
  <si>
    <t>Average</t>
  </si>
  <si>
    <t>Coincident</t>
  </si>
  <si>
    <t>Annual Loss</t>
  </si>
  <si>
    <t>(incl. losses</t>
  </si>
  <si>
    <t>Class</t>
  </si>
  <si>
    <t>Allocation</t>
  </si>
  <si>
    <t>Coincident kW</t>
  </si>
  <si>
    <t>kW</t>
  </si>
  <si>
    <t>Load Factor</t>
  </si>
  <si>
    <t>kW Losses</t>
  </si>
  <si>
    <t>kWh Losses</t>
  </si>
  <si>
    <t>&amp; misc. usage)</t>
  </si>
  <si>
    <t>(2a/sum(2a)</t>
  </si>
  <si>
    <t>(SAS Output)</t>
  </si>
  <si>
    <t>(5/4)</t>
  </si>
  <si>
    <t>8/sum(8)</t>
  </si>
  <si>
    <t>(2+3+9)</t>
  </si>
  <si>
    <t>(9/(2+3))</t>
  </si>
  <si>
    <t>*misc use)</t>
  </si>
  <si>
    <t>*total kWh losses</t>
  </si>
  <si>
    <t>============</t>
  </si>
  <si>
    <t>=================</t>
  </si>
  <si>
    <t>07</t>
  </si>
  <si>
    <t>Small Resale (05)</t>
  </si>
  <si>
    <t>50-54,57-59</t>
  </si>
  <si>
    <t>Transportation Schedules:</t>
  </si>
  <si>
    <t>449 HV</t>
  </si>
  <si>
    <t>449 PV</t>
  </si>
  <si>
    <t>Total Transp.</t>
  </si>
  <si>
    <t>Column K (11a) is used as an input for LINECST2 and SUBCSTA4 allocation programs.</t>
  </si>
  <si>
    <t>Data in 4a and 7a are calculated in Losses.sas program -- for system schedules (non-transportation)</t>
  </si>
  <si>
    <t>Data in 4a and 7a are calculated in 'Avg CP kW and Losses OFFSYS' sheet for off-system schedules (transportation)</t>
  </si>
  <si>
    <t>Secondary Volt.</t>
  </si>
  <si>
    <t>Primary Volt.</t>
  </si>
  <si>
    <t>Transm. Volt.</t>
  </si>
  <si>
    <t>PRO FORMA</t>
  </si>
  <si>
    <t>COST OF</t>
  </si>
  <si>
    <t>CAPITAL %</t>
  </si>
  <si>
    <t>COST %</t>
  </si>
  <si>
    <t>CAPITAL</t>
  </si>
  <si>
    <t>SHORT &amp; LONG TERM DEBT</t>
  </si>
  <si>
    <t>EQUITY</t>
  </si>
  <si>
    <t>TOTAL COST OF CAPITAL</t>
  </si>
  <si>
    <t>AFTER TAX DEBT</t>
  </si>
  <si>
    <t>TOTAL AFTER TAX COST OF CAPITAL</t>
  </si>
  <si>
    <t>*Billing system updates in SAP: cost of dyanamic IT solution enabling the SAP billing system to include the Renewable Energy Charge and the Energy Resource Credit on the customer's monthly bill; reducing manual inputs, and allowing for monthly and annual reporting.</t>
  </si>
  <si>
    <t xml:space="preserve">**Cost for Green-e: Calculated based on Appendix C -- Green-e Energy Certification Fee Schedule </t>
  </si>
  <si>
    <t>Adminstrative Costs</t>
  </si>
  <si>
    <t>Billing System Updates in SAP *</t>
  </si>
  <si>
    <t>Cost for Green-e **</t>
  </si>
  <si>
    <t>WREGIS ***</t>
  </si>
  <si>
    <t>Administrative Costs</t>
  </si>
  <si>
    <t>Calendar Year</t>
  </si>
  <si>
    <t>Rate per kWh</t>
  </si>
  <si>
    <t>Only available for meters located at service address already under contract for Renewable Energy and enrolled under this tariff schedule from the previous Open Season.</t>
  </si>
  <si>
    <t>Not available for meters located at service address already under contract for Renewable Energy and enrolled under this tariff schedule from the previous Open Season.</t>
  </si>
  <si>
    <t>*</t>
  </si>
  <si>
    <t>10 Year</t>
  </si>
  <si>
    <t>Total MWh</t>
  </si>
  <si>
    <t>Green-e</t>
  </si>
  <si>
    <t>WREGIS</t>
  </si>
  <si>
    <t>Total Admin Cost</t>
  </si>
  <si>
    <t>Total PPA Cost</t>
  </si>
  <si>
    <t>Delivered Costs</t>
  </si>
  <si>
    <t>Subtotal Costs</t>
  </si>
  <si>
    <t>Rate $/MWh</t>
  </si>
  <si>
    <t>Volume</t>
  </si>
  <si>
    <t xml:space="preserve">Blended Rate  </t>
  </si>
  <si>
    <t>Shaped Costs</t>
  </si>
  <si>
    <t>Target</t>
  </si>
  <si>
    <t>Lund Hill Solar</t>
  </si>
  <si>
    <t>Skookumchuck Wind</t>
  </si>
  <si>
    <t>PPA Total</t>
  </si>
  <si>
    <t>Unit Cost/MWh</t>
  </si>
  <si>
    <t>PPA Price - by Calendar Year</t>
  </si>
  <si>
    <t>PPA Starting Price - Yr 1 ($/MWh)</t>
  </si>
  <si>
    <r>
      <t xml:space="preserve">PPA Pricing &amp; Output - by </t>
    </r>
    <r>
      <rPr>
        <b/>
        <u/>
        <sz val="11"/>
        <color theme="1"/>
        <rFont val="Calibri"/>
        <family val="2"/>
        <scheme val="minor"/>
      </rPr>
      <t>Contract</t>
    </r>
    <r>
      <rPr>
        <b/>
        <sz val="11"/>
        <color theme="1"/>
        <rFont val="Calibri"/>
        <family val="2"/>
        <scheme val="minor"/>
      </rPr>
      <t xml:space="preserve"> Year</t>
    </r>
  </si>
  <si>
    <r>
      <t xml:space="preserve">PPA Pricing &amp; Output - by </t>
    </r>
    <r>
      <rPr>
        <b/>
        <u/>
        <sz val="14"/>
        <color theme="1"/>
        <rFont val="Calibri"/>
        <family val="2"/>
        <scheme val="minor"/>
      </rPr>
      <t>Contract</t>
    </r>
    <r>
      <rPr>
        <b/>
        <sz val="14"/>
        <color theme="1"/>
        <rFont val="Calibri"/>
        <family val="2"/>
        <scheme val="minor"/>
      </rPr>
      <t xml:space="preserve"> Year</t>
    </r>
  </si>
  <si>
    <t>Commercial Operation Date (COD)</t>
  </si>
  <si>
    <t>PPA Contract Year - by Calendar Year</t>
  </si>
  <si>
    <t>PPA Contract Year - 01</t>
  </si>
  <si>
    <t>PPA Contract Year - 02</t>
  </si>
  <si>
    <t>PPA Contract Year - 03</t>
  </si>
  <si>
    <t>PPA Contract Year - 04</t>
  </si>
  <si>
    <t>PPA Contract Year - 05</t>
  </si>
  <si>
    <t>PPA Contract Year - 06</t>
  </si>
  <si>
    <t>PPA Contract Year - 07</t>
  </si>
  <si>
    <t>PPA Contract Year - 08</t>
  </si>
  <si>
    <t>PPA Contract Year - 09</t>
  </si>
  <si>
    <t>PPA Contract Year - 10</t>
  </si>
  <si>
    <t>PPA Contract Year - 11</t>
  </si>
  <si>
    <t>PPA Contract Year - 12</t>
  </si>
  <si>
    <t>PPA Contract Year - 13</t>
  </si>
  <si>
    <t>PPA Contract Year - 14</t>
  </si>
  <si>
    <t>PPA Contract Year - 15</t>
  </si>
  <si>
    <t>PPA Contract Year - 16</t>
  </si>
  <si>
    <t>PPA Contract Year - 17</t>
  </si>
  <si>
    <t>PPA Contract Year - 18</t>
  </si>
  <si>
    <t>PPA Contract Year - 19</t>
  </si>
  <si>
    <t>PPA Contract Year - 20</t>
  </si>
  <si>
    <t>Project Output - by Calendar Year</t>
  </si>
  <si>
    <t>Total Annual Contract Cost (at Full Output)</t>
  </si>
  <si>
    <t>Project Output (by PPA Year)</t>
  </si>
  <si>
    <t>Project Price 
(by PPA Year)</t>
  </si>
  <si>
    <t>Project Percent (by PPA Year)</t>
  </si>
  <si>
    <t>Output</t>
  </si>
  <si>
    <t>Price</t>
  </si>
  <si>
    <t>Total Annual Cost</t>
  </si>
  <si>
    <t>Billing System Update</t>
  </si>
  <si>
    <t>Escalation (%)</t>
  </si>
  <si>
    <t>prior 10</t>
  </si>
  <si>
    <t>prior 15</t>
  </si>
  <si>
    <t>prior 20</t>
  </si>
  <si>
    <t>Phase 1 Program Year</t>
  </si>
  <si>
    <t>Phase 2 Program Year</t>
  </si>
  <si>
    <t>PPA Costs</t>
  </si>
  <si>
    <t>Percent Wind</t>
  </si>
  <si>
    <t>Percent Solar</t>
  </si>
  <si>
    <t>%</t>
  </si>
  <si>
    <t>10 delta</t>
  </si>
  <si>
    <t>15 delta</t>
  </si>
  <si>
    <t>20 delta</t>
  </si>
  <si>
    <t>13902SW20</t>
  </si>
  <si>
    <t>13902SW15</t>
  </si>
  <si>
    <t>13902SW10</t>
  </si>
  <si>
    <t>13903SW18</t>
  </si>
  <si>
    <t>13903SW15</t>
  </si>
  <si>
    <t>13903SW10</t>
  </si>
  <si>
    <t>a.</t>
  </si>
  <si>
    <t>b.</t>
  </si>
  <si>
    <t>c.</t>
  </si>
  <si>
    <t>d.</t>
  </si>
  <si>
    <t>f.</t>
  </si>
  <si>
    <t>e.</t>
  </si>
  <si>
    <r>
      <t>9.</t>
    </r>
    <r>
      <rPr>
        <sz val="7"/>
        <color indexed="8"/>
        <rFont val="Times New Roman"/>
        <family val="1"/>
      </rPr>
      <t xml:space="preserve">      </t>
    </r>
    <r>
      <rPr>
        <b/>
        <sz val="10"/>
        <color indexed="8"/>
        <rFont val="Arial"/>
        <family val="2"/>
      </rPr>
      <t>RESOURCE OPTIONS:</t>
    </r>
  </si>
  <si>
    <t>Total Costs as Calculated</t>
  </si>
  <si>
    <t>PPA Subtotal</t>
  </si>
  <si>
    <t>Liquidated Damages</t>
  </si>
  <si>
    <t>REC Purchases</t>
  </si>
  <si>
    <t>1.5 Percent Increase</t>
  </si>
  <si>
    <t>1.5 Percent Index</t>
  </si>
  <si>
    <t>Indexing Calculation</t>
  </si>
  <si>
    <t>PPA LDs (Year 0)</t>
  </si>
  <si>
    <t>Net Subtotal</t>
  </si>
  <si>
    <t>PPA LDs (Indexed)</t>
  </si>
  <si>
    <t>Total PPA Rate</t>
  </si>
  <si>
    <t>PPA Rate</t>
  </si>
  <si>
    <t>Subtotal Annual Contract Cost (at Full Output)</t>
  </si>
  <si>
    <t xml:space="preserve">Puget Sound Energy's Open Access Transmission Tariff (OATT) Schedules &amp; Rates </t>
  </si>
  <si>
    <t>4R</t>
  </si>
  <si>
    <t>10*</t>
  </si>
  <si>
    <t>Period</t>
  </si>
  <si>
    <t>Units</t>
  </si>
  <si>
    <t>Scheduling, System Control, &amp; Dispatch</t>
  </si>
  <si>
    <t>Reactive Supply Voltage Control Service</t>
  </si>
  <si>
    <t>Regulation &amp; Frequency Response Service</t>
  </si>
  <si>
    <t>Energy Imbalance Service</t>
  </si>
  <si>
    <t>Energy Imbalance Service for Retail Customers</t>
  </si>
  <si>
    <t>Operating Reserve - Spinning Reserve Service</t>
  </si>
  <si>
    <t>Operating Reserve - Supplemental Reserve Service</t>
  </si>
  <si>
    <t>Long &amp; Short Term Firm Point-to-Point Transmission Service</t>
  </si>
  <si>
    <t>Non-Firm Point-to-Point Transmission Service</t>
  </si>
  <si>
    <t>Generator Imbalance Service</t>
  </si>
  <si>
    <t>Colstrip - Direct Assignment (pending FERC Waiver)</t>
  </si>
  <si>
    <t>Southern Intertie (COI) - Direct Assignment</t>
  </si>
  <si>
    <t>Tax rider</t>
  </si>
  <si>
    <t>Reserved for future use</t>
  </si>
  <si>
    <t>Reg &amp; Freq Response for Generator Exports - Non-Dispatchable</t>
  </si>
  <si>
    <t>Reg &amp; Freq Response for Generator Exports - Dispatchable</t>
  </si>
  <si>
    <t xml:space="preserve">Yearly </t>
  </si>
  <si>
    <t>$/kW-year</t>
  </si>
  <si>
    <t>Formula Explained in PSE OATT</t>
  </si>
  <si>
    <t>n/a</t>
  </si>
  <si>
    <t>Monthly</t>
  </si>
  <si>
    <t>$/kW-month</t>
  </si>
  <si>
    <t xml:space="preserve">Weekly </t>
  </si>
  <si>
    <t>$/kW-week</t>
  </si>
  <si>
    <t>Daily Peak</t>
  </si>
  <si>
    <t>$/kW-day</t>
  </si>
  <si>
    <t>Daily Off-Peak</t>
  </si>
  <si>
    <t>Hourly Peak</t>
  </si>
  <si>
    <t>mills/kWh</t>
  </si>
  <si>
    <t>Hourly Off Peak</t>
  </si>
  <si>
    <t>FERC Rate Case Docket #</t>
  </si>
  <si>
    <t>ER12-778</t>
  </si>
  <si>
    <t>ER11-3735</t>
  </si>
  <si>
    <t xml:space="preserve">Formula Rates that will update each year in June.  More detail on the Formula is explained in the PSE OATT  </t>
  </si>
  <si>
    <t>Stated Rates that remain fixed</t>
  </si>
  <si>
    <t>Last updated:  June 1, 2020</t>
  </si>
  <si>
    <t>http://www.oasis.oati.com/woa/docs/PSEI/PSEIdocs/Current_PSE_OATT_7-12-19.pdf</t>
  </si>
  <si>
    <t>Summary of Luquidated Payments By Month</t>
  </si>
  <si>
    <t>Month</t>
  </si>
  <si>
    <t>LDs</t>
  </si>
  <si>
    <t>July</t>
  </si>
  <si>
    <t>Actual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</si>
  <si>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</si>
  <si>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</si>
  <si>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</si>
  <si>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</si>
  <si>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</si>
  <si>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</si>
  <si>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</si>
  <si>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</si>
  <si>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</si>
  <si>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</si>
  <si>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</si>
  <si>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r>
      <t>July</t>
    </r>
    <r>
      <rPr>
        <sz val="11"/>
        <color rgb="FFFF0000"/>
        <rFont val="Calibri"/>
        <family val="2"/>
        <scheme val="minor"/>
      </rPr>
      <t xml:space="preserve"> </t>
    </r>
  </si>
  <si>
    <t>TOTAL</t>
  </si>
  <si>
    <t>Renewable Energy Credit (REC) Purchases
Phase 1 Customers</t>
  </si>
  <si>
    <t>Q3-4 2019</t>
  </si>
  <si>
    <t>Q1 2020</t>
  </si>
  <si>
    <t>Q2 2020</t>
  </si>
  <si>
    <t>Aug. '20 (EST)</t>
  </si>
  <si>
    <t>Sept. '20 (EST)</t>
  </si>
  <si>
    <t>Oct. '20 (EST)</t>
  </si>
  <si>
    <t>Nov. '20 (EST)**</t>
  </si>
  <si>
    <t>REC Quantity</t>
  </si>
  <si>
    <t>REC Price</t>
  </si>
  <si>
    <t>$6.50*</t>
  </si>
  <si>
    <t>Total Cost</t>
  </si>
  <si>
    <t>*Pricing based on Karbone Renewables Brokerage Pricing on September 11, 2020 for WA Compliant Green-e Eligible RECs.</t>
  </si>
  <si>
    <t>**Project expected to come online in early November.  Projections account for possibility of additional delays to the start date due multiple variables including weather.</t>
  </si>
  <si>
    <t>Notes:</t>
  </si>
  <si>
    <t>Term Sheet for Q3-Q4 2019 RECs executed on February 26, 2020.</t>
  </si>
  <si>
    <t>Term Sheet for Q1 2020 RECs executed on June 4, 2020.</t>
  </si>
  <si>
    <t>Term Sheet for Q2 2020 RECs executed on August 7, 2020.</t>
  </si>
  <si>
    <t>July 2020 numbers represent actual electric consumption.</t>
  </si>
  <si>
    <t>August-November 2020 REC Quantities are calculated based on usage for the same month the previous year, minus a 6% decrease relative to COVID-19 impacts.</t>
  </si>
  <si>
    <t>PRO FORMA COST OF CAPITAL APPROVED IN UE-190529/UG-190530</t>
  </si>
  <si>
    <t>FOR THE TWELVE MONTHS ENDED DECEMBER 31, 2018</t>
  </si>
  <si>
    <t>As Used in UE-190529 and UG-190530</t>
  </si>
  <si>
    <t>FEDERAL INCOME TAX</t>
  </si>
  <si>
    <t>$ total</t>
  </si>
  <si>
    <t>$ / year amortized</t>
  </si>
  <si>
    <t>Annual Cost</t>
  </si>
  <si>
    <t>Blended PPA Costs</t>
  </si>
  <si>
    <r>
      <t xml:space="preserve">Blended PPA Costs - Weighted Average by </t>
    </r>
    <r>
      <rPr>
        <b/>
        <u/>
        <sz val="11"/>
        <color indexed="8"/>
        <rFont val="Calibri"/>
        <family val="2"/>
        <scheme val="minor"/>
      </rPr>
      <t>Calendar</t>
    </r>
    <r>
      <rPr>
        <b/>
        <sz val="11"/>
        <color indexed="8"/>
        <rFont val="Calibri"/>
        <family val="2"/>
        <scheme val="minor"/>
      </rPr>
      <t xml:space="preserve"> Year</t>
    </r>
  </si>
  <si>
    <t>Nameplate Capacity - Yr 1 (MW)</t>
  </si>
  <si>
    <t>Net Capacity Factor (NCF) - Yr 1 (%)</t>
  </si>
  <si>
    <t>Average Output - Yr 1 (aMW)</t>
  </si>
  <si>
    <t>Term length</t>
  </si>
  <si>
    <t>Wind</t>
  </si>
  <si>
    <t>Solar</t>
  </si>
  <si>
    <t>ANNUAL ENERGY LOSS ALLOCATIONS BY RATE SCHEDULE</t>
  </si>
  <si>
    <t>12 MONTHS ENDED DECEMBER 31, 2018</t>
  </si>
  <si>
    <t>Annual Actual</t>
  </si>
  <si>
    <t>Delivered kWh</t>
  </si>
  <si>
    <t>((2+3)/8760)</t>
  </si>
  <si>
    <t>(6*7*8784)</t>
  </si>
  <si>
    <t>calendar view</t>
  </si>
  <si>
    <t>CONVERSION FACTOR</t>
  </si>
  <si>
    <t>GENERAL RATE CASE</t>
  </si>
  <si>
    <t>*** WREGIS: Calculated based on WREGIS Fee Matrix, effective January 1, 2020</t>
  </si>
  <si>
    <t>PSE OATT Rates - Schedule 3</t>
  </si>
  <si>
    <t>Shaded information is designated as CONFIDENTIAL per Protective Order in Dockets UE-220066 and UG-220067.</t>
  </si>
  <si>
    <t>&lt;---- For Energy Credit Calculation, set REC purchases to $0 (instead of $2,556,673)</t>
  </si>
  <si>
    <t>&lt;---- For Energy Credit Calculation, set liquidated damages to $0 (instead of $17,000,000)</t>
  </si>
  <si>
    <t>exported to previous tab</t>
  </si>
  <si>
    <t>&lt;--- For Energy Credit Calculation, set to zero</t>
  </si>
  <si>
    <t>Goal Seek here (NPV=target by changing H202:H204):</t>
  </si>
  <si>
    <t>REDACTED VERSION</t>
  </si>
  <si>
    <t>XXXXXXXXXXXXXXXXXXXXXXXXXXXXXXXXXXXXXXX</t>
  </si>
  <si>
    <t>XXXXXXXX</t>
  </si>
  <si>
    <t>XXXXXXXXX</t>
  </si>
  <si>
    <t>XXXXXXXXXXX</t>
  </si>
  <si>
    <t>XXXXXXXXXX</t>
  </si>
  <si>
    <t>XXXXXXXXXXXX</t>
  </si>
  <si>
    <t>XXXXXXXXXXXXXXXXXXXX</t>
  </si>
  <si>
    <t>XXXXXXXXXXXXXXXXXXXXXXXXXX</t>
  </si>
  <si>
    <t>XXXXXXXXXXXXXXXXXXXXXXXX</t>
  </si>
  <si>
    <t>XXXXXXXXXXXXXXXXX</t>
  </si>
  <si>
    <t>XXXXXXX</t>
  </si>
  <si>
    <t>Wind &amp; Solar: 20 Year (13902SW20) Fuel Mix: Wind 55%; Solar 45%</t>
  </si>
  <si>
    <t>ATTACHMENT A to Settlement Stipulation and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</si>
</sst>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\(#,##0\);@_)"/>
    <numFmt numFmtId="165" formatCode="_(* #,##0_);_(* \(#,##0\);_(* &quot;-&quot;??_);_(@_)"/>
    <numFmt numFmtId="166" formatCode="&quot;$&quot;#,##0.00_);\(&quot;$&quot;#,##0.00\);@_)"/>
    <numFmt numFmtId="167" formatCode="0.0%"/>
    <numFmt numFmtId="168" formatCode="_(&quot;$&quot;* #,##0.0000_);_(&quot;$&quot;* \(#,##0.0000\);_(&quot;$&quot;* &quot;-&quot;??_);_(@_)"/>
    <numFmt numFmtId="169" formatCode="_(&quot;$&quot;* #,##0_);_(&quot;$&quot;* \(#,##0\);_(&quot;$&quot;* &quot;-&quot;??_);_(@_)"/>
    <numFmt numFmtId="170" formatCode="_(&quot;$&quot;* #,##0.000_);_(&quot;$&quot;* \(#,##0.000\);_(&quot;$&quot;* &quot;-&quot;??_);_(@_)"/>
    <numFmt numFmtId="171" formatCode="_(&quot;$&quot;* #,##0.000000_);_(&quot;$&quot;* \(#,##0.000000\);_(&quot;$&quot;* &quot;-&quot;??_);_(@_)"/>
    <numFmt numFmtId="172" formatCode="0.00%_);\(0.00%\);@_)"/>
    <numFmt numFmtId="173" formatCode="#,##0.0000"/>
    <numFmt numFmtId="174" formatCode="0.00000"/>
    <numFmt numFmtId="175" formatCode="[Blue]#,##0_);[Magenta]\(#,##0\)"/>
    <numFmt numFmtId="176" formatCode="0.00_)"/>
    <numFmt numFmtId="177" formatCode="0.000000"/>
    <numFmt numFmtId="178" formatCode="&quot;$&quot;#,##0.00000_);[Red]\(&quot;$&quot;#,##0.00000\)"/>
    <numFmt numFmtId="179" formatCode="0.0000"/>
    <numFmt numFmtId="180" formatCode="&quot;$&quot;#,##0.0_);\(&quot;$&quot;#,##0.0\);\–_);&quot;–&quot;_)"/>
    <numFmt numFmtId="181" formatCode="&quot;$&quot;#,##0_);\(&quot;$&quot;#,##0\);\–_);&quot;–&quot;_)"/>
    <numFmt numFmtId="182" formatCode="&quot;$&quot;#,##0.00_);\(&quot;$&quot;#,##0.00\);\–_);&quot;–&quot;_)"/>
    <numFmt numFmtId="183" formatCode="&quot;$&quot;#,##0_);\(&quot;$&quot;#,##0\);@_)"/>
    <numFmt numFmtId="184" formatCode="0.0%_);\(0.0%\);&quot;–&quot;_)"/>
    <numFmt numFmtId="185" formatCode="0.00%_);\(0.00%\);&quot;–&quot;_)"/>
    <numFmt numFmtId="186" formatCode="#,##0_);\(#,##0\);\–_);&quot;–&quot;_)"/>
    <numFmt numFmtId="187" formatCode="0.000%_);\(0.000%\);&quot;–&quot;_)"/>
    <numFmt numFmtId="188" formatCode="&quot;$&quot;#,##0.0000_);\(&quot;$&quot;#,##0.0000\);\–_);&quot;–&quot;_)"/>
    <numFmt numFmtId="189" formatCode="&quot;$&quot;#,##0.00000_);\(&quot;$&quot;#,##0.00000\);@_)"/>
    <numFmt numFmtId="190" formatCode="#,##0.00_);\(#,##0.00\);\–_);&quot;–&quot;_)"/>
    <numFmt numFmtId="191" formatCode="#,##0.0_);\(#,##0.0\);\–_);&quot;–&quot;_)"/>
    <numFmt numFmtId="192" formatCode="0.000%"/>
    <numFmt numFmtId="193" formatCode="0.0000%"/>
    <numFmt numFmtId="194" formatCode="&quot;$&quot;#,##0.000_);\(&quot;$&quot;#,##0.000\);@_)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sz val="11"/>
      <color rgb="FF000000"/>
      <name val="Calibri"/>
      <family val="2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8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u/>
      <sz val="8"/>
      <name val="Arial"/>
      <family val="2"/>
    </font>
    <font>
      <u/>
      <sz val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2"/>
      <name val="Arial"/>
      <family val="2"/>
    </font>
    <font>
      <b/>
      <i/>
      <sz val="16"/>
      <name val="Helv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0"/>
      <color indexed="8"/>
      <name val="Arial"/>
      <family val="2"/>
    </font>
    <font>
      <sz val="7"/>
      <color indexed="8"/>
      <name val="Times New Roman"/>
      <family val="1"/>
    </font>
    <font>
      <b/>
      <sz val="10"/>
      <color indexed="8"/>
      <name val="Arial"/>
      <family val="2"/>
    </font>
    <font>
      <b/>
      <sz val="10"/>
      <color rgb="FF0000FF"/>
      <name val="Arial"/>
      <family val="2"/>
    </font>
    <font>
      <sz val="10"/>
      <color rgb="FF00800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i/>
      <sz val="12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color rgb="FF0000FF"/>
      <name val="Times New Roman"/>
      <family val="1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sz val="12"/>
      <color theme="1"/>
      <name val="Calibri"/>
      <family val="2"/>
      <scheme val="minor"/>
    </font>
    <font>
      <i/>
      <sz val="11"/>
      <color rgb="FFFF00FF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59999389629810485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9" fillId="0" borderId="0"/>
    <xf numFmtId="38" fontId="19" fillId="10" borderId="0" applyNumberFormat="0" applyBorder="0" applyAlignment="0" applyProtection="0"/>
    <xf numFmtId="38" fontId="20" fillId="0" borderId="0"/>
    <xf numFmtId="40" fontId="20" fillId="0" borderId="0"/>
    <xf numFmtId="10" fontId="19" fillId="14" borderId="5" applyNumberFormat="0" applyBorder="0" applyAlignment="0" applyProtection="0"/>
    <xf numFmtId="44" fontId="17" fillId="0" borderId="41" applyNumberFormat="0" applyFont="0" applyAlignment="0">
      <alignment horizontal="center"/>
    </xf>
    <xf numFmtId="44" fontId="17" fillId="0" borderId="42" applyNumberFormat="0" applyFont="0" applyAlignment="0">
      <alignment horizontal="center"/>
    </xf>
    <xf numFmtId="176" fontId="30" fillId="0" borderId="0"/>
    <xf numFmtId="0" fontId="16" fillId="0" borderId="0"/>
    <xf numFmtId="0" fontId="1" fillId="0" borderId="0"/>
    <xf numFmtId="0" fontId="1" fillId="0" borderId="0"/>
    <xf numFmtId="0" fontId="1" fillId="0" borderId="0"/>
    <xf numFmtId="10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9" fillId="0" borderId="43"/>
    <xf numFmtId="38" fontId="20" fillId="0" borderId="11"/>
    <xf numFmtId="177" fontId="16" fillId="0" borderId="0">
      <alignment horizontal="left" wrapText="1"/>
    </xf>
    <xf numFmtId="0" fontId="53" fillId="0" borderId="0"/>
    <xf numFmtId="0" fontId="58" fillId="0" borderId="0" applyNumberFormat="0" applyFill="0" applyBorder="0" applyAlignment="0" applyProtection="0"/>
  </cellStyleXfs>
  <cellXfs count="63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164" fontId="0" fillId="0" borderId="4" xfId="0" applyNumberFormat="1" applyFont="1" applyBorder="1"/>
    <xf numFmtId="0" fontId="0" fillId="0" borderId="0" xfId="0" applyBorder="1" applyAlignment="1">
      <alignment horizontal="left" indent="2"/>
    </xf>
    <xf numFmtId="0" fontId="3" fillId="0" borderId="0" xfId="0" applyFont="1" applyFill="1" applyBorder="1" applyAlignment="1">
      <alignment horizontal="left" indent="2"/>
    </xf>
    <xf numFmtId="0" fontId="3" fillId="0" borderId="0" xfId="0" applyFont="1"/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8" fontId="0" fillId="0" borderId="0" xfId="0" applyNumberFormat="1"/>
    <xf numFmtId="0" fontId="0" fillId="2" borderId="5" xfId="0" applyFill="1" applyBorder="1"/>
    <xf numFmtId="167" fontId="0" fillId="0" borderId="0" xfId="2" applyNumberFormat="1" applyFont="1"/>
    <xf numFmtId="8" fontId="0" fillId="0" borderId="0" xfId="0" applyNumberFormat="1" applyBorder="1"/>
    <xf numFmtId="0" fontId="0" fillId="2" borderId="6" xfId="0" applyFill="1" applyBorder="1"/>
    <xf numFmtId="0" fontId="0" fillId="2" borderId="7" xfId="0" applyFill="1" applyBorder="1"/>
    <xf numFmtId="0" fontId="2" fillId="0" borderId="0" xfId="0" applyFont="1"/>
    <xf numFmtId="2" fontId="0" fillId="0" borderId="0" xfId="0" applyNumberFormat="1"/>
    <xf numFmtId="0" fontId="3" fillId="0" borderId="4" xfId="0" applyFont="1" applyBorder="1" applyAlignment="1">
      <alignment horizontal="left" indent="2"/>
    </xf>
    <xf numFmtId="0" fontId="5" fillId="0" borderId="0" xfId="0" applyFont="1"/>
    <xf numFmtId="169" fontId="0" fillId="0" borderId="0" xfId="3" applyNumberFormat="1" applyFont="1"/>
    <xf numFmtId="0" fontId="6" fillId="0" borderId="0" xfId="0" applyFont="1"/>
    <xf numFmtId="44" fontId="6" fillId="0" borderId="0" xfId="0" applyNumberFormat="1" applyFont="1"/>
    <xf numFmtId="170" fontId="0" fillId="0" borderId="0" xfId="3" applyNumberFormat="1" applyFont="1"/>
    <xf numFmtId="171" fontId="6" fillId="0" borderId="0" xfId="0" applyNumberFormat="1" applyFont="1"/>
    <xf numFmtId="0" fontId="0" fillId="5" borderId="10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4" borderId="15" xfId="0" applyFill="1" applyBorder="1"/>
    <xf numFmtId="0" fontId="0" fillId="4" borderId="9" xfId="0" applyFill="1" applyBorder="1"/>
    <xf numFmtId="44" fontId="6" fillId="6" borderId="0" xfId="0" applyNumberFormat="1" applyFont="1" applyFill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Border="1" applyAlignment="1">
      <alignment horizontal="centerContinuous"/>
    </xf>
    <xf numFmtId="0" fontId="5" fillId="0" borderId="0" xfId="0" applyFont="1" applyAlignment="1">
      <alignment horizontal="left"/>
    </xf>
    <xf numFmtId="166" fontId="0" fillId="0" borderId="5" xfId="0" applyNumberFormat="1" applyFont="1" applyBorder="1"/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19" xfId="0" applyFont="1" applyBorder="1" applyAlignment="1">
      <alignment horizontal="right" vertical="center"/>
    </xf>
    <xf numFmtId="0" fontId="7" fillId="0" borderId="0" xfId="0" applyFont="1"/>
    <xf numFmtId="0" fontId="9" fillId="0" borderId="21" xfId="0" applyFont="1" applyBorder="1" applyAlignment="1">
      <alignment horizontal="right" vertical="center"/>
    </xf>
    <xf numFmtId="0" fontId="9" fillId="0" borderId="20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0" fontId="7" fillId="0" borderId="0" xfId="0" applyNumberFormat="1" applyFont="1" applyAlignment="1">
      <alignment horizontal="righ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172" fontId="11" fillId="2" borderId="5" xfId="0" applyNumberFormat="1" applyFont="1" applyFill="1" applyBorder="1"/>
    <xf numFmtId="166" fontId="0" fillId="0" borderId="27" xfId="0" applyNumberFormat="1" applyFont="1" applyBorder="1"/>
    <xf numFmtId="0" fontId="2" fillId="9" borderId="29" xfId="0" applyFont="1" applyFill="1" applyBorder="1"/>
    <xf numFmtId="0" fontId="7" fillId="0" borderId="0" xfId="0" applyFont="1" applyAlignment="1">
      <alignment vertical="center"/>
    </xf>
    <xf numFmtId="0" fontId="7" fillId="0" borderId="21" xfId="0" applyFont="1" applyBorder="1" applyAlignment="1">
      <alignment vertical="center"/>
    </xf>
    <xf numFmtId="0" fontId="16" fillId="0" borderId="0" xfId="4" applyFont="1" applyAlignment="1">
      <alignment horizontal="center"/>
    </xf>
    <xf numFmtId="0" fontId="16" fillId="0" borderId="0" xfId="4" applyFont="1" applyAlignment="1">
      <alignment horizontal="right"/>
    </xf>
    <xf numFmtId="0" fontId="16" fillId="0" borderId="0" xfId="4" applyFont="1" applyAlignment="1"/>
    <xf numFmtId="0" fontId="18" fillId="0" borderId="0" xfId="4" applyFont="1" applyAlignment="1">
      <alignment horizontal="centerContinuous"/>
    </xf>
    <xf numFmtId="0" fontId="16" fillId="0" borderId="0" xfId="4" applyFont="1" applyAlignment="1">
      <alignment horizontal="centerContinuous"/>
    </xf>
    <xf numFmtId="0" fontId="16" fillId="0" borderId="0" xfId="4" applyFont="1" applyAlignment="1">
      <alignment horizontal="left"/>
    </xf>
    <xf numFmtId="0" fontId="17" fillId="10" borderId="17" xfId="4" applyFont="1" applyFill="1" applyBorder="1" applyAlignment="1">
      <alignment horizontal="centerContinuous"/>
    </xf>
    <xf numFmtId="0" fontId="17" fillId="10" borderId="18" xfId="4" applyFont="1" applyFill="1" applyBorder="1" applyAlignment="1">
      <alignment horizontal="centerContinuous"/>
    </xf>
    <xf numFmtId="0" fontId="17" fillId="10" borderId="18" xfId="4" applyFont="1" applyFill="1" applyBorder="1" applyAlignment="1">
      <alignment horizontal="center"/>
    </xf>
    <xf numFmtId="0" fontId="17" fillId="10" borderId="19" xfId="4" applyFont="1" applyFill="1" applyBorder="1" applyAlignment="1">
      <alignment horizontal="center"/>
    </xf>
    <xf numFmtId="0" fontId="16" fillId="10" borderId="17" xfId="4" applyFont="1" applyFill="1" applyBorder="1" applyAlignment="1"/>
    <xf numFmtId="3" fontId="16" fillId="0" borderId="19" xfId="4" applyNumberFormat="1" applyFont="1" applyBorder="1"/>
    <xf numFmtId="3" fontId="16" fillId="0" borderId="0" xfId="4" applyNumberFormat="1" applyFont="1" applyAlignment="1"/>
    <xf numFmtId="0" fontId="17" fillId="10" borderId="20" xfId="4" applyFont="1" applyFill="1" applyBorder="1" applyAlignment="1">
      <alignment horizontal="centerContinuous"/>
    </xf>
    <xf numFmtId="0" fontId="17" fillId="10" borderId="0" xfId="4" applyFont="1" applyFill="1" applyBorder="1" applyAlignment="1">
      <alignment horizontal="centerContinuous"/>
    </xf>
    <xf numFmtId="0" fontId="17" fillId="10" borderId="0" xfId="4" applyFont="1" applyFill="1" applyBorder="1" applyAlignment="1">
      <alignment horizontal="center"/>
    </xf>
    <xf numFmtId="0" fontId="17" fillId="10" borderId="21" xfId="4" applyFont="1" applyFill="1" applyBorder="1" applyAlignment="1">
      <alignment horizontal="center"/>
    </xf>
    <xf numFmtId="0" fontId="16" fillId="10" borderId="20" xfId="4" applyFont="1" applyFill="1" applyBorder="1" applyAlignment="1"/>
    <xf numFmtId="3" fontId="16" fillId="11" borderId="21" xfId="4" applyNumberFormat="1" applyFont="1" applyFill="1" applyBorder="1" applyAlignment="1"/>
    <xf numFmtId="0" fontId="16" fillId="10" borderId="0" xfId="4" applyFont="1" applyFill="1" applyBorder="1" applyAlignment="1"/>
    <xf numFmtId="10" fontId="16" fillId="0" borderId="0" xfId="4" applyNumberFormat="1" applyFont="1" applyBorder="1" applyAlignment="1"/>
    <xf numFmtId="10" fontId="16" fillId="0" borderId="21" xfId="4" applyNumberFormat="1" applyFont="1" applyBorder="1" applyAlignment="1"/>
    <xf numFmtId="37" fontId="16" fillId="0" borderId="31" xfId="4" applyNumberFormat="1" applyFont="1" applyBorder="1" applyAlignment="1"/>
    <xf numFmtId="0" fontId="16" fillId="10" borderId="32" xfId="4" applyFont="1" applyFill="1" applyBorder="1" applyAlignment="1"/>
    <xf numFmtId="3" fontId="16" fillId="0" borderId="33" xfId="4" applyNumberFormat="1" applyFont="1" applyBorder="1" applyAlignment="1"/>
    <xf numFmtId="173" fontId="16" fillId="0" borderId="0" xfId="4" applyNumberFormat="1" applyFont="1" applyAlignment="1"/>
    <xf numFmtId="0" fontId="16" fillId="10" borderId="34" xfId="4" applyFont="1" applyFill="1" applyBorder="1" applyAlignment="1"/>
    <xf numFmtId="0" fontId="16" fillId="10" borderId="16" xfId="4" applyFont="1" applyFill="1" applyBorder="1" applyAlignment="1"/>
    <xf numFmtId="10" fontId="16" fillId="0" borderId="16" xfId="4" applyNumberFormat="1" applyFont="1" applyBorder="1" applyAlignment="1"/>
    <xf numFmtId="10" fontId="16" fillId="0" borderId="31" xfId="4" applyNumberFormat="1" applyFont="1" applyBorder="1" applyAlignment="1"/>
    <xf numFmtId="0" fontId="16" fillId="10" borderId="23" xfId="4" applyFont="1" applyFill="1" applyBorder="1" applyAlignment="1"/>
    <xf numFmtId="0" fontId="16" fillId="10" borderId="24" xfId="4" applyFont="1" applyFill="1" applyBorder="1" applyAlignment="1">
      <alignment horizontal="centerContinuous"/>
    </xf>
    <xf numFmtId="10" fontId="16" fillId="0" borderId="24" xfId="4" applyNumberFormat="1" applyFont="1" applyBorder="1" applyAlignment="1"/>
    <xf numFmtId="10" fontId="16" fillId="0" borderId="25" xfId="4" applyNumberFormat="1" applyFont="1" applyBorder="1" applyAlignment="1">
      <alignment horizontal="right"/>
    </xf>
    <xf numFmtId="0" fontId="16" fillId="0" borderId="0" xfId="4" applyFont="1" applyAlignment="1">
      <alignment horizontal="center" wrapText="1"/>
    </xf>
    <xf numFmtId="0" fontId="16" fillId="0" borderId="0" xfId="4" applyFont="1" applyFill="1" applyAlignment="1">
      <alignment horizontal="center" wrapText="1"/>
    </xf>
    <xf numFmtId="0" fontId="19" fillId="10" borderId="17" xfId="4" quotePrefix="1" applyFont="1" applyFill="1" applyBorder="1" applyAlignment="1">
      <alignment horizontal="center"/>
    </xf>
    <xf numFmtId="0" fontId="19" fillId="10" borderId="18" xfId="4" quotePrefix="1" applyFont="1" applyFill="1" applyBorder="1" applyAlignment="1">
      <alignment horizontal="center"/>
    </xf>
    <xf numFmtId="0" fontId="19" fillId="10" borderId="19" xfId="4" quotePrefix="1" applyFont="1" applyFill="1" applyBorder="1" applyAlignment="1">
      <alignment horizontal="center"/>
    </xf>
    <xf numFmtId="0" fontId="19" fillId="0" borderId="0" xfId="4" applyFont="1" applyAlignment="1">
      <alignment horizontal="right"/>
    </xf>
    <xf numFmtId="0" fontId="19" fillId="0" borderId="0" xfId="4" applyFont="1" applyAlignment="1">
      <alignment horizontal="center"/>
    </xf>
    <xf numFmtId="0" fontId="19" fillId="0" borderId="0" xfId="4" applyFont="1" applyAlignment="1"/>
    <xf numFmtId="0" fontId="20" fillId="10" borderId="20" xfId="4" applyFont="1" applyFill="1" applyBorder="1" applyAlignment="1">
      <alignment horizontal="center"/>
    </xf>
    <xf numFmtId="0" fontId="20" fillId="10" borderId="0" xfId="4" applyFont="1" applyFill="1" applyBorder="1" applyAlignment="1">
      <alignment horizontal="center"/>
    </xf>
    <xf numFmtId="0" fontId="20" fillId="10" borderId="21" xfId="4" applyFont="1" applyFill="1" applyBorder="1" applyAlignment="1">
      <alignment horizontal="center"/>
    </xf>
    <xf numFmtId="0" fontId="19" fillId="0" borderId="0" xfId="4" applyFont="1" applyBorder="1" applyAlignment="1"/>
    <xf numFmtId="0" fontId="19" fillId="0" borderId="0" xfId="4" applyFont="1" applyBorder="1" applyAlignment="1">
      <alignment horizontal="center"/>
    </xf>
    <xf numFmtId="0" fontId="19" fillId="0" borderId="0" xfId="4" applyFont="1" applyBorder="1" applyAlignment="1">
      <alignment horizontal="left"/>
    </xf>
    <xf numFmtId="3" fontId="16" fillId="0" borderId="0" xfId="4" applyNumberFormat="1" applyFont="1" applyBorder="1" applyAlignment="1">
      <alignment horizontal="right"/>
    </xf>
    <xf numFmtId="0" fontId="19" fillId="0" borderId="0" xfId="4" quotePrefix="1" applyFont="1" applyBorder="1" applyAlignment="1">
      <alignment horizontal="center"/>
    </xf>
    <xf numFmtId="0" fontId="16" fillId="10" borderId="20" xfId="4" applyFont="1" applyFill="1" applyBorder="1"/>
    <xf numFmtId="0" fontId="16" fillId="10" borderId="0" xfId="4" applyFont="1" applyFill="1" applyBorder="1"/>
    <xf numFmtId="0" fontId="16" fillId="10" borderId="21" xfId="4" applyFont="1" applyFill="1" applyBorder="1" applyAlignment="1">
      <alignment horizontal="center"/>
    </xf>
    <xf numFmtId="0" fontId="16" fillId="0" borderId="0" xfId="4" applyFont="1" applyBorder="1" applyAlignment="1">
      <alignment horizontal="center"/>
    </xf>
    <xf numFmtId="0" fontId="19" fillId="10" borderId="20" xfId="4" applyFont="1" applyFill="1" applyBorder="1" applyAlignment="1">
      <alignment horizontal="center"/>
    </xf>
    <xf numFmtId="0" fontId="19" fillId="10" borderId="0" xfId="4" applyFont="1" applyFill="1" applyBorder="1" applyAlignment="1">
      <alignment horizontal="center"/>
    </xf>
    <xf numFmtId="0" fontId="19" fillId="10" borderId="0" xfId="4" quotePrefix="1" applyFont="1" applyFill="1" applyBorder="1" applyAlignment="1">
      <alignment horizontal="center"/>
    </xf>
    <xf numFmtId="0" fontId="19" fillId="10" borderId="21" xfId="4" quotePrefix="1" applyFont="1" applyFill="1" applyBorder="1" applyAlignment="1">
      <alignment horizontal="center"/>
    </xf>
    <xf numFmtId="0" fontId="21" fillId="0" borderId="0" xfId="4" applyFont="1" applyAlignment="1"/>
    <xf numFmtId="0" fontId="20" fillId="0" borderId="20" xfId="4" quotePrefix="1" applyFont="1" applyBorder="1" applyAlignment="1">
      <alignment horizontal="center"/>
    </xf>
    <xf numFmtId="0" fontId="20" fillId="0" borderId="0" xfId="4" quotePrefix="1" applyFont="1" applyBorder="1" applyAlignment="1">
      <alignment horizontal="right"/>
    </xf>
    <xf numFmtId="0" fontId="20" fillId="0" borderId="21" xfId="4" quotePrefix="1" applyFont="1" applyBorder="1" applyAlignment="1">
      <alignment horizontal="right"/>
    </xf>
    <xf numFmtId="0" fontId="20" fillId="0" borderId="0" xfId="4" applyFont="1" applyAlignment="1">
      <alignment horizontal="right"/>
    </xf>
    <xf numFmtId="0" fontId="22" fillId="0" borderId="0" xfId="4" applyFont="1" applyBorder="1" applyAlignment="1">
      <alignment horizontal="center"/>
    </xf>
    <xf numFmtId="3" fontId="23" fillId="0" borderId="0" xfId="4" applyNumberFormat="1" applyFont="1" applyBorder="1" applyAlignment="1">
      <alignment horizontal="center"/>
    </xf>
    <xf numFmtId="0" fontId="20" fillId="0" borderId="0" xfId="4" applyFont="1" applyAlignment="1">
      <alignment horizontal="center"/>
    </xf>
    <xf numFmtId="0" fontId="20" fillId="0" borderId="0" xfId="4" applyFont="1" applyBorder="1" applyAlignment="1">
      <alignment horizontal="center"/>
    </xf>
    <xf numFmtId="0" fontId="19" fillId="0" borderId="35" xfId="4" quotePrefix="1" applyFont="1" applyBorder="1" applyAlignment="1">
      <alignment horizontal="center"/>
    </xf>
    <xf numFmtId="3" fontId="19" fillId="0" borderId="36" xfId="4" applyNumberFormat="1" applyFont="1" applyFill="1" applyBorder="1" applyAlignment="1">
      <alignment horizontal="right"/>
    </xf>
    <xf numFmtId="3" fontId="19" fillId="0" borderId="36" xfId="4" applyNumberFormat="1" applyFont="1" applyBorder="1" applyAlignment="1">
      <alignment horizontal="right"/>
    </xf>
    <xf numFmtId="3" fontId="19" fillId="12" borderId="36" xfId="4" applyNumberFormat="1" applyFont="1" applyFill="1" applyBorder="1" applyAlignment="1">
      <alignment horizontal="right"/>
    </xf>
    <xf numFmtId="174" fontId="19" fillId="0" borderId="36" xfId="4" applyNumberFormat="1" applyFont="1" applyBorder="1" applyAlignment="1">
      <alignment horizontal="right"/>
    </xf>
    <xf numFmtId="10" fontId="19" fillId="0" borderId="37" xfId="4" applyNumberFormat="1" applyFont="1" applyBorder="1" applyAlignment="1">
      <alignment horizontal="right"/>
    </xf>
    <xf numFmtId="0" fontId="19" fillId="0" borderId="35" xfId="4" applyFont="1" applyBorder="1" applyAlignment="1">
      <alignment horizontal="center"/>
    </xf>
    <xf numFmtId="3" fontId="24" fillId="0" borderId="0" xfId="4" applyNumberFormat="1" applyFont="1" applyBorder="1" applyAlignment="1"/>
    <xf numFmtId="0" fontId="24" fillId="0" borderId="0" xfId="4" applyFont="1" applyBorder="1" applyAlignment="1">
      <alignment horizontal="center"/>
    </xf>
    <xf numFmtId="10" fontId="24" fillId="0" borderId="0" xfId="4" applyNumberFormat="1" applyFont="1" applyBorder="1" applyAlignment="1">
      <alignment horizontal="right"/>
    </xf>
    <xf numFmtId="3" fontId="19" fillId="0" borderId="0" xfId="4" applyNumberFormat="1" applyFont="1" applyBorder="1" applyAlignment="1">
      <alignment horizontal="center"/>
    </xf>
    <xf numFmtId="0" fontId="19" fillId="0" borderId="20" xfId="4" applyFont="1" applyBorder="1" applyAlignment="1">
      <alignment horizontal="center"/>
    </xf>
    <xf numFmtId="3" fontId="19" fillId="0" borderId="0" xfId="4" applyNumberFormat="1" applyFont="1" applyBorder="1" applyAlignment="1">
      <alignment horizontal="right"/>
    </xf>
    <xf numFmtId="37" fontId="19" fillId="0" borderId="0" xfId="4" applyNumberFormat="1" applyFont="1" applyBorder="1" applyAlignment="1">
      <alignment horizontal="right"/>
    </xf>
    <xf numFmtId="174" fontId="19" fillId="0" borderId="0" xfId="4" applyNumberFormat="1" applyFont="1" applyBorder="1" applyAlignment="1">
      <alignment horizontal="right"/>
    </xf>
    <xf numFmtId="10" fontId="19" fillId="0" borderId="21" xfId="4" applyNumberFormat="1" applyFont="1" applyBorder="1" applyAlignment="1">
      <alignment horizontal="right"/>
    </xf>
    <xf numFmtId="0" fontId="19" fillId="0" borderId="23" xfId="4" applyFont="1" applyBorder="1" applyAlignment="1">
      <alignment horizontal="center"/>
    </xf>
    <xf numFmtId="0" fontId="19" fillId="0" borderId="24" xfId="4" applyFont="1" applyBorder="1" applyAlignment="1">
      <alignment horizontal="center"/>
    </xf>
    <xf numFmtId="3" fontId="19" fillId="0" borderId="24" xfId="4" applyNumberFormat="1" applyFont="1" applyBorder="1" applyAlignment="1">
      <alignment horizontal="center"/>
    </xf>
    <xf numFmtId="0" fontId="19" fillId="0" borderId="25" xfId="4" applyFont="1" applyBorder="1" applyAlignment="1">
      <alignment horizontal="center"/>
    </xf>
    <xf numFmtId="0" fontId="24" fillId="0" borderId="0" xfId="4" applyFont="1" applyAlignment="1">
      <alignment horizontal="center"/>
    </xf>
    <xf numFmtId="0" fontId="20" fillId="0" borderId="20" xfId="4" applyFont="1" applyBorder="1" applyAlignment="1">
      <alignment horizontal="left"/>
    </xf>
    <xf numFmtId="0" fontId="19" fillId="0" borderId="0" xfId="4" applyFont="1" applyFill="1" applyBorder="1" applyAlignment="1">
      <alignment horizontal="center"/>
    </xf>
    <xf numFmtId="0" fontId="19" fillId="0" borderId="38" xfId="4" applyFont="1" applyBorder="1" applyAlignment="1">
      <alignment horizontal="center"/>
    </xf>
    <xf numFmtId="3" fontId="19" fillId="0" borderId="39" xfId="4" applyNumberFormat="1" applyFont="1" applyFill="1" applyBorder="1" applyAlignment="1">
      <alignment horizontal="right"/>
    </xf>
    <xf numFmtId="3" fontId="19" fillId="0" borderId="39" xfId="4" applyNumberFormat="1" applyFont="1" applyBorder="1" applyAlignment="1">
      <alignment horizontal="right"/>
    </xf>
    <xf numFmtId="3" fontId="19" fillId="13" borderId="39" xfId="4" applyNumberFormat="1" applyFont="1" applyFill="1" applyBorder="1" applyAlignment="1">
      <alignment horizontal="right"/>
    </xf>
    <xf numFmtId="174" fontId="19" fillId="0" borderId="39" xfId="4" applyNumberFormat="1" applyFont="1" applyFill="1" applyBorder="1" applyAlignment="1">
      <alignment horizontal="right"/>
    </xf>
    <xf numFmtId="10" fontId="19" fillId="0" borderId="40" xfId="4" applyNumberFormat="1" applyFont="1" applyBorder="1" applyAlignment="1">
      <alignment horizontal="right"/>
    </xf>
    <xf numFmtId="3" fontId="19" fillId="13" borderId="36" xfId="4" applyNumberFormat="1" applyFont="1" applyFill="1" applyBorder="1" applyAlignment="1">
      <alignment horizontal="right"/>
    </xf>
    <xf numFmtId="174" fontId="19" fillId="0" borderId="36" xfId="4" applyNumberFormat="1" applyFont="1" applyFill="1" applyBorder="1" applyAlignment="1">
      <alignment horizontal="right"/>
    </xf>
    <xf numFmtId="0" fontId="19" fillId="0" borderId="20" xfId="4" quotePrefix="1" applyFont="1" applyBorder="1" applyAlignment="1">
      <alignment horizontal="center"/>
    </xf>
    <xf numFmtId="0" fontId="19" fillId="0" borderId="0" xfId="4" quotePrefix="1" applyFont="1" applyBorder="1" applyAlignment="1">
      <alignment horizontal="right"/>
    </xf>
    <xf numFmtId="0" fontId="19" fillId="0" borderId="21" xfId="4" quotePrefix="1" applyFont="1" applyBorder="1" applyAlignment="1">
      <alignment horizontal="right"/>
    </xf>
    <xf numFmtId="0" fontId="26" fillId="0" borderId="0" xfId="4" applyFont="1" applyAlignment="1">
      <alignment horizontal="center"/>
    </xf>
    <xf numFmtId="41" fontId="24" fillId="0" borderId="0" xfId="4" applyNumberFormat="1" applyFont="1" applyFill="1" applyBorder="1" applyAlignment="1">
      <alignment horizontal="right"/>
    </xf>
    <xf numFmtId="3" fontId="24" fillId="0" borderId="0" xfId="4" applyNumberFormat="1" applyFont="1" applyFill="1" applyBorder="1" applyAlignment="1">
      <alignment horizontal="right"/>
    </xf>
    <xf numFmtId="174" fontId="24" fillId="0" borderId="0" xfId="4" applyNumberFormat="1" applyFont="1" applyFill="1" applyBorder="1" applyAlignment="1">
      <alignment horizontal="right"/>
    </xf>
    <xf numFmtId="10" fontId="24" fillId="0" borderId="0" xfId="4" applyNumberFormat="1" applyFont="1" applyFill="1" applyBorder="1" applyAlignment="1">
      <alignment horizontal="right"/>
    </xf>
    <xf numFmtId="0" fontId="26" fillId="0" borderId="16" xfId="4" applyFont="1" applyBorder="1" applyAlignment="1">
      <alignment horizontal="center"/>
    </xf>
    <xf numFmtId="41" fontId="24" fillId="0" borderId="16" xfId="4" applyNumberFormat="1" applyFont="1" applyFill="1" applyBorder="1" applyAlignment="1">
      <alignment horizontal="right"/>
    </xf>
    <xf numFmtId="3" fontId="24" fillId="0" borderId="16" xfId="4" applyNumberFormat="1" applyFont="1" applyFill="1" applyBorder="1" applyAlignment="1">
      <alignment horizontal="right"/>
    </xf>
    <xf numFmtId="174" fontId="24" fillId="0" borderId="16" xfId="4" applyNumberFormat="1" applyFont="1" applyFill="1" applyBorder="1" applyAlignment="1">
      <alignment horizontal="right"/>
    </xf>
    <xf numFmtId="10" fontId="24" fillId="0" borderId="16" xfId="4" applyNumberFormat="1" applyFont="1" applyFill="1" applyBorder="1" applyAlignment="1">
      <alignment horizontal="right"/>
    </xf>
    <xf numFmtId="0" fontId="9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0" fontId="7" fillId="0" borderId="21" xfId="0" applyNumberFormat="1" applyFont="1" applyBorder="1" applyAlignment="1">
      <alignment horizontal="right" vertical="center"/>
    </xf>
    <xf numFmtId="10" fontId="7" fillId="0" borderId="24" xfId="0" applyNumberFormat="1" applyFont="1" applyBorder="1" applyAlignment="1">
      <alignment horizontal="right" vertical="center"/>
    </xf>
    <xf numFmtId="10" fontId="7" fillId="0" borderId="18" xfId="0" applyNumberFormat="1" applyFont="1" applyBorder="1" applyAlignment="1">
      <alignment horizontal="right" vertical="center"/>
    </xf>
    <xf numFmtId="10" fontId="7" fillId="0" borderId="1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right" vertical="center" indent="7"/>
    </xf>
    <xf numFmtId="0" fontId="8" fillId="0" borderId="0" xfId="0" applyFont="1" applyAlignment="1">
      <alignment horizontal="right" vertical="center" indent="7"/>
    </xf>
    <xf numFmtId="0" fontId="7" fillId="0" borderId="21" xfId="0" applyFont="1" applyBorder="1" applyAlignment="1">
      <alignment vertical="center"/>
    </xf>
    <xf numFmtId="0" fontId="0" fillId="15" borderId="0" xfId="0" applyFill="1"/>
    <xf numFmtId="0" fontId="35" fillId="15" borderId="0" xfId="0" applyFont="1" applyFill="1"/>
    <xf numFmtId="166" fontId="36" fillId="0" borderId="0" xfId="0" applyNumberFormat="1" applyFont="1"/>
    <xf numFmtId="0" fontId="4" fillId="0" borderId="0" xfId="0" applyFont="1"/>
    <xf numFmtId="0" fontId="0" fillId="3" borderId="0" xfId="0" applyFill="1" applyBorder="1" applyAlignment="1">
      <alignment horizontal="left" indent="2"/>
    </xf>
    <xf numFmtId="0" fontId="0" fillId="3" borderId="0" xfId="0" applyFill="1" applyBorder="1" applyAlignment="1">
      <alignment horizontal="center"/>
    </xf>
    <xf numFmtId="6" fontId="0" fillId="3" borderId="0" xfId="0" applyNumberFormat="1" applyFill="1" applyBorder="1"/>
    <xf numFmtId="44" fontId="37" fillId="3" borderId="0" xfId="3" applyFont="1" applyFill="1" applyBorder="1"/>
    <xf numFmtId="44" fontId="37" fillId="3" borderId="0" xfId="3" applyNumberFormat="1" applyFont="1" applyFill="1" applyBorder="1"/>
    <xf numFmtId="164" fontId="0" fillId="0" borderId="0" xfId="0" applyNumberFormat="1"/>
    <xf numFmtId="165" fontId="0" fillId="0" borderId="0" xfId="1" applyNumberFormat="1" applyFont="1"/>
    <xf numFmtId="169" fontId="0" fillId="0" borderId="0" xfId="0" applyNumberFormat="1"/>
    <xf numFmtId="0" fontId="0" fillId="2" borderId="0" xfId="0" applyFill="1"/>
    <xf numFmtId="37" fontId="0" fillId="0" borderId="0" xfId="0" applyNumberFormat="1" applyBorder="1"/>
    <xf numFmtId="167" fontId="0" fillId="0" borderId="0" xfId="2" applyNumberFormat="1" applyFont="1" applyBorder="1"/>
    <xf numFmtId="179" fontId="0" fillId="0" borderId="0" xfId="0" applyNumberFormat="1" applyBorder="1"/>
    <xf numFmtId="0" fontId="0" fillId="0" borderId="16" xfId="0" applyBorder="1"/>
    <xf numFmtId="0" fontId="33" fillId="0" borderId="0" xfId="0" applyFont="1" applyBorder="1" applyAlignment="1">
      <alignment horizontal="center" vertical="center" wrapText="1"/>
    </xf>
    <xf numFmtId="178" fontId="8" fillId="0" borderId="0" xfId="0" applyNumberFormat="1" applyFont="1" applyBorder="1" applyAlignment="1">
      <alignment horizontal="center" vertical="center" wrapText="1"/>
    </xf>
    <xf numFmtId="166" fontId="15" fillId="0" borderId="27" xfId="0" applyNumberFormat="1" applyFont="1" applyBorder="1"/>
    <xf numFmtId="166" fontId="15" fillId="0" borderId="5" xfId="0" applyNumberFormat="1" applyFont="1" applyBorder="1"/>
    <xf numFmtId="0" fontId="0" fillId="0" borderId="0" xfId="0" applyBorder="1" applyAlignment="1"/>
    <xf numFmtId="8" fontId="0" fillId="0" borderId="0" xfId="0" applyNumberFormat="1" applyFill="1" applyBorder="1"/>
    <xf numFmtId="0" fontId="0" fillId="0" borderId="0" xfId="0" applyFill="1" applyBorder="1"/>
    <xf numFmtId="164" fontId="0" fillId="0" borderId="4" xfId="0" applyNumberFormat="1" applyFont="1" applyFill="1" applyBorder="1"/>
    <xf numFmtId="170" fontId="0" fillId="2" borderId="0" xfId="3" applyNumberFormat="1" applyFont="1" applyFill="1"/>
    <xf numFmtId="0" fontId="0" fillId="0" borderId="0" xfId="0" applyAlignment="1">
      <alignment horizontal="center"/>
    </xf>
    <xf numFmtId="5" fontId="0" fillId="0" borderId="0" xfId="0" applyNumberFormat="1"/>
    <xf numFmtId="0" fontId="3" fillId="0" borderId="0" xfId="0" applyFont="1" applyFill="1" applyBorder="1" applyAlignment="1">
      <alignment horizontal="right"/>
    </xf>
    <xf numFmtId="5" fontId="3" fillId="0" borderId="0" xfId="0" applyNumberFormat="1" applyFont="1"/>
    <xf numFmtId="168" fontId="6" fillId="0" borderId="0" xfId="0" applyNumberFormat="1" applyFont="1"/>
    <xf numFmtId="168" fontId="6" fillId="6" borderId="0" xfId="0" applyNumberFormat="1" applyFont="1" applyFill="1"/>
    <xf numFmtId="0" fontId="0" fillId="0" borderId="2" xfId="0" applyFill="1" applyBorder="1"/>
    <xf numFmtId="0" fontId="0" fillId="0" borderId="3" xfId="0" applyFill="1" applyBorder="1"/>
    <xf numFmtId="7" fontId="3" fillId="0" borderId="0" xfId="0" applyNumberFormat="1" applyFont="1"/>
    <xf numFmtId="0" fontId="0" fillId="2" borderId="0" xfId="0" applyFill="1" applyBorder="1"/>
    <xf numFmtId="170" fontId="0" fillId="2" borderId="0" xfId="3" applyNumberFormat="1" applyFont="1" applyFill="1" applyBorder="1"/>
    <xf numFmtId="0" fontId="0" fillId="2" borderId="3" xfId="0" applyFill="1" applyBorder="1"/>
    <xf numFmtId="0" fontId="0" fillId="2" borderId="4" xfId="0" applyFill="1" applyBorder="1"/>
    <xf numFmtId="170" fontId="0" fillId="2" borderId="3" xfId="3" applyNumberFormat="1" applyFont="1" applyFill="1" applyBorder="1"/>
    <xf numFmtId="0" fontId="0" fillId="0" borderId="3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left"/>
    </xf>
    <xf numFmtId="166" fontId="14" fillId="0" borderId="4" xfId="0" applyNumberFormat="1" applyFont="1" applyFill="1" applyBorder="1"/>
    <xf numFmtId="185" fontId="12" fillId="2" borderId="5" xfId="0" applyNumberFormat="1" applyFont="1" applyFill="1" applyBorder="1"/>
    <xf numFmtId="184" fontId="0" fillId="0" borderId="0" xfId="0" applyNumberFormat="1" applyFont="1" applyBorder="1"/>
    <xf numFmtId="0" fontId="2" fillId="0" borderId="0" xfId="0" applyFont="1" applyBorder="1" applyAlignment="1">
      <alignment horizontal="center"/>
    </xf>
    <xf numFmtId="186" fontId="2" fillId="0" borderId="0" xfId="0" applyNumberFormat="1" applyFont="1"/>
    <xf numFmtId="0" fontId="2" fillId="0" borderId="0" xfId="0" applyFont="1" applyFill="1" applyBorder="1"/>
    <xf numFmtId="184" fontId="2" fillId="0" borderId="0" xfId="0" applyNumberFormat="1" applyFont="1" applyFill="1" applyBorder="1"/>
    <xf numFmtId="180" fontId="0" fillId="0" borderId="2" xfId="0" applyNumberFormat="1" applyFill="1" applyBorder="1"/>
    <xf numFmtId="0" fontId="0" fillId="0" borderId="11" xfId="0" applyFill="1" applyBorder="1" applyAlignment="1">
      <alignment horizontal="center"/>
    </xf>
    <xf numFmtId="166" fontId="0" fillId="0" borderId="11" xfId="0" applyNumberFormat="1" applyFont="1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180" fontId="0" fillId="0" borderId="0" xfId="0" applyNumberFormat="1" applyBorder="1"/>
    <xf numFmtId="181" fontId="0" fillId="0" borderId="0" xfId="0" applyNumberFormat="1" applyBorder="1"/>
    <xf numFmtId="181" fontId="0" fillId="0" borderId="2" xfId="0" applyNumberForma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41" fillId="0" borderId="0" xfId="0" applyFont="1"/>
    <xf numFmtId="0" fontId="41" fillId="0" borderId="0" xfId="0" applyFont="1" applyAlignment="1">
      <alignment horizontal="left"/>
    </xf>
    <xf numFmtId="0" fontId="42" fillId="2" borderId="5" xfId="0" applyFont="1" applyFill="1" applyBorder="1"/>
    <xf numFmtId="185" fontId="15" fillId="2" borderId="5" xfId="0" applyNumberFormat="1" applyFont="1" applyFill="1" applyBorder="1"/>
    <xf numFmtId="0" fontId="42" fillId="2" borderId="7" xfId="0" applyFont="1" applyFill="1" applyBorder="1"/>
    <xf numFmtId="0" fontId="42" fillId="2" borderId="47" xfId="0" applyFont="1" applyFill="1" applyBorder="1"/>
    <xf numFmtId="0" fontId="43" fillId="0" borderId="0" xfId="0" applyFont="1" applyBorder="1"/>
    <xf numFmtId="0" fontId="4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42" fillId="0" borderId="2" xfId="0" applyFont="1" applyFill="1" applyBorder="1"/>
    <xf numFmtId="184" fontId="14" fillId="0" borderId="2" xfId="0" applyNumberFormat="1" applyFont="1" applyFill="1" applyBorder="1"/>
    <xf numFmtId="0" fontId="42" fillId="0" borderId="0" xfId="0" applyFont="1"/>
    <xf numFmtId="184" fontId="14" fillId="0" borderId="0" xfId="0" applyNumberFormat="1" applyFont="1"/>
    <xf numFmtId="0" fontId="42" fillId="0" borderId="3" xfId="0" applyFont="1" applyFill="1" applyBorder="1"/>
    <xf numFmtId="184" fontId="14" fillId="0" borderId="3" xfId="0" applyNumberFormat="1" applyFont="1" applyFill="1" applyBorder="1"/>
    <xf numFmtId="0" fontId="13" fillId="0" borderId="3" xfId="0" applyFont="1" applyFill="1" applyBorder="1" applyAlignment="1">
      <alignment horizontal="center"/>
    </xf>
    <xf numFmtId="0" fontId="42" fillId="2" borderId="46" xfId="0" applyFont="1" applyFill="1" applyBorder="1"/>
    <xf numFmtId="0" fontId="43" fillId="0" borderId="0" xfId="0" applyFont="1" applyBorder="1" applyAlignment="1">
      <alignment horizontal="center"/>
    </xf>
    <xf numFmtId="0" fontId="42" fillId="0" borderId="0" xfId="0" applyFont="1" applyBorder="1"/>
    <xf numFmtId="0" fontId="4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43" fillId="0" borderId="3" xfId="0" applyFont="1" applyFill="1" applyBorder="1"/>
    <xf numFmtId="0" fontId="43" fillId="0" borderId="0" xfId="0" applyFont="1" applyBorder="1" applyAlignment="1">
      <alignment horizontal="left"/>
    </xf>
    <xf numFmtId="0" fontId="42" fillId="0" borderId="11" xfId="0" applyFont="1" applyFill="1" applyBorder="1" applyAlignment="1">
      <alignment horizontal="left" indent="2"/>
    </xf>
    <xf numFmtId="0" fontId="42" fillId="0" borderId="0" xfId="0" applyFont="1" applyBorder="1" applyAlignment="1">
      <alignment horizontal="left" indent="2"/>
    </xf>
    <xf numFmtId="0" fontId="42" fillId="0" borderId="2" xfId="0" applyFont="1" applyFill="1" applyBorder="1" applyAlignment="1">
      <alignment horizontal="left" indent="2"/>
    </xf>
    <xf numFmtId="0" fontId="42" fillId="0" borderId="3" xfId="0" applyFont="1" applyFill="1" applyBorder="1" applyAlignment="1">
      <alignment horizontal="left" indent="2"/>
    </xf>
    <xf numFmtId="0" fontId="43" fillId="0" borderId="0" xfId="0" applyFont="1" applyBorder="1" applyAlignment="1">
      <alignment horizontal="left" indent="2"/>
    </xf>
    <xf numFmtId="0" fontId="42" fillId="0" borderId="16" xfId="0" applyFont="1" applyBorder="1" applyAlignment="1">
      <alignment horizontal="left" indent="2"/>
    </xf>
    <xf numFmtId="181" fontId="44" fillId="0" borderId="11" xfId="0" applyNumberFormat="1" applyFont="1" applyBorder="1"/>
    <xf numFmtId="189" fontId="15" fillId="0" borderId="27" xfId="0" applyNumberFormat="1" applyFont="1" applyBorder="1"/>
    <xf numFmtId="0" fontId="43" fillId="0" borderId="4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0" fillId="0" borderId="11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3" xfId="0" applyFill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0" fontId="47" fillId="0" borderId="0" xfId="0" applyFont="1" applyAlignment="1">
      <alignment horizontal="left" vertical="center" indent="2"/>
    </xf>
    <xf numFmtId="0" fontId="47" fillId="0" borderId="0" xfId="0" applyFont="1" applyAlignment="1">
      <alignment horizontal="left" vertical="center" indent="5"/>
    </xf>
    <xf numFmtId="0" fontId="14" fillId="0" borderId="0" xfId="0" applyFont="1"/>
    <xf numFmtId="0" fontId="12" fillId="0" borderId="0" xfId="0" applyFont="1"/>
    <xf numFmtId="9" fontId="15" fillId="0" borderId="0" xfId="0" applyNumberFormat="1" applyFont="1"/>
    <xf numFmtId="9" fontId="14" fillId="0" borderId="0" xfId="0" applyNumberFormat="1" applyFont="1"/>
    <xf numFmtId="0" fontId="49" fillId="0" borderId="26" xfId="0" applyFont="1" applyBorder="1" applyAlignment="1">
      <alignment horizontal="center" vertical="center" wrapText="1"/>
    </xf>
    <xf numFmtId="0" fontId="50" fillId="0" borderId="44" xfId="0" applyFont="1" applyBorder="1" applyAlignment="1">
      <alignment horizontal="center" vertical="center" wrapText="1"/>
    </xf>
    <xf numFmtId="0" fontId="49" fillId="0" borderId="45" xfId="0" applyFont="1" applyBorder="1" applyAlignment="1">
      <alignment horizontal="center" vertical="center" wrapText="1"/>
    </xf>
    <xf numFmtId="178" fontId="51" fillId="0" borderId="25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 indent="5"/>
    </xf>
    <xf numFmtId="0" fontId="15" fillId="0" borderId="0" xfId="0" applyFont="1"/>
    <xf numFmtId="0" fontId="43" fillId="7" borderId="28" xfId="0" applyFont="1" applyFill="1" applyBorder="1"/>
    <xf numFmtId="0" fontId="13" fillId="7" borderId="29" xfId="0" applyFont="1" applyFill="1" applyBorder="1" applyAlignment="1">
      <alignment horizontal="center"/>
    </xf>
    <xf numFmtId="0" fontId="43" fillId="0" borderId="27" xfId="0" applyFont="1" applyBorder="1"/>
    <xf numFmtId="0" fontId="43" fillId="0" borderId="5" xfId="0" applyFont="1" applyBorder="1"/>
    <xf numFmtId="0" fontId="43" fillId="9" borderId="28" xfId="0" applyFont="1" applyFill="1" applyBorder="1"/>
    <xf numFmtId="0" fontId="13" fillId="9" borderId="29" xfId="0" applyFont="1" applyFill="1" applyBorder="1" applyAlignment="1">
      <alignment horizontal="center"/>
    </xf>
    <xf numFmtId="0" fontId="13" fillId="9" borderId="30" xfId="0" applyFont="1" applyFill="1" applyBorder="1" applyAlignment="1">
      <alignment horizontal="center"/>
    </xf>
    <xf numFmtId="189" fontId="14" fillId="0" borderId="27" xfId="0" applyNumberFormat="1" applyFont="1" applyBorder="1"/>
    <xf numFmtId="189" fontId="14" fillId="0" borderId="5" xfId="0" applyNumberFormat="1" applyFont="1" applyBorder="1"/>
    <xf numFmtId="180" fontId="0" fillId="0" borderId="11" xfId="0" applyNumberFormat="1" applyFill="1" applyBorder="1"/>
    <xf numFmtId="180" fontId="0" fillId="0" borderId="0" xfId="0" applyNumberFormat="1" applyFill="1" applyBorder="1"/>
    <xf numFmtId="182" fontId="12" fillId="0" borderId="11" xfId="1" applyNumberFormat="1" applyFont="1" applyFill="1" applyBorder="1"/>
    <xf numFmtId="182" fontId="12" fillId="0" borderId="0" xfId="1" applyNumberFormat="1" applyFont="1" applyFill="1" applyBorder="1"/>
    <xf numFmtId="182" fontId="12" fillId="0" borderId="16" xfId="1" applyNumberFormat="1" applyFont="1" applyFill="1" applyBorder="1"/>
    <xf numFmtId="182" fontId="14" fillId="0" borderId="11" xfId="1" applyNumberFormat="1" applyFont="1" applyFill="1" applyBorder="1"/>
    <xf numFmtId="182" fontId="14" fillId="0" borderId="0" xfId="1" applyNumberFormat="1" applyFont="1" applyFill="1" applyBorder="1"/>
    <xf numFmtId="182" fontId="14" fillId="0" borderId="16" xfId="1" applyNumberFormat="1" applyFont="1" applyFill="1" applyBorder="1"/>
    <xf numFmtId="0" fontId="0" fillId="16" borderId="0" xfId="0" applyFill="1" applyBorder="1"/>
    <xf numFmtId="182" fontId="12" fillId="16" borderId="0" xfId="0" applyNumberFormat="1" applyFont="1" applyFill="1" applyBorder="1"/>
    <xf numFmtId="180" fontId="0" fillId="16" borderId="0" xfId="0" applyNumberFormat="1" applyFill="1" applyBorder="1"/>
    <xf numFmtId="8" fontId="14" fillId="16" borderId="0" xfId="0" applyNumberFormat="1" applyFont="1" applyFill="1" applyBorder="1"/>
    <xf numFmtId="0" fontId="42" fillId="16" borderId="48" xfId="0" applyFont="1" applyFill="1" applyBorder="1" applyAlignment="1">
      <alignment horizontal="left" indent="2"/>
    </xf>
    <xf numFmtId="0" fontId="0" fillId="16" borderId="49" xfId="0" applyFill="1" applyBorder="1"/>
    <xf numFmtId="182" fontId="12" fillId="16" borderId="49" xfId="0" applyNumberFormat="1" applyFont="1" applyFill="1" applyBorder="1"/>
    <xf numFmtId="180" fontId="0" fillId="16" borderId="49" xfId="0" applyNumberFormat="1" applyFill="1" applyBorder="1"/>
    <xf numFmtId="180" fontId="0" fillId="16" borderId="50" xfId="0" applyNumberFormat="1" applyFill="1" applyBorder="1"/>
    <xf numFmtId="0" fontId="42" fillId="16" borderId="51" xfId="0" applyFont="1" applyFill="1" applyBorder="1" applyAlignment="1">
      <alignment horizontal="left" indent="2"/>
    </xf>
    <xf numFmtId="180" fontId="0" fillId="16" borderId="52" xfId="0" applyNumberFormat="1" applyFill="1" applyBorder="1"/>
    <xf numFmtId="182" fontId="12" fillId="16" borderId="52" xfId="0" applyNumberFormat="1" applyFont="1" applyFill="1" applyBorder="1"/>
    <xf numFmtId="0" fontId="0" fillId="16" borderId="51" xfId="0" applyFill="1" applyBorder="1"/>
    <xf numFmtId="0" fontId="0" fillId="16" borderId="52" xfId="0" applyFill="1" applyBorder="1"/>
    <xf numFmtId="8" fontId="14" fillId="16" borderId="52" xfId="0" applyNumberFormat="1" applyFont="1" applyFill="1" applyBorder="1"/>
    <xf numFmtId="0" fontId="0" fillId="16" borderId="53" xfId="0" applyFill="1" applyBorder="1"/>
    <xf numFmtId="0" fontId="0" fillId="16" borderId="54" xfId="0" applyFill="1" applyBorder="1"/>
    <xf numFmtId="0" fontId="0" fillId="16" borderId="55" xfId="0" applyFill="1" applyBorder="1"/>
    <xf numFmtId="0" fontId="43" fillId="0" borderId="2" xfId="0" applyFont="1" applyFill="1" applyBorder="1" applyAlignment="1">
      <alignment horizontal="left" indent="2"/>
    </xf>
    <xf numFmtId="0" fontId="2" fillId="0" borderId="2" xfId="0" applyFont="1" applyFill="1" applyBorder="1" applyAlignment="1">
      <alignment horizontal="centerContinuous"/>
    </xf>
    <xf numFmtId="190" fontId="2" fillId="0" borderId="0" xfId="0" applyNumberFormat="1" applyFont="1"/>
    <xf numFmtId="0" fontId="3" fillId="0" borderId="0" xfId="0" applyFont="1" applyBorder="1" applyAlignment="1">
      <alignment horizontal="left" indent="2"/>
    </xf>
    <xf numFmtId="0" fontId="3" fillId="0" borderId="2" xfId="0" applyFont="1" applyFill="1" applyBorder="1" applyAlignment="1">
      <alignment horizontal="left" indent="2"/>
    </xf>
    <xf numFmtId="0" fontId="3" fillId="0" borderId="2" xfId="0" applyFont="1" applyFill="1" applyBorder="1" applyAlignment="1">
      <alignment horizontal="center"/>
    </xf>
    <xf numFmtId="0" fontId="4" fillId="0" borderId="0" xfId="0" applyFont="1" applyBorder="1"/>
    <xf numFmtId="191" fontId="0" fillId="0" borderId="0" xfId="0" applyNumberFormat="1" applyBorder="1"/>
    <xf numFmtId="190" fontId="0" fillId="0" borderId="0" xfId="0" applyNumberFormat="1" applyBorder="1"/>
    <xf numFmtId="0" fontId="3" fillId="0" borderId="3" xfId="0" applyFont="1" applyFill="1" applyBorder="1" applyAlignment="1">
      <alignment horizontal="right"/>
    </xf>
    <xf numFmtId="191" fontId="0" fillId="0" borderId="3" xfId="0" applyNumberFormat="1" applyFill="1" applyBorder="1"/>
    <xf numFmtId="190" fontId="0" fillId="0" borderId="3" xfId="0" applyNumberFormat="1" applyFill="1" applyBorder="1"/>
    <xf numFmtId="182" fontId="32" fillId="0" borderId="4" xfId="0" applyNumberFormat="1" applyFont="1" applyFill="1" applyBorder="1"/>
    <xf numFmtId="183" fontId="32" fillId="0" borderId="0" xfId="0" applyNumberFormat="1" applyFont="1" applyFill="1" applyBorder="1"/>
    <xf numFmtId="183" fontId="14" fillId="0" borderId="0" xfId="0" applyNumberFormat="1" applyFont="1" applyFill="1" applyBorder="1"/>
    <xf numFmtId="190" fontId="32" fillId="0" borderId="2" xfId="0" applyNumberFormat="1" applyFont="1" applyFill="1" applyBorder="1"/>
    <xf numFmtId="190" fontId="14" fillId="0" borderId="2" xfId="0" applyNumberFormat="1" applyFont="1" applyFill="1" applyBorder="1"/>
    <xf numFmtId="186" fontId="14" fillId="0" borderId="2" xfId="0" applyNumberFormat="1" applyFont="1" applyFill="1" applyBorder="1"/>
    <xf numFmtId="190" fontId="14" fillId="0" borderId="3" xfId="0" applyNumberFormat="1" applyFont="1" applyFill="1" applyBorder="1"/>
    <xf numFmtId="190" fontId="14" fillId="0" borderId="0" xfId="0" applyNumberFormat="1" applyFont="1" applyFill="1" applyBorder="1"/>
    <xf numFmtId="0" fontId="3" fillId="0" borderId="3" xfId="0" applyFont="1" applyBorder="1" applyAlignment="1">
      <alignment horizontal="left" indent="2"/>
    </xf>
    <xf numFmtId="0" fontId="3" fillId="0" borderId="56" xfId="0" applyFont="1" applyFill="1" applyBorder="1" applyAlignment="1">
      <alignment horizontal="left" indent="2"/>
    </xf>
    <xf numFmtId="183" fontId="3" fillId="0" borderId="0" xfId="0" applyNumberFormat="1" applyFont="1" applyBorder="1" applyAlignment="1">
      <alignment horizontal="center"/>
    </xf>
    <xf numFmtId="7" fontId="3" fillId="0" borderId="0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indent="2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indent="2"/>
    </xf>
    <xf numFmtId="0" fontId="3" fillId="0" borderId="1" xfId="0" applyFont="1" applyFill="1" applyBorder="1" applyAlignment="1">
      <alignment horizontal="center"/>
    </xf>
    <xf numFmtId="5" fontId="3" fillId="0" borderId="0" xfId="0" applyNumberFormat="1" applyFont="1" applyBorder="1"/>
    <xf numFmtId="2" fontId="0" fillId="0" borderId="0" xfId="0" applyNumberFormat="1" applyBorder="1"/>
    <xf numFmtId="0" fontId="3" fillId="0" borderId="56" xfId="0" applyFont="1" applyFill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1" xfId="0" applyFont="1" applyBorder="1" applyAlignment="1">
      <alignment vertical="center"/>
    </xf>
    <xf numFmtId="0" fontId="52" fillId="8" borderId="0" xfId="0" applyFont="1" applyFill="1" applyBorder="1" applyAlignment="1">
      <alignment horizontal="center"/>
    </xf>
    <xf numFmtId="0" fontId="17" fillId="0" borderId="0" xfId="4" applyFont="1" applyAlignment="1">
      <alignment horizontal="center"/>
    </xf>
    <xf numFmtId="0" fontId="53" fillId="0" borderId="0" xfId="25"/>
    <xf numFmtId="0" fontId="55" fillId="0" borderId="0" xfId="25" applyFont="1" applyAlignment="1">
      <alignment horizontal="center"/>
    </xf>
    <xf numFmtId="0" fontId="53" fillId="0" borderId="0" xfId="25" applyFill="1" applyAlignment="1">
      <alignment horizontal="center" vertical="center"/>
    </xf>
    <xf numFmtId="0" fontId="16" fillId="17" borderId="57" xfId="25" applyFont="1" applyFill="1" applyBorder="1" applyAlignment="1">
      <alignment horizontal="center" vertical="center"/>
    </xf>
    <xf numFmtId="0" fontId="56" fillId="18" borderId="5" xfId="25" applyFont="1" applyFill="1" applyBorder="1" applyAlignment="1">
      <alignment horizontal="center" vertical="center"/>
    </xf>
    <xf numFmtId="0" fontId="16" fillId="17" borderId="5" xfId="25" applyFont="1" applyFill="1" applyBorder="1" applyAlignment="1">
      <alignment horizontal="center" vertical="center"/>
    </xf>
    <xf numFmtId="0" fontId="53" fillId="0" borderId="0" xfId="25" applyAlignment="1">
      <alignment horizontal="center" vertical="center"/>
    </xf>
    <xf numFmtId="0" fontId="17" fillId="0" borderId="58" xfId="25" applyFont="1" applyFill="1" applyBorder="1" applyAlignment="1">
      <alignment horizontal="center"/>
    </xf>
    <xf numFmtId="0" fontId="17" fillId="0" borderId="59" xfId="25" applyFont="1" applyFill="1" applyBorder="1" applyAlignment="1">
      <alignment horizontal="center"/>
    </xf>
    <xf numFmtId="0" fontId="20" fillId="17" borderId="60" xfId="25" applyFont="1" applyFill="1" applyBorder="1" applyAlignment="1">
      <alignment horizontal="center" vertical="center" wrapText="1"/>
    </xf>
    <xf numFmtId="0" fontId="57" fillId="18" borderId="61" xfId="25" applyFont="1" applyFill="1" applyBorder="1" applyAlignment="1">
      <alignment horizontal="center" vertical="center" wrapText="1"/>
    </xf>
    <xf numFmtId="0" fontId="20" fillId="17" borderId="61" xfId="25" applyFont="1" applyFill="1" applyBorder="1" applyAlignment="1">
      <alignment horizontal="center" vertical="center" wrapText="1"/>
    </xf>
    <xf numFmtId="0" fontId="17" fillId="10" borderId="27" xfId="25" applyFont="1" applyFill="1" applyBorder="1" applyAlignment="1">
      <alignment horizontal="right"/>
    </xf>
    <xf numFmtId="0" fontId="17" fillId="10" borderId="15" xfId="25" applyFont="1" applyFill="1" applyBorder="1"/>
    <xf numFmtId="179" fontId="53" fillId="0" borderId="62" xfId="25" applyNumberFormat="1" applyBorder="1"/>
    <xf numFmtId="174" fontId="53" fillId="0" borderId="27" xfId="25" applyNumberFormat="1" applyBorder="1"/>
    <xf numFmtId="179" fontId="53" fillId="0" borderId="27" xfId="25" applyNumberFormat="1" applyBorder="1"/>
    <xf numFmtId="179" fontId="53" fillId="0" borderId="27" xfId="25" applyNumberFormat="1" applyBorder="1" applyAlignment="1"/>
    <xf numFmtId="192" fontId="53" fillId="0" borderId="27" xfId="25" applyNumberFormat="1" applyBorder="1"/>
    <xf numFmtId="0" fontId="53" fillId="0" borderId="27" xfId="25" applyBorder="1" applyAlignment="1">
      <alignment horizontal="right"/>
    </xf>
    <xf numFmtId="0" fontId="17" fillId="10" borderId="5" xfId="25" applyFont="1" applyFill="1" applyBorder="1" applyAlignment="1">
      <alignment horizontal="right"/>
    </xf>
    <xf numFmtId="0" fontId="17" fillId="10" borderId="63" xfId="25" applyFont="1" applyFill="1" applyBorder="1"/>
    <xf numFmtId="179" fontId="53" fillId="0" borderId="57" xfId="25" applyNumberFormat="1" applyBorder="1"/>
    <xf numFmtId="174" fontId="53" fillId="0" borderId="5" xfId="25" applyNumberFormat="1" applyBorder="1"/>
    <xf numFmtId="179" fontId="53" fillId="0" borderId="5" xfId="25" applyNumberFormat="1" applyBorder="1"/>
    <xf numFmtId="192" fontId="53" fillId="0" borderId="5" xfId="25" applyNumberFormat="1" applyBorder="1"/>
    <xf numFmtId="0" fontId="53" fillId="0" borderId="5" xfId="25" applyBorder="1" applyAlignment="1">
      <alignment horizontal="right"/>
    </xf>
    <xf numFmtId="0" fontId="59" fillId="19" borderId="57" xfId="26" applyFont="1" applyFill="1" applyBorder="1" applyAlignment="1">
      <alignment horizontal="center" vertical="center" wrapText="1"/>
    </xf>
    <xf numFmtId="0" fontId="59" fillId="19" borderId="5" xfId="25" applyFont="1" applyFill="1" applyBorder="1" applyAlignment="1">
      <alignment horizontal="center" vertical="center" wrapText="1"/>
    </xf>
    <xf numFmtId="0" fontId="53" fillId="0" borderId="0" xfId="25" applyAlignment="1">
      <alignment horizontal="center" vertical="center" wrapText="1"/>
    </xf>
    <xf numFmtId="0" fontId="53" fillId="0" borderId="0" xfId="25" applyFill="1"/>
    <xf numFmtId="0" fontId="17" fillId="0" borderId="0" xfId="25" applyFont="1" applyFill="1"/>
    <xf numFmtId="0" fontId="60" fillId="0" borderId="0" xfId="25" applyFont="1" applyFill="1" applyAlignment="1" applyProtection="1">
      <protection locked="0"/>
    </xf>
    <xf numFmtId="0" fontId="26" fillId="0" borderId="0" xfId="25" applyFont="1"/>
    <xf numFmtId="0" fontId="58" fillId="0" borderId="0" xfId="26"/>
    <xf numFmtId="0" fontId="17" fillId="0" borderId="0" xfId="25" applyFont="1"/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NumberFormat="1" applyAlignment="1">
      <alignment horizontal="center"/>
    </xf>
    <xf numFmtId="0" fontId="61" fillId="4" borderId="64" xfId="0" applyFont="1" applyFill="1" applyBorder="1" applyAlignment="1">
      <alignment horizontal="center"/>
    </xf>
    <xf numFmtId="0" fontId="61" fillId="4" borderId="65" xfId="0" applyFont="1" applyFill="1" applyBorder="1" applyAlignment="1">
      <alignment horizontal="center"/>
    </xf>
    <xf numFmtId="0" fontId="0" fillId="20" borderId="66" xfId="0" applyFont="1" applyFill="1" applyBorder="1" applyAlignment="1">
      <alignment horizontal="left"/>
    </xf>
    <xf numFmtId="0" fontId="0" fillId="20" borderId="68" xfId="0" applyFont="1" applyFill="1" applyBorder="1" applyAlignment="1">
      <alignment horizontal="center"/>
    </xf>
    <xf numFmtId="0" fontId="0" fillId="20" borderId="69" xfId="0" applyFill="1" applyBorder="1"/>
    <xf numFmtId="0" fontId="0" fillId="20" borderId="70" xfId="0" applyFill="1" applyBorder="1" applyAlignment="1">
      <alignment horizontal="center"/>
    </xf>
    <xf numFmtId="0" fontId="0" fillId="20" borderId="71" xfId="0" applyFill="1" applyBorder="1"/>
    <xf numFmtId="0" fontId="0" fillId="20" borderId="72" xfId="0" applyFill="1" applyBorder="1" applyAlignment="1">
      <alignment horizontal="center"/>
    </xf>
    <xf numFmtId="0" fontId="0" fillId="20" borderId="73" xfId="0" applyFill="1" applyBorder="1"/>
    <xf numFmtId="0" fontId="0" fillId="20" borderId="69" xfId="0" applyFont="1" applyFill="1" applyBorder="1" applyAlignment="1">
      <alignment horizontal="left"/>
    </xf>
    <xf numFmtId="0" fontId="0" fillId="0" borderId="71" xfId="0" applyFill="1" applyBorder="1"/>
    <xf numFmtId="0" fontId="0" fillId="0" borderId="72" xfId="0" applyFill="1" applyBorder="1" applyAlignment="1">
      <alignment horizontal="center"/>
    </xf>
    <xf numFmtId="0" fontId="0" fillId="0" borderId="74" xfId="0" applyFill="1" applyBorder="1"/>
    <xf numFmtId="0" fontId="0" fillId="0" borderId="75" xfId="0" applyFill="1" applyBorder="1" applyAlignment="1">
      <alignment horizontal="center"/>
    </xf>
    <xf numFmtId="0" fontId="0" fillId="21" borderId="76" xfId="0" applyFill="1" applyBorder="1"/>
    <xf numFmtId="0" fontId="0" fillId="21" borderId="44" xfId="0" applyFill="1" applyBorder="1"/>
    <xf numFmtId="0" fontId="0" fillId="0" borderId="9" xfId="0" applyBorder="1"/>
    <xf numFmtId="0" fontId="2" fillId="0" borderId="16" xfId="0" applyFont="1" applyBorder="1"/>
    <xf numFmtId="17" fontId="2" fillId="0" borderId="16" xfId="0" applyNumberFormat="1" applyFont="1" applyBorder="1" applyAlignment="1">
      <alignment horizontal="left" vertical="top"/>
    </xf>
    <xf numFmtId="17" fontId="2" fillId="0" borderId="16" xfId="0" applyNumberFormat="1" applyFont="1" applyBorder="1"/>
    <xf numFmtId="0" fontId="2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4" xfId="0" applyFont="1" applyBorder="1"/>
    <xf numFmtId="3" fontId="2" fillId="0" borderId="0" xfId="0" applyNumberFormat="1" applyFont="1"/>
    <xf numFmtId="165" fontId="2" fillId="0" borderId="0" xfId="1" applyNumberFormat="1" applyFont="1"/>
    <xf numFmtId="165" fontId="3" fillId="0" borderId="0" xfId="1" applyNumberFormat="1" applyFont="1"/>
    <xf numFmtId="3" fontId="0" fillId="0" borderId="0" xfId="0" applyNumberFormat="1"/>
    <xf numFmtId="3" fontId="3" fillId="0" borderId="0" xfId="0" applyNumberFormat="1" applyFont="1"/>
    <xf numFmtId="0" fontId="2" fillId="0" borderId="9" xfId="0" applyFont="1" applyBorder="1"/>
    <xf numFmtId="8" fontId="0" fillId="0" borderId="16" xfId="0" applyNumberFormat="1" applyBorder="1"/>
    <xf numFmtId="8" fontId="3" fillId="0" borderId="16" xfId="0" applyNumberFormat="1" applyFont="1" applyBorder="1" applyAlignment="1">
      <alignment horizontal="right"/>
    </xf>
    <xf numFmtId="8" fontId="62" fillId="0" borderId="0" xfId="0" applyNumberFormat="1" applyFont="1"/>
    <xf numFmtId="8" fontId="63" fillId="0" borderId="0" xfId="0" applyNumberFormat="1" applyFont="1"/>
    <xf numFmtId="8" fontId="2" fillId="0" borderId="0" xfId="0" applyNumberFormat="1" applyFont="1"/>
    <xf numFmtId="0" fontId="0" fillId="0" borderId="0" xfId="0" applyAlignment="1">
      <alignment horizontal="left"/>
    </xf>
    <xf numFmtId="0" fontId="9" fillId="0" borderId="19" xfId="0" quotePrefix="1" applyFont="1" applyBorder="1" applyAlignment="1">
      <alignment horizontal="right" vertical="center"/>
    </xf>
    <xf numFmtId="10" fontId="7" fillId="0" borderId="0" xfId="0" applyNumberFormat="1" applyFont="1" applyFill="1" applyAlignment="1">
      <alignment horizontal="right" vertical="center"/>
    </xf>
    <xf numFmtId="10" fontId="7" fillId="0" borderId="21" xfId="0" applyNumberFormat="1" applyFont="1" applyFill="1" applyBorder="1" applyAlignment="1">
      <alignment horizontal="right" vertical="center"/>
    </xf>
    <xf numFmtId="10" fontId="7" fillId="0" borderId="24" xfId="0" applyNumberFormat="1" applyFont="1" applyFill="1" applyBorder="1" applyAlignment="1">
      <alignment horizontal="right" vertical="center"/>
    </xf>
    <xf numFmtId="10" fontId="7" fillId="0" borderId="18" xfId="0" applyNumberFormat="1" applyFont="1" applyFill="1" applyBorder="1" applyAlignment="1">
      <alignment horizontal="right" vertical="center"/>
    </xf>
    <xf numFmtId="0" fontId="7" fillId="0" borderId="0" xfId="0" applyFont="1" applyFill="1"/>
    <xf numFmtId="10" fontId="7" fillId="0" borderId="19" xfId="0" applyNumberFormat="1" applyFont="1" applyFill="1" applyBorder="1" applyAlignment="1">
      <alignment horizontal="right" vertical="center"/>
    </xf>
    <xf numFmtId="10" fontId="7" fillId="0" borderId="0" xfId="0" applyNumberFormat="1" applyFont="1" applyFill="1" applyBorder="1" applyAlignment="1">
      <alignment horizontal="right" vertical="center"/>
    </xf>
    <xf numFmtId="0" fontId="65" fillId="0" borderId="20" xfId="16" applyNumberFormat="1" applyFont="1" applyFill="1" applyBorder="1" applyAlignment="1">
      <alignment horizontal="center"/>
    </xf>
    <xf numFmtId="0" fontId="65" fillId="0" borderId="0" xfId="16" applyNumberFormat="1" applyFont="1" applyFill="1" applyBorder="1" applyAlignment="1">
      <alignment horizontal="left"/>
    </xf>
    <xf numFmtId="0" fontId="65" fillId="0" borderId="0" xfId="16" applyNumberFormat="1" applyFont="1" applyFill="1" applyBorder="1" applyAlignment="1"/>
    <xf numFmtId="177" fontId="65" fillId="0" borderId="21" xfId="16" applyNumberFormat="1" applyFont="1" applyFill="1" applyBorder="1" applyAlignment="1"/>
    <xf numFmtId="0" fontId="1" fillId="0" borderId="0" xfId="16" applyNumberFormat="1" applyFont="1" applyFill="1" applyBorder="1" applyAlignment="1"/>
    <xf numFmtId="193" fontId="65" fillId="0" borderId="0" xfId="16" applyNumberFormat="1" applyFont="1" applyFill="1" applyBorder="1" applyAlignment="1"/>
    <xf numFmtId="177" fontId="65" fillId="0" borderId="31" xfId="16" applyNumberFormat="1" applyFont="1" applyFill="1" applyBorder="1" applyAlignment="1"/>
    <xf numFmtId="0" fontId="7" fillId="0" borderId="0" xfId="0" applyNumberFormat="1" applyFont="1" applyFill="1" applyBorder="1" applyAlignment="1">
      <alignment horizontal="left"/>
    </xf>
    <xf numFmtId="9" fontId="66" fillId="22" borderId="0" xfId="16" applyNumberFormat="1" applyFont="1" applyFill="1" applyBorder="1" applyAlignment="1"/>
    <xf numFmtId="177" fontId="66" fillId="22" borderId="77" xfId="16" applyNumberFormat="1" applyFont="1" applyFill="1" applyBorder="1" applyAlignment="1" applyProtection="1">
      <protection locked="0"/>
    </xf>
    <xf numFmtId="0" fontId="4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10" fontId="53" fillId="0" borderId="26" xfId="25" applyNumberFormat="1" applyBorder="1"/>
    <xf numFmtId="181" fontId="14" fillId="0" borderId="3" xfId="0" applyNumberFormat="1" applyFont="1" applyFill="1" applyBorder="1"/>
    <xf numFmtId="10" fontId="19" fillId="0" borderId="0" xfId="2" applyNumberFormat="1" applyFont="1" applyAlignment="1">
      <alignment horizontal="right"/>
    </xf>
    <xf numFmtId="0" fontId="19" fillId="0" borderId="0" xfId="2" applyNumberFormat="1" applyFont="1" applyAlignment="1">
      <alignment horizontal="center"/>
    </xf>
    <xf numFmtId="10" fontId="19" fillId="0" borderId="0" xfId="2" applyNumberFormat="1" applyFont="1" applyBorder="1" applyAlignment="1">
      <alignment horizontal="right"/>
    </xf>
    <xf numFmtId="0" fontId="24" fillId="0" borderId="0" xfId="2" applyNumberFormat="1" applyFont="1" applyBorder="1" applyAlignment="1">
      <alignment horizontal="left"/>
    </xf>
    <xf numFmtId="0" fontId="24" fillId="0" borderId="0" xfId="2" applyNumberFormat="1" applyFont="1" applyBorder="1" applyAlignment="1">
      <alignment horizontal="center"/>
    </xf>
    <xf numFmtId="10" fontId="25" fillId="0" borderId="0" xfId="2" applyNumberFormat="1" applyFont="1" applyBorder="1" applyAlignment="1">
      <alignment horizontal="right"/>
    </xf>
    <xf numFmtId="10" fontId="24" fillId="0" borderId="0" xfId="2" applyNumberFormat="1" applyFont="1" applyBorder="1" applyAlignment="1">
      <alignment horizontal="right"/>
    </xf>
    <xf numFmtId="0" fontId="67" fillId="0" borderId="0" xfId="4" applyFont="1" applyBorder="1" applyAlignment="1">
      <alignment horizontal="left"/>
    </xf>
    <xf numFmtId="0" fontId="67" fillId="0" borderId="0" xfId="4" applyFont="1" applyAlignment="1">
      <alignment horizontal="left"/>
    </xf>
    <xf numFmtId="0" fontId="16" fillId="0" borderId="0" xfId="16"/>
    <xf numFmtId="0" fontId="70" fillId="0" borderId="0" xfId="0" quotePrefix="1" applyNumberFormat="1" applyFont="1" applyFill="1" applyBorder="1" applyAlignment="1">
      <alignment horizontal="right"/>
    </xf>
    <xf numFmtId="0" fontId="64" fillId="0" borderId="0" xfId="16" applyNumberFormat="1" applyFont="1" applyFill="1" applyAlignment="1" applyProtection="1">
      <alignment horizontal="centerContinuous"/>
      <protection locked="0"/>
    </xf>
    <xf numFmtId="0" fontId="64" fillId="0" borderId="0" xfId="16" applyNumberFormat="1" applyFont="1" applyFill="1" applyAlignment="1">
      <alignment horizontal="centerContinuous"/>
    </xf>
    <xf numFmtId="0" fontId="71" fillId="0" borderId="0" xfId="16" applyNumberFormat="1" applyFont="1" applyFill="1" applyAlignment="1">
      <alignment horizontal="centerContinuous"/>
    </xf>
    <xf numFmtId="0" fontId="16" fillId="0" borderId="20" xfId="16" applyBorder="1"/>
    <xf numFmtId="0" fontId="16" fillId="0" borderId="0" xfId="16" applyBorder="1"/>
    <xf numFmtId="177" fontId="64" fillId="0" borderId="21" xfId="0" applyNumberFormat="1" applyFont="1" applyFill="1" applyBorder="1" applyAlignment="1">
      <alignment horizontal="right"/>
    </xf>
    <xf numFmtId="0" fontId="16" fillId="0" borderId="21" xfId="16" applyBorder="1"/>
    <xf numFmtId="0" fontId="64" fillId="0" borderId="20" xfId="16" applyNumberFormat="1" applyFont="1" applyFill="1" applyBorder="1" applyAlignment="1">
      <alignment horizontal="centerContinuous"/>
    </xf>
    <xf numFmtId="0" fontId="64" fillId="0" borderId="0" xfId="16" applyNumberFormat="1" applyFont="1" applyFill="1" applyBorder="1" applyAlignment="1">
      <alignment horizontal="centerContinuous"/>
    </xf>
    <xf numFmtId="0" fontId="71" fillId="0" borderId="20" xfId="16" applyNumberFormat="1" applyFont="1" applyFill="1" applyBorder="1" applyAlignment="1">
      <alignment horizontal="centerContinuous"/>
    </xf>
    <xf numFmtId="0" fontId="71" fillId="0" borderId="0" xfId="16" applyNumberFormat="1" applyFont="1" applyFill="1" applyBorder="1" applyAlignment="1">
      <alignment horizontal="centerContinuous"/>
    </xf>
    <xf numFmtId="0" fontId="7" fillId="0" borderId="0" xfId="0" applyFont="1" applyBorder="1"/>
    <xf numFmtId="0" fontId="3" fillId="0" borderId="2" xfId="0" applyFont="1" applyBorder="1" applyAlignment="1">
      <alignment horizontal="left" indent="2"/>
    </xf>
    <xf numFmtId="0" fontId="3" fillId="0" borderId="29" xfId="0" applyFont="1" applyBorder="1" applyAlignment="1">
      <alignment horizontal="left" indent="2"/>
    </xf>
    <xf numFmtId="0" fontId="17" fillId="0" borderId="0" xfId="4" applyFont="1" applyAlignment="1">
      <alignment horizontal="center"/>
    </xf>
    <xf numFmtId="0" fontId="72" fillId="15" borderId="0" xfId="0" applyFont="1" applyFill="1"/>
    <xf numFmtId="0" fontId="2" fillId="15" borderId="0" xfId="0" applyFont="1" applyFill="1"/>
    <xf numFmtId="0" fontId="61" fillId="15" borderId="0" xfId="0" applyFont="1" applyFill="1"/>
    <xf numFmtId="0" fontId="73" fillId="0" borderId="4" xfId="0" applyFont="1" applyBorder="1" applyAlignment="1">
      <alignment horizontal="left"/>
    </xf>
    <xf numFmtId="182" fontId="14" fillId="23" borderId="4" xfId="0" applyNumberFormat="1" applyFont="1" applyFill="1" applyBorder="1"/>
    <xf numFmtId="183" fontId="14" fillId="23" borderId="4" xfId="0" applyNumberFormat="1" applyFont="1" applyFill="1" applyBorder="1"/>
    <xf numFmtId="0" fontId="73" fillId="0" borderId="4" xfId="0" applyFont="1" applyBorder="1" applyAlignment="1">
      <alignment horizontal="center"/>
    </xf>
    <xf numFmtId="182" fontId="32" fillId="23" borderId="4" xfId="0" applyNumberFormat="1" applyFont="1" applyFill="1" applyBorder="1"/>
    <xf numFmtId="188" fontId="46" fillId="23" borderId="78" xfId="0" applyNumberFormat="1" applyFont="1" applyFill="1" applyBorder="1"/>
    <xf numFmtId="0" fontId="74" fillId="0" borderId="10" xfId="0" applyFont="1" applyBorder="1"/>
    <xf numFmtId="0" fontId="74" fillId="0" borderId="79" xfId="0" applyFont="1" applyBorder="1"/>
    <xf numFmtId="0" fontId="74" fillId="0" borderId="80" xfId="0" applyFont="1" applyBorder="1"/>
    <xf numFmtId="0" fontId="0" fillId="0" borderId="9" xfId="0" applyFill="1" applyBorder="1"/>
    <xf numFmtId="0" fontId="0" fillId="0" borderId="81" xfId="0" applyFill="1" applyBorder="1"/>
    <xf numFmtId="188" fontId="46" fillId="23" borderId="82" xfId="0" applyNumberFormat="1" applyFont="1" applyFill="1" applyBorder="1"/>
    <xf numFmtId="182" fontId="4" fillId="0" borderId="83" xfId="1" applyNumberFormat="1" applyFont="1" applyFill="1" applyBorder="1" applyAlignment="1">
      <alignment horizontal="center"/>
    </xf>
    <xf numFmtId="182" fontId="4" fillId="0" borderId="84" xfId="1" applyNumberFormat="1" applyFont="1" applyFill="1" applyBorder="1" applyAlignment="1">
      <alignment horizontal="center"/>
    </xf>
    <xf numFmtId="182" fontId="4" fillId="0" borderId="45" xfId="1" applyNumberFormat="1" applyFont="1" applyFill="1" applyBorder="1" applyAlignment="1">
      <alignment horizontal="center"/>
    </xf>
    <xf numFmtId="167" fontId="0" fillId="0" borderId="16" xfId="2" applyNumberFormat="1" applyFont="1" applyBorder="1"/>
    <xf numFmtId="0" fontId="74" fillId="0" borderId="0" xfId="0" applyFont="1" applyAlignment="1">
      <alignment horizontal="right"/>
    </xf>
    <xf numFmtId="0" fontId="74" fillId="0" borderId="0" xfId="0" applyFont="1" applyAlignment="1">
      <alignment horizontal="left"/>
    </xf>
    <xf numFmtId="181" fontId="32" fillId="23" borderId="2" xfId="0" applyNumberFormat="1" applyFont="1" applyFill="1" applyBorder="1"/>
    <xf numFmtId="181" fontId="14" fillId="23" borderId="0" xfId="0" applyNumberFormat="1" applyFont="1" applyFill="1" applyBorder="1"/>
    <xf numFmtId="181" fontId="14" fillId="23" borderId="3" xfId="0" applyNumberFormat="1" applyFont="1" applyFill="1" applyBorder="1"/>
    <xf numFmtId="194" fontId="4" fillId="23" borderId="27" xfId="0" applyNumberFormat="1" applyFont="1" applyFill="1" applyBorder="1"/>
    <xf numFmtId="186" fontId="12" fillId="20" borderId="8" xfId="0" applyNumberFormat="1" applyFont="1" applyFill="1" applyBorder="1"/>
    <xf numFmtId="14" fontId="12" fillId="20" borderId="8" xfId="0" applyNumberFormat="1" applyFont="1" applyFill="1" applyBorder="1"/>
    <xf numFmtId="184" fontId="12" fillId="20" borderId="2" xfId="0" applyNumberFormat="1" applyFont="1" applyFill="1" applyBorder="1"/>
    <xf numFmtId="185" fontId="14" fillId="20" borderId="2" xfId="0" applyNumberFormat="1" applyFont="1" applyFill="1" applyBorder="1"/>
    <xf numFmtId="184" fontId="12" fillId="20" borderId="0" xfId="0" applyNumberFormat="1" applyFont="1" applyFill="1"/>
    <xf numFmtId="185" fontId="14" fillId="20" borderId="0" xfId="0" applyNumberFormat="1" applyFont="1" applyFill="1"/>
    <xf numFmtId="184" fontId="12" fillId="20" borderId="3" xfId="0" applyNumberFormat="1" applyFont="1" applyFill="1" applyBorder="1"/>
    <xf numFmtId="184" fontId="44" fillId="20" borderId="0" xfId="0" applyNumberFormat="1" applyFont="1" applyFill="1"/>
    <xf numFmtId="184" fontId="44" fillId="20" borderId="0" xfId="0" applyNumberFormat="1" applyFont="1" applyFill="1" applyBorder="1"/>
    <xf numFmtId="185" fontId="14" fillId="20" borderId="3" xfId="0" applyNumberFormat="1" applyFont="1" applyFill="1" applyBorder="1"/>
    <xf numFmtId="186" fontId="15" fillId="20" borderId="2" xfId="0" applyNumberFormat="1" applyFont="1" applyFill="1" applyBorder="1"/>
    <xf numFmtId="0" fontId="0" fillId="20" borderId="2" xfId="0" applyFill="1" applyBorder="1"/>
    <xf numFmtId="186" fontId="14" fillId="20" borderId="2" xfId="0" applyNumberFormat="1" applyFont="1" applyFill="1" applyBorder="1"/>
    <xf numFmtId="186" fontId="15" fillId="20" borderId="0" xfId="0" applyNumberFormat="1" applyFont="1" applyFill="1"/>
    <xf numFmtId="0" fontId="0" fillId="20" borderId="0" xfId="0" applyFill="1"/>
    <xf numFmtId="186" fontId="14" fillId="20" borderId="0" xfId="0" applyNumberFormat="1" applyFont="1" applyFill="1"/>
    <xf numFmtId="186" fontId="15" fillId="20" borderId="3" xfId="0" applyNumberFormat="1" applyFont="1" applyFill="1" applyBorder="1"/>
    <xf numFmtId="0" fontId="0" fillId="20" borderId="3" xfId="0" applyFill="1" applyBorder="1"/>
    <xf numFmtId="186" fontId="14" fillId="20" borderId="3" xfId="0" applyNumberFormat="1" applyFont="1" applyFill="1" applyBorder="1"/>
    <xf numFmtId="186" fontId="2" fillId="20" borderId="0" xfId="0" applyNumberFormat="1" applyFont="1" applyFill="1"/>
    <xf numFmtId="0" fontId="2" fillId="20" borderId="0" xfId="0" applyFont="1" applyFill="1"/>
    <xf numFmtId="186" fontId="44" fillId="20" borderId="0" xfId="0" applyNumberFormat="1" applyFont="1" applyFill="1"/>
    <xf numFmtId="182" fontId="15" fillId="20" borderId="2" xfId="0" applyNumberFormat="1" applyFont="1" applyFill="1" applyBorder="1"/>
    <xf numFmtId="181" fontId="14" fillId="20" borderId="2" xfId="0" applyNumberFormat="1" applyFont="1" applyFill="1" applyBorder="1"/>
    <xf numFmtId="182" fontId="15" fillId="20" borderId="0" xfId="0" applyNumberFormat="1" applyFont="1" applyFill="1"/>
    <xf numFmtId="182" fontId="15" fillId="20" borderId="3" xfId="0" applyNumberFormat="1" applyFont="1" applyFill="1" applyBorder="1"/>
    <xf numFmtId="185" fontId="12" fillId="20" borderId="2" xfId="0" applyNumberFormat="1" applyFont="1" applyFill="1" applyBorder="1"/>
    <xf numFmtId="187" fontId="14" fillId="20" borderId="2" xfId="0" applyNumberFormat="1" applyFont="1" applyFill="1" applyBorder="1"/>
    <xf numFmtId="185" fontId="12" fillId="20" borderId="0" xfId="0" applyNumberFormat="1" applyFont="1" applyFill="1"/>
    <xf numFmtId="185" fontId="12" fillId="20" borderId="3" xfId="0" applyNumberFormat="1" applyFont="1" applyFill="1" applyBorder="1"/>
    <xf numFmtId="185" fontId="44" fillId="20" borderId="0" xfId="0" applyNumberFormat="1" applyFont="1" applyFill="1"/>
    <xf numFmtId="185" fontId="44" fillId="20" borderId="0" xfId="0" applyNumberFormat="1" applyFont="1" applyFill="1" applyBorder="1"/>
    <xf numFmtId="186" fontId="15" fillId="20" borderId="0" xfId="0" applyNumberFormat="1" applyFont="1" applyFill="1" applyBorder="1"/>
    <xf numFmtId="186" fontId="2" fillId="20" borderId="0" xfId="0" applyNumberFormat="1" applyFont="1" applyFill="1" applyBorder="1"/>
    <xf numFmtId="181" fontId="14" fillId="20" borderId="0" xfId="0" applyNumberFormat="1" applyFont="1" applyFill="1"/>
    <xf numFmtId="181" fontId="14" fillId="20" borderId="3" xfId="0" applyNumberFormat="1" applyFont="1" applyFill="1" applyBorder="1"/>
    <xf numFmtId="181" fontId="44" fillId="20" borderId="0" xfId="0" applyNumberFormat="1" applyFont="1" applyFill="1"/>
    <xf numFmtId="3" fontId="0" fillId="20" borderId="11" xfId="0" applyNumberFormat="1" applyFill="1" applyBorder="1"/>
    <xf numFmtId="3" fontId="0" fillId="20" borderId="0" xfId="0" applyNumberFormat="1" applyFill="1" applyBorder="1"/>
    <xf numFmtId="3" fontId="0" fillId="20" borderId="16" xfId="0" applyNumberFormat="1" applyFill="1" applyBorder="1"/>
    <xf numFmtId="0" fontId="61" fillId="20" borderId="0" xfId="0" applyFont="1" applyFill="1"/>
    <xf numFmtId="0" fontId="72" fillId="20" borderId="0" xfId="0" applyFont="1" applyFill="1"/>
    <xf numFmtId="0" fontId="75" fillId="15" borderId="0" xfId="0" applyFont="1" applyFill="1"/>
    <xf numFmtId="7" fontId="14" fillId="4" borderId="0" xfId="0" applyNumberFormat="1" applyFont="1" applyFill="1" applyBorder="1"/>
    <xf numFmtId="0" fontId="0" fillId="4" borderId="0" xfId="0" applyFill="1"/>
    <xf numFmtId="186" fontId="14" fillId="4" borderId="2" xfId="0" applyNumberFormat="1" applyFont="1" applyFill="1" applyBorder="1"/>
    <xf numFmtId="182" fontId="14" fillId="4" borderId="0" xfId="0" applyNumberFormat="1" applyFont="1" applyFill="1" applyBorder="1"/>
    <xf numFmtId="181" fontId="14" fillId="4" borderId="2" xfId="0" applyNumberFormat="1" applyFont="1" applyFill="1" applyBorder="1"/>
    <xf numFmtId="181" fontId="14" fillId="4" borderId="11" xfId="0" applyNumberFormat="1" applyFont="1" applyFill="1" applyBorder="1"/>
    <xf numFmtId="181" fontId="14" fillId="4" borderId="0" xfId="0" applyNumberFormat="1" applyFont="1" applyFill="1" applyBorder="1"/>
    <xf numFmtId="181" fontId="44" fillId="4" borderId="2" xfId="0" applyNumberFormat="1" applyFont="1" applyFill="1" applyBorder="1"/>
    <xf numFmtId="0" fontId="76" fillId="0" borderId="0" xfId="0" applyFont="1"/>
    <xf numFmtId="0" fontId="75" fillId="0" borderId="0" xfId="0" applyFont="1"/>
    <xf numFmtId="169" fontId="0" fillId="4" borderId="0" xfId="3" applyNumberFormat="1" applyFont="1" applyFill="1"/>
    <xf numFmtId="168" fontId="0" fillId="4" borderId="0" xfId="0" applyNumberFormat="1" applyFill="1"/>
    <xf numFmtId="168" fontId="6" fillId="4" borderId="0" xfId="0" applyNumberFormat="1" applyFont="1" applyFill="1"/>
    <xf numFmtId="169" fontId="6" fillId="4" borderId="0" xfId="0" applyNumberFormat="1" applyFont="1" applyFill="1"/>
    <xf numFmtId="165" fontId="0" fillId="4" borderId="0" xfId="0" applyNumberFormat="1" applyFill="1" applyBorder="1"/>
    <xf numFmtId="182" fontId="11" fillId="4" borderId="5" xfId="3" applyNumberFormat="1" applyFont="1" applyFill="1" applyBorder="1"/>
    <xf numFmtId="164" fontId="14" fillId="4" borderId="4" xfId="0" applyNumberFormat="1" applyFont="1" applyFill="1" applyBorder="1"/>
    <xf numFmtId="166" fontId="14" fillId="4" borderId="4" xfId="0" applyNumberFormat="1" applyFont="1" applyFill="1" applyBorder="1"/>
    <xf numFmtId="183" fontId="14" fillId="4" borderId="4" xfId="0" applyNumberFormat="1" applyFont="1" applyFill="1" applyBorder="1"/>
    <xf numFmtId="183" fontId="14" fillId="4" borderId="1" xfId="0" applyNumberFormat="1" applyFont="1" applyFill="1" applyBorder="1"/>
    <xf numFmtId="183" fontId="14" fillId="4" borderId="56" xfId="0" applyNumberFormat="1" applyFont="1" applyFill="1" applyBorder="1"/>
    <xf numFmtId="182" fontId="32" fillId="4" borderId="0" xfId="0" applyNumberFormat="1" applyFont="1" applyFill="1" applyBorder="1"/>
    <xf numFmtId="182" fontId="32" fillId="4" borderId="4" xfId="0" applyNumberFormat="1" applyFont="1" applyFill="1" applyBorder="1"/>
    <xf numFmtId="186" fontId="32" fillId="4" borderId="1" xfId="0" applyNumberFormat="1" applyFont="1" applyFill="1" applyBorder="1"/>
    <xf numFmtId="165" fontId="14" fillId="4" borderId="4" xfId="0" applyNumberFormat="1" applyFont="1" applyFill="1" applyBorder="1"/>
    <xf numFmtId="0" fontId="3" fillId="4" borderId="0" xfId="0" applyFont="1" applyFill="1" applyAlignment="1">
      <alignment horizontal="centerContinuous"/>
    </xf>
    <xf numFmtId="166" fontId="3" fillId="4" borderId="0" xfId="0" applyNumberFormat="1" applyFont="1" applyFill="1"/>
    <xf numFmtId="166" fontId="32" fillId="4" borderId="4" xfId="0" applyNumberFormat="1" applyFont="1" applyFill="1" applyBorder="1"/>
    <xf numFmtId="183" fontId="32" fillId="4" borderId="4" xfId="0" applyNumberFormat="1" applyFont="1" applyFill="1" applyBorder="1"/>
    <xf numFmtId="42" fontId="0" fillId="4" borderId="67" xfId="3" applyNumberFormat="1" applyFont="1" applyFill="1" applyBorder="1" applyAlignment="1">
      <alignment horizontal="center"/>
    </xf>
    <xf numFmtId="0" fontId="76" fillId="15" borderId="0" xfId="0" applyFont="1" applyFill="1"/>
    <xf numFmtId="0" fontId="47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5" fillId="15" borderId="0" xfId="0" applyFont="1" applyFill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 vertical="top" wrapText="1"/>
    </xf>
    <xf numFmtId="0" fontId="64" fillId="0" borderId="20" xfId="0" applyNumberFormat="1" applyFont="1" applyFill="1" applyBorder="1" applyAlignment="1" applyProtection="1">
      <alignment horizontal="center"/>
      <protection locked="0"/>
    </xf>
    <xf numFmtId="0" fontId="64" fillId="0" borderId="0" xfId="0" applyNumberFormat="1" applyFont="1" applyFill="1" applyBorder="1" applyAlignment="1" applyProtection="1">
      <alignment horizontal="center"/>
      <protection locked="0"/>
    </xf>
    <xf numFmtId="0" fontId="64" fillId="0" borderId="22" xfId="0" applyNumberFormat="1" applyFont="1" applyFill="1" applyBorder="1" applyAlignment="1" applyProtection="1">
      <alignment horizontal="center"/>
      <protection locked="0"/>
    </xf>
    <xf numFmtId="0" fontId="64" fillId="0" borderId="20" xfId="0" applyNumberFormat="1" applyFont="1" applyFill="1" applyBorder="1" applyAlignment="1">
      <alignment horizontal="center"/>
    </xf>
    <xf numFmtId="0" fontId="64" fillId="0" borderId="0" xfId="0" applyNumberFormat="1" applyFont="1" applyFill="1" applyBorder="1" applyAlignment="1">
      <alignment horizontal="center"/>
    </xf>
    <xf numFmtId="0" fontId="64" fillId="0" borderId="22" xfId="0" applyNumberFormat="1" applyFont="1" applyFill="1" applyBorder="1" applyAlignment="1">
      <alignment horizontal="center"/>
    </xf>
    <xf numFmtId="0" fontId="64" fillId="0" borderId="21" xfId="0" applyNumberFormat="1" applyFont="1" applyFill="1" applyBorder="1" applyAlignment="1" applyProtection="1">
      <alignment horizontal="center"/>
      <protection locked="0"/>
    </xf>
    <xf numFmtId="0" fontId="16" fillId="0" borderId="0" xfId="4" applyFont="1" applyAlignment="1">
      <alignment horizontal="left" wrapText="1"/>
    </xf>
    <xf numFmtId="0" fontId="17" fillId="0" borderId="0" xfId="4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6" fillId="0" borderId="0" xfId="25" applyFont="1" applyAlignment="1">
      <alignment vertical="center"/>
    </xf>
    <xf numFmtId="0" fontId="53" fillId="0" borderId="0" xfId="25" applyAlignment="1">
      <alignment vertical="center"/>
    </xf>
    <xf numFmtId="0" fontId="54" fillId="0" borderId="0" xfId="25" applyFont="1" applyAlignment="1">
      <alignment horizontal="center"/>
    </xf>
    <xf numFmtId="0" fontId="58" fillId="0" borderId="27" xfId="26" applyBorder="1" applyAlignment="1">
      <alignment horizontal="center" vertical="center" wrapText="1"/>
    </xf>
    <xf numFmtId="0" fontId="58" fillId="0" borderId="5" xfId="26" applyBorder="1" applyAlignment="1">
      <alignment horizontal="center" vertical="center" wrapText="1"/>
    </xf>
    <xf numFmtId="0" fontId="58" fillId="19" borderId="63" xfId="26" applyFill="1" applyBorder="1" applyAlignment="1">
      <alignment horizontal="center" vertical="center" wrapText="1"/>
    </xf>
    <xf numFmtId="0" fontId="53" fillId="0" borderId="36" xfId="25" applyBorder="1" applyAlignment="1">
      <alignment horizontal="center" vertical="center" wrapText="1"/>
    </xf>
    <xf numFmtId="0" fontId="16" fillId="0" borderId="0" xfId="25" quotePrefix="1" applyFont="1" applyAlignment="1">
      <alignment horizontal="left" wrapText="1"/>
    </xf>
    <xf numFmtId="0" fontId="53" fillId="0" borderId="0" xfId="25" quotePrefix="1" applyAlignment="1">
      <alignment horizontal="left" wrapText="1"/>
    </xf>
    <xf numFmtId="0" fontId="17" fillId="17" borderId="0" xfId="26" applyFont="1" applyFill="1" applyAlignment="1">
      <alignment vertical="center"/>
    </xf>
    <xf numFmtId="0" fontId="60" fillId="18" borderId="0" xfId="25" applyFont="1" applyFill="1" applyAlignment="1" applyProtection="1">
      <alignment vertical="center"/>
      <protection locked="0"/>
    </xf>
  </cellXfs>
  <cellStyles count="27">
    <cellStyle name="Comma" xfId="1" builtinId="3"/>
    <cellStyle name="Comma 2" xfId="6" xr:uid="{00000000-0005-0000-0000-000001000000}"/>
    <cellStyle name="Comma 3" xfId="7" xr:uid="{00000000-0005-0000-0000-000002000000}"/>
    <cellStyle name="Currency" xfId="3" builtinId="4"/>
    <cellStyle name="Entered" xfId="8" xr:uid="{00000000-0005-0000-0000-000004000000}"/>
    <cellStyle name="Grey" xfId="9" xr:uid="{00000000-0005-0000-0000-000005000000}"/>
    <cellStyle name="Heading1" xfId="10" xr:uid="{00000000-0005-0000-0000-000006000000}"/>
    <cellStyle name="Heading2" xfId="11" xr:uid="{00000000-0005-0000-0000-000007000000}"/>
    <cellStyle name="Hyperlink" xfId="26" builtinId="8"/>
    <cellStyle name="Input [yellow]" xfId="12" xr:uid="{00000000-0005-0000-0000-000009000000}"/>
    <cellStyle name="modified border" xfId="13" xr:uid="{00000000-0005-0000-0000-00000A000000}"/>
    <cellStyle name="modified border1" xfId="14" xr:uid="{00000000-0005-0000-0000-00000B000000}"/>
    <cellStyle name="Normal" xfId="0" builtinId="0"/>
    <cellStyle name="Normal - Style1" xfId="15" xr:uid="{00000000-0005-0000-0000-00000D000000}"/>
    <cellStyle name="Normal 2" xfId="16" xr:uid="{00000000-0005-0000-0000-00000E000000}"/>
    <cellStyle name="Normal 3" xfId="17" xr:uid="{00000000-0005-0000-0000-00000F000000}"/>
    <cellStyle name="Normal 4" xfId="18" xr:uid="{00000000-0005-0000-0000-000010000000}"/>
    <cellStyle name="Normal 5" xfId="19" xr:uid="{00000000-0005-0000-0000-000011000000}"/>
    <cellStyle name="Normal 6" xfId="25" xr:uid="{00000000-0005-0000-0000-000012000000}"/>
    <cellStyle name="Normal_Energy and Demand Allocations_TYE 09-30-2003_WEATHER ADJUSTEDV5 2" xfId="4" xr:uid="{00000000-0005-0000-0000-000013000000}"/>
    <cellStyle name="Percent" xfId="2" builtinId="5"/>
    <cellStyle name="Percent [2]" xfId="20" xr:uid="{00000000-0005-0000-0000-000015000000}"/>
    <cellStyle name="Percent 2" xfId="21" xr:uid="{00000000-0005-0000-0000-000016000000}"/>
    <cellStyle name="Percent 3" xfId="5" xr:uid="{00000000-0005-0000-0000-000017000000}"/>
    <cellStyle name="StmtTtl1" xfId="22" xr:uid="{00000000-0005-0000-0000-000018000000}"/>
    <cellStyle name="StmtTtl2" xfId="23" xr:uid="{00000000-0005-0000-0000-000019000000}"/>
    <cellStyle name="Style 1" xfId="24" xr:uid="{00000000-0005-0000-0000-00001A000000}"/>
  </cellStyles>
  <dxfs count="7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6</xdr:col>
      <xdr:colOff>565377</xdr:colOff>
      <xdr:row>59</xdr:row>
      <xdr:rowOff>146336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050" y="4927600"/>
          <a:ext cx="4413477" cy="55565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158749</xdr:rowOff>
    </xdr:from>
    <xdr:to>
      <xdr:col>6</xdr:col>
      <xdr:colOff>520699</xdr:colOff>
      <xdr:row>64</xdr:row>
      <xdr:rowOff>143754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050" y="10642599"/>
          <a:ext cx="4368799" cy="626355"/>
        </a:xfrm>
        <a:prstGeom prst="rect">
          <a:avLst/>
        </a:prstGeom>
      </xdr:spPr>
    </xdr:pic>
    <xdr:clientData/>
  </xdr:twoCellAnchor>
  <xdr:twoCellAnchor>
    <xdr:from>
      <xdr:col>1</xdr:col>
      <xdr:colOff>558800</xdr:colOff>
      <xdr:row>50</xdr:row>
      <xdr:rowOff>57150</xdr:rowOff>
    </xdr:from>
    <xdr:to>
      <xdr:col>2</xdr:col>
      <xdr:colOff>768350</xdr:colOff>
      <xdr:row>53</xdr:row>
      <xdr:rowOff>19050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1593850" y="8953500"/>
          <a:ext cx="1016000" cy="438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793750</xdr:colOff>
      <xdr:row>51</xdr:row>
      <xdr:rowOff>69850</xdr:rowOff>
    </xdr:from>
    <xdr:to>
      <xdr:col>7</xdr:col>
      <xdr:colOff>12700</xdr:colOff>
      <xdr:row>51</xdr:row>
      <xdr:rowOff>101600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flipV="1">
          <a:off x="2635250" y="9131300"/>
          <a:ext cx="3079750" cy="317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stateofwa-my.sharepoint.com/personal/chris_mcguire_utc_wa_gov/Documents/Local%20Computer%20Files/Desktop/Users/rsherl/AppData/Local/Microsoft/Windows/INetCache/Content.Outlook/GZX7D14D/Eng%20Alloc%20%20Avg%20Line%20Loss%20Factor%20by%20Class_TYE1218.xlsx?261390C9" TargetMode="External"/><Relationship Id="rId1" Type="http://schemas.openxmlformats.org/officeDocument/2006/relationships/externalLinkPath" Target="file:///\\261390C9\Eng%20Alloc%20%20Avg%20Line%20Loss%20Factor%20by%20Class_TYE12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CDAS\GRC_2019\Final%20Estim%20of%20Class%20Hourly%20Loads_0424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 Adj kWh Allocation"/>
      <sheetName val="Avg Loss Factor by Class"/>
      <sheetName val="Loss at Peak - Prelim"/>
      <sheetName val="Mon Loss Factor @ Sys Peak"/>
      <sheetName val="Mon Loss Factor by Class"/>
    </sheetNames>
    <sheetDataSet>
      <sheetData sheetId="0" refreshError="1"/>
      <sheetData sheetId="1" refreshError="1"/>
      <sheetData sheetId="2">
        <row r="24">
          <cell r="E24">
            <v>831.0577259435554</v>
          </cell>
          <cell r="F24">
            <v>383616.17135738832</v>
          </cell>
          <cell r="G24">
            <v>432908.50216168351</v>
          </cell>
          <cell r="H24">
            <v>256067.09075776031</v>
          </cell>
          <cell r="I24">
            <v>1926.7026364139044</v>
          </cell>
          <cell r="J24">
            <v>169381.15576487154</v>
          </cell>
          <cell r="K24">
            <v>430.7000000000001</v>
          </cell>
          <cell r="L24">
            <v>67652.62769578585</v>
          </cell>
          <cell r="M24">
            <v>23873.502004593163</v>
          </cell>
          <cell r="N24">
            <v>9747.4433333333327</v>
          </cell>
          <cell r="O24">
            <v>69168.869083333324</v>
          </cell>
          <cell r="P24">
            <v>1626541.6907758305</v>
          </cell>
          <cell r="Q24">
            <v>200.33989291615759</v>
          </cell>
          <cell r="R24">
            <v>2460.9357971515842</v>
          </cell>
          <cell r="S24">
            <v>2316.428070316711</v>
          </cell>
          <cell r="T24">
            <v>328.50171941937214</v>
          </cell>
          <cell r="U24">
            <v>59.66445045864188</v>
          </cell>
          <cell r="V24">
            <v>11972.725430804838</v>
          </cell>
          <cell r="W24">
            <v>1717.1642671213274</v>
          </cell>
          <cell r="X24">
            <v>29.892050561080193</v>
          </cell>
          <cell r="Y24">
            <v>4787.109062591654</v>
          </cell>
          <cell r="Z24">
            <v>59234.060525990433</v>
          </cell>
          <cell r="AA24">
            <v>66635.147110322345</v>
          </cell>
          <cell r="AB24">
            <v>39135.120706198133</v>
          </cell>
          <cell r="AC24">
            <v>251673.71992420664</v>
          </cell>
          <cell r="AD24">
            <v>400.83056114533997</v>
          </cell>
          <cell r="AE24">
            <v>33.122061278067726</v>
          </cell>
          <cell r="AF24">
            <v>286.47962012725094</v>
          </cell>
          <cell r="AL24">
            <v>198654.46691666663</v>
          </cell>
          <cell r="AM24">
            <v>8915.4699999999993</v>
          </cell>
          <cell r="AN24">
            <v>34976.057500000003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 Class Hrly Load"/>
      <sheetName val="Prelim Class Hrly Load w Loss"/>
      <sheetName val="Hrly Load by Class - Reconciled"/>
      <sheetName val="Hrly Load by Class - Final"/>
      <sheetName val="Transportation Class Loads"/>
    </sheetNames>
    <sheetDataSet>
      <sheetData sheetId="0"/>
      <sheetData sheetId="1"/>
      <sheetData sheetId="2"/>
      <sheetData sheetId="3"/>
      <sheetData sheetId="4">
        <row r="9">
          <cell r="BE9">
            <v>74975062.919999987</v>
          </cell>
        </row>
        <row r="10">
          <cell r="BE10">
            <v>1661664054.6089966</v>
          </cell>
        </row>
        <row r="11">
          <cell r="BE11">
            <v>293153938.24000144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elibrary.ferc.gov/idmws/search/fercgensearch.asp" TargetMode="External"/><Relationship Id="rId13" Type="http://schemas.openxmlformats.org/officeDocument/2006/relationships/hyperlink" Target="http://elibrary.ferc.gov/idmws/search/fercgensearch.as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oasis.oati.com/PSEI/PSEIdocs/Final_OATT_Jan_3_2013_10th_revised_vol_7.pdf" TargetMode="External"/><Relationship Id="rId7" Type="http://schemas.openxmlformats.org/officeDocument/2006/relationships/hyperlink" Target="http://elibrary.ferc.gov/idmws/search/fercgensearch.asp" TargetMode="External"/><Relationship Id="rId12" Type="http://schemas.openxmlformats.org/officeDocument/2006/relationships/hyperlink" Target="http://elibrary.ferc.gov/idmws/search/fercgensearch.asp" TargetMode="External"/><Relationship Id="rId17" Type="http://schemas.openxmlformats.org/officeDocument/2006/relationships/printerSettings" Target="../printerSettings/printerSettings10.bin"/><Relationship Id="rId2" Type="http://schemas.openxmlformats.org/officeDocument/2006/relationships/hyperlink" Target="http://www.oasis.oati.com/PSEI/PSEIdocs/Final_OATT_Jan_3_2013_10th_revised_vol_7.pdf" TargetMode="External"/><Relationship Id="rId16" Type="http://schemas.openxmlformats.org/officeDocument/2006/relationships/hyperlink" Target="http://www.oasis.oati.com/woa/docs/PSEI/PSEIdocs/Current_PSE_OATT_7-12-19.pdf" TargetMode="External"/><Relationship Id="rId1" Type="http://schemas.openxmlformats.org/officeDocument/2006/relationships/hyperlink" Target="http://www.oasis.oati.com/PSEI/PSEIdocs/Final_OATT_Jan_3_2013_10th_revised_vol_7.pdf" TargetMode="External"/><Relationship Id="rId6" Type="http://schemas.openxmlformats.org/officeDocument/2006/relationships/hyperlink" Target="http://elibrary.ferc.gov/idmws/search/fercgensearch.asp" TargetMode="External"/><Relationship Id="rId11" Type="http://schemas.openxmlformats.org/officeDocument/2006/relationships/hyperlink" Target="http://elibrary.ferc.gov/idmws/search/fercgensearch.asp" TargetMode="External"/><Relationship Id="rId5" Type="http://schemas.openxmlformats.org/officeDocument/2006/relationships/hyperlink" Target="http://elibrary.ferc.gov/idmws/search/fercgensearch.asp" TargetMode="External"/><Relationship Id="rId15" Type="http://schemas.openxmlformats.org/officeDocument/2006/relationships/hyperlink" Target="http://elibrary.ferc.gov/idmws/search/fercgensearch.asp" TargetMode="External"/><Relationship Id="rId10" Type="http://schemas.openxmlformats.org/officeDocument/2006/relationships/hyperlink" Target="http://elibrary.ferc.gov/idmws/search/fercgensearch.asp" TargetMode="External"/><Relationship Id="rId4" Type="http://schemas.openxmlformats.org/officeDocument/2006/relationships/hyperlink" Target="http://elibrary.ferc.gov/idmws/search/fercgensearch.asp" TargetMode="External"/><Relationship Id="rId9" Type="http://schemas.openxmlformats.org/officeDocument/2006/relationships/hyperlink" Target="http://elibrary.ferc.gov/idmws/search/fercgensearch.asp" TargetMode="External"/><Relationship Id="rId14" Type="http://schemas.openxmlformats.org/officeDocument/2006/relationships/hyperlink" Target="http://www.oasis.oati.com/PSEI/PSEIdocs/PSE_Transmission_Rate_Case_FAQ_(final)_201208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41"/>
  <sheetViews>
    <sheetView tabSelected="1" workbookViewId="0">
      <selection activeCell="I11" sqref="I11"/>
    </sheetView>
  </sheetViews>
  <sheetFormatPr defaultRowHeight="15" x14ac:dyDescent="0.25"/>
  <sheetData>
    <row r="1" spans="1:19" x14ac:dyDescent="0.25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</row>
    <row r="2" spans="1:19" x14ac:dyDescent="0.2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ht="21" x14ac:dyDescent="0.35">
      <c r="A3" s="196" t="s">
        <v>329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</row>
    <row r="4" spans="1:19" x14ac:dyDescent="0.2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</row>
    <row r="5" spans="1:19" ht="23.25" x14ac:dyDescent="0.35">
      <c r="A5" s="574" t="s">
        <v>335</v>
      </c>
      <c r="B5" s="574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</row>
    <row r="6" spans="1:19" x14ac:dyDescent="0.25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</row>
    <row r="7" spans="1:19" x14ac:dyDescent="0.2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</row>
    <row r="8" spans="1:19" x14ac:dyDescent="0.25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</row>
    <row r="9" spans="1:19" ht="26.25" x14ac:dyDescent="0.4">
      <c r="A9" s="605" t="s">
        <v>348</v>
      </c>
      <c r="B9" s="605"/>
      <c r="C9" s="605"/>
      <c r="D9" s="605"/>
      <c r="E9" s="605"/>
      <c r="F9" s="60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</row>
    <row r="10" spans="1:19" x14ac:dyDescent="0.25">
      <c r="A10" s="195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</row>
    <row r="11" spans="1:19" x14ac:dyDescent="0.25">
      <c r="A11" s="195"/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</row>
    <row r="12" spans="1:19" x14ac:dyDescent="0.25">
      <c r="A12" s="195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</row>
    <row r="13" spans="1:19" x14ac:dyDescent="0.25">
      <c r="A13" s="195"/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</row>
    <row r="14" spans="1:19" x14ac:dyDescent="0.25">
      <c r="A14" s="195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</row>
    <row r="15" spans="1:19" x14ac:dyDescent="0.25">
      <c r="A15" s="195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</row>
    <row r="16" spans="1:19" x14ac:dyDescent="0.25">
      <c r="A16" s="195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</row>
    <row r="17" spans="1:19" x14ac:dyDescent="0.25">
      <c r="A17" s="195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</row>
    <row r="18" spans="1:19" x14ac:dyDescent="0.25">
      <c r="A18" s="195"/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</row>
    <row r="19" spans="1:19" x14ac:dyDescent="0.25">
      <c r="A19" s="195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</row>
    <row r="20" spans="1:19" x14ac:dyDescent="0.25">
      <c r="A20" s="195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</row>
    <row r="21" spans="1:19" x14ac:dyDescent="0.25">
      <c r="A21" s="195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</row>
    <row r="22" spans="1:19" x14ac:dyDescent="0.25">
      <c r="A22" s="19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</row>
    <row r="23" spans="1:19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</row>
    <row r="24" spans="1:19" x14ac:dyDescent="0.25">
      <c r="A24" s="195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</row>
    <row r="25" spans="1:19" x14ac:dyDescent="0.25">
      <c r="A25" s="195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</row>
    <row r="26" spans="1:19" x14ac:dyDescent="0.25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</row>
    <row r="27" spans="1:19" x14ac:dyDescent="0.25">
      <c r="A27" s="195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</row>
    <row r="28" spans="1:19" x14ac:dyDescent="0.25">
      <c r="A28" s="195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</row>
    <row r="29" spans="1:19" x14ac:dyDescent="0.25">
      <c r="A29" s="195"/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</row>
    <row r="30" spans="1:19" x14ac:dyDescent="0.25">
      <c r="A30" s="195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</row>
    <row r="31" spans="1:19" x14ac:dyDescent="0.25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</row>
    <row r="32" spans="1:19" x14ac:dyDescent="0.25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</row>
    <row r="33" spans="1:19" x14ac:dyDescent="0.25">
      <c r="A33" s="195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</row>
    <row r="34" spans="1:19" x14ac:dyDescent="0.25">
      <c r="A34" s="195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</row>
    <row r="35" spans="1:19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</row>
    <row r="36" spans="1:19" x14ac:dyDescent="0.25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</row>
    <row r="37" spans="1:19" x14ac:dyDescent="0.25">
      <c r="A37" s="195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</row>
    <row r="38" spans="1:19" x14ac:dyDescent="0.25">
      <c r="A38" s="195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</row>
    <row r="39" spans="1:19" x14ac:dyDescent="0.25">
      <c r="A39" s="195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</row>
    <row r="40" spans="1:19" x14ac:dyDescent="0.25">
      <c r="A40" s="195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</row>
    <row r="41" spans="1:19" x14ac:dyDescent="0.25">
      <c r="A41" s="195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73"/>
  <sheetViews>
    <sheetView topLeftCell="A22" workbookViewId="0">
      <selection activeCell="R13" sqref="R13"/>
    </sheetView>
  </sheetViews>
  <sheetFormatPr defaultColWidth="12.5703125" defaultRowHeight="15" x14ac:dyDescent="0.25"/>
  <cols>
    <col min="1" max="1" width="2.7109375" customWidth="1"/>
    <col min="2" max="2" width="14.28515625" customWidth="1"/>
  </cols>
  <sheetData>
    <row r="2" spans="2:15" x14ac:dyDescent="0.25">
      <c r="B2" s="302" t="s">
        <v>209</v>
      </c>
      <c r="L2" s="221" t="s">
        <v>315</v>
      </c>
      <c r="N2" s="221" t="s">
        <v>316</v>
      </c>
      <c r="O2" s="221" t="s">
        <v>317</v>
      </c>
    </row>
    <row r="3" spans="2:15" x14ac:dyDescent="0.25">
      <c r="B3" s="190"/>
    </row>
    <row r="4" spans="2:15" ht="15.75" thickBot="1" x14ac:dyDescent="0.3">
      <c r="B4" s="303" t="s">
        <v>203</v>
      </c>
      <c r="C4" s="304" t="s">
        <v>347</v>
      </c>
      <c r="L4" s="305">
        <v>20</v>
      </c>
      <c r="M4" s="269" t="s">
        <v>197</v>
      </c>
      <c r="N4" s="306">
        <v>0.55000000000000004</v>
      </c>
      <c r="O4" s="307">
        <v>0.44999999999999996</v>
      </c>
    </row>
    <row r="5" spans="2:15" ht="15.75" thickBot="1" x14ac:dyDescent="0.3">
      <c r="B5" s="308" t="s">
        <v>127</v>
      </c>
      <c r="C5" s="309">
        <v>2020</v>
      </c>
      <c r="D5" s="309">
        <v>2021</v>
      </c>
      <c r="E5" s="309">
        <v>2022</v>
      </c>
      <c r="F5" s="309">
        <v>2023</v>
      </c>
      <c r="G5" s="309">
        <v>2024</v>
      </c>
    </row>
    <row r="6" spans="2:15" ht="15.75" thickBot="1" x14ac:dyDescent="0.3">
      <c r="B6" s="310" t="s">
        <v>128</v>
      </c>
      <c r="C6" s="311">
        <f>'Blended Summary'!C20</f>
        <v>4.5067000000000003E-2</v>
      </c>
      <c r="D6" s="311">
        <f>'Blended Summary'!D20</f>
        <v>4.5969000000000003E-2</v>
      </c>
      <c r="E6" s="311">
        <f>'Blended Summary'!E20</f>
        <v>4.6887999999999999E-2</v>
      </c>
      <c r="F6" s="311">
        <f>'Blended Summary'!F20</f>
        <v>4.7826E-2</v>
      </c>
      <c r="G6" s="311">
        <f>'Blended Summary'!G20</f>
        <v>4.8781999999999999E-2</v>
      </c>
    </row>
    <row r="7" spans="2:15" ht="15.75" thickBot="1" x14ac:dyDescent="0.3">
      <c r="B7" s="191"/>
    </row>
    <row r="8" spans="2:15" ht="15.75" thickBot="1" x14ac:dyDescent="0.3">
      <c r="B8" s="308" t="s">
        <v>127</v>
      </c>
      <c r="C8" s="309">
        <v>2025</v>
      </c>
      <c r="D8" s="309">
        <v>2026</v>
      </c>
      <c r="E8" s="309">
        <v>2027</v>
      </c>
      <c r="F8" s="309">
        <v>2028</v>
      </c>
      <c r="G8" s="309">
        <v>2029</v>
      </c>
    </row>
    <row r="9" spans="2:15" ht="15.75" thickBot="1" x14ac:dyDescent="0.3">
      <c r="B9" s="310" t="s">
        <v>128</v>
      </c>
      <c r="C9" s="311">
        <f>'Blended Summary'!H20</f>
        <v>4.9757999999999997E-2</v>
      </c>
      <c r="D9" s="311">
        <f>'Blended Summary'!I20</f>
        <v>5.0753E-2</v>
      </c>
      <c r="E9" s="311">
        <f>'Blended Summary'!J20</f>
        <v>5.1768000000000002E-2</v>
      </c>
      <c r="F9" s="311">
        <f>'Blended Summary'!K20</f>
        <v>5.2803999999999997E-2</v>
      </c>
      <c r="G9" s="311">
        <f>'Blended Summary'!L20</f>
        <v>5.3859999999999998E-2</v>
      </c>
    </row>
    <row r="10" spans="2:15" ht="15.75" thickBot="1" x14ac:dyDescent="0.3">
      <c r="B10" s="191"/>
    </row>
    <row r="11" spans="2:15" ht="15.75" thickBot="1" x14ac:dyDescent="0.3">
      <c r="B11" s="308" t="s">
        <v>127</v>
      </c>
      <c r="C11" s="309">
        <v>2030</v>
      </c>
      <c r="D11" s="309">
        <v>2031</v>
      </c>
      <c r="E11" s="309">
        <v>2032</v>
      </c>
      <c r="F11" s="309">
        <v>2033</v>
      </c>
      <c r="G11" s="309">
        <v>2034</v>
      </c>
    </row>
    <row r="12" spans="2:15" ht="15.75" thickBot="1" x14ac:dyDescent="0.3">
      <c r="B12" s="310" t="s">
        <v>128</v>
      </c>
      <c r="C12" s="311">
        <f>'Blended Summary'!M20</f>
        <v>5.4937E-2</v>
      </c>
      <c r="D12" s="311">
        <f>'Blended Summary'!N20</f>
        <v>5.6036000000000002E-2</v>
      </c>
      <c r="E12" s="311">
        <f>'Blended Summary'!O20</f>
        <v>5.7155999999999998E-2</v>
      </c>
      <c r="F12" s="311">
        <f>'Blended Summary'!P20</f>
        <v>5.8298999999999997E-2</v>
      </c>
      <c r="G12" s="311">
        <f>'Blended Summary'!Q20</f>
        <v>5.9464999999999997E-2</v>
      </c>
    </row>
    <row r="13" spans="2:15" ht="15.75" thickBot="1" x14ac:dyDescent="0.3">
      <c r="B13" s="191"/>
    </row>
    <row r="14" spans="2:15" ht="15.75" thickBot="1" x14ac:dyDescent="0.3">
      <c r="B14" s="308" t="s">
        <v>127</v>
      </c>
      <c r="C14" s="309">
        <v>2035</v>
      </c>
      <c r="D14" s="309">
        <v>2036</v>
      </c>
      <c r="E14" s="309">
        <v>2037</v>
      </c>
      <c r="F14" s="309">
        <v>2038</v>
      </c>
      <c r="G14" s="309">
        <v>2039</v>
      </c>
      <c r="H14" s="309">
        <v>2040</v>
      </c>
    </row>
    <row r="15" spans="2:15" ht="15.75" thickBot="1" x14ac:dyDescent="0.3">
      <c r="B15" s="310" t="s">
        <v>128</v>
      </c>
      <c r="C15" s="311">
        <f>'Blended Summary'!R20</f>
        <v>6.0655000000000001E-2</v>
      </c>
      <c r="D15" s="311">
        <f>'Blended Summary'!S20</f>
        <v>6.1867999999999999E-2</v>
      </c>
      <c r="E15" s="311">
        <f>'Blended Summary'!T20</f>
        <v>6.3104999999999994E-2</v>
      </c>
      <c r="F15" s="311">
        <f>'Blended Summary'!U20</f>
        <v>6.4366999999999994E-2</v>
      </c>
      <c r="G15" s="311">
        <f>'Blended Summary'!V20</f>
        <v>6.5655000000000005E-2</v>
      </c>
      <c r="H15" s="311">
        <f>'Blended Summary'!W20</f>
        <v>6.6968E-2</v>
      </c>
    </row>
    <row r="16" spans="2:15" ht="30" customHeight="1" x14ac:dyDescent="0.25">
      <c r="B16" s="606" t="s">
        <v>129</v>
      </c>
      <c r="C16" s="607"/>
      <c r="D16" s="607"/>
      <c r="E16" s="607"/>
      <c r="F16" s="607"/>
      <c r="G16" s="607"/>
    </row>
    <row r="17" spans="2:15" x14ac:dyDescent="0.25">
      <c r="B17" s="191"/>
    </row>
    <row r="18" spans="2:15" ht="15.75" thickBot="1" x14ac:dyDescent="0.3">
      <c r="B18" s="312" t="s">
        <v>204</v>
      </c>
      <c r="C18" s="304" t="str">
        <f>CONCATENATE("Wind &amp; Solar: ",L18," Year (",M18,") Fuel Mix: Wind ",N18*100,"%; Solar ",O18*100,"%")</f>
        <v>Wind &amp; Solar: 15 Year (13902SW15) Fuel Mix: Wind 55%; Solar 45%</v>
      </c>
      <c r="L18" s="305">
        <v>15</v>
      </c>
      <c r="M18" s="269" t="s">
        <v>198</v>
      </c>
      <c r="N18" s="306">
        <v>0.55000000000000004</v>
      </c>
      <c r="O18" s="307">
        <v>0.44999999999999996</v>
      </c>
    </row>
    <row r="19" spans="2:15" ht="15.75" thickBot="1" x14ac:dyDescent="0.3">
      <c r="B19" s="308" t="s">
        <v>127</v>
      </c>
      <c r="C19" s="309">
        <v>2020</v>
      </c>
      <c r="D19" s="309">
        <v>2021</v>
      </c>
      <c r="E19" s="309">
        <v>2022</v>
      </c>
      <c r="F19" s="309">
        <v>2023</v>
      </c>
      <c r="G19" s="309">
        <v>2024</v>
      </c>
    </row>
    <row r="20" spans="2:15" ht="15.75" thickBot="1" x14ac:dyDescent="0.3">
      <c r="B20" s="310" t="s">
        <v>128</v>
      </c>
      <c r="C20" s="311">
        <f>'Blended Summary'!C19</f>
        <v>4.5247999999999997E-2</v>
      </c>
      <c r="D20" s="311">
        <f>'Blended Summary'!D19</f>
        <v>4.6153E-2</v>
      </c>
      <c r="E20" s="311">
        <f>'Blended Summary'!E19</f>
        <v>4.7076E-2</v>
      </c>
      <c r="F20" s="311">
        <f>'Blended Summary'!F19</f>
        <v>4.8016999999999997E-2</v>
      </c>
      <c r="G20" s="311">
        <f>'Blended Summary'!G19</f>
        <v>4.8978000000000001E-2</v>
      </c>
    </row>
    <row r="21" spans="2:15" ht="15.75" thickBot="1" x14ac:dyDescent="0.3">
      <c r="B21" s="192"/>
    </row>
    <row r="22" spans="2:15" ht="15.75" thickBot="1" x14ac:dyDescent="0.3">
      <c r="B22" s="308" t="s">
        <v>127</v>
      </c>
      <c r="C22" s="309">
        <v>2025</v>
      </c>
      <c r="D22" s="309">
        <v>2026</v>
      </c>
      <c r="E22" s="309">
        <v>2027</v>
      </c>
      <c r="F22" s="309">
        <v>2028</v>
      </c>
      <c r="G22" s="309">
        <v>2029</v>
      </c>
    </row>
    <row r="23" spans="2:15" ht="15.75" thickBot="1" x14ac:dyDescent="0.3">
      <c r="B23" s="310" t="s">
        <v>128</v>
      </c>
      <c r="C23" s="311">
        <f>'Blended Summary'!H19</f>
        <v>4.9957000000000001E-2</v>
      </c>
      <c r="D23" s="311">
        <f>'Blended Summary'!I19</f>
        <v>5.0957000000000002E-2</v>
      </c>
      <c r="E23" s="311">
        <f>'Blended Summary'!J19</f>
        <v>5.1976000000000001E-2</v>
      </c>
      <c r="F23" s="311">
        <f>'Blended Summary'!K19</f>
        <v>5.3015E-2</v>
      </c>
      <c r="G23" s="311">
        <f>'Blended Summary'!L19</f>
        <v>5.4074999999999998E-2</v>
      </c>
    </row>
    <row r="24" spans="2:15" ht="15.75" thickBot="1" x14ac:dyDescent="0.3">
      <c r="B24" s="192"/>
    </row>
    <row r="25" spans="2:15" ht="15.75" thickBot="1" x14ac:dyDescent="0.3">
      <c r="B25" s="308" t="s">
        <v>127</v>
      </c>
      <c r="C25" s="309">
        <v>2030</v>
      </c>
      <c r="D25" s="309">
        <v>2031</v>
      </c>
      <c r="E25" s="309">
        <v>2032</v>
      </c>
      <c r="F25" s="309">
        <v>2033</v>
      </c>
      <c r="G25" s="309">
        <v>2034</v>
      </c>
      <c r="H25" s="309">
        <v>2035</v>
      </c>
    </row>
    <row r="26" spans="2:15" ht="15.75" thickBot="1" x14ac:dyDescent="0.3">
      <c r="B26" s="310" t="s">
        <v>128</v>
      </c>
      <c r="C26" s="311">
        <f>'Blended Summary'!M19</f>
        <v>5.5156999999999998E-2</v>
      </c>
      <c r="D26" s="311">
        <f>'Blended Summary'!N19</f>
        <v>5.6259999999999998E-2</v>
      </c>
      <c r="E26" s="311">
        <f>'Blended Summary'!O19</f>
        <v>5.7384999999999999E-2</v>
      </c>
      <c r="F26" s="311">
        <f>'Blended Summary'!P19</f>
        <v>5.8533000000000002E-2</v>
      </c>
      <c r="G26" s="311">
        <f>'Blended Summary'!Q19</f>
        <v>5.9704E-2</v>
      </c>
      <c r="H26" s="311">
        <f>'Blended Summary'!R19</f>
        <v>6.0898000000000001E-2</v>
      </c>
    </row>
    <row r="27" spans="2:15" ht="15.75" thickBot="1" x14ac:dyDescent="0.3">
      <c r="B27" s="212"/>
      <c r="C27" s="213"/>
      <c r="D27" s="213"/>
      <c r="E27" s="213"/>
      <c r="F27" s="213"/>
      <c r="G27" s="213"/>
    </row>
    <row r="28" spans="2:15" ht="30" customHeight="1" x14ac:dyDescent="0.25">
      <c r="B28" s="606" t="s">
        <v>129</v>
      </c>
      <c r="C28" s="607"/>
      <c r="D28" s="607"/>
      <c r="E28" s="607"/>
      <c r="F28" s="607"/>
      <c r="G28" s="607"/>
    </row>
    <row r="31" spans="2:15" ht="15.75" thickBot="1" x14ac:dyDescent="0.3">
      <c r="B31" s="303" t="s">
        <v>205</v>
      </c>
      <c r="C31" s="304" t="str">
        <f>CONCATENATE("Wind &amp; Solar: ",L31," Year (",M31,") Fuel Mix: Wind ",N31*100,"%; Solar ",O31*100,"%")</f>
        <v>Wind &amp; Solar: 10 Year (13902SW10) Fuel Mix: Wind 57%; Solar 43%</v>
      </c>
      <c r="L31" s="305">
        <v>10</v>
      </c>
      <c r="M31" s="269" t="s">
        <v>199</v>
      </c>
      <c r="N31" s="306">
        <v>0.56999999999999995</v>
      </c>
      <c r="O31" s="307">
        <v>0.43000000000000005</v>
      </c>
    </row>
    <row r="32" spans="2:15" ht="15.75" thickBot="1" x14ac:dyDescent="0.3">
      <c r="B32" s="308" t="s">
        <v>127</v>
      </c>
      <c r="C32" s="309">
        <v>2020</v>
      </c>
      <c r="D32" s="309">
        <v>2021</v>
      </c>
      <c r="E32" s="309">
        <v>2022</v>
      </c>
      <c r="F32" s="309">
        <v>2023</v>
      </c>
      <c r="G32" s="309">
        <v>2024</v>
      </c>
    </row>
    <row r="33" spans="2:15" ht="15.75" thickBot="1" x14ac:dyDescent="0.3">
      <c r="B33" s="310" t="s">
        <v>128</v>
      </c>
      <c r="C33" s="311">
        <f>'Blended Summary'!C18</f>
        <v>4.5513999999999999E-2</v>
      </c>
      <c r="D33" s="311">
        <f>'Blended Summary'!D18</f>
        <v>4.6424E-2</v>
      </c>
      <c r="E33" s="311">
        <f>'Blended Summary'!E18</f>
        <v>4.7352999999999999E-2</v>
      </c>
      <c r="F33" s="311">
        <f>'Blended Summary'!F18</f>
        <v>4.8300000000000003E-2</v>
      </c>
      <c r="G33" s="311">
        <f>'Blended Summary'!G18</f>
        <v>4.9265999999999997E-2</v>
      </c>
    </row>
    <row r="34" spans="2:15" ht="15.75" thickBot="1" x14ac:dyDescent="0.3">
      <c r="B34" s="193"/>
    </row>
    <row r="35" spans="2:15" ht="15.75" thickBot="1" x14ac:dyDescent="0.3">
      <c r="B35" s="308" t="s">
        <v>127</v>
      </c>
      <c r="C35" s="309">
        <v>2025</v>
      </c>
      <c r="D35" s="309">
        <v>2026</v>
      </c>
      <c r="E35" s="309">
        <v>2027</v>
      </c>
      <c r="F35" s="309">
        <v>2028</v>
      </c>
      <c r="G35" s="309">
        <v>2029</v>
      </c>
      <c r="H35" s="309">
        <v>2030</v>
      </c>
    </row>
    <row r="36" spans="2:15" ht="15.75" thickBot="1" x14ac:dyDescent="0.3">
      <c r="B36" s="310" t="s">
        <v>128</v>
      </c>
      <c r="C36" s="311">
        <f>'Blended Summary'!H18</f>
        <v>5.0250999999999997E-2</v>
      </c>
      <c r="D36" s="311">
        <f>'Blended Summary'!I18</f>
        <v>5.1256000000000003E-2</v>
      </c>
      <c r="E36" s="311">
        <f>'Blended Summary'!J18</f>
        <v>5.2281000000000001E-2</v>
      </c>
      <c r="F36" s="311">
        <f>'Blended Summary'!K18</f>
        <v>5.3326999999999999E-2</v>
      </c>
      <c r="G36" s="311">
        <f>'Blended Summary'!L18</f>
        <v>5.4392999999999997E-2</v>
      </c>
      <c r="H36" s="311">
        <f>'Blended Summary'!M18</f>
        <v>5.5481000000000003E-2</v>
      </c>
    </row>
    <row r="37" spans="2:15" ht="30" customHeight="1" x14ac:dyDescent="0.25">
      <c r="B37" s="606" t="s">
        <v>129</v>
      </c>
      <c r="C37" s="607"/>
      <c r="D37" s="607"/>
      <c r="E37" s="607"/>
      <c r="F37" s="607"/>
      <c r="G37" s="607"/>
    </row>
    <row r="38" spans="2:15" x14ac:dyDescent="0.25">
      <c r="B38" s="477"/>
      <c r="C38" s="478"/>
      <c r="D38" s="478"/>
      <c r="E38" s="478"/>
      <c r="F38" s="478"/>
      <c r="G38" s="478"/>
    </row>
    <row r="39" spans="2:15" x14ac:dyDescent="0.25">
      <c r="B39" s="189"/>
    </row>
    <row r="40" spans="2:15" ht="15.75" thickBot="1" x14ac:dyDescent="0.3">
      <c r="B40" s="303" t="s">
        <v>206</v>
      </c>
      <c r="C40" s="304" t="str">
        <f>CONCATENATE("Wind &amp; Solar: ",L40," Year (",M40,") Fuel Mix: Wind ",N40*100,"%; Solar ",O40*100,"%")</f>
        <v>Wind &amp; Solar: 18 Year (13903SW18) Fuel Mix: Wind 52%; Solar 48%</v>
      </c>
      <c r="L40" s="305">
        <v>18</v>
      </c>
      <c r="M40" s="269" t="s">
        <v>200</v>
      </c>
      <c r="N40" s="306">
        <v>0.52</v>
      </c>
      <c r="O40" s="307">
        <v>0.48</v>
      </c>
    </row>
    <row r="41" spans="2:15" ht="15.75" thickBot="1" x14ac:dyDescent="0.3">
      <c r="B41" s="308" t="s">
        <v>127</v>
      </c>
      <c r="C41" s="309">
        <v>2021</v>
      </c>
      <c r="D41" s="309">
        <v>2022</v>
      </c>
      <c r="E41" s="309">
        <v>2023</v>
      </c>
      <c r="F41" s="309">
        <v>2024</v>
      </c>
      <c r="G41" s="309">
        <v>2025</v>
      </c>
    </row>
    <row r="42" spans="2:15" ht="15.75" thickBot="1" x14ac:dyDescent="0.3">
      <c r="B42" s="310" t="s">
        <v>128</v>
      </c>
      <c r="C42" s="311">
        <f>'Blended Summary'!D25</f>
        <v>4.5969000000000003E-2</v>
      </c>
      <c r="D42" s="311">
        <f>'Blended Summary'!E25</f>
        <v>4.6887999999999999E-2</v>
      </c>
      <c r="E42" s="311">
        <f>'Blended Summary'!F25</f>
        <v>4.7826E-2</v>
      </c>
      <c r="F42" s="311">
        <f>'Blended Summary'!G25</f>
        <v>4.8781999999999999E-2</v>
      </c>
      <c r="G42" s="311">
        <f>'Blended Summary'!H25</f>
        <v>4.9757999999999997E-2</v>
      </c>
    </row>
    <row r="43" spans="2:15" ht="15.75" thickBot="1" x14ac:dyDescent="0.3">
      <c r="B43" s="190"/>
    </row>
    <row r="44" spans="2:15" ht="15.75" thickBot="1" x14ac:dyDescent="0.3">
      <c r="B44" s="308" t="s">
        <v>127</v>
      </c>
      <c r="C44" s="309">
        <v>2026</v>
      </c>
      <c r="D44" s="309">
        <v>2027</v>
      </c>
      <c r="E44" s="309">
        <v>2028</v>
      </c>
      <c r="F44" s="309">
        <v>2029</v>
      </c>
      <c r="G44" s="309">
        <v>2030</v>
      </c>
    </row>
    <row r="45" spans="2:15" ht="15.75" thickBot="1" x14ac:dyDescent="0.3">
      <c r="B45" s="310" t="s">
        <v>128</v>
      </c>
      <c r="C45" s="311">
        <f>'Blended Summary'!I25</f>
        <v>5.0753E-2</v>
      </c>
      <c r="D45" s="311">
        <f>'Blended Summary'!J25</f>
        <v>5.1768000000000002E-2</v>
      </c>
      <c r="E45" s="311">
        <f>'Blended Summary'!K25</f>
        <v>5.2803999999999997E-2</v>
      </c>
      <c r="F45" s="311">
        <f>'Blended Summary'!L25</f>
        <v>5.3859999999999998E-2</v>
      </c>
      <c r="G45" s="311">
        <f>'Blended Summary'!M25</f>
        <v>5.4937E-2</v>
      </c>
    </row>
    <row r="46" spans="2:15" ht="15.75" thickBot="1" x14ac:dyDescent="0.3">
      <c r="B46" s="190"/>
    </row>
    <row r="47" spans="2:15" ht="15.75" thickBot="1" x14ac:dyDescent="0.3">
      <c r="B47" s="308" t="s">
        <v>127</v>
      </c>
      <c r="C47" s="309">
        <v>2031</v>
      </c>
      <c r="D47" s="309">
        <v>2032</v>
      </c>
      <c r="E47" s="309">
        <v>2033</v>
      </c>
      <c r="F47" s="309">
        <v>2034</v>
      </c>
      <c r="G47" s="309">
        <v>2035</v>
      </c>
    </row>
    <row r="48" spans="2:15" ht="15.75" thickBot="1" x14ac:dyDescent="0.3">
      <c r="B48" s="310" t="s">
        <v>128</v>
      </c>
      <c r="C48" s="311">
        <f>'Blended Summary'!N25</f>
        <v>5.6036000000000002E-2</v>
      </c>
      <c r="D48" s="311">
        <f>'Blended Summary'!O25</f>
        <v>5.7155999999999998E-2</v>
      </c>
      <c r="E48" s="311">
        <f>'Blended Summary'!P25</f>
        <v>5.8298999999999997E-2</v>
      </c>
      <c r="F48" s="311">
        <f>'Blended Summary'!Q25</f>
        <v>5.9464999999999997E-2</v>
      </c>
      <c r="G48" s="311">
        <f>'Blended Summary'!R25</f>
        <v>6.0655000000000001E-2</v>
      </c>
    </row>
    <row r="49" spans="2:15" ht="15.75" thickBot="1" x14ac:dyDescent="0.3">
      <c r="B49" s="190"/>
    </row>
    <row r="50" spans="2:15" ht="15.75" thickBot="1" x14ac:dyDescent="0.3">
      <c r="B50" s="308" t="s">
        <v>127</v>
      </c>
      <c r="C50" s="309">
        <v>2036</v>
      </c>
      <c r="D50" s="309">
        <v>2037</v>
      </c>
      <c r="E50" s="309">
        <v>2038</v>
      </c>
      <c r="F50" s="309">
        <v>2039</v>
      </c>
      <c r="G50" s="309"/>
    </row>
    <row r="51" spans="2:15" ht="15.75" thickBot="1" x14ac:dyDescent="0.3">
      <c r="B51" s="310" t="s">
        <v>128</v>
      </c>
      <c r="C51" s="311">
        <f>'Blended Summary'!S25</f>
        <v>6.1867999999999999E-2</v>
      </c>
      <c r="D51" s="311">
        <f>'Blended Summary'!T25</f>
        <v>6.3104999999999994E-2</v>
      </c>
      <c r="E51" s="311">
        <f>'Blended Summary'!U25</f>
        <v>6.4366999999999994E-2</v>
      </c>
      <c r="F51" s="311">
        <f>'Blended Summary'!V25</f>
        <v>6.5655000000000005E-2</v>
      </c>
      <c r="G51" s="311"/>
    </row>
    <row r="52" spans="2:15" ht="30" customHeight="1" x14ac:dyDescent="0.25">
      <c r="B52" s="606" t="s">
        <v>130</v>
      </c>
      <c r="C52" s="607"/>
      <c r="D52" s="607"/>
      <c r="E52" s="607"/>
      <c r="F52" s="607"/>
      <c r="G52" s="607"/>
    </row>
    <row r="53" spans="2:15" x14ac:dyDescent="0.25">
      <c r="B53" s="189"/>
    </row>
    <row r="54" spans="2:15" x14ac:dyDescent="0.25">
      <c r="B54" s="189"/>
    </row>
    <row r="55" spans="2:15" ht="15.75" thickBot="1" x14ac:dyDescent="0.3">
      <c r="B55" s="303" t="s">
        <v>208</v>
      </c>
      <c r="C55" s="304" t="str">
        <f>CONCATENATE("Wind &amp; Solar: ",L55," Year (",M55,") Fuel Mix: Wind ",N55*100,"%; Solar ",O55*100,"%")</f>
        <v>Wind &amp; Solar: 15 Year (13903SW15) Fuel Mix: Wind 52%; Solar 48%</v>
      </c>
      <c r="L55" s="305">
        <v>15</v>
      </c>
      <c r="M55" s="269" t="s">
        <v>201</v>
      </c>
      <c r="N55" s="306">
        <v>0.52</v>
      </c>
      <c r="O55" s="307">
        <v>0.48</v>
      </c>
    </row>
    <row r="56" spans="2:15" ht="15.75" thickBot="1" x14ac:dyDescent="0.3">
      <c r="B56" s="308" t="s">
        <v>127</v>
      </c>
      <c r="C56" s="309">
        <v>2021</v>
      </c>
      <c r="D56" s="309">
        <v>2022</v>
      </c>
      <c r="E56" s="309">
        <v>2023</v>
      </c>
      <c r="F56" s="309">
        <v>2024</v>
      </c>
      <c r="G56" s="309">
        <v>2025</v>
      </c>
    </row>
    <row r="57" spans="2:15" ht="15.75" thickBot="1" x14ac:dyDescent="0.3">
      <c r="B57" s="310" t="s">
        <v>128</v>
      </c>
      <c r="C57" s="311">
        <f>'Blended Summary'!D24</f>
        <v>4.6153E-2</v>
      </c>
      <c r="D57" s="311">
        <f>'Blended Summary'!E24</f>
        <v>4.7076E-2</v>
      </c>
      <c r="E57" s="311">
        <f>'Blended Summary'!F24</f>
        <v>4.8016999999999997E-2</v>
      </c>
      <c r="F57" s="311">
        <f>'Blended Summary'!G24</f>
        <v>4.8978000000000001E-2</v>
      </c>
      <c r="G57" s="311">
        <f>'Blended Summary'!H24</f>
        <v>4.9957000000000001E-2</v>
      </c>
    </row>
    <row r="58" spans="2:15" ht="15.75" thickBot="1" x14ac:dyDescent="0.3">
      <c r="B58" s="193"/>
    </row>
    <row r="59" spans="2:15" ht="15.75" thickBot="1" x14ac:dyDescent="0.3">
      <c r="B59" s="308" t="s">
        <v>127</v>
      </c>
      <c r="C59" s="309">
        <v>2026</v>
      </c>
      <c r="D59" s="309">
        <v>2027</v>
      </c>
      <c r="E59" s="309">
        <v>2028</v>
      </c>
      <c r="F59" s="309">
        <v>2029</v>
      </c>
      <c r="G59" s="309">
        <v>2030</v>
      </c>
    </row>
    <row r="60" spans="2:15" ht="15.75" thickBot="1" x14ac:dyDescent="0.3">
      <c r="B60" s="310" t="s">
        <v>128</v>
      </c>
      <c r="C60" s="311">
        <f>'Blended Summary'!I24</f>
        <v>5.0957000000000002E-2</v>
      </c>
      <c r="D60" s="311">
        <f>'Blended Summary'!J24</f>
        <v>5.1976000000000001E-2</v>
      </c>
      <c r="E60" s="311">
        <f>'Blended Summary'!K24</f>
        <v>5.3015E-2</v>
      </c>
      <c r="F60" s="311">
        <f>'Blended Summary'!L24</f>
        <v>5.4074999999999998E-2</v>
      </c>
      <c r="G60" s="311">
        <f>'Blended Summary'!M24</f>
        <v>5.5156999999999998E-2</v>
      </c>
    </row>
    <row r="61" spans="2:15" ht="15.75" thickBot="1" x14ac:dyDescent="0.3">
      <c r="B61" s="193"/>
    </row>
    <row r="62" spans="2:15" ht="15.75" thickBot="1" x14ac:dyDescent="0.3">
      <c r="B62" s="308" t="s">
        <v>127</v>
      </c>
      <c r="C62" s="309">
        <v>2031</v>
      </c>
      <c r="D62" s="309">
        <v>2032</v>
      </c>
      <c r="E62" s="309">
        <v>2033</v>
      </c>
      <c r="F62" s="309">
        <v>2034</v>
      </c>
      <c r="G62" s="309">
        <v>2035</v>
      </c>
      <c r="H62" s="309">
        <v>2036</v>
      </c>
    </row>
    <row r="63" spans="2:15" ht="15.75" thickBot="1" x14ac:dyDescent="0.3">
      <c r="B63" s="310" t="s">
        <v>128</v>
      </c>
      <c r="C63" s="311">
        <f>'Blended Summary'!N24</f>
        <v>5.6259999999999998E-2</v>
      </c>
      <c r="D63" s="311">
        <f>'Blended Summary'!O24</f>
        <v>5.7384999999999999E-2</v>
      </c>
      <c r="E63" s="311">
        <f>'Blended Summary'!P24</f>
        <v>5.8533000000000002E-2</v>
      </c>
      <c r="F63" s="311">
        <f>'Blended Summary'!Q24</f>
        <v>5.9704E-2</v>
      </c>
      <c r="G63" s="311">
        <f>'Blended Summary'!R24</f>
        <v>6.0898000000000001E-2</v>
      </c>
      <c r="H63" s="311">
        <f>'Blended Summary'!S24</f>
        <v>6.2115999999999998E-2</v>
      </c>
    </row>
    <row r="64" spans="2:15" ht="30" customHeight="1" x14ac:dyDescent="0.25">
      <c r="B64" s="606" t="s">
        <v>130</v>
      </c>
      <c r="C64" s="607"/>
      <c r="D64" s="607"/>
      <c r="E64" s="607"/>
      <c r="F64" s="607"/>
      <c r="G64" s="607"/>
    </row>
    <row r="66" spans="2:15" x14ac:dyDescent="0.25">
      <c r="B66" s="188"/>
    </row>
    <row r="67" spans="2:15" ht="15.75" thickBot="1" x14ac:dyDescent="0.3">
      <c r="B67" s="303" t="s">
        <v>207</v>
      </c>
      <c r="C67" s="304" t="str">
        <f>CONCATENATE("Wind &amp; Solar: ",L67," Year (",M67,") Fuel Mix: Wind ",N67*100,"%; Solar ",O67*100,"%")</f>
        <v>Wind &amp; Solar: 10 Year (13903SW10) Fuel Mix: Wind 52%; Solar 48%</v>
      </c>
      <c r="L67" s="305">
        <v>10</v>
      </c>
      <c r="M67" s="269" t="s">
        <v>202</v>
      </c>
      <c r="N67" s="306">
        <v>0.52</v>
      </c>
      <c r="O67" s="307">
        <v>0.48</v>
      </c>
    </row>
    <row r="68" spans="2:15" ht="15.75" thickBot="1" x14ac:dyDescent="0.3">
      <c r="B68" s="308" t="s">
        <v>127</v>
      </c>
      <c r="C68" s="309">
        <v>2021</v>
      </c>
      <c r="D68" s="309">
        <v>2022</v>
      </c>
      <c r="E68" s="309">
        <v>2023</v>
      </c>
      <c r="F68" s="309">
        <v>2024</v>
      </c>
      <c r="G68" s="309">
        <v>2025</v>
      </c>
    </row>
    <row r="69" spans="2:15" ht="15.75" thickBot="1" x14ac:dyDescent="0.3">
      <c r="B69" s="310" t="s">
        <v>128</v>
      </c>
      <c r="C69" s="311">
        <f>'Blended Summary'!D23</f>
        <v>4.6424E-2</v>
      </c>
      <c r="D69" s="311">
        <f>'Blended Summary'!E23</f>
        <v>4.7352999999999999E-2</v>
      </c>
      <c r="E69" s="311">
        <f>'Blended Summary'!F23</f>
        <v>4.8300000000000003E-2</v>
      </c>
      <c r="F69" s="311">
        <f>'Blended Summary'!G23</f>
        <v>4.9265999999999997E-2</v>
      </c>
      <c r="G69" s="311">
        <f>'Blended Summary'!H23</f>
        <v>5.0250999999999997E-2</v>
      </c>
    </row>
    <row r="70" spans="2:15" ht="15.75" thickBot="1" x14ac:dyDescent="0.3">
      <c r="B70" s="193"/>
    </row>
    <row r="71" spans="2:15" ht="15.75" thickBot="1" x14ac:dyDescent="0.3">
      <c r="B71" s="308" t="s">
        <v>127</v>
      </c>
      <c r="C71" s="309">
        <v>2026</v>
      </c>
      <c r="D71" s="309">
        <v>2027</v>
      </c>
      <c r="E71" s="309">
        <v>2028</v>
      </c>
      <c r="F71" s="309">
        <v>2029</v>
      </c>
      <c r="G71" s="309">
        <v>2030</v>
      </c>
      <c r="H71" s="309">
        <v>2031</v>
      </c>
    </row>
    <row r="72" spans="2:15" ht="15.75" thickBot="1" x14ac:dyDescent="0.3">
      <c r="B72" s="310" t="s">
        <v>128</v>
      </c>
      <c r="C72" s="311">
        <f>'Blended Summary'!I23</f>
        <v>5.1256000000000003E-2</v>
      </c>
      <c r="D72" s="311">
        <f>'Blended Summary'!J23</f>
        <v>5.2281000000000001E-2</v>
      </c>
      <c r="E72" s="311">
        <f>'Blended Summary'!K23</f>
        <v>5.3326999999999999E-2</v>
      </c>
      <c r="F72" s="311">
        <f>'Blended Summary'!L23</f>
        <v>5.4392999999999997E-2</v>
      </c>
      <c r="G72" s="311">
        <f>'Blended Summary'!M23</f>
        <v>5.5481000000000003E-2</v>
      </c>
      <c r="H72" s="311">
        <f>'Blended Summary'!N23</f>
        <v>5.6591000000000002E-2</v>
      </c>
    </row>
    <row r="73" spans="2:15" ht="30" customHeight="1" x14ac:dyDescent="0.25">
      <c r="B73" s="606" t="s">
        <v>130</v>
      </c>
      <c r="C73" s="607"/>
      <c r="D73" s="607"/>
      <c r="E73" s="607"/>
      <c r="F73" s="607"/>
      <c r="G73" s="607"/>
    </row>
  </sheetData>
  <mergeCells count="6">
    <mergeCell ref="B73:G73"/>
    <mergeCell ref="B16:G16"/>
    <mergeCell ref="B28:G28"/>
    <mergeCell ref="B37:G37"/>
    <mergeCell ref="B52:G52"/>
    <mergeCell ref="B64:G6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25"/>
  <sheetViews>
    <sheetView workbookViewId="0">
      <selection activeCell="B2" sqref="B2"/>
    </sheetView>
  </sheetViews>
  <sheetFormatPr defaultRowHeight="15" x14ac:dyDescent="0.25"/>
  <cols>
    <col min="1" max="1" width="2.7109375" customWidth="1"/>
    <col min="2" max="2" width="20.5703125" customWidth="1"/>
    <col min="3" max="24" width="9" bestFit="1" customWidth="1"/>
  </cols>
  <sheetData>
    <row r="2" spans="2:24" x14ac:dyDescent="0.25">
      <c r="C2" s="383">
        <v>2020</v>
      </c>
      <c r="D2" s="383">
        <v>2021</v>
      </c>
      <c r="E2" s="383">
        <v>2022</v>
      </c>
      <c r="F2" s="383">
        <v>2023</v>
      </c>
      <c r="G2" s="383">
        <v>2024</v>
      </c>
      <c r="H2" s="383">
        <v>2025</v>
      </c>
      <c r="I2" s="383">
        <v>2026</v>
      </c>
      <c r="J2" s="383">
        <v>2027</v>
      </c>
      <c r="K2" s="383">
        <v>2028</v>
      </c>
      <c r="L2" s="383">
        <v>2029</v>
      </c>
      <c r="M2" s="383">
        <v>2030</v>
      </c>
      <c r="N2" s="383">
        <v>2031</v>
      </c>
      <c r="O2" s="383">
        <v>2032</v>
      </c>
      <c r="P2" s="383">
        <v>2033</v>
      </c>
      <c r="Q2" s="383">
        <v>2034</v>
      </c>
      <c r="R2" s="383">
        <v>2035</v>
      </c>
      <c r="S2" s="383">
        <v>2036</v>
      </c>
      <c r="T2" s="383">
        <v>2037</v>
      </c>
      <c r="U2" s="383">
        <v>2038</v>
      </c>
      <c r="V2" s="383">
        <v>2039</v>
      </c>
      <c r="W2" s="383">
        <v>2040</v>
      </c>
      <c r="X2" s="383">
        <v>2041</v>
      </c>
    </row>
    <row r="3" spans="2:24" x14ac:dyDescent="0.25">
      <c r="B3" s="313" t="str">
        <f>+'Tariff Sheets'!B16</f>
        <v>Only available for meters located at service address already under contract for Renewable Energy and enrolled under this tariff schedule from the previous Open Season.</v>
      </c>
    </row>
    <row r="4" spans="2:24" x14ac:dyDescent="0.25">
      <c r="B4" s="314" t="s">
        <v>28</v>
      </c>
      <c r="C4" s="315">
        <v>1</v>
      </c>
      <c r="D4" s="315">
        <v>2</v>
      </c>
      <c r="E4" s="315">
        <v>3</v>
      </c>
      <c r="F4" s="315">
        <v>4</v>
      </c>
      <c r="G4" s="315">
        <v>5</v>
      </c>
      <c r="H4" s="315">
        <v>6</v>
      </c>
      <c r="I4" s="315">
        <v>7</v>
      </c>
      <c r="J4" s="315">
        <v>8</v>
      </c>
      <c r="K4" s="315">
        <v>9</v>
      </c>
      <c r="L4" s="315">
        <v>10</v>
      </c>
      <c r="M4" s="315">
        <v>11</v>
      </c>
      <c r="N4" s="315">
        <v>12</v>
      </c>
      <c r="O4" s="315">
        <v>13</v>
      </c>
      <c r="P4" s="315">
        <v>14</v>
      </c>
      <c r="Q4" s="315">
        <v>15</v>
      </c>
      <c r="R4" s="315">
        <v>16</v>
      </c>
      <c r="S4" s="315">
        <v>17</v>
      </c>
      <c r="T4" s="315">
        <v>18</v>
      </c>
      <c r="U4" s="315">
        <v>19</v>
      </c>
      <c r="V4" s="315">
        <v>20</v>
      </c>
      <c r="W4" s="315">
        <v>21</v>
      </c>
      <c r="X4" s="315"/>
    </row>
    <row r="5" spans="2:24" x14ac:dyDescent="0.25">
      <c r="B5" s="316" t="s">
        <v>29</v>
      </c>
      <c r="C5" s="214">
        <f>'Blended Calculation (R)'!H202</f>
        <v>45.513837350709203</v>
      </c>
      <c r="D5" s="214">
        <f>'Blended Calculation (R)'!I202</f>
        <v>46.42411409772339</v>
      </c>
      <c r="E5" s="214">
        <f>'Blended Calculation (R)'!J202</f>
        <v>47.352596379677856</v>
      </c>
      <c r="F5" s="214">
        <f>'Blended Calculation (R)'!K202</f>
        <v>48.299648307271411</v>
      </c>
      <c r="G5" s="214">
        <f>'Blended Calculation (R)'!L202</f>
        <v>49.26564127341684</v>
      </c>
      <c r="H5" s="214">
        <f>'Blended Calculation (R)'!M202</f>
        <v>50.250954098885181</v>
      </c>
      <c r="I5" s="214">
        <f>'Blended Calculation (R)'!N202</f>
        <v>51.255973180862888</v>
      </c>
      <c r="J5" s="214">
        <f>'Blended Calculation (R)'!O202</f>
        <v>52.281092644480147</v>
      </c>
      <c r="K5" s="214">
        <f>'Blended Calculation (R)'!P202</f>
        <v>53.32671449736975</v>
      </c>
      <c r="L5" s="214">
        <f>'Blended Calculation (R)'!Q202</f>
        <v>54.393248787317148</v>
      </c>
      <c r="M5" s="214">
        <f>'Blended Calculation (R)'!R202</f>
        <v>55.48111376306349</v>
      </c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</row>
    <row r="6" spans="2:24" x14ac:dyDescent="0.25">
      <c r="B6" s="317" t="s">
        <v>30</v>
      </c>
      <c r="C6" s="214">
        <f>'Blended Calculation (R)'!H203</f>
        <v>45.247941959080201</v>
      </c>
      <c r="D6" s="214">
        <f>'Blended Calculation (R)'!I203</f>
        <v>46.152900798261804</v>
      </c>
      <c r="E6" s="214">
        <f>'Blended Calculation (R)'!J203</f>
        <v>47.075958814227043</v>
      </c>
      <c r="F6" s="214">
        <f>'Blended Calculation (R)'!K203</f>
        <v>48.017477990511587</v>
      </c>
      <c r="G6" s="214">
        <f>'Blended Calculation (R)'!L203</f>
        <v>48.97782755032182</v>
      </c>
      <c r="H6" s="214">
        <f>'Blended Calculation (R)'!M203</f>
        <v>49.957384101328259</v>
      </c>
      <c r="I6" s="214">
        <f>'Blended Calculation (R)'!N203</f>
        <v>50.956531783354826</v>
      </c>
      <c r="J6" s="214">
        <f>'Blended Calculation (R)'!O203</f>
        <v>51.975662419021923</v>
      </c>
      <c r="K6" s="214">
        <f>'Blended Calculation (R)'!P203</f>
        <v>53.01517566740236</v>
      </c>
      <c r="L6" s="214">
        <f>'Blended Calculation (R)'!Q203</f>
        <v>54.075479180750406</v>
      </c>
      <c r="M6" s="214">
        <f>'Blended Calculation (R)'!R203</f>
        <v>55.156988764365416</v>
      </c>
      <c r="N6" s="214">
        <f>'Blended Calculation (R)'!S203</f>
        <v>56.260128539652726</v>
      </c>
      <c r="O6" s="214">
        <f>'Blended Calculation (R)'!T203</f>
        <v>57.385331110445783</v>
      </c>
      <c r="P6" s="214">
        <f>'Blended Calculation (R)'!U203</f>
        <v>58.533037732654698</v>
      </c>
      <c r="Q6" s="214">
        <f>'Blended Calculation (R)'!V203</f>
        <v>59.70369848730779</v>
      </c>
      <c r="R6" s="214">
        <f>'Blended Calculation (R)'!W203</f>
        <v>60.897772457053946</v>
      </c>
      <c r="S6" s="215"/>
      <c r="T6" s="215"/>
      <c r="U6" s="215"/>
      <c r="V6" s="215"/>
      <c r="W6" s="215"/>
      <c r="X6" s="215"/>
    </row>
    <row r="7" spans="2:24" x14ac:dyDescent="0.25">
      <c r="B7" s="317" t="s">
        <v>31</v>
      </c>
      <c r="C7" s="214">
        <f>'Blended Calculation (R)'!H204</f>
        <v>45.067312528460498</v>
      </c>
      <c r="D7" s="214">
        <f>'Blended Calculation (R)'!I204</f>
        <v>45.96865877902971</v>
      </c>
      <c r="E7" s="214">
        <f>'Blended Calculation (R)'!J204</f>
        <v>46.888031954610305</v>
      </c>
      <c r="F7" s="531">
        <f>'Blended Calculation (R)'!K204</f>
        <v>47.825792593702509</v>
      </c>
      <c r="G7" s="214">
        <f>'Blended Calculation (R)'!L204</f>
        <v>48.782308445576561</v>
      </c>
      <c r="H7" s="214">
        <f>'Blended Calculation (R)'!M204</f>
        <v>49.757954614488092</v>
      </c>
      <c r="I7" s="214">
        <f>'Blended Calculation (R)'!N204</f>
        <v>50.753113706777853</v>
      </c>
      <c r="J7" s="214">
        <f>'Blended Calculation (R)'!O204</f>
        <v>51.768175980913412</v>
      </c>
      <c r="K7" s="214">
        <f>'Blended Calculation (R)'!P204</f>
        <v>52.803539500531684</v>
      </c>
      <c r="L7" s="214">
        <f>'Blended Calculation (R)'!Q204</f>
        <v>53.859610290542321</v>
      </c>
      <c r="M7" s="214">
        <f>'Blended Calculation (R)'!R204</f>
        <v>54.936802496353167</v>
      </c>
      <c r="N7" s="214">
        <f>'Blended Calculation (R)'!S204</f>
        <v>56.035538546280229</v>
      </c>
      <c r="O7" s="214">
        <f>'Blended Calculation (R)'!T204</f>
        <v>57.156249317205834</v>
      </c>
      <c r="P7" s="214">
        <f>'Blended Calculation (R)'!U204</f>
        <v>58.299374303549953</v>
      </c>
      <c r="Q7" s="214">
        <f>'Blended Calculation (R)'!V204</f>
        <v>59.465361789620957</v>
      </c>
      <c r="R7" s="214">
        <f>'Blended Calculation (R)'!W204</f>
        <v>60.654669025413376</v>
      </c>
      <c r="S7" s="214">
        <f>'Blended Calculation (R)'!X204</f>
        <v>61.867762405921646</v>
      </c>
      <c r="T7" s="214">
        <f>'Blended Calculation (R)'!Y204</f>
        <v>63.105117654040079</v>
      </c>
      <c r="U7" s="214">
        <f>'Blended Calculation (R)'!Z204</f>
        <v>64.367220007120878</v>
      </c>
      <c r="V7" s="214">
        <f>'Blended Calculation (R)'!AA204</f>
        <v>65.654564407263294</v>
      </c>
      <c r="W7" s="214">
        <f>'Blended Calculation (R)'!AB204</f>
        <v>66.967655695408567</v>
      </c>
      <c r="X7" s="214"/>
    </row>
    <row r="8" spans="2:24" x14ac:dyDescent="0.25">
      <c r="B8" s="313" t="str">
        <f>+'Tariff Sheets'!B52</f>
        <v>Not available for meters located at service address already under contract for Renewable Energy and enrolled under this tariff schedule from the previous Open Season.</v>
      </c>
    </row>
    <row r="9" spans="2:24" x14ac:dyDescent="0.25">
      <c r="B9" s="318" t="s">
        <v>32</v>
      </c>
      <c r="C9" s="61"/>
      <c r="D9" s="319">
        <v>1</v>
      </c>
      <c r="E9" s="319">
        <v>2</v>
      </c>
      <c r="F9" s="319">
        <v>3</v>
      </c>
      <c r="G9" s="319">
        <v>4</v>
      </c>
      <c r="H9" s="319">
        <v>5</v>
      </c>
      <c r="I9" s="319">
        <v>6</v>
      </c>
      <c r="J9" s="319">
        <v>7</v>
      </c>
      <c r="K9" s="320">
        <v>8</v>
      </c>
      <c r="L9" s="319">
        <v>9</v>
      </c>
      <c r="M9" s="319">
        <v>10</v>
      </c>
      <c r="N9" s="319">
        <v>11</v>
      </c>
      <c r="O9" s="319">
        <v>12</v>
      </c>
      <c r="P9" s="319">
        <v>13</v>
      </c>
      <c r="Q9" s="319">
        <v>14</v>
      </c>
      <c r="R9" s="319">
        <v>15</v>
      </c>
      <c r="S9" s="319">
        <v>16</v>
      </c>
      <c r="T9" s="319">
        <v>17</v>
      </c>
      <c r="U9" s="320">
        <v>18</v>
      </c>
      <c r="V9" s="319">
        <v>19</v>
      </c>
      <c r="W9" s="319">
        <v>20</v>
      </c>
      <c r="X9" s="320">
        <v>21</v>
      </c>
    </row>
    <row r="10" spans="2:24" x14ac:dyDescent="0.25">
      <c r="B10" s="316" t="s">
        <v>29</v>
      </c>
      <c r="C10" s="60"/>
      <c r="D10" s="214">
        <f>'Blended Calculation (R)'!I202</f>
        <v>46.42411409772339</v>
      </c>
      <c r="E10" s="214">
        <f>'Blended Calculation (R)'!J202</f>
        <v>47.352596379677856</v>
      </c>
      <c r="F10" s="214">
        <f>'Blended Calculation (R)'!K202</f>
        <v>48.299648307271411</v>
      </c>
      <c r="G10" s="214">
        <f>'Blended Calculation (R)'!L202</f>
        <v>49.26564127341684</v>
      </c>
      <c r="H10" s="214">
        <f>'Blended Calculation (R)'!M202</f>
        <v>50.250954098885181</v>
      </c>
      <c r="I10" s="214">
        <f>'Blended Calculation (R)'!N202</f>
        <v>51.255973180862888</v>
      </c>
      <c r="J10" s="214">
        <f>'Blended Calculation (R)'!O202</f>
        <v>52.281092644480147</v>
      </c>
      <c r="K10" s="214">
        <f>'Blended Calculation (R)'!P202</f>
        <v>53.32671449736975</v>
      </c>
      <c r="L10" s="214">
        <f>'Blended Calculation (R)'!Q202</f>
        <v>54.393248787317148</v>
      </c>
      <c r="M10" s="214">
        <f>'Blended Calculation (R)'!R202</f>
        <v>55.48111376306349</v>
      </c>
      <c r="N10" s="214">
        <f>'Blended Calculation (R)'!S202</f>
        <v>56.590736038324764</v>
      </c>
      <c r="O10" s="214"/>
      <c r="P10" s="214"/>
      <c r="Q10" s="214"/>
      <c r="R10" s="214"/>
      <c r="S10" s="214"/>
      <c r="T10" s="214"/>
      <c r="U10" s="214"/>
      <c r="V10" s="214"/>
      <c r="W10" s="214"/>
      <c r="X10" s="214"/>
    </row>
    <row r="11" spans="2:24" x14ac:dyDescent="0.25">
      <c r="B11" s="317" t="s">
        <v>30</v>
      </c>
      <c r="C11" s="40"/>
      <c r="D11" s="214">
        <f>'Blended Calculation (R)'!I203</f>
        <v>46.152900798261804</v>
      </c>
      <c r="E11" s="214">
        <f>'Blended Calculation (R)'!J203</f>
        <v>47.075958814227043</v>
      </c>
      <c r="F11" s="214">
        <f>'Blended Calculation (R)'!K203</f>
        <v>48.017477990511587</v>
      </c>
      <c r="G11" s="214">
        <f>'Blended Calculation (R)'!L203</f>
        <v>48.97782755032182</v>
      </c>
      <c r="H11" s="214">
        <f>'Blended Calculation (R)'!M203</f>
        <v>49.957384101328259</v>
      </c>
      <c r="I11" s="214">
        <f>'Blended Calculation (R)'!N203</f>
        <v>50.956531783354826</v>
      </c>
      <c r="J11" s="214">
        <f>'Blended Calculation (R)'!O203</f>
        <v>51.975662419021923</v>
      </c>
      <c r="K11" s="214">
        <f>'Blended Calculation (R)'!P203</f>
        <v>53.01517566740236</v>
      </c>
      <c r="L11" s="214">
        <f>'Blended Calculation (R)'!Q203</f>
        <v>54.075479180750406</v>
      </c>
      <c r="M11" s="214">
        <f>'Blended Calculation (R)'!R203</f>
        <v>55.156988764365416</v>
      </c>
      <c r="N11" s="214">
        <f>'Blended Calculation (R)'!S203</f>
        <v>56.260128539652726</v>
      </c>
      <c r="O11" s="214">
        <f>'Blended Calculation (R)'!T203</f>
        <v>57.385331110445783</v>
      </c>
      <c r="P11" s="214">
        <f>'Blended Calculation (R)'!U203</f>
        <v>58.533037732654698</v>
      </c>
      <c r="Q11" s="214">
        <f>'Blended Calculation (R)'!V203</f>
        <v>59.70369848730779</v>
      </c>
      <c r="R11" s="214">
        <f>'Blended Calculation (R)'!W203</f>
        <v>60.897772457053946</v>
      </c>
      <c r="S11" s="214">
        <f>'Blended Calculation (R)'!X203</f>
        <v>62.115727906195026</v>
      </c>
      <c r="T11" s="214"/>
      <c r="U11" s="214"/>
      <c r="V11" s="214"/>
      <c r="W11" s="214"/>
      <c r="X11" s="214"/>
    </row>
    <row r="12" spans="2:24" x14ac:dyDescent="0.25">
      <c r="B12" s="317" t="s">
        <v>33</v>
      </c>
      <c r="C12" s="40"/>
      <c r="D12" s="214">
        <f>'Blended Calculation (R)'!I204</f>
        <v>45.96865877902971</v>
      </c>
      <c r="E12" s="214">
        <f>'Blended Calculation (R)'!J204</f>
        <v>46.888031954610305</v>
      </c>
      <c r="F12" s="214">
        <f>'Blended Calculation (R)'!K204</f>
        <v>47.825792593702509</v>
      </c>
      <c r="G12" s="214">
        <f>'Blended Calculation (R)'!L204</f>
        <v>48.782308445576561</v>
      </c>
      <c r="H12" s="214">
        <f>'Blended Calculation (R)'!M204</f>
        <v>49.757954614488092</v>
      </c>
      <c r="I12" s="214">
        <f>'Blended Calculation (R)'!N204</f>
        <v>50.753113706777853</v>
      </c>
      <c r="J12" s="214">
        <f>'Blended Calculation (R)'!O204</f>
        <v>51.768175980913412</v>
      </c>
      <c r="K12" s="214">
        <f>'Blended Calculation (R)'!P204</f>
        <v>52.803539500531684</v>
      </c>
      <c r="L12" s="214">
        <f>'Blended Calculation (R)'!Q204</f>
        <v>53.859610290542321</v>
      </c>
      <c r="M12" s="214">
        <f>'Blended Calculation (R)'!R204</f>
        <v>54.936802496353167</v>
      </c>
      <c r="N12" s="214">
        <f>'Blended Calculation (R)'!S204</f>
        <v>56.035538546280229</v>
      </c>
      <c r="O12" s="214">
        <f>'Blended Calculation (R)'!T204</f>
        <v>57.156249317205834</v>
      </c>
      <c r="P12" s="214">
        <f>'Blended Calculation (R)'!U204</f>
        <v>58.299374303549953</v>
      </c>
      <c r="Q12" s="214">
        <f>'Blended Calculation (R)'!V204</f>
        <v>59.465361789620957</v>
      </c>
      <c r="R12" s="214">
        <f>'Blended Calculation (R)'!W204</f>
        <v>60.654669025413376</v>
      </c>
      <c r="S12" s="214">
        <f>'Blended Calculation (R)'!X204</f>
        <v>61.867762405921646</v>
      </c>
      <c r="T12" s="214">
        <f>'Blended Calculation (R)'!Y204</f>
        <v>63.105117654040079</v>
      </c>
      <c r="U12" s="214">
        <f>'Blended Calculation (R)'!Z204</f>
        <v>64.367220007120878</v>
      </c>
      <c r="V12" s="214">
        <f>'Blended Calculation (R)'!AA204</f>
        <v>65.654564407263294</v>
      </c>
      <c r="W12" s="214"/>
      <c r="X12" s="214"/>
    </row>
    <row r="15" spans="2:24" x14ac:dyDescent="0.25">
      <c r="C15" s="383">
        <v>2020</v>
      </c>
      <c r="D15" s="383">
        <v>2021</v>
      </c>
      <c r="E15" s="383">
        <v>2022</v>
      </c>
      <c r="F15" s="383">
        <v>2023</v>
      </c>
      <c r="G15" s="383">
        <v>2024</v>
      </c>
      <c r="H15" s="383">
        <v>2025</v>
      </c>
      <c r="I15" s="383">
        <v>2026</v>
      </c>
      <c r="J15" s="383">
        <v>2027</v>
      </c>
      <c r="K15" s="383">
        <v>2028</v>
      </c>
      <c r="L15" s="383">
        <v>2029</v>
      </c>
      <c r="M15" s="383">
        <v>2030</v>
      </c>
      <c r="N15" s="383">
        <v>2031</v>
      </c>
      <c r="O15" s="383">
        <v>2032</v>
      </c>
      <c r="P15" s="383">
        <v>2033</v>
      </c>
      <c r="Q15" s="383">
        <v>2034</v>
      </c>
      <c r="R15" s="383">
        <v>2035</v>
      </c>
      <c r="S15" s="383">
        <v>2036</v>
      </c>
      <c r="T15" s="383">
        <v>2037</v>
      </c>
      <c r="U15" s="383">
        <v>2038</v>
      </c>
      <c r="V15" s="383">
        <v>2039</v>
      </c>
      <c r="W15" s="383">
        <v>2040</v>
      </c>
      <c r="X15" s="383">
        <v>2041</v>
      </c>
    </row>
    <row r="16" spans="2:24" x14ac:dyDescent="0.25">
      <c r="B16" s="313" t="str">
        <f>+'Tariff Sheets'!B16</f>
        <v>Only available for meters located at service address already under contract for Renewable Energy and enrolled under this tariff schedule from the previous Open Season.</v>
      </c>
    </row>
    <row r="17" spans="2:24" x14ac:dyDescent="0.25">
      <c r="B17" s="314" t="s">
        <v>28</v>
      </c>
      <c r="C17" s="315">
        <v>1</v>
      </c>
      <c r="D17" s="315">
        <v>2</v>
      </c>
      <c r="E17" s="315">
        <v>3</v>
      </c>
      <c r="F17" s="315">
        <v>4</v>
      </c>
      <c r="G17" s="315">
        <v>5</v>
      </c>
      <c r="H17" s="315">
        <v>6</v>
      </c>
      <c r="I17" s="315">
        <v>7</v>
      </c>
      <c r="J17" s="315">
        <v>8</v>
      </c>
      <c r="K17" s="315">
        <v>9</v>
      </c>
      <c r="L17" s="315">
        <v>10</v>
      </c>
      <c r="M17" s="315">
        <v>11</v>
      </c>
      <c r="N17" s="315">
        <v>12</v>
      </c>
      <c r="O17" s="315">
        <v>13</v>
      </c>
      <c r="P17" s="315">
        <v>14</v>
      </c>
      <c r="Q17" s="315">
        <v>15</v>
      </c>
      <c r="R17" s="315">
        <v>16</v>
      </c>
      <c r="S17" s="315">
        <v>17</v>
      </c>
      <c r="T17" s="315">
        <v>18</v>
      </c>
      <c r="U17" s="315">
        <v>19</v>
      </c>
      <c r="V17" s="315">
        <v>20</v>
      </c>
      <c r="W17" s="315">
        <v>21</v>
      </c>
      <c r="X17" s="315"/>
    </row>
    <row r="18" spans="2:24" x14ac:dyDescent="0.25">
      <c r="B18" s="316" t="s">
        <v>29</v>
      </c>
      <c r="C18" s="321">
        <f t="shared" ref="C18:M18" si="0">ROUND(C5/1000,6)</f>
        <v>4.5513999999999999E-2</v>
      </c>
      <c r="D18" s="321">
        <f t="shared" si="0"/>
        <v>4.6424E-2</v>
      </c>
      <c r="E18" s="321">
        <f t="shared" si="0"/>
        <v>4.7352999999999999E-2</v>
      </c>
      <c r="F18" s="321">
        <f t="shared" si="0"/>
        <v>4.8300000000000003E-2</v>
      </c>
      <c r="G18" s="321">
        <f t="shared" si="0"/>
        <v>4.9265999999999997E-2</v>
      </c>
      <c r="H18" s="321">
        <f t="shared" si="0"/>
        <v>5.0250999999999997E-2</v>
      </c>
      <c r="I18" s="321">
        <f t="shared" si="0"/>
        <v>5.1256000000000003E-2</v>
      </c>
      <c r="J18" s="321">
        <f t="shared" si="0"/>
        <v>5.2281000000000001E-2</v>
      </c>
      <c r="K18" s="321">
        <f t="shared" si="0"/>
        <v>5.3326999999999999E-2</v>
      </c>
      <c r="L18" s="321">
        <f t="shared" si="0"/>
        <v>5.4392999999999997E-2</v>
      </c>
      <c r="M18" s="321">
        <f t="shared" si="0"/>
        <v>5.5481000000000003E-2</v>
      </c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</row>
    <row r="19" spans="2:24" x14ac:dyDescent="0.25">
      <c r="B19" s="317" t="s">
        <v>30</v>
      </c>
      <c r="C19" s="321">
        <f t="shared" ref="C19:R19" si="1">ROUND(C6/1000,6)</f>
        <v>4.5247999999999997E-2</v>
      </c>
      <c r="D19" s="321">
        <f t="shared" si="1"/>
        <v>4.6153E-2</v>
      </c>
      <c r="E19" s="321">
        <f t="shared" si="1"/>
        <v>4.7076E-2</v>
      </c>
      <c r="F19" s="321">
        <f t="shared" si="1"/>
        <v>4.8016999999999997E-2</v>
      </c>
      <c r="G19" s="321">
        <f t="shared" si="1"/>
        <v>4.8978000000000001E-2</v>
      </c>
      <c r="H19" s="321">
        <f t="shared" si="1"/>
        <v>4.9957000000000001E-2</v>
      </c>
      <c r="I19" s="321">
        <f t="shared" si="1"/>
        <v>5.0957000000000002E-2</v>
      </c>
      <c r="J19" s="321">
        <f t="shared" si="1"/>
        <v>5.1976000000000001E-2</v>
      </c>
      <c r="K19" s="321">
        <f t="shared" si="1"/>
        <v>5.3015E-2</v>
      </c>
      <c r="L19" s="321">
        <f t="shared" si="1"/>
        <v>5.4074999999999998E-2</v>
      </c>
      <c r="M19" s="321">
        <f t="shared" si="1"/>
        <v>5.5156999999999998E-2</v>
      </c>
      <c r="N19" s="321">
        <f t="shared" si="1"/>
        <v>5.6259999999999998E-2</v>
      </c>
      <c r="O19" s="321">
        <f t="shared" si="1"/>
        <v>5.7384999999999999E-2</v>
      </c>
      <c r="P19" s="321">
        <f t="shared" si="1"/>
        <v>5.8533000000000002E-2</v>
      </c>
      <c r="Q19" s="321">
        <f t="shared" si="1"/>
        <v>5.9704E-2</v>
      </c>
      <c r="R19" s="321">
        <f t="shared" si="1"/>
        <v>6.0898000000000001E-2</v>
      </c>
      <c r="S19" s="215"/>
      <c r="T19" s="215"/>
      <c r="U19" s="215"/>
      <c r="V19" s="215"/>
      <c r="W19" s="215"/>
      <c r="X19" s="215"/>
    </row>
    <row r="20" spans="2:24" x14ac:dyDescent="0.25">
      <c r="B20" s="317" t="s">
        <v>31</v>
      </c>
      <c r="C20" s="321">
        <f t="shared" ref="C20:W20" si="2">ROUND(C7/1000,6)</f>
        <v>4.5067000000000003E-2</v>
      </c>
      <c r="D20" s="321">
        <f t="shared" si="2"/>
        <v>4.5969000000000003E-2</v>
      </c>
      <c r="E20" s="321">
        <f t="shared" si="2"/>
        <v>4.6887999999999999E-2</v>
      </c>
      <c r="F20" s="321">
        <f t="shared" si="2"/>
        <v>4.7826E-2</v>
      </c>
      <c r="G20" s="321">
        <f t="shared" si="2"/>
        <v>4.8781999999999999E-2</v>
      </c>
      <c r="H20" s="321">
        <f t="shared" si="2"/>
        <v>4.9757999999999997E-2</v>
      </c>
      <c r="I20" s="321">
        <f t="shared" si="2"/>
        <v>5.0753E-2</v>
      </c>
      <c r="J20" s="321">
        <f t="shared" si="2"/>
        <v>5.1768000000000002E-2</v>
      </c>
      <c r="K20" s="321">
        <f t="shared" si="2"/>
        <v>5.2803999999999997E-2</v>
      </c>
      <c r="L20" s="321">
        <f t="shared" si="2"/>
        <v>5.3859999999999998E-2</v>
      </c>
      <c r="M20" s="321">
        <f t="shared" si="2"/>
        <v>5.4937E-2</v>
      </c>
      <c r="N20" s="321">
        <f t="shared" si="2"/>
        <v>5.6036000000000002E-2</v>
      </c>
      <c r="O20" s="321">
        <f t="shared" si="2"/>
        <v>5.7155999999999998E-2</v>
      </c>
      <c r="P20" s="321">
        <f t="shared" si="2"/>
        <v>5.8298999999999997E-2</v>
      </c>
      <c r="Q20" s="321">
        <f t="shared" si="2"/>
        <v>5.9464999999999997E-2</v>
      </c>
      <c r="R20" s="321">
        <f t="shared" si="2"/>
        <v>6.0655000000000001E-2</v>
      </c>
      <c r="S20" s="321">
        <f t="shared" si="2"/>
        <v>6.1867999999999999E-2</v>
      </c>
      <c r="T20" s="321">
        <f t="shared" si="2"/>
        <v>6.3104999999999994E-2</v>
      </c>
      <c r="U20" s="321">
        <f t="shared" si="2"/>
        <v>6.4366999999999994E-2</v>
      </c>
      <c r="V20" s="321">
        <f t="shared" si="2"/>
        <v>6.5655000000000005E-2</v>
      </c>
      <c r="W20" s="321">
        <f t="shared" si="2"/>
        <v>6.6968E-2</v>
      </c>
      <c r="X20" s="321"/>
    </row>
    <row r="21" spans="2:24" x14ac:dyDescent="0.25">
      <c r="B21" s="313" t="str">
        <f>+'Tariff Sheets'!B52</f>
        <v>Not available for meters located at service address already under contract for Renewable Energy and enrolled under this tariff schedule from the previous Open Season.</v>
      </c>
    </row>
    <row r="22" spans="2:24" x14ac:dyDescent="0.25">
      <c r="B22" s="318" t="s">
        <v>32</v>
      </c>
      <c r="C22" s="61"/>
      <c r="D22" s="319">
        <v>1</v>
      </c>
      <c r="E22" s="319">
        <v>2</v>
      </c>
      <c r="F22" s="319">
        <v>3</v>
      </c>
      <c r="G22" s="319">
        <v>4</v>
      </c>
      <c r="H22" s="319">
        <v>5</v>
      </c>
      <c r="I22" s="319">
        <v>6</v>
      </c>
      <c r="J22" s="319">
        <v>7</v>
      </c>
      <c r="K22" s="320">
        <v>8</v>
      </c>
      <c r="L22" s="319">
        <v>9</v>
      </c>
      <c r="M22" s="319">
        <v>10</v>
      </c>
      <c r="N22" s="319">
        <v>11</v>
      </c>
      <c r="O22" s="319">
        <v>12</v>
      </c>
      <c r="P22" s="319">
        <v>13</v>
      </c>
      <c r="Q22" s="319">
        <v>14</v>
      </c>
      <c r="R22" s="319">
        <v>15</v>
      </c>
      <c r="S22" s="319">
        <v>16</v>
      </c>
      <c r="T22" s="319">
        <v>17</v>
      </c>
      <c r="U22" s="320">
        <v>18</v>
      </c>
      <c r="V22" s="319">
        <v>19</v>
      </c>
      <c r="W22" s="319">
        <v>20</v>
      </c>
      <c r="X22" s="320">
        <v>21</v>
      </c>
    </row>
    <row r="23" spans="2:24" x14ac:dyDescent="0.25">
      <c r="B23" s="316" t="s">
        <v>29</v>
      </c>
      <c r="C23" s="288"/>
      <c r="D23" s="321">
        <f t="shared" ref="D23:N23" si="3">ROUND(D10/1000,6)</f>
        <v>4.6424E-2</v>
      </c>
      <c r="E23" s="321">
        <f t="shared" si="3"/>
        <v>4.7352999999999999E-2</v>
      </c>
      <c r="F23" s="321">
        <f t="shared" si="3"/>
        <v>4.8300000000000003E-2</v>
      </c>
      <c r="G23" s="321">
        <f t="shared" si="3"/>
        <v>4.9265999999999997E-2</v>
      </c>
      <c r="H23" s="321">
        <f t="shared" si="3"/>
        <v>5.0250999999999997E-2</v>
      </c>
      <c r="I23" s="321">
        <f t="shared" si="3"/>
        <v>5.1256000000000003E-2</v>
      </c>
      <c r="J23" s="321">
        <f t="shared" si="3"/>
        <v>5.2281000000000001E-2</v>
      </c>
      <c r="K23" s="321">
        <f t="shared" si="3"/>
        <v>5.3326999999999999E-2</v>
      </c>
      <c r="L23" s="321">
        <f t="shared" si="3"/>
        <v>5.4392999999999997E-2</v>
      </c>
      <c r="M23" s="321">
        <f t="shared" si="3"/>
        <v>5.5481000000000003E-2</v>
      </c>
      <c r="N23" s="321">
        <f t="shared" si="3"/>
        <v>5.6591000000000002E-2</v>
      </c>
      <c r="O23" s="214"/>
      <c r="P23" s="214"/>
      <c r="Q23" s="214"/>
      <c r="R23" s="214"/>
      <c r="S23" s="214"/>
      <c r="T23" s="214"/>
      <c r="U23" s="214"/>
      <c r="V23" s="214"/>
      <c r="W23" s="214"/>
      <c r="X23" s="214"/>
    </row>
    <row r="24" spans="2:24" x14ac:dyDescent="0.25">
      <c r="B24" s="317" t="s">
        <v>30</v>
      </c>
      <c r="C24" s="288"/>
      <c r="D24" s="321">
        <f t="shared" ref="D24:M24" si="4">ROUND(D11/1000,6)</f>
        <v>4.6153E-2</v>
      </c>
      <c r="E24" s="321">
        <f t="shared" si="4"/>
        <v>4.7076E-2</v>
      </c>
      <c r="F24" s="321">
        <f t="shared" si="4"/>
        <v>4.8016999999999997E-2</v>
      </c>
      <c r="G24" s="321">
        <f t="shared" si="4"/>
        <v>4.8978000000000001E-2</v>
      </c>
      <c r="H24" s="321">
        <f t="shared" si="4"/>
        <v>4.9957000000000001E-2</v>
      </c>
      <c r="I24" s="321">
        <f t="shared" si="4"/>
        <v>5.0957000000000002E-2</v>
      </c>
      <c r="J24" s="321">
        <f t="shared" si="4"/>
        <v>5.1976000000000001E-2</v>
      </c>
      <c r="K24" s="321">
        <f t="shared" si="4"/>
        <v>5.3015E-2</v>
      </c>
      <c r="L24" s="321">
        <f t="shared" si="4"/>
        <v>5.4074999999999998E-2</v>
      </c>
      <c r="M24" s="321">
        <f t="shared" si="4"/>
        <v>5.5156999999999998E-2</v>
      </c>
      <c r="N24" s="321">
        <f t="shared" ref="N24:S24" si="5">ROUND(N11/1000,6)</f>
        <v>5.6259999999999998E-2</v>
      </c>
      <c r="O24" s="321">
        <f t="shared" si="5"/>
        <v>5.7384999999999999E-2</v>
      </c>
      <c r="P24" s="321">
        <f t="shared" si="5"/>
        <v>5.8533000000000002E-2</v>
      </c>
      <c r="Q24" s="322">
        <f t="shared" si="5"/>
        <v>5.9704E-2</v>
      </c>
      <c r="R24" s="322">
        <f t="shared" si="5"/>
        <v>6.0898000000000001E-2</v>
      </c>
      <c r="S24" s="322">
        <f t="shared" si="5"/>
        <v>6.2115999999999998E-2</v>
      </c>
      <c r="T24" s="215"/>
      <c r="U24" s="215"/>
      <c r="V24" s="215"/>
      <c r="W24" s="215"/>
      <c r="X24" s="215"/>
    </row>
    <row r="25" spans="2:24" x14ac:dyDescent="0.25">
      <c r="B25" s="317" t="s">
        <v>33</v>
      </c>
      <c r="C25" s="288"/>
      <c r="D25" s="321">
        <f t="shared" ref="D25:M25" si="6">ROUND(D12/1000,6)</f>
        <v>4.5969000000000003E-2</v>
      </c>
      <c r="E25" s="321">
        <f t="shared" si="6"/>
        <v>4.6887999999999999E-2</v>
      </c>
      <c r="F25" s="321">
        <f t="shared" si="6"/>
        <v>4.7826E-2</v>
      </c>
      <c r="G25" s="321">
        <f t="shared" si="6"/>
        <v>4.8781999999999999E-2</v>
      </c>
      <c r="H25" s="321">
        <f t="shared" si="6"/>
        <v>4.9757999999999997E-2</v>
      </c>
      <c r="I25" s="321">
        <f t="shared" si="6"/>
        <v>5.0753E-2</v>
      </c>
      <c r="J25" s="321">
        <f t="shared" si="6"/>
        <v>5.1768000000000002E-2</v>
      </c>
      <c r="K25" s="321">
        <f t="shared" si="6"/>
        <v>5.2803999999999997E-2</v>
      </c>
      <c r="L25" s="321">
        <f t="shared" si="6"/>
        <v>5.3859999999999998E-2</v>
      </c>
      <c r="M25" s="321">
        <f t="shared" si="6"/>
        <v>5.4937E-2</v>
      </c>
      <c r="N25" s="321">
        <f t="shared" ref="N25:V25" si="7">ROUND(N12/1000,6)</f>
        <v>5.6036000000000002E-2</v>
      </c>
      <c r="O25" s="321">
        <f t="shared" si="7"/>
        <v>5.7155999999999998E-2</v>
      </c>
      <c r="P25" s="321">
        <f t="shared" si="7"/>
        <v>5.8298999999999997E-2</v>
      </c>
      <c r="Q25" s="321">
        <f t="shared" si="7"/>
        <v>5.9464999999999997E-2</v>
      </c>
      <c r="R25" s="321">
        <f t="shared" si="7"/>
        <v>6.0655000000000001E-2</v>
      </c>
      <c r="S25" s="321">
        <f t="shared" si="7"/>
        <v>6.1867999999999999E-2</v>
      </c>
      <c r="T25" s="321">
        <f t="shared" si="7"/>
        <v>6.3104999999999994E-2</v>
      </c>
      <c r="U25" s="321">
        <f t="shared" si="7"/>
        <v>6.4366999999999994E-2</v>
      </c>
      <c r="V25" s="321">
        <f t="shared" si="7"/>
        <v>6.5655000000000005E-2</v>
      </c>
      <c r="W25" s="321"/>
      <c r="X25" s="32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C221"/>
  <sheetViews>
    <sheetView topLeftCell="H175" zoomScale="71" zoomScaleNormal="71" workbookViewId="0">
      <selection activeCell="L187" sqref="L187"/>
    </sheetView>
  </sheetViews>
  <sheetFormatPr defaultRowHeight="15" x14ac:dyDescent="0.25"/>
  <cols>
    <col min="1" max="1" width="2.7109375" customWidth="1"/>
    <col min="2" max="2" width="60.28515625" customWidth="1"/>
    <col min="3" max="3" width="31.28515625" bestFit="1" customWidth="1"/>
    <col min="4" max="4" width="17.42578125" bestFit="1" customWidth="1"/>
    <col min="5" max="5" width="39.5703125" customWidth="1"/>
    <col min="6" max="6" width="4.7109375" bestFit="1" customWidth="1"/>
    <col min="7" max="29" width="13.7109375" customWidth="1"/>
  </cols>
  <sheetData>
    <row r="1" spans="1:29" ht="26.25" x14ac:dyDescent="0.4">
      <c r="B1" s="608" t="s">
        <v>329</v>
      </c>
      <c r="C1" s="608"/>
      <c r="D1" s="608"/>
      <c r="E1" s="608"/>
      <c r="F1" s="608"/>
      <c r="G1" s="608"/>
      <c r="H1" s="583" t="s">
        <v>335</v>
      </c>
      <c r="I1" s="583"/>
    </row>
    <row r="2" spans="1:29" ht="18.75" x14ac:dyDescent="0.3">
      <c r="B2" s="258" t="s">
        <v>27</v>
      </c>
    </row>
    <row r="4" spans="1:29" x14ac:dyDescent="0.25">
      <c r="B4" s="199"/>
      <c r="C4" s="200"/>
      <c r="D4" s="203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</row>
    <row r="6" spans="1:29" ht="18.75" x14ac:dyDescent="0.3">
      <c r="B6" s="259" t="s">
        <v>146</v>
      </c>
      <c r="D6" s="198"/>
    </row>
    <row r="8" spans="1:29" x14ac:dyDescent="0.25">
      <c r="B8" s="260" t="s">
        <v>19</v>
      </c>
      <c r="C8" s="261">
        <f>'Cost of Capital'!$F$17</f>
        <v>7.3899999999999993E-2</v>
      </c>
    </row>
    <row r="9" spans="1:29" x14ac:dyDescent="0.25">
      <c r="B9" s="262" t="s">
        <v>26</v>
      </c>
      <c r="C9" s="532">
        <v>20</v>
      </c>
    </row>
    <row r="10" spans="1:29" x14ac:dyDescent="0.25">
      <c r="A10" s="4"/>
      <c r="B10" s="263" t="s">
        <v>153</v>
      </c>
      <c r="C10" s="533">
        <v>44136</v>
      </c>
    </row>
    <row r="11" spans="1:29" x14ac:dyDescent="0.25">
      <c r="B11" s="4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9" x14ac:dyDescent="0.25">
      <c r="B12" s="264" t="s">
        <v>154</v>
      </c>
      <c r="C12" s="4"/>
      <c r="D12" s="243"/>
      <c r="E12" s="265" t="s">
        <v>179</v>
      </c>
      <c r="F12" s="243"/>
      <c r="G12" s="266">
        <v>2019</v>
      </c>
      <c r="H12" s="266">
        <v>2020</v>
      </c>
      <c r="I12" s="266">
        <v>2021</v>
      </c>
      <c r="J12" s="266">
        <v>2022</v>
      </c>
      <c r="K12" s="266">
        <v>2023</v>
      </c>
      <c r="L12" s="266">
        <v>2024</v>
      </c>
      <c r="M12" s="266">
        <v>2025</v>
      </c>
      <c r="N12" s="266">
        <v>2026</v>
      </c>
      <c r="O12" s="266">
        <v>2027</v>
      </c>
      <c r="P12" s="266">
        <v>2028</v>
      </c>
      <c r="Q12" s="266">
        <v>2029</v>
      </c>
      <c r="R12" s="266">
        <v>2030</v>
      </c>
      <c r="S12" s="266">
        <v>2031</v>
      </c>
      <c r="T12" s="266">
        <v>2032</v>
      </c>
      <c r="U12" s="266">
        <v>2033</v>
      </c>
      <c r="V12" s="266">
        <v>2034</v>
      </c>
      <c r="W12" s="266">
        <v>2035</v>
      </c>
      <c r="X12" s="266">
        <v>2036</v>
      </c>
      <c r="Y12" s="266">
        <v>2037</v>
      </c>
      <c r="Z12" s="266">
        <v>2038</v>
      </c>
      <c r="AA12" s="266">
        <v>2039</v>
      </c>
      <c r="AB12" s="266">
        <v>2040</v>
      </c>
      <c r="AC12" s="266">
        <v>2041</v>
      </c>
    </row>
    <row r="13" spans="1:29" x14ac:dyDescent="0.25">
      <c r="B13" s="267" t="s">
        <v>155</v>
      </c>
      <c r="C13" s="290" t="s">
        <v>193</v>
      </c>
      <c r="D13" s="227"/>
      <c r="E13" s="268">
        <f>SUM(H13:AB13)</f>
        <v>1</v>
      </c>
      <c r="F13" s="227"/>
      <c r="G13" s="534">
        <v>0</v>
      </c>
      <c r="H13" s="535">
        <f>(13-MONTH(C10))/12</f>
        <v>0.16666666666666666</v>
      </c>
      <c r="I13" s="535">
        <f>1-H13</f>
        <v>0.83333333333333337</v>
      </c>
      <c r="J13" s="534">
        <v>0</v>
      </c>
      <c r="K13" s="534">
        <v>0</v>
      </c>
      <c r="L13" s="534">
        <v>0</v>
      </c>
      <c r="M13" s="534">
        <v>0</v>
      </c>
      <c r="N13" s="534">
        <v>0</v>
      </c>
      <c r="O13" s="534">
        <v>0</v>
      </c>
      <c r="P13" s="534">
        <v>0</v>
      </c>
      <c r="Q13" s="534">
        <v>0</v>
      </c>
      <c r="R13" s="534">
        <v>0</v>
      </c>
      <c r="S13" s="534">
        <v>0</v>
      </c>
      <c r="T13" s="534">
        <v>0</v>
      </c>
      <c r="U13" s="534">
        <v>0</v>
      </c>
      <c r="V13" s="534">
        <v>0</v>
      </c>
      <c r="W13" s="534">
        <v>0</v>
      </c>
      <c r="X13" s="534">
        <v>0</v>
      </c>
      <c r="Y13" s="534">
        <v>0</v>
      </c>
      <c r="Z13" s="534">
        <v>0</v>
      </c>
      <c r="AA13" s="534">
        <v>0</v>
      </c>
      <c r="AB13" s="534">
        <v>0</v>
      </c>
      <c r="AC13" s="534">
        <v>0</v>
      </c>
    </row>
    <row r="14" spans="1:29" x14ac:dyDescent="0.25">
      <c r="B14" s="269" t="s">
        <v>156</v>
      </c>
      <c r="C14" s="221" t="s">
        <v>193</v>
      </c>
      <c r="E14" s="270">
        <f t="shared" ref="E14:E32" si="0">SUM(H14:AB14)</f>
        <v>1</v>
      </c>
      <c r="G14" s="536">
        <v>0</v>
      </c>
      <c r="H14" s="536">
        <v>0</v>
      </c>
      <c r="I14" s="537">
        <f>1-I13</f>
        <v>0.16666666666666663</v>
      </c>
      <c r="J14" s="537">
        <f>1-I14</f>
        <v>0.83333333333333337</v>
      </c>
      <c r="K14" s="536">
        <v>0</v>
      </c>
      <c r="L14" s="536">
        <v>0</v>
      </c>
      <c r="M14" s="536">
        <v>0</v>
      </c>
      <c r="N14" s="536">
        <v>0</v>
      </c>
      <c r="O14" s="536">
        <v>0</v>
      </c>
      <c r="P14" s="536">
        <v>0</v>
      </c>
      <c r="Q14" s="536">
        <v>0</v>
      </c>
      <c r="R14" s="536">
        <v>0</v>
      </c>
      <c r="S14" s="536">
        <v>0</v>
      </c>
      <c r="T14" s="536">
        <v>0</v>
      </c>
      <c r="U14" s="536">
        <v>0</v>
      </c>
      <c r="V14" s="536">
        <v>0</v>
      </c>
      <c r="W14" s="536">
        <v>0</v>
      </c>
      <c r="X14" s="536">
        <v>0</v>
      </c>
      <c r="Y14" s="536">
        <v>0</v>
      </c>
      <c r="Z14" s="536">
        <v>0</v>
      </c>
      <c r="AA14" s="536">
        <v>0</v>
      </c>
      <c r="AB14" s="536">
        <v>0</v>
      </c>
      <c r="AC14" s="536">
        <v>0</v>
      </c>
    </row>
    <row r="15" spans="1:29" x14ac:dyDescent="0.25">
      <c r="B15" s="269" t="s">
        <v>157</v>
      </c>
      <c r="C15" s="221" t="s">
        <v>157</v>
      </c>
      <c r="E15" s="270">
        <f t="shared" si="0"/>
        <v>1</v>
      </c>
      <c r="G15" s="536">
        <v>0</v>
      </c>
      <c r="H15" s="536">
        <v>0</v>
      </c>
      <c r="I15" s="536">
        <v>0</v>
      </c>
      <c r="J15" s="537">
        <f>1-J14</f>
        <v>0.16666666666666663</v>
      </c>
      <c r="K15" s="537">
        <f>1-J15</f>
        <v>0.83333333333333337</v>
      </c>
      <c r="L15" s="536">
        <v>0</v>
      </c>
      <c r="M15" s="536">
        <v>0</v>
      </c>
      <c r="N15" s="536">
        <v>0</v>
      </c>
      <c r="O15" s="536">
        <v>0</v>
      </c>
      <c r="P15" s="536">
        <v>0</v>
      </c>
      <c r="Q15" s="536">
        <v>0</v>
      </c>
      <c r="R15" s="536">
        <v>0</v>
      </c>
      <c r="S15" s="536">
        <v>0</v>
      </c>
      <c r="T15" s="536">
        <v>0</v>
      </c>
      <c r="U15" s="536">
        <v>0</v>
      </c>
      <c r="V15" s="536">
        <v>0</v>
      </c>
      <c r="W15" s="536">
        <v>0</v>
      </c>
      <c r="X15" s="536">
        <v>0</v>
      </c>
      <c r="Y15" s="536">
        <v>0</v>
      </c>
      <c r="Z15" s="536">
        <v>0</v>
      </c>
      <c r="AA15" s="536">
        <v>0</v>
      </c>
      <c r="AB15" s="536">
        <v>0</v>
      </c>
      <c r="AC15" s="536">
        <v>0</v>
      </c>
    </row>
    <row r="16" spans="1:29" x14ac:dyDescent="0.25">
      <c r="B16" s="269" t="s">
        <v>158</v>
      </c>
      <c r="C16" s="221" t="s">
        <v>193</v>
      </c>
      <c r="E16" s="270">
        <f t="shared" si="0"/>
        <v>1</v>
      </c>
      <c r="G16" s="536">
        <v>0</v>
      </c>
      <c r="H16" s="536">
        <v>0</v>
      </c>
      <c r="I16" s="536">
        <v>0</v>
      </c>
      <c r="J16" s="536">
        <v>0</v>
      </c>
      <c r="K16" s="537">
        <f>1-K15</f>
        <v>0.16666666666666663</v>
      </c>
      <c r="L16" s="537">
        <f>1-K16</f>
        <v>0.83333333333333337</v>
      </c>
      <c r="M16" s="536">
        <v>0</v>
      </c>
      <c r="N16" s="536">
        <v>0</v>
      </c>
      <c r="O16" s="536">
        <v>0</v>
      </c>
      <c r="P16" s="536">
        <v>0</v>
      </c>
      <c r="Q16" s="536">
        <v>0</v>
      </c>
      <c r="R16" s="536">
        <v>0</v>
      </c>
      <c r="S16" s="536">
        <v>0</v>
      </c>
      <c r="T16" s="536">
        <v>0</v>
      </c>
      <c r="U16" s="536">
        <v>0</v>
      </c>
      <c r="V16" s="536">
        <v>0</v>
      </c>
      <c r="W16" s="536">
        <v>0</v>
      </c>
      <c r="X16" s="536">
        <v>0</v>
      </c>
      <c r="Y16" s="536">
        <v>0</v>
      </c>
      <c r="Z16" s="536">
        <v>0</v>
      </c>
      <c r="AA16" s="536">
        <v>0</v>
      </c>
      <c r="AB16" s="536">
        <v>0</v>
      </c>
      <c r="AC16" s="536">
        <v>0</v>
      </c>
    </row>
    <row r="17" spans="2:29" x14ac:dyDescent="0.25">
      <c r="B17" s="269" t="s">
        <v>159</v>
      </c>
      <c r="C17" s="221" t="s">
        <v>193</v>
      </c>
      <c r="E17" s="270">
        <f t="shared" si="0"/>
        <v>1</v>
      </c>
      <c r="G17" s="536">
        <v>0</v>
      </c>
      <c r="H17" s="536">
        <v>0</v>
      </c>
      <c r="I17" s="536">
        <v>0</v>
      </c>
      <c r="J17" s="536">
        <v>0</v>
      </c>
      <c r="K17" s="536">
        <v>0</v>
      </c>
      <c r="L17" s="537">
        <f>1-L16</f>
        <v>0.16666666666666663</v>
      </c>
      <c r="M17" s="537">
        <f>1-L17</f>
        <v>0.83333333333333337</v>
      </c>
      <c r="N17" s="536">
        <v>0</v>
      </c>
      <c r="O17" s="536">
        <v>0</v>
      </c>
      <c r="P17" s="536">
        <v>0</v>
      </c>
      <c r="Q17" s="536">
        <v>0</v>
      </c>
      <c r="R17" s="536">
        <v>0</v>
      </c>
      <c r="S17" s="536">
        <v>0</v>
      </c>
      <c r="T17" s="536">
        <v>0</v>
      </c>
      <c r="U17" s="536">
        <v>0</v>
      </c>
      <c r="V17" s="536">
        <v>0</v>
      </c>
      <c r="W17" s="536">
        <v>0</v>
      </c>
      <c r="X17" s="536">
        <v>0</v>
      </c>
      <c r="Y17" s="536">
        <v>0</v>
      </c>
      <c r="Z17" s="536">
        <v>0</v>
      </c>
      <c r="AA17" s="536">
        <v>0</v>
      </c>
      <c r="AB17" s="536">
        <v>0</v>
      </c>
      <c r="AC17" s="536">
        <v>0</v>
      </c>
    </row>
    <row r="18" spans="2:29" x14ac:dyDescent="0.25">
      <c r="B18" s="269" t="s">
        <v>160</v>
      </c>
      <c r="C18" s="221" t="s">
        <v>193</v>
      </c>
      <c r="E18" s="270">
        <f t="shared" si="0"/>
        <v>1</v>
      </c>
      <c r="G18" s="536">
        <v>0</v>
      </c>
      <c r="H18" s="536">
        <v>0</v>
      </c>
      <c r="I18" s="536">
        <v>0</v>
      </c>
      <c r="J18" s="536">
        <v>0</v>
      </c>
      <c r="K18" s="536">
        <v>0</v>
      </c>
      <c r="L18" s="536">
        <v>0</v>
      </c>
      <c r="M18" s="537">
        <f>1-M17</f>
        <v>0.16666666666666663</v>
      </c>
      <c r="N18" s="537">
        <f>1-M18</f>
        <v>0.83333333333333337</v>
      </c>
      <c r="O18" s="536">
        <v>0</v>
      </c>
      <c r="P18" s="536">
        <v>0</v>
      </c>
      <c r="Q18" s="536">
        <v>0</v>
      </c>
      <c r="R18" s="536">
        <v>0</v>
      </c>
      <c r="S18" s="536">
        <v>0</v>
      </c>
      <c r="T18" s="536">
        <v>0</v>
      </c>
      <c r="U18" s="536">
        <v>0</v>
      </c>
      <c r="V18" s="536">
        <v>0</v>
      </c>
      <c r="W18" s="536">
        <v>0</v>
      </c>
      <c r="X18" s="536">
        <v>0</v>
      </c>
      <c r="Y18" s="536">
        <v>0</v>
      </c>
      <c r="Z18" s="536">
        <v>0</v>
      </c>
      <c r="AA18" s="536">
        <v>0</v>
      </c>
      <c r="AB18" s="536">
        <v>0</v>
      </c>
      <c r="AC18" s="536">
        <v>0</v>
      </c>
    </row>
    <row r="19" spans="2:29" x14ac:dyDescent="0.25">
      <c r="B19" s="269" t="s">
        <v>161</v>
      </c>
      <c r="C19" s="221" t="s">
        <v>193</v>
      </c>
      <c r="E19" s="270">
        <f t="shared" si="0"/>
        <v>1</v>
      </c>
      <c r="G19" s="536">
        <v>0</v>
      </c>
      <c r="H19" s="536">
        <v>0</v>
      </c>
      <c r="I19" s="536">
        <v>0</v>
      </c>
      <c r="J19" s="536">
        <v>0</v>
      </c>
      <c r="K19" s="536">
        <v>0</v>
      </c>
      <c r="L19" s="536">
        <v>0</v>
      </c>
      <c r="M19" s="536">
        <v>0</v>
      </c>
      <c r="N19" s="537">
        <f>1-N18</f>
        <v>0.16666666666666663</v>
      </c>
      <c r="O19" s="537">
        <f>1-N19</f>
        <v>0.83333333333333337</v>
      </c>
      <c r="P19" s="536">
        <v>0</v>
      </c>
      <c r="Q19" s="536">
        <v>0</v>
      </c>
      <c r="R19" s="536">
        <v>0</v>
      </c>
      <c r="S19" s="536">
        <v>0</v>
      </c>
      <c r="T19" s="536">
        <v>0</v>
      </c>
      <c r="U19" s="536">
        <v>0</v>
      </c>
      <c r="V19" s="536">
        <v>0</v>
      </c>
      <c r="W19" s="536">
        <v>0</v>
      </c>
      <c r="X19" s="536">
        <v>0</v>
      </c>
      <c r="Y19" s="536">
        <v>0</v>
      </c>
      <c r="Z19" s="536">
        <v>0</v>
      </c>
      <c r="AA19" s="536">
        <v>0</v>
      </c>
      <c r="AB19" s="536">
        <v>0</v>
      </c>
      <c r="AC19" s="536">
        <v>0</v>
      </c>
    </row>
    <row r="20" spans="2:29" x14ac:dyDescent="0.25">
      <c r="B20" s="269" t="s">
        <v>162</v>
      </c>
      <c r="C20" s="221" t="s">
        <v>193</v>
      </c>
      <c r="E20" s="270">
        <f t="shared" si="0"/>
        <v>1</v>
      </c>
      <c r="G20" s="536">
        <v>0</v>
      </c>
      <c r="H20" s="536">
        <v>0</v>
      </c>
      <c r="I20" s="536">
        <v>0</v>
      </c>
      <c r="J20" s="536">
        <v>0</v>
      </c>
      <c r="K20" s="536">
        <v>0</v>
      </c>
      <c r="L20" s="536">
        <v>0</v>
      </c>
      <c r="M20" s="536">
        <v>0</v>
      </c>
      <c r="N20" s="536">
        <v>0</v>
      </c>
      <c r="O20" s="537">
        <f>1-O19</f>
        <v>0.16666666666666663</v>
      </c>
      <c r="P20" s="537">
        <f>1-O20</f>
        <v>0.83333333333333337</v>
      </c>
      <c r="Q20" s="536">
        <v>0</v>
      </c>
      <c r="R20" s="536">
        <v>0</v>
      </c>
      <c r="S20" s="536">
        <v>0</v>
      </c>
      <c r="T20" s="536">
        <v>0</v>
      </c>
      <c r="U20" s="536">
        <v>0</v>
      </c>
      <c r="V20" s="536">
        <v>0</v>
      </c>
      <c r="W20" s="536">
        <v>0</v>
      </c>
      <c r="X20" s="536">
        <v>0</v>
      </c>
      <c r="Y20" s="536">
        <v>0</v>
      </c>
      <c r="Z20" s="536">
        <v>0</v>
      </c>
      <c r="AA20" s="536">
        <v>0</v>
      </c>
      <c r="AB20" s="536">
        <v>0</v>
      </c>
      <c r="AC20" s="536">
        <v>0</v>
      </c>
    </row>
    <row r="21" spans="2:29" x14ac:dyDescent="0.25">
      <c r="B21" s="269" t="s">
        <v>163</v>
      </c>
      <c r="C21" s="221" t="s">
        <v>193</v>
      </c>
      <c r="E21" s="270">
        <f t="shared" si="0"/>
        <v>1</v>
      </c>
      <c r="G21" s="536">
        <v>0</v>
      </c>
      <c r="H21" s="536">
        <v>0</v>
      </c>
      <c r="I21" s="536">
        <v>0</v>
      </c>
      <c r="J21" s="536">
        <v>0</v>
      </c>
      <c r="K21" s="536">
        <v>0</v>
      </c>
      <c r="L21" s="536">
        <v>0</v>
      </c>
      <c r="M21" s="536">
        <v>0</v>
      </c>
      <c r="N21" s="536">
        <v>0</v>
      </c>
      <c r="O21" s="536">
        <v>0</v>
      </c>
      <c r="P21" s="537">
        <f>1-P20</f>
        <v>0.16666666666666663</v>
      </c>
      <c r="Q21" s="537">
        <f>1-P21</f>
        <v>0.83333333333333337</v>
      </c>
      <c r="R21" s="536">
        <v>0</v>
      </c>
      <c r="S21" s="536">
        <v>0</v>
      </c>
      <c r="T21" s="536">
        <v>0</v>
      </c>
      <c r="U21" s="536">
        <v>0</v>
      </c>
      <c r="V21" s="536">
        <v>0</v>
      </c>
      <c r="W21" s="536">
        <v>0</v>
      </c>
      <c r="X21" s="536">
        <v>0</v>
      </c>
      <c r="Y21" s="536">
        <v>0</v>
      </c>
      <c r="Z21" s="536">
        <v>0</v>
      </c>
      <c r="AA21" s="536">
        <v>0</v>
      </c>
      <c r="AB21" s="536">
        <v>0</v>
      </c>
      <c r="AC21" s="536">
        <v>0</v>
      </c>
    </row>
    <row r="22" spans="2:29" x14ac:dyDescent="0.25">
      <c r="B22" s="269" t="s">
        <v>164</v>
      </c>
      <c r="C22" s="221" t="s">
        <v>193</v>
      </c>
      <c r="E22" s="270">
        <f t="shared" si="0"/>
        <v>1</v>
      </c>
      <c r="G22" s="536">
        <v>0</v>
      </c>
      <c r="H22" s="536">
        <v>0</v>
      </c>
      <c r="I22" s="536">
        <v>0</v>
      </c>
      <c r="J22" s="536">
        <v>0</v>
      </c>
      <c r="K22" s="536">
        <v>0</v>
      </c>
      <c r="L22" s="536">
        <v>0</v>
      </c>
      <c r="M22" s="536">
        <v>0</v>
      </c>
      <c r="N22" s="536">
        <v>0</v>
      </c>
      <c r="O22" s="536">
        <v>0</v>
      </c>
      <c r="P22" s="536">
        <v>0</v>
      </c>
      <c r="Q22" s="537">
        <f>1-Q21</f>
        <v>0.16666666666666663</v>
      </c>
      <c r="R22" s="537">
        <f>1-Q22</f>
        <v>0.83333333333333337</v>
      </c>
      <c r="S22" s="536">
        <v>0</v>
      </c>
      <c r="T22" s="536">
        <v>0</v>
      </c>
      <c r="U22" s="536">
        <v>0</v>
      </c>
      <c r="V22" s="536">
        <v>0</v>
      </c>
      <c r="W22" s="536">
        <v>0</v>
      </c>
      <c r="X22" s="536">
        <v>0</v>
      </c>
      <c r="Y22" s="536">
        <v>0</v>
      </c>
      <c r="Z22" s="536">
        <v>0</v>
      </c>
      <c r="AA22" s="536">
        <v>0</v>
      </c>
      <c r="AB22" s="536">
        <v>0</v>
      </c>
      <c r="AC22" s="536">
        <v>0</v>
      </c>
    </row>
    <row r="23" spans="2:29" x14ac:dyDescent="0.25">
      <c r="B23" s="269" t="s">
        <v>165</v>
      </c>
      <c r="C23" s="221" t="s">
        <v>193</v>
      </c>
      <c r="E23" s="270">
        <f t="shared" si="0"/>
        <v>1</v>
      </c>
      <c r="G23" s="536">
        <v>0</v>
      </c>
      <c r="H23" s="536">
        <v>0</v>
      </c>
      <c r="I23" s="536">
        <v>0</v>
      </c>
      <c r="J23" s="536">
        <v>0</v>
      </c>
      <c r="K23" s="536">
        <v>0</v>
      </c>
      <c r="L23" s="536">
        <v>0</v>
      </c>
      <c r="M23" s="536">
        <v>0</v>
      </c>
      <c r="N23" s="536">
        <v>0</v>
      </c>
      <c r="O23" s="536">
        <v>0</v>
      </c>
      <c r="P23" s="536">
        <v>0</v>
      </c>
      <c r="Q23" s="536">
        <v>0</v>
      </c>
      <c r="R23" s="537">
        <f>1-R22</f>
        <v>0.16666666666666663</v>
      </c>
      <c r="S23" s="537">
        <f>1-R23</f>
        <v>0.83333333333333337</v>
      </c>
      <c r="T23" s="536">
        <v>0</v>
      </c>
      <c r="U23" s="536">
        <v>0</v>
      </c>
      <c r="V23" s="536">
        <v>0</v>
      </c>
      <c r="W23" s="536">
        <v>0</v>
      </c>
      <c r="X23" s="536">
        <v>0</v>
      </c>
      <c r="Y23" s="536">
        <v>0</v>
      </c>
      <c r="Z23" s="536">
        <v>0</v>
      </c>
      <c r="AA23" s="536">
        <v>0</v>
      </c>
      <c r="AB23" s="536">
        <v>0</v>
      </c>
      <c r="AC23" s="536">
        <v>0</v>
      </c>
    </row>
    <row r="24" spans="2:29" x14ac:dyDescent="0.25">
      <c r="B24" s="269" t="s">
        <v>166</v>
      </c>
      <c r="C24" s="221" t="s">
        <v>193</v>
      </c>
      <c r="E24" s="270">
        <f t="shared" si="0"/>
        <v>1</v>
      </c>
      <c r="G24" s="536">
        <v>0</v>
      </c>
      <c r="H24" s="536">
        <v>0</v>
      </c>
      <c r="I24" s="536">
        <v>0</v>
      </c>
      <c r="J24" s="536">
        <v>0</v>
      </c>
      <c r="K24" s="536">
        <v>0</v>
      </c>
      <c r="L24" s="536">
        <v>0</v>
      </c>
      <c r="M24" s="536">
        <v>0</v>
      </c>
      <c r="N24" s="536">
        <v>0</v>
      </c>
      <c r="O24" s="536">
        <v>0</v>
      </c>
      <c r="P24" s="536">
        <v>0</v>
      </c>
      <c r="Q24" s="536">
        <v>0</v>
      </c>
      <c r="R24" s="536">
        <v>0</v>
      </c>
      <c r="S24" s="537">
        <f>1-S23</f>
        <v>0.16666666666666663</v>
      </c>
      <c r="T24" s="537">
        <f>1-S24</f>
        <v>0.83333333333333337</v>
      </c>
      <c r="U24" s="536">
        <v>0</v>
      </c>
      <c r="V24" s="536">
        <v>0</v>
      </c>
      <c r="W24" s="536">
        <v>0</v>
      </c>
      <c r="X24" s="536">
        <v>0</v>
      </c>
      <c r="Y24" s="536">
        <v>0</v>
      </c>
      <c r="Z24" s="536">
        <v>0</v>
      </c>
      <c r="AA24" s="536">
        <v>0</v>
      </c>
      <c r="AB24" s="536">
        <v>0</v>
      </c>
      <c r="AC24" s="536">
        <v>0</v>
      </c>
    </row>
    <row r="25" spans="2:29" x14ac:dyDescent="0.25">
      <c r="B25" s="269" t="s">
        <v>167</v>
      </c>
      <c r="C25" s="221" t="s">
        <v>193</v>
      </c>
      <c r="E25" s="270">
        <f t="shared" si="0"/>
        <v>1</v>
      </c>
      <c r="G25" s="536">
        <v>0</v>
      </c>
      <c r="H25" s="536">
        <v>0</v>
      </c>
      <c r="I25" s="536">
        <v>0</v>
      </c>
      <c r="J25" s="536">
        <v>0</v>
      </c>
      <c r="K25" s="536">
        <v>0</v>
      </c>
      <c r="L25" s="536">
        <v>0</v>
      </c>
      <c r="M25" s="536">
        <v>0</v>
      </c>
      <c r="N25" s="536">
        <v>0</v>
      </c>
      <c r="O25" s="536">
        <v>0</v>
      </c>
      <c r="P25" s="536">
        <v>0</v>
      </c>
      <c r="Q25" s="536">
        <v>0</v>
      </c>
      <c r="R25" s="536">
        <v>0</v>
      </c>
      <c r="S25" s="536">
        <v>0</v>
      </c>
      <c r="T25" s="537">
        <f>1-T24</f>
        <v>0.16666666666666663</v>
      </c>
      <c r="U25" s="537">
        <f>1-T25</f>
        <v>0.83333333333333337</v>
      </c>
      <c r="V25" s="536">
        <v>0</v>
      </c>
      <c r="W25" s="536">
        <v>0</v>
      </c>
      <c r="X25" s="536">
        <v>0</v>
      </c>
      <c r="Y25" s="536">
        <v>0</v>
      </c>
      <c r="Z25" s="536">
        <v>0</v>
      </c>
      <c r="AA25" s="536">
        <v>0</v>
      </c>
      <c r="AB25" s="536">
        <v>0</v>
      </c>
      <c r="AC25" s="536">
        <v>0</v>
      </c>
    </row>
    <row r="26" spans="2:29" x14ac:dyDescent="0.25">
      <c r="B26" s="269" t="s">
        <v>168</v>
      </c>
      <c r="C26" s="221" t="s">
        <v>193</v>
      </c>
      <c r="E26" s="270">
        <f t="shared" si="0"/>
        <v>1</v>
      </c>
      <c r="G26" s="536">
        <v>0</v>
      </c>
      <c r="H26" s="536">
        <v>0</v>
      </c>
      <c r="I26" s="536">
        <v>0</v>
      </c>
      <c r="J26" s="536">
        <v>0</v>
      </c>
      <c r="K26" s="536">
        <v>0</v>
      </c>
      <c r="L26" s="536">
        <v>0</v>
      </c>
      <c r="M26" s="536">
        <v>0</v>
      </c>
      <c r="N26" s="536">
        <v>0</v>
      </c>
      <c r="O26" s="536">
        <v>0</v>
      </c>
      <c r="P26" s="536">
        <v>0</v>
      </c>
      <c r="Q26" s="536">
        <v>0</v>
      </c>
      <c r="R26" s="536">
        <v>0</v>
      </c>
      <c r="S26" s="536">
        <v>0</v>
      </c>
      <c r="T26" s="536">
        <v>0</v>
      </c>
      <c r="U26" s="537">
        <f>1-U25</f>
        <v>0.16666666666666663</v>
      </c>
      <c r="V26" s="537">
        <f>1-U26</f>
        <v>0.83333333333333337</v>
      </c>
      <c r="W26" s="536">
        <v>0</v>
      </c>
      <c r="X26" s="536">
        <v>0</v>
      </c>
      <c r="Y26" s="536">
        <v>0</v>
      </c>
      <c r="Z26" s="536">
        <v>0</v>
      </c>
      <c r="AA26" s="536">
        <v>0</v>
      </c>
      <c r="AB26" s="536">
        <v>0</v>
      </c>
      <c r="AC26" s="536">
        <v>0</v>
      </c>
    </row>
    <row r="27" spans="2:29" x14ac:dyDescent="0.25">
      <c r="B27" s="269" t="s">
        <v>169</v>
      </c>
      <c r="C27" s="221" t="s">
        <v>193</v>
      </c>
      <c r="E27" s="270">
        <f t="shared" si="0"/>
        <v>1</v>
      </c>
      <c r="G27" s="536">
        <v>0</v>
      </c>
      <c r="H27" s="536">
        <v>0</v>
      </c>
      <c r="I27" s="536">
        <v>0</v>
      </c>
      <c r="J27" s="536">
        <v>0</v>
      </c>
      <c r="K27" s="536">
        <v>0</v>
      </c>
      <c r="L27" s="536">
        <v>0</v>
      </c>
      <c r="M27" s="536">
        <v>0</v>
      </c>
      <c r="N27" s="536">
        <v>0</v>
      </c>
      <c r="O27" s="536">
        <v>0</v>
      </c>
      <c r="P27" s="536">
        <v>0</v>
      </c>
      <c r="Q27" s="536">
        <v>0</v>
      </c>
      <c r="R27" s="536">
        <v>0</v>
      </c>
      <c r="S27" s="536">
        <v>0</v>
      </c>
      <c r="T27" s="536">
        <v>0</v>
      </c>
      <c r="U27" s="536">
        <v>0</v>
      </c>
      <c r="V27" s="537">
        <f>1-V26</f>
        <v>0.16666666666666663</v>
      </c>
      <c r="W27" s="537">
        <f>1-V27</f>
        <v>0.83333333333333337</v>
      </c>
      <c r="X27" s="536">
        <v>0</v>
      </c>
      <c r="Y27" s="536">
        <v>0</v>
      </c>
      <c r="Z27" s="536">
        <v>0</v>
      </c>
      <c r="AA27" s="536">
        <v>0</v>
      </c>
      <c r="AB27" s="536">
        <v>0</v>
      </c>
      <c r="AC27" s="536">
        <v>0</v>
      </c>
    </row>
    <row r="28" spans="2:29" x14ac:dyDescent="0.25">
      <c r="B28" s="269" t="s">
        <v>170</v>
      </c>
      <c r="C28" s="221" t="s">
        <v>193</v>
      </c>
      <c r="E28" s="270">
        <f t="shared" si="0"/>
        <v>1</v>
      </c>
      <c r="G28" s="536">
        <v>0</v>
      </c>
      <c r="H28" s="536">
        <v>0</v>
      </c>
      <c r="I28" s="536">
        <v>0</v>
      </c>
      <c r="J28" s="536">
        <v>0</v>
      </c>
      <c r="K28" s="536">
        <v>0</v>
      </c>
      <c r="L28" s="536">
        <v>0</v>
      </c>
      <c r="M28" s="536">
        <v>0</v>
      </c>
      <c r="N28" s="536">
        <v>0</v>
      </c>
      <c r="O28" s="536">
        <v>0</v>
      </c>
      <c r="P28" s="536">
        <v>0</v>
      </c>
      <c r="Q28" s="536">
        <v>0</v>
      </c>
      <c r="R28" s="536">
        <v>0</v>
      </c>
      <c r="S28" s="536">
        <v>0</v>
      </c>
      <c r="T28" s="536">
        <v>0</v>
      </c>
      <c r="U28" s="536">
        <v>0</v>
      </c>
      <c r="V28" s="536">
        <v>0</v>
      </c>
      <c r="W28" s="537">
        <f>1-W27</f>
        <v>0.16666666666666663</v>
      </c>
      <c r="X28" s="537">
        <f>1-W28</f>
        <v>0.83333333333333337</v>
      </c>
      <c r="Y28" s="536">
        <v>0</v>
      </c>
      <c r="Z28" s="536">
        <v>0</v>
      </c>
      <c r="AA28" s="536">
        <v>0</v>
      </c>
      <c r="AB28" s="536">
        <v>0</v>
      </c>
      <c r="AC28" s="536">
        <v>0</v>
      </c>
    </row>
    <row r="29" spans="2:29" x14ac:dyDescent="0.25">
      <c r="B29" s="269" t="s">
        <v>171</v>
      </c>
      <c r="C29" s="221" t="s">
        <v>193</v>
      </c>
      <c r="E29" s="270">
        <f t="shared" si="0"/>
        <v>1</v>
      </c>
      <c r="G29" s="536">
        <v>0</v>
      </c>
      <c r="H29" s="536">
        <v>0</v>
      </c>
      <c r="I29" s="536">
        <v>0</v>
      </c>
      <c r="J29" s="536">
        <v>0</v>
      </c>
      <c r="K29" s="536">
        <v>0</v>
      </c>
      <c r="L29" s="536">
        <v>0</v>
      </c>
      <c r="M29" s="536">
        <v>0</v>
      </c>
      <c r="N29" s="536">
        <v>0</v>
      </c>
      <c r="O29" s="536">
        <v>0</v>
      </c>
      <c r="P29" s="536">
        <v>0</v>
      </c>
      <c r="Q29" s="536">
        <v>0</v>
      </c>
      <c r="R29" s="536">
        <v>0</v>
      </c>
      <c r="S29" s="536">
        <v>0</v>
      </c>
      <c r="T29" s="536">
        <v>0</v>
      </c>
      <c r="U29" s="536">
        <v>0</v>
      </c>
      <c r="V29" s="536">
        <v>0</v>
      </c>
      <c r="W29" s="536">
        <v>0</v>
      </c>
      <c r="X29" s="537">
        <f>1-X28</f>
        <v>0.16666666666666663</v>
      </c>
      <c r="Y29" s="537">
        <f>1-X29</f>
        <v>0.83333333333333337</v>
      </c>
      <c r="Z29" s="536">
        <v>0</v>
      </c>
      <c r="AA29" s="536">
        <v>0</v>
      </c>
      <c r="AB29" s="536">
        <v>0</v>
      </c>
      <c r="AC29" s="536">
        <v>0</v>
      </c>
    </row>
    <row r="30" spans="2:29" x14ac:dyDescent="0.25">
      <c r="B30" s="269" t="s">
        <v>172</v>
      </c>
      <c r="C30" s="221" t="s">
        <v>193</v>
      </c>
      <c r="E30" s="270">
        <f t="shared" si="0"/>
        <v>1</v>
      </c>
      <c r="G30" s="536">
        <v>0</v>
      </c>
      <c r="H30" s="536">
        <v>0</v>
      </c>
      <c r="I30" s="536">
        <v>0</v>
      </c>
      <c r="J30" s="536">
        <v>0</v>
      </c>
      <c r="K30" s="536">
        <v>0</v>
      </c>
      <c r="L30" s="536">
        <v>0</v>
      </c>
      <c r="M30" s="536">
        <v>0</v>
      </c>
      <c r="N30" s="536">
        <v>0</v>
      </c>
      <c r="O30" s="536">
        <v>0</v>
      </c>
      <c r="P30" s="536">
        <v>0</v>
      </c>
      <c r="Q30" s="536">
        <v>0</v>
      </c>
      <c r="R30" s="536">
        <v>0</v>
      </c>
      <c r="S30" s="536">
        <v>0</v>
      </c>
      <c r="T30" s="536">
        <v>0</v>
      </c>
      <c r="U30" s="536">
        <v>0</v>
      </c>
      <c r="V30" s="536">
        <v>0</v>
      </c>
      <c r="W30" s="536">
        <v>0</v>
      </c>
      <c r="X30" s="536">
        <v>0</v>
      </c>
      <c r="Y30" s="537">
        <f>1-Y29</f>
        <v>0.16666666666666663</v>
      </c>
      <c r="Z30" s="537">
        <f>1-Y30</f>
        <v>0.83333333333333337</v>
      </c>
      <c r="AA30" s="536">
        <v>0</v>
      </c>
      <c r="AB30" s="536">
        <v>0</v>
      </c>
      <c r="AC30" s="536">
        <v>0</v>
      </c>
    </row>
    <row r="31" spans="2:29" x14ac:dyDescent="0.25">
      <c r="B31" s="269" t="s">
        <v>173</v>
      </c>
      <c r="C31" s="221" t="s">
        <v>193</v>
      </c>
      <c r="E31" s="270">
        <f t="shared" si="0"/>
        <v>1</v>
      </c>
      <c r="G31" s="536">
        <v>0</v>
      </c>
      <c r="H31" s="536">
        <v>0</v>
      </c>
      <c r="I31" s="536">
        <v>0</v>
      </c>
      <c r="J31" s="536">
        <v>0</v>
      </c>
      <c r="K31" s="536">
        <v>0</v>
      </c>
      <c r="L31" s="536">
        <v>0</v>
      </c>
      <c r="M31" s="536">
        <v>0</v>
      </c>
      <c r="N31" s="536">
        <v>0</v>
      </c>
      <c r="O31" s="536">
        <v>0</v>
      </c>
      <c r="P31" s="536">
        <v>0</v>
      </c>
      <c r="Q31" s="536">
        <v>0</v>
      </c>
      <c r="R31" s="536">
        <v>0</v>
      </c>
      <c r="S31" s="536">
        <v>0</v>
      </c>
      <c r="T31" s="536">
        <v>0</v>
      </c>
      <c r="U31" s="536">
        <v>0</v>
      </c>
      <c r="V31" s="536">
        <v>0</v>
      </c>
      <c r="W31" s="536">
        <v>0</v>
      </c>
      <c r="X31" s="536">
        <v>0</v>
      </c>
      <c r="Y31" s="536">
        <v>0</v>
      </c>
      <c r="Z31" s="537">
        <f>1-Z30</f>
        <v>0.16666666666666663</v>
      </c>
      <c r="AA31" s="537">
        <f>1-Z31</f>
        <v>0.83333333333333337</v>
      </c>
      <c r="AB31" s="536">
        <v>0</v>
      </c>
      <c r="AC31" s="536">
        <v>0</v>
      </c>
    </row>
    <row r="32" spans="2:29" x14ac:dyDescent="0.25">
      <c r="B32" s="271" t="s">
        <v>174</v>
      </c>
      <c r="C32" s="235" t="s">
        <v>193</v>
      </c>
      <c r="D32" s="228"/>
      <c r="E32" s="272">
        <f t="shared" si="0"/>
        <v>1</v>
      </c>
      <c r="F32" s="228"/>
      <c r="G32" s="538">
        <v>0</v>
      </c>
      <c r="H32" s="538">
        <v>0</v>
      </c>
      <c r="I32" s="538">
        <v>0</v>
      </c>
      <c r="J32" s="538">
        <v>0</v>
      </c>
      <c r="K32" s="538">
        <v>0</v>
      </c>
      <c r="L32" s="538">
        <v>0</v>
      </c>
      <c r="M32" s="538">
        <v>0</v>
      </c>
      <c r="N32" s="538">
        <v>0</v>
      </c>
      <c r="O32" s="538">
        <v>0</v>
      </c>
      <c r="P32" s="538">
        <v>0</v>
      </c>
      <c r="Q32" s="538">
        <v>0</v>
      </c>
      <c r="R32" s="538">
        <v>0</v>
      </c>
      <c r="S32" s="538">
        <v>0</v>
      </c>
      <c r="T32" s="538">
        <v>0</v>
      </c>
      <c r="U32" s="538">
        <v>0</v>
      </c>
      <c r="V32" s="538">
        <v>0</v>
      </c>
      <c r="W32" s="538">
        <v>0</v>
      </c>
      <c r="X32" s="538">
        <v>0</v>
      </c>
      <c r="Y32" s="538">
        <v>0</v>
      </c>
      <c r="Z32" s="538">
        <v>0</v>
      </c>
      <c r="AA32" s="541">
        <f>1-AA31</f>
        <v>0.16666666666666663</v>
      </c>
      <c r="AB32" s="541">
        <f>1-AA32</f>
        <v>0.83333333333333337</v>
      </c>
      <c r="AC32" s="538">
        <v>0</v>
      </c>
    </row>
    <row r="33" spans="2:29" s="19" customFormat="1" x14ac:dyDescent="0.25">
      <c r="B33" s="245"/>
      <c r="C33" s="291" t="s">
        <v>193</v>
      </c>
      <c r="D33" s="245"/>
      <c r="E33" s="246"/>
      <c r="F33" s="245"/>
      <c r="G33" s="539">
        <f>SUM(G13:G32)</f>
        <v>0</v>
      </c>
      <c r="H33" s="539">
        <f>SUM(H13:H32)</f>
        <v>0.16666666666666666</v>
      </c>
      <c r="I33" s="539">
        <f t="shared" ref="I33:AB33" si="1">SUM(I13:I32)</f>
        <v>1</v>
      </c>
      <c r="J33" s="539">
        <f t="shared" si="1"/>
        <v>1</v>
      </c>
      <c r="K33" s="540">
        <f t="shared" si="1"/>
        <v>1</v>
      </c>
      <c r="L33" s="539">
        <f t="shared" si="1"/>
        <v>1</v>
      </c>
      <c r="M33" s="539">
        <f t="shared" si="1"/>
        <v>1</v>
      </c>
      <c r="N33" s="539">
        <f t="shared" si="1"/>
        <v>1</v>
      </c>
      <c r="O33" s="539">
        <f t="shared" si="1"/>
        <v>1</v>
      </c>
      <c r="P33" s="539">
        <f t="shared" si="1"/>
        <v>1</v>
      </c>
      <c r="Q33" s="539">
        <f t="shared" si="1"/>
        <v>1</v>
      </c>
      <c r="R33" s="539">
        <f t="shared" si="1"/>
        <v>1</v>
      </c>
      <c r="S33" s="539">
        <f t="shared" si="1"/>
        <v>1</v>
      </c>
      <c r="T33" s="539">
        <f t="shared" si="1"/>
        <v>1</v>
      </c>
      <c r="U33" s="539">
        <f t="shared" si="1"/>
        <v>1</v>
      </c>
      <c r="V33" s="539">
        <f t="shared" si="1"/>
        <v>1</v>
      </c>
      <c r="W33" s="539">
        <f t="shared" si="1"/>
        <v>1</v>
      </c>
      <c r="X33" s="539">
        <f t="shared" si="1"/>
        <v>1</v>
      </c>
      <c r="Y33" s="539">
        <f t="shared" si="1"/>
        <v>1</v>
      </c>
      <c r="Z33" s="539">
        <f t="shared" si="1"/>
        <v>1</v>
      </c>
      <c r="AA33" s="540">
        <f t="shared" si="1"/>
        <v>1</v>
      </c>
      <c r="AB33" s="540">
        <f t="shared" si="1"/>
        <v>0.83333333333333337</v>
      </c>
      <c r="AC33" s="539">
        <f>SUM(AC13:AC32)</f>
        <v>0</v>
      </c>
    </row>
    <row r="34" spans="2:29" x14ac:dyDescent="0.25">
      <c r="B34" s="4"/>
      <c r="C34" s="4"/>
      <c r="D34" s="4"/>
      <c r="E34" s="24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9" x14ac:dyDescent="0.25">
      <c r="B35" s="264" t="s">
        <v>175</v>
      </c>
      <c r="C35" s="4"/>
      <c r="D35" s="243"/>
      <c r="E35" s="265" t="s">
        <v>177</v>
      </c>
      <c r="F35" s="243"/>
      <c r="G35" s="266">
        <v>2019</v>
      </c>
      <c r="H35" s="266">
        <v>2020</v>
      </c>
      <c r="I35" s="266">
        <v>2021</v>
      </c>
      <c r="J35" s="266">
        <v>2022</v>
      </c>
      <c r="K35" s="266">
        <v>2023</v>
      </c>
      <c r="L35" s="266">
        <v>2024</v>
      </c>
      <c r="M35" s="266">
        <v>2025</v>
      </c>
      <c r="N35" s="266">
        <v>2026</v>
      </c>
      <c r="O35" s="266">
        <v>2027</v>
      </c>
      <c r="P35" s="266">
        <v>2028</v>
      </c>
      <c r="Q35" s="266">
        <v>2029</v>
      </c>
      <c r="R35" s="266">
        <v>2030</v>
      </c>
      <c r="S35" s="266">
        <v>2031</v>
      </c>
      <c r="T35" s="266">
        <v>2032</v>
      </c>
      <c r="U35" s="266">
        <v>2033</v>
      </c>
      <c r="V35" s="266">
        <v>2034</v>
      </c>
      <c r="W35" s="266">
        <v>2035</v>
      </c>
      <c r="X35" s="266">
        <v>2036</v>
      </c>
      <c r="Y35" s="266">
        <v>2037</v>
      </c>
      <c r="Z35" s="266">
        <v>2038</v>
      </c>
      <c r="AA35" s="266">
        <v>2039</v>
      </c>
      <c r="AB35" s="266">
        <v>2040</v>
      </c>
      <c r="AC35" s="266">
        <v>2041</v>
      </c>
    </row>
    <row r="36" spans="2:29" x14ac:dyDescent="0.25">
      <c r="B36" s="267" t="s">
        <v>155</v>
      </c>
      <c r="C36" s="290" t="s">
        <v>2</v>
      </c>
      <c r="D36" s="227"/>
      <c r="E36" s="542" t="str">
        <f t="array" ref="E36:E55">TRANSPOSE('PPA Pricing &amp; Output (R)'!G22:Z22)</f>
        <v>XXXXXXX</v>
      </c>
      <c r="F36" s="543"/>
      <c r="G36" s="544" t="e">
        <f>$E36*G13</f>
        <v>#VALUE!</v>
      </c>
      <c r="H36" s="544" t="e">
        <f>$E36*H13</f>
        <v>#VALUE!</v>
      </c>
      <c r="I36" s="544" t="e">
        <f t="shared" ref="I36:AB36" si="2">$E36*I13</f>
        <v>#VALUE!</v>
      </c>
      <c r="J36" s="544" t="e">
        <f t="shared" si="2"/>
        <v>#VALUE!</v>
      </c>
      <c r="K36" s="544" t="e">
        <f t="shared" si="2"/>
        <v>#VALUE!</v>
      </c>
      <c r="L36" s="544" t="e">
        <f t="shared" si="2"/>
        <v>#VALUE!</v>
      </c>
      <c r="M36" s="544" t="e">
        <f t="shared" si="2"/>
        <v>#VALUE!</v>
      </c>
      <c r="N36" s="544" t="e">
        <f t="shared" si="2"/>
        <v>#VALUE!</v>
      </c>
      <c r="O36" s="544" t="e">
        <f t="shared" si="2"/>
        <v>#VALUE!</v>
      </c>
      <c r="P36" s="544" t="e">
        <f t="shared" si="2"/>
        <v>#VALUE!</v>
      </c>
      <c r="Q36" s="544" t="e">
        <f t="shared" si="2"/>
        <v>#VALUE!</v>
      </c>
      <c r="R36" s="544" t="e">
        <f t="shared" si="2"/>
        <v>#VALUE!</v>
      </c>
      <c r="S36" s="544" t="e">
        <f t="shared" si="2"/>
        <v>#VALUE!</v>
      </c>
      <c r="T36" s="544" t="e">
        <f t="shared" si="2"/>
        <v>#VALUE!</v>
      </c>
      <c r="U36" s="544" t="e">
        <f t="shared" si="2"/>
        <v>#VALUE!</v>
      </c>
      <c r="V36" s="544" t="e">
        <f t="shared" si="2"/>
        <v>#VALUE!</v>
      </c>
      <c r="W36" s="544" t="e">
        <f t="shared" si="2"/>
        <v>#VALUE!</v>
      </c>
      <c r="X36" s="544" t="e">
        <f t="shared" si="2"/>
        <v>#VALUE!</v>
      </c>
      <c r="Y36" s="544" t="e">
        <f t="shared" si="2"/>
        <v>#VALUE!</v>
      </c>
      <c r="Z36" s="544" t="e">
        <f t="shared" si="2"/>
        <v>#VALUE!</v>
      </c>
      <c r="AA36" s="544" t="e">
        <f t="shared" si="2"/>
        <v>#VALUE!</v>
      </c>
      <c r="AB36" s="544" t="e">
        <f t="shared" si="2"/>
        <v>#VALUE!</v>
      </c>
      <c r="AC36" s="544" t="e">
        <f t="shared" ref="AC36" si="3">$E36*AC13</f>
        <v>#VALUE!</v>
      </c>
    </row>
    <row r="37" spans="2:29" x14ac:dyDescent="0.25">
      <c r="B37" s="269" t="s">
        <v>156</v>
      </c>
      <c r="C37" s="221" t="s">
        <v>2</v>
      </c>
      <c r="E37" s="545" t="str">
        <v>XXXXXXX</v>
      </c>
      <c r="F37" s="546"/>
      <c r="G37" s="547" t="e">
        <f t="shared" ref="G37:AB37" si="4">$E37*G14</f>
        <v>#VALUE!</v>
      </c>
      <c r="H37" s="547" t="e">
        <f t="shared" si="4"/>
        <v>#VALUE!</v>
      </c>
      <c r="I37" s="547" t="e">
        <f t="shared" si="4"/>
        <v>#VALUE!</v>
      </c>
      <c r="J37" s="547" t="e">
        <f t="shared" si="4"/>
        <v>#VALUE!</v>
      </c>
      <c r="K37" s="547" t="e">
        <f t="shared" si="4"/>
        <v>#VALUE!</v>
      </c>
      <c r="L37" s="547" t="e">
        <f t="shared" si="4"/>
        <v>#VALUE!</v>
      </c>
      <c r="M37" s="547" t="e">
        <f t="shared" si="4"/>
        <v>#VALUE!</v>
      </c>
      <c r="N37" s="547" t="e">
        <f t="shared" si="4"/>
        <v>#VALUE!</v>
      </c>
      <c r="O37" s="547" t="e">
        <f t="shared" si="4"/>
        <v>#VALUE!</v>
      </c>
      <c r="P37" s="547" t="e">
        <f t="shared" si="4"/>
        <v>#VALUE!</v>
      </c>
      <c r="Q37" s="547" t="e">
        <f t="shared" si="4"/>
        <v>#VALUE!</v>
      </c>
      <c r="R37" s="547" t="e">
        <f t="shared" si="4"/>
        <v>#VALUE!</v>
      </c>
      <c r="S37" s="547" t="e">
        <f t="shared" si="4"/>
        <v>#VALUE!</v>
      </c>
      <c r="T37" s="547" t="e">
        <f t="shared" si="4"/>
        <v>#VALUE!</v>
      </c>
      <c r="U37" s="547" t="e">
        <f t="shared" si="4"/>
        <v>#VALUE!</v>
      </c>
      <c r="V37" s="547" t="e">
        <f t="shared" si="4"/>
        <v>#VALUE!</v>
      </c>
      <c r="W37" s="547" t="e">
        <f t="shared" si="4"/>
        <v>#VALUE!</v>
      </c>
      <c r="X37" s="547" t="e">
        <f t="shared" si="4"/>
        <v>#VALUE!</v>
      </c>
      <c r="Y37" s="547" t="e">
        <f t="shared" si="4"/>
        <v>#VALUE!</v>
      </c>
      <c r="Z37" s="547" t="e">
        <f t="shared" si="4"/>
        <v>#VALUE!</v>
      </c>
      <c r="AA37" s="547" t="e">
        <f t="shared" si="4"/>
        <v>#VALUE!</v>
      </c>
      <c r="AB37" s="547" t="e">
        <f t="shared" si="4"/>
        <v>#VALUE!</v>
      </c>
      <c r="AC37" s="547" t="e">
        <f t="shared" ref="AC37" si="5">$E37*AC14</f>
        <v>#VALUE!</v>
      </c>
    </row>
    <row r="38" spans="2:29" x14ac:dyDescent="0.25">
      <c r="B38" s="269" t="s">
        <v>157</v>
      </c>
      <c r="C38" s="221" t="s">
        <v>2</v>
      </c>
      <c r="E38" s="545" t="str">
        <v>XXXXXXX</v>
      </c>
      <c r="F38" s="546"/>
      <c r="G38" s="547" t="e">
        <f t="shared" ref="G38:AB38" si="6">$E38*G15</f>
        <v>#VALUE!</v>
      </c>
      <c r="H38" s="547" t="e">
        <f t="shared" si="6"/>
        <v>#VALUE!</v>
      </c>
      <c r="I38" s="547" t="e">
        <f t="shared" si="6"/>
        <v>#VALUE!</v>
      </c>
      <c r="J38" s="547" t="e">
        <f t="shared" si="6"/>
        <v>#VALUE!</v>
      </c>
      <c r="K38" s="547" t="e">
        <f t="shared" si="6"/>
        <v>#VALUE!</v>
      </c>
      <c r="L38" s="547" t="e">
        <f t="shared" si="6"/>
        <v>#VALUE!</v>
      </c>
      <c r="M38" s="547" t="e">
        <f t="shared" si="6"/>
        <v>#VALUE!</v>
      </c>
      <c r="N38" s="547" t="e">
        <f t="shared" si="6"/>
        <v>#VALUE!</v>
      </c>
      <c r="O38" s="547" t="e">
        <f t="shared" si="6"/>
        <v>#VALUE!</v>
      </c>
      <c r="P38" s="547" t="e">
        <f t="shared" si="6"/>
        <v>#VALUE!</v>
      </c>
      <c r="Q38" s="547" t="e">
        <f t="shared" si="6"/>
        <v>#VALUE!</v>
      </c>
      <c r="R38" s="547" t="e">
        <f t="shared" si="6"/>
        <v>#VALUE!</v>
      </c>
      <c r="S38" s="547" t="e">
        <f t="shared" si="6"/>
        <v>#VALUE!</v>
      </c>
      <c r="T38" s="547" t="e">
        <f t="shared" si="6"/>
        <v>#VALUE!</v>
      </c>
      <c r="U38" s="547" t="e">
        <f t="shared" si="6"/>
        <v>#VALUE!</v>
      </c>
      <c r="V38" s="547" t="e">
        <f t="shared" si="6"/>
        <v>#VALUE!</v>
      </c>
      <c r="W38" s="547" t="e">
        <f t="shared" si="6"/>
        <v>#VALUE!</v>
      </c>
      <c r="X38" s="547" t="e">
        <f t="shared" si="6"/>
        <v>#VALUE!</v>
      </c>
      <c r="Y38" s="547" t="e">
        <f t="shared" si="6"/>
        <v>#VALUE!</v>
      </c>
      <c r="Z38" s="547" t="e">
        <f t="shared" si="6"/>
        <v>#VALUE!</v>
      </c>
      <c r="AA38" s="547" t="e">
        <f t="shared" si="6"/>
        <v>#VALUE!</v>
      </c>
      <c r="AB38" s="547" t="e">
        <f t="shared" si="6"/>
        <v>#VALUE!</v>
      </c>
      <c r="AC38" s="547" t="e">
        <f t="shared" ref="AC38" si="7">$E38*AC15</f>
        <v>#VALUE!</v>
      </c>
    </row>
    <row r="39" spans="2:29" x14ac:dyDescent="0.25">
      <c r="B39" s="269" t="s">
        <v>158</v>
      </c>
      <c r="C39" s="221" t="s">
        <v>2</v>
      </c>
      <c r="E39" s="545" t="str">
        <v>XXXXXXX</v>
      </c>
      <c r="F39" s="546"/>
      <c r="G39" s="547" t="e">
        <f t="shared" ref="G39:AB39" si="8">$E39*G16</f>
        <v>#VALUE!</v>
      </c>
      <c r="H39" s="547" t="e">
        <f t="shared" si="8"/>
        <v>#VALUE!</v>
      </c>
      <c r="I39" s="547" t="e">
        <f t="shared" si="8"/>
        <v>#VALUE!</v>
      </c>
      <c r="J39" s="547" t="e">
        <f t="shared" si="8"/>
        <v>#VALUE!</v>
      </c>
      <c r="K39" s="547" t="e">
        <f t="shared" si="8"/>
        <v>#VALUE!</v>
      </c>
      <c r="L39" s="547" t="e">
        <f t="shared" si="8"/>
        <v>#VALUE!</v>
      </c>
      <c r="M39" s="547" t="e">
        <f t="shared" si="8"/>
        <v>#VALUE!</v>
      </c>
      <c r="N39" s="547" t="e">
        <f t="shared" si="8"/>
        <v>#VALUE!</v>
      </c>
      <c r="O39" s="547" t="e">
        <f t="shared" si="8"/>
        <v>#VALUE!</v>
      </c>
      <c r="P39" s="547" t="e">
        <f t="shared" si="8"/>
        <v>#VALUE!</v>
      </c>
      <c r="Q39" s="547" t="e">
        <f t="shared" si="8"/>
        <v>#VALUE!</v>
      </c>
      <c r="R39" s="547" t="e">
        <f t="shared" si="8"/>
        <v>#VALUE!</v>
      </c>
      <c r="S39" s="547" t="e">
        <f t="shared" si="8"/>
        <v>#VALUE!</v>
      </c>
      <c r="T39" s="547" t="e">
        <f t="shared" si="8"/>
        <v>#VALUE!</v>
      </c>
      <c r="U39" s="547" t="e">
        <f t="shared" si="8"/>
        <v>#VALUE!</v>
      </c>
      <c r="V39" s="547" t="e">
        <f t="shared" si="8"/>
        <v>#VALUE!</v>
      </c>
      <c r="W39" s="547" t="e">
        <f t="shared" si="8"/>
        <v>#VALUE!</v>
      </c>
      <c r="X39" s="547" t="e">
        <f t="shared" si="8"/>
        <v>#VALUE!</v>
      </c>
      <c r="Y39" s="547" t="e">
        <f t="shared" si="8"/>
        <v>#VALUE!</v>
      </c>
      <c r="Z39" s="547" t="e">
        <f t="shared" si="8"/>
        <v>#VALUE!</v>
      </c>
      <c r="AA39" s="547" t="e">
        <f t="shared" si="8"/>
        <v>#VALUE!</v>
      </c>
      <c r="AB39" s="547" t="e">
        <f t="shared" si="8"/>
        <v>#VALUE!</v>
      </c>
      <c r="AC39" s="547" t="e">
        <f t="shared" ref="AC39" si="9">$E39*AC16</f>
        <v>#VALUE!</v>
      </c>
    </row>
    <row r="40" spans="2:29" x14ac:dyDescent="0.25">
      <c r="B40" s="269" t="s">
        <v>159</v>
      </c>
      <c r="C40" s="221" t="s">
        <v>2</v>
      </c>
      <c r="E40" s="545" t="str">
        <v>XXXXXXX</v>
      </c>
      <c r="F40" s="546"/>
      <c r="G40" s="547" t="e">
        <f t="shared" ref="G40:AB40" si="10">$E40*G17</f>
        <v>#VALUE!</v>
      </c>
      <c r="H40" s="547" t="e">
        <f t="shared" si="10"/>
        <v>#VALUE!</v>
      </c>
      <c r="I40" s="547" t="e">
        <f t="shared" si="10"/>
        <v>#VALUE!</v>
      </c>
      <c r="J40" s="547" t="e">
        <f t="shared" si="10"/>
        <v>#VALUE!</v>
      </c>
      <c r="K40" s="547" t="e">
        <f t="shared" si="10"/>
        <v>#VALUE!</v>
      </c>
      <c r="L40" s="547" t="e">
        <f t="shared" si="10"/>
        <v>#VALUE!</v>
      </c>
      <c r="M40" s="547" t="e">
        <f t="shared" si="10"/>
        <v>#VALUE!</v>
      </c>
      <c r="N40" s="547" t="e">
        <f t="shared" si="10"/>
        <v>#VALUE!</v>
      </c>
      <c r="O40" s="547" t="e">
        <f t="shared" si="10"/>
        <v>#VALUE!</v>
      </c>
      <c r="P40" s="547" t="e">
        <f t="shared" si="10"/>
        <v>#VALUE!</v>
      </c>
      <c r="Q40" s="547" t="e">
        <f t="shared" si="10"/>
        <v>#VALUE!</v>
      </c>
      <c r="R40" s="547" t="e">
        <f t="shared" si="10"/>
        <v>#VALUE!</v>
      </c>
      <c r="S40" s="547" t="e">
        <f t="shared" si="10"/>
        <v>#VALUE!</v>
      </c>
      <c r="T40" s="547" t="e">
        <f t="shared" si="10"/>
        <v>#VALUE!</v>
      </c>
      <c r="U40" s="547" t="e">
        <f t="shared" si="10"/>
        <v>#VALUE!</v>
      </c>
      <c r="V40" s="547" t="e">
        <f t="shared" si="10"/>
        <v>#VALUE!</v>
      </c>
      <c r="W40" s="547" t="e">
        <f t="shared" si="10"/>
        <v>#VALUE!</v>
      </c>
      <c r="X40" s="547" t="e">
        <f t="shared" si="10"/>
        <v>#VALUE!</v>
      </c>
      <c r="Y40" s="547" t="e">
        <f t="shared" si="10"/>
        <v>#VALUE!</v>
      </c>
      <c r="Z40" s="547" t="e">
        <f t="shared" si="10"/>
        <v>#VALUE!</v>
      </c>
      <c r="AA40" s="547" t="e">
        <f t="shared" si="10"/>
        <v>#VALUE!</v>
      </c>
      <c r="AB40" s="547" t="e">
        <f t="shared" si="10"/>
        <v>#VALUE!</v>
      </c>
      <c r="AC40" s="547" t="e">
        <f t="shared" ref="AC40" si="11">$E40*AC17</f>
        <v>#VALUE!</v>
      </c>
    </row>
    <row r="41" spans="2:29" x14ac:dyDescent="0.25">
      <c r="B41" s="269" t="s">
        <v>160</v>
      </c>
      <c r="C41" s="221" t="s">
        <v>2</v>
      </c>
      <c r="E41" s="545" t="str">
        <v>XXXXXXX</v>
      </c>
      <c r="F41" s="546"/>
      <c r="G41" s="547" t="e">
        <f t="shared" ref="G41:AB41" si="12">$E41*G18</f>
        <v>#VALUE!</v>
      </c>
      <c r="H41" s="547" t="e">
        <f t="shared" si="12"/>
        <v>#VALUE!</v>
      </c>
      <c r="I41" s="547" t="e">
        <f t="shared" si="12"/>
        <v>#VALUE!</v>
      </c>
      <c r="J41" s="547" t="e">
        <f t="shared" si="12"/>
        <v>#VALUE!</v>
      </c>
      <c r="K41" s="547" t="e">
        <f t="shared" si="12"/>
        <v>#VALUE!</v>
      </c>
      <c r="L41" s="547" t="e">
        <f t="shared" si="12"/>
        <v>#VALUE!</v>
      </c>
      <c r="M41" s="547" t="e">
        <f t="shared" si="12"/>
        <v>#VALUE!</v>
      </c>
      <c r="N41" s="547" t="e">
        <f t="shared" si="12"/>
        <v>#VALUE!</v>
      </c>
      <c r="O41" s="547" t="e">
        <f t="shared" si="12"/>
        <v>#VALUE!</v>
      </c>
      <c r="P41" s="547" t="e">
        <f t="shared" si="12"/>
        <v>#VALUE!</v>
      </c>
      <c r="Q41" s="547" t="e">
        <f t="shared" si="12"/>
        <v>#VALUE!</v>
      </c>
      <c r="R41" s="547" t="e">
        <f t="shared" si="12"/>
        <v>#VALUE!</v>
      </c>
      <c r="S41" s="547" t="e">
        <f t="shared" si="12"/>
        <v>#VALUE!</v>
      </c>
      <c r="T41" s="547" t="e">
        <f t="shared" si="12"/>
        <v>#VALUE!</v>
      </c>
      <c r="U41" s="547" t="e">
        <f t="shared" si="12"/>
        <v>#VALUE!</v>
      </c>
      <c r="V41" s="547" t="e">
        <f t="shared" si="12"/>
        <v>#VALUE!</v>
      </c>
      <c r="W41" s="547" t="e">
        <f t="shared" si="12"/>
        <v>#VALUE!</v>
      </c>
      <c r="X41" s="547" t="e">
        <f t="shared" si="12"/>
        <v>#VALUE!</v>
      </c>
      <c r="Y41" s="547" t="e">
        <f t="shared" si="12"/>
        <v>#VALUE!</v>
      </c>
      <c r="Z41" s="547" t="e">
        <f t="shared" si="12"/>
        <v>#VALUE!</v>
      </c>
      <c r="AA41" s="547" t="e">
        <f t="shared" si="12"/>
        <v>#VALUE!</v>
      </c>
      <c r="AB41" s="547" t="e">
        <f t="shared" si="12"/>
        <v>#VALUE!</v>
      </c>
      <c r="AC41" s="547" t="e">
        <f t="shared" ref="AC41" si="13">$E41*AC18</f>
        <v>#VALUE!</v>
      </c>
    </row>
    <row r="42" spans="2:29" x14ac:dyDescent="0.25">
      <c r="B42" s="269" t="s">
        <v>161</v>
      </c>
      <c r="C42" s="221" t="s">
        <v>2</v>
      </c>
      <c r="E42" s="545" t="str">
        <v>XXXXXXX</v>
      </c>
      <c r="F42" s="546"/>
      <c r="G42" s="547" t="e">
        <f t="shared" ref="G42:AB42" si="14">$E42*G19</f>
        <v>#VALUE!</v>
      </c>
      <c r="H42" s="547" t="e">
        <f t="shared" si="14"/>
        <v>#VALUE!</v>
      </c>
      <c r="I42" s="547" t="e">
        <f t="shared" si="14"/>
        <v>#VALUE!</v>
      </c>
      <c r="J42" s="547" t="e">
        <f t="shared" si="14"/>
        <v>#VALUE!</v>
      </c>
      <c r="K42" s="547" t="e">
        <f t="shared" si="14"/>
        <v>#VALUE!</v>
      </c>
      <c r="L42" s="547" t="e">
        <f t="shared" si="14"/>
        <v>#VALUE!</v>
      </c>
      <c r="M42" s="547" t="e">
        <f t="shared" si="14"/>
        <v>#VALUE!</v>
      </c>
      <c r="N42" s="547" t="e">
        <f t="shared" si="14"/>
        <v>#VALUE!</v>
      </c>
      <c r="O42" s="547" t="e">
        <f t="shared" si="14"/>
        <v>#VALUE!</v>
      </c>
      <c r="P42" s="547" t="e">
        <f t="shared" si="14"/>
        <v>#VALUE!</v>
      </c>
      <c r="Q42" s="547" t="e">
        <f t="shared" si="14"/>
        <v>#VALUE!</v>
      </c>
      <c r="R42" s="547" t="e">
        <f t="shared" si="14"/>
        <v>#VALUE!</v>
      </c>
      <c r="S42" s="547" t="e">
        <f t="shared" si="14"/>
        <v>#VALUE!</v>
      </c>
      <c r="T42" s="547" t="e">
        <f t="shared" si="14"/>
        <v>#VALUE!</v>
      </c>
      <c r="U42" s="547" t="e">
        <f t="shared" si="14"/>
        <v>#VALUE!</v>
      </c>
      <c r="V42" s="547" t="e">
        <f t="shared" si="14"/>
        <v>#VALUE!</v>
      </c>
      <c r="W42" s="547" t="e">
        <f t="shared" si="14"/>
        <v>#VALUE!</v>
      </c>
      <c r="X42" s="547" t="e">
        <f t="shared" si="14"/>
        <v>#VALUE!</v>
      </c>
      <c r="Y42" s="547" t="e">
        <f t="shared" si="14"/>
        <v>#VALUE!</v>
      </c>
      <c r="Z42" s="547" t="e">
        <f t="shared" si="14"/>
        <v>#VALUE!</v>
      </c>
      <c r="AA42" s="547" t="e">
        <f t="shared" si="14"/>
        <v>#VALUE!</v>
      </c>
      <c r="AB42" s="547" t="e">
        <f t="shared" si="14"/>
        <v>#VALUE!</v>
      </c>
      <c r="AC42" s="547" t="e">
        <f t="shared" ref="AC42" si="15">$E42*AC19</f>
        <v>#VALUE!</v>
      </c>
    </row>
    <row r="43" spans="2:29" x14ac:dyDescent="0.25">
      <c r="B43" s="269" t="s">
        <v>162</v>
      </c>
      <c r="C43" s="221" t="s">
        <v>2</v>
      </c>
      <c r="E43" s="545" t="str">
        <v>XXXXXXX</v>
      </c>
      <c r="F43" s="546"/>
      <c r="G43" s="547" t="e">
        <f t="shared" ref="G43:AB43" si="16">$E43*G20</f>
        <v>#VALUE!</v>
      </c>
      <c r="H43" s="547" t="e">
        <f t="shared" si="16"/>
        <v>#VALUE!</v>
      </c>
      <c r="I43" s="547" t="e">
        <f t="shared" si="16"/>
        <v>#VALUE!</v>
      </c>
      <c r="J43" s="547" t="e">
        <f t="shared" si="16"/>
        <v>#VALUE!</v>
      </c>
      <c r="K43" s="547" t="e">
        <f t="shared" si="16"/>
        <v>#VALUE!</v>
      </c>
      <c r="L43" s="547" t="e">
        <f t="shared" si="16"/>
        <v>#VALUE!</v>
      </c>
      <c r="M43" s="547" t="e">
        <f t="shared" si="16"/>
        <v>#VALUE!</v>
      </c>
      <c r="N43" s="547" t="e">
        <f t="shared" si="16"/>
        <v>#VALUE!</v>
      </c>
      <c r="O43" s="547" t="e">
        <f t="shared" si="16"/>
        <v>#VALUE!</v>
      </c>
      <c r="P43" s="547" t="e">
        <f t="shared" si="16"/>
        <v>#VALUE!</v>
      </c>
      <c r="Q43" s="547" t="e">
        <f t="shared" si="16"/>
        <v>#VALUE!</v>
      </c>
      <c r="R43" s="547" t="e">
        <f t="shared" si="16"/>
        <v>#VALUE!</v>
      </c>
      <c r="S43" s="547" t="e">
        <f t="shared" si="16"/>
        <v>#VALUE!</v>
      </c>
      <c r="T43" s="547" t="e">
        <f t="shared" si="16"/>
        <v>#VALUE!</v>
      </c>
      <c r="U43" s="547" t="e">
        <f t="shared" si="16"/>
        <v>#VALUE!</v>
      </c>
      <c r="V43" s="547" t="e">
        <f t="shared" si="16"/>
        <v>#VALUE!</v>
      </c>
      <c r="W43" s="547" t="e">
        <f t="shared" si="16"/>
        <v>#VALUE!</v>
      </c>
      <c r="X43" s="547" t="e">
        <f t="shared" si="16"/>
        <v>#VALUE!</v>
      </c>
      <c r="Y43" s="547" t="e">
        <f t="shared" si="16"/>
        <v>#VALUE!</v>
      </c>
      <c r="Z43" s="547" t="e">
        <f t="shared" si="16"/>
        <v>#VALUE!</v>
      </c>
      <c r="AA43" s="547" t="e">
        <f t="shared" si="16"/>
        <v>#VALUE!</v>
      </c>
      <c r="AB43" s="547" t="e">
        <f t="shared" si="16"/>
        <v>#VALUE!</v>
      </c>
      <c r="AC43" s="547" t="e">
        <f t="shared" ref="AC43" si="17">$E43*AC20</f>
        <v>#VALUE!</v>
      </c>
    </row>
    <row r="44" spans="2:29" x14ac:dyDescent="0.25">
      <c r="B44" s="269" t="s">
        <v>163</v>
      </c>
      <c r="C44" s="221" t="s">
        <v>2</v>
      </c>
      <c r="E44" s="545" t="str">
        <v>XXXXXXX</v>
      </c>
      <c r="F44" s="546"/>
      <c r="G44" s="547" t="e">
        <f t="shared" ref="G44:AB44" si="18">$E44*G21</f>
        <v>#VALUE!</v>
      </c>
      <c r="H44" s="547" t="e">
        <f t="shared" si="18"/>
        <v>#VALUE!</v>
      </c>
      <c r="I44" s="547" t="e">
        <f t="shared" si="18"/>
        <v>#VALUE!</v>
      </c>
      <c r="J44" s="547" t="e">
        <f t="shared" si="18"/>
        <v>#VALUE!</v>
      </c>
      <c r="K44" s="547" t="e">
        <f t="shared" si="18"/>
        <v>#VALUE!</v>
      </c>
      <c r="L44" s="547" t="e">
        <f t="shared" si="18"/>
        <v>#VALUE!</v>
      </c>
      <c r="M44" s="547" t="e">
        <f t="shared" si="18"/>
        <v>#VALUE!</v>
      </c>
      <c r="N44" s="547" t="e">
        <f t="shared" si="18"/>
        <v>#VALUE!</v>
      </c>
      <c r="O44" s="547" t="e">
        <f t="shared" si="18"/>
        <v>#VALUE!</v>
      </c>
      <c r="P44" s="547" t="e">
        <f t="shared" si="18"/>
        <v>#VALUE!</v>
      </c>
      <c r="Q44" s="547" t="e">
        <f t="shared" si="18"/>
        <v>#VALUE!</v>
      </c>
      <c r="R44" s="547" t="e">
        <f t="shared" si="18"/>
        <v>#VALUE!</v>
      </c>
      <c r="S44" s="547" t="e">
        <f t="shared" si="18"/>
        <v>#VALUE!</v>
      </c>
      <c r="T44" s="547" t="e">
        <f t="shared" si="18"/>
        <v>#VALUE!</v>
      </c>
      <c r="U44" s="547" t="e">
        <f t="shared" si="18"/>
        <v>#VALUE!</v>
      </c>
      <c r="V44" s="547" t="e">
        <f t="shared" si="18"/>
        <v>#VALUE!</v>
      </c>
      <c r="W44" s="547" t="e">
        <f t="shared" si="18"/>
        <v>#VALUE!</v>
      </c>
      <c r="X44" s="547" t="e">
        <f t="shared" si="18"/>
        <v>#VALUE!</v>
      </c>
      <c r="Y44" s="547" t="e">
        <f t="shared" si="18"/>
        <v>#VALUE!</v>
      </c>
      <c r="Z44" s="547" t="e">
        <f t="shared" si="18"/>
        <v>#VALUE!</v>
      </c>
      <c r="AA44" s="547" t="e">
        <f t="shared" si="18"/>
        <v>#VALUE!</v>
      </c>
      <c r="AB44" s="547" t="e">
        <f t="shared" si="18"/>
        <v>#VALUE!</v>
      </c>
      <c r="AC44" s="547" t="e">
        <f t="shared" ref="AC44" si="19">$E44*AC21</f>
        <v>#VALUE!</v>
      </c>
    </row>
    <row r="45" spans="2:29" x14ac:dyDescent="0.25">
      <c r="B45" s="269" t="s">
        <v>164</v>
      </c>
      <c r="C45" s="221" t="s">
        <v>2</v>
      </c>
      <c r="E45" s="545" t="str">
        <v>XXXXXXX</v>
      </c>
      <c r="F45" s="546"/>
      <c r="G45" s="547" t="e">
        <f t="shared" ref="G45:AB45" si="20">$E45*G22</f>
        <v>#VALUE!</v>
      </c>
      <c r="H45" s="547" t="e">
        <f t="shared" si="20"/>
        <v>#VALUE!</v>
      </c>
      <c r="I45" s="547" t="e">
        <f t="shared" si="20"/>
        <v>#VALUE!</v>
      </c>
      <c r="J45" s="547" t="e">
        <f t="shared" si="20"/>
        <v>#VALUE!</v>
      </c>
      <c r="K45" s="547" t="e">
        <f t="shared" si="20"/>
        <v>#VALUE!</v>
      </c>
      <c r="L45" s="547" t="e">
        <f t="shared" si="20"/>
        <v>#VALUE!</v>
      </c>
      <c r="M45" s="547" t="e">
        <f t="shared" si="20"/>
        <v>#VALUE!</v>
      </c>
      <c r="N45" s="547" t="e">
        <f t="shared" si="20"/>
        <v>#VALUE!</v>
      </c>
      <c r="O45" s="547" t="e">
        <f t="shared" si="20"/>
        <v>#VALUE!</v>
      </c>
      <c r="P45" s="547" t="e">
        <f t="shared" si="20"/>
        <v>#VALUE!</v>
      </c>
      <c r="Q45" s="547" t="e">
        <f t="shared" si="20"/>
        <v>#VALUE!</v>
      </c>
      <c r="R45" s="547" t="e">
        <f t="shared" si="20"/>
        <v>#VALUE!</v>
      </c>
      <c r="S45" s="547" t="e">
        <f t="shared" si="20"/>
        <v>#VALUE!</v>
      </c>
      <c r="T45" s="547" t="e">
        <f t="shared" si="20"/>
        <v>#VALUE!</v>
      </c>
      <c r="U45" s="547" t="e">
        <f t="shared" si="20"/>
        <v>#VALUE!</v>
      </c>
      <c r="V45" s="547" t="e">
        <f t="shared" si="20"/>
        <v>#VALUE!</v>
      </c>
      <c r="W45" s="547" t="e">
        <f t="shared" si="20"/>
        <v>#VALUE!</v>
      </c>
      <c r="X45" s="547" t="e">
        <f t="shared" si="20"/>
        <v>#VALUE!</v>
      </c>
      <c r="Y45" s="547" t="e">
        <f t="shared" si="20"/>
        <v>#VALUE!</v>
      </c>
      <c r="Z45" s="547" t="e">
        <f t="shared" si="20"/>
        <v>#VALUE!</v>
      </c>
      <c r="AA45" s="547" t="e">
        <f t="shared" si="20"/>
        <v>#VALUE!</v>
      </c>
      <c r="AB45" s="547" t="e">
        <f t="shared" si="20"/>
        <v>#VALUE!</v>
      </c>
      <c r="AC45" s="547" t="e">
        <f t="shared" ref="AC45" si="21">$E45*AC22</f>
        <v>#VALUE!</v>
      </c>
    </row>
    <row r="46" spans="2:29" x14ac:dyDescent="0.25">
      <c r="B46" s="269" t="s">
        <v>165</v>
      </c>
      <c r="C46" s="221" t="s">
        <v>2</v>
      </c>
      <c r="E46" s="545" t="str">
        <v>XXXXXXX</v>
      </c>
      <c r="F46" s="546"/>
      <c r="G46" s="547" t="e">
        <f t="shared" ref="G46:AB46" si="22">$E46*G23</f>
        <v>#VALUE!</v>
      </c>
      <c r="H46" s="547" t="e">
        <f t="shared" si="22"/>
        <v>#VALUE!</v>
      </c>
      <c r="I46" s="547" t="e">
        <f t="shared" si="22"/>
        <v>#VALUE!</v>
      </c>
      <c r="J46" s="547" t="e">
        <f t="shared" si="22"/>
        <v>#VALUE!</v>
      </c>
      <c r="K46" s="547" t="e">
        <f t="shared" si="22"/>
        <v>#VALUE!</v>
      </c>
      <c r="L46" s="547" t="e">
        <f t="shared" si="22"/>
        <v>#VALUE!</v>
      </c>
      <c r="M46" s="547" t="e">
        <f t="shared" si="22"/>
        <v>#VALUE!</v>
      </c>
      <c r="N46" s="547" t="e">
        <f t="shared" si="22"/>
        <v>#VALUE!</v>
      </c>
      <c r="O46" s="547" t="e">
        <f t="shared" si="22"/>
        <v>#VALUE!</v>
      </c>
      <c r="P46" s="547" t="e">
        <f t="shared" si="22"/>
        <v>#VALUE!</v>
      </c>
      <c r="Q46" s="547" t="e">
        <f t="shared" si="22"/>
        <v>#VALUE!</v>
      </c>
      <c r="R46" s="547" t="e">
        <f t="shared" si="22"/>
        <v>#VALUE!</v>
      </c>
      <c r="S46" s="547" t="e">
        <f t="shared" si="22"/>
        <v>#VALUE!</v>
      </c>
      <c r="T46" s="547" t="e">
        <f t="shared" si="22"/>
        <v>#VALUE!</v>
      </c>
      <c r="U46" s="547" t="e">
        <f t="shared" si="22"/>
        <v>#VALUE!</v>
      </c>
      <c r="V46" s="547" t="e">
        <f t="shared" si="22"/>
        <v>#VALUE!</v>
      </c>
      <c r="W46" s="547" t="e">
        <f t="shared" si="22"/>
        <v>#VALUE!</v>
      </c>
      <c r="X46" s="547" t="e">
        <f t="shared" si="22"/>
        <v>#VALUE!</v>
      </c>
      <c r="Y46" s="547" t="e">
        <f t="shared" si="22"/>
        <v>#VALUE!</v>
      </c>
      <c r="Z46" s="547" t="e">
        <f t="shared" si="22"/>
        <v>#VALUE!</v>
      </c>
      <c r="AA46" s="547" t="e">
        <f t="shared" si="22"/>
        <v>#VALUE!</v>
      </c>
      <c r="AB46" s="547" t="e">
        <f t="shared" si="22"/>
        <v>#VALUE!</v>
      </c>
      <c r="AC46" s="547" t="e">
        <f t="shared" ref="AC46" si="23">$E46*AC23</f>
        <v>#VALUE!</v>
      </c>
    </row>
    <row r="47" spans="2:29" x14ac:dyDescent="0.25">
      <c r="B47" s="269" t="s">
        <v>166</v>
      </c>
      <c r="C47" s="221" t="s">
        <v>2</v>
      </c>
      <c r="E47" s="545" t="str">
        <v>XXXXXXX</v>
      </c>
      <c r="F47" s="546"/>
      <c r="G47" s="547" t="e">
        <f t="shared" ref="G47:AB47" si="24">$E47*G24</f>
        <v>#VALUE!</v>
      </c>
      <c r="H47" s="547" t="e">
        <f t="shared" si="24"/>
        <v>#VALUE!</v>
      </c>
      <c r="I47" s="547" t="e">
        <f t="shared" si="24"/>
        <v>#VALUE!</v>
      </c>
      <c r="J47" s="547" t="e">
        <f t="shared" si="24"/>
        <v>#VALUE!</v>
      </c>
      <c r="K47" s="547" t="e">
        <f t="shared" si="24"/>
        <v>#VALUE!</v>
      </c>
      <c r="L47" s="547" t="e">
        <f t="shared" si="24"/>
        <v>#VALUE!</v>
      </c>
      <c r="M47" s="547" t="e">
        <f t="shared" si="24"/>
        <v>#VALUE!</v>
      </c>
      <c r="N47" s="547" t="e">
        <f t="shared" si="24"/>
        <v>#VALUE!</v>
      </c>
      <c r="O47" s="547" t="e">
        <f t="shared" si="24"/>
        <v>#VALUE!</v>
      </c>
      <c r="P47" s="547" t="e">
        <f t="shared" si="24"/>
        <v>#VALUE!</v>
      </c>
      <c r="Q47" s="547" t="e">
        <f t="shared" si="24"/>
        <v>#VALUE!</v>
      </c>
      <c r="R47" s="547" t="e">
        <f t="shared" si="24"/>
        <v>#VALUE!</v>
      </c>
      <c r="S47" s="547" t="e">
        <f t="shared" si="24"/>
        <v>#VALUE!</v>
      </c>
      <c r="T47" s="547" t="e">
        <f t="shared" si="24"/>
        <v>#VALUE!</v>
      </c>
      <c r="U47" s="547" t="e">
        <f t="shared" si="24"/>
        <v>#VALUE!</v>
      </c>
      <c r="V47" s="547" t="e">
        <f t="shared" si="24"/>
        <v>#VALUE!</v>
      </c>
      <c r="W47" s="547" t="e">
        <f t="shared" si="24"/>
        <v>#VALUE!</v>
      </c>
      <c r="X47" s="547" t="e">
        <f t="shared" si="24"/>
        <v>#VALUE!</v>
      </c>
      <c r="Y47" s="547" t="e">
        <f t="shared" si="24"/>
        <v>#VALUE!</v>
      </c>
      <c r="Z47" s="547" t="e">
        <f t="shared" si="24"/>
        <v>#VALUE!</v>
      </c>
      <c r="AA47" s="547" t="e">
        <f t="shared" si="24"/>
        <v>#VALUE!</v>
      </c>
      <c r="AB47" s="547" t="e">
        <f t="shared" si="24"/>
        <v>#VALUE!</v>
      </c>
      <c r="AC47" s="547" t="e">
        <f t="shared" ref="AC47" si="25">$E47*AC24</f>
        <v>#VALUE!</v>
      </c>
    </row>
    <row r="48" spans="2:29" x14ac:dyDescent="0.25">
      <c r="B48" s="269" t="s">
        <v>167</v>
      </c>
      <c r="C48" s="221" t="s">
        <v>2</v>
      </c>
      <c r="E48" s="545" t="str">
        <v>XXXXXXX</v>
      </c>
      <c r="F48" s="546"/>
      <c r="G48" s="547" t="e">
        <f t="shared" ref="G48:AB48" si="26">$E48*G25</f>
        <v>#VALUE!</v>
      </c>
      <c r="H48" s="547" t="e">
        <f t="shared" si="26"/>
        <v>#VALUE!</v>
      </c>
      <c r="I48" s="547" t="e">
        <f t="shared" si="26"/>
        <v>#VALUE!</v>
      </c>
      <c r="J48" s="547" t="e">
        <f t="shared" si="26"/>
        <v>#VALUE!</v>
      </c>
      <c r="K48" s="547" t="e">
        <f t="shared" si="26"/>
        <v>#VALUE!</v>
      </c>
      <c r="L48" s="547" t="e">
        <f t="shared" si="26"/>
        <v>#VALUE!</v>
      </c>
      <c r="M48" s="547" t="e">
        <f t="shared" si="26"/>
        <v>#VALUE!</v>
      </c>
      <c r="N48" s="547" t="e">
        <f t="shared" si="26"/>
        <v>#VALUE!</v>
      </c>
      <c r="O48" s="547" t="e">
        <f t="shared" si="26"/>
        <v>#VALUE!</v>
      </c>
      <c r="P48" s="547" t="e">
        <f t="shared" si="26"/>
        <v>#VALUE!</v>
      </c>
      <c r="Q48" s="547" t="e">
        <f t="shared" si="26"/>
        <v>#VALUE!</v>
      </c>
      <c r="R48" s="547" t="e">
        <f t="shared" si="26"/>
        <v>#VALUE!</v>
      </c>
      <c r="S48" s="547" t="e">
        <f t="shared" si="26"/>
        <v>#VALUE!</v>
      </c>
      <c r="T48" s="547" t="e">
        <f t="shared" si="26"/>
        <v>#VALUE!</v>
      </c>
      <c r="U48" s="547" t="e">
        <f t="shared" si="26"/>
        <v>#VALUE!</v>
      </c>
      <c r="V48" s="547" t="e">
        <f t="shared" si="26"/>
        <v>#VALUE!</v>
      </c>
      <c r="W48" s="547" t="e">
        <f t="shared" si="26"/>
        <v>#VALUE!</v>
      </c>
      <c r="X48" s="547" t="e">
        <f t="shared" si="26"/>
        <v>#VALUE!</v>
      </c>
      <c r="Y48" s="547" t="e">
        <f t="shared" si="26"/>
        <v>#VALUE!</v>
      </c>
      <c r="Z48" s="547" t="e">
        <f t="shared" si="26"/>
        <v>#VALUE!</v>
      </c>
      <c r="AA48" s="547" t="e">
        <f t="shared" si="26"/>
        <v>#VALUE!</v>
      </c>
      <c r="AB48" s="547" t="e">
        <f t="shared" si="26"/>
        <v>#VALUE!</v>
      </c>
      <c r="AC48" s="547" t="e">
        <f t="shared" ref="AC48" si="27">$E48*AC25</f>
        <v>#VALUE!</v>
      </c>
    </row>
    <row r="49" spans="2:29" x14ac:dyDescent="0.25">
      <c r="B49" s="269" t="s">
        <v>168</v>
      </c>
      <c r="C49" s="221" t="s">
        <v>2</v>
      </c>
      <c r="E49" s="545" t="str">
        <v>XXXXXXX</v>
      </c>
      <c r="F49" s="546"/>
      <c r="G49" s="547" t="e">
        <f t="shared" ref="G49:AB49" si="28">$E49*G26</f>
        <v>#VALUE!</v>
      </c>
      <c r="H49" s="547" t="e">
        <f t="shared" si="28"/>
        <v>#VALUE!</v>
      </c>
      <c r="I49" s="547" t="e">
        <f t="shared" si="28"/>
        <v>#VALUE!</v>
      </c>
      <c r="J49" s="547" t="e">
        <f t="shared" si="28"/>
        <v>#VALUE!</v>
      </c>
      <c r="K49" s="547" t="e">
        <f t="shared" si="28"/>
        <v>#VALUE!</v>
      </c>
      <c r="L49" s="547" t="e">
        <f t="shared" si="28"/>
        <v>#VALUE!</v>
      </c>
      <c r="M49" s="547" t="e">
        <f t="shared" si="28"/>
        <v>#VALUE!</v>
      </c>
      <c r="N49" s="547" t="e">
        <f t="shared" si="28"/>
        <v>#VALUE!</v>
      </c>
      <c r="O49" s="547" t="e">
        <f t="shared" si="28"/>
        <v>#VALUE!</v>
      </c>
      <c r="P49" s="547" t="e">
        <f t="shared" si="28"/>
        <v>#VALUE!</v>
      </c>
      <c r="Q49" s="547" t="e">
        <f t="shared" si="28"/>
        <v>#VALUE!</v>
      </c>
      <c r="R49" s="547" t="e">
        <f t="shared" si="28"/>
        <v>#VALUE!</v>
      </c>
      <c r="S49" s="547" t="e">
        <f t="shared" si="28"/>
        <v>#VALUE!</v>
      </c>
      <c r="T49" s="547" t="e">
        <f t="shared" si="28"/>
        <v>#VALUE!</v>
      </c>
      <c r="U49" s="547" t="e">
        <f t="shared" si="28"/>
        <v>#VALUE!</v>
      </c>
      <c r="V49" s="547" t="e">
        <f t="shared" si="28"/>
        <v>#VALUE!</v>
      </c>
      <c r="W49" s="547" t="e">
        <f t="shared" si="28"/>
        <v>#VALUE!</v>
      </c>
      <c r="X49" s="547" t="e">
        <f t="shared" si="28"/>
        <v>#VALUE!</v>
      </c>
      <c r="Y49" s="547" t="e">
        <f t="shared" si="28"/>
        <v>#VALUE!</v>
      </c>
      <c r="Z49" s="547" t="e">
        <f t="shared" si="28"/>
        <v>#VALUE!</v>
      </c>
      <c r="AA49" s="547" t="e">
        <f t="shared" si="28"/>
        <v>#VALUE!</v>
      </c>
      <c r="AB49" s="547" t="e">
        <f t="shared" si="28"/>
        <v>#VALUE!</v>
      </c>
      <c r="AC49" s="547" t="e">
        <f t="shared" ref="AC49" si="29">$E49*AC26</f>
        <v>#VALUE!</v>
      </c>
    </row>
    <row r="50" spans="2:29" x14ac:dyDescent="0.25">
      <c r="B50" s="269" t="s">
        <v>169</v>
      </c>
      <c r="C50" s="221" t="s">
        <v>2</v>
      </c>
      <c r="E50" s="545" t="str">
        <v>XXXXXXX</v>
      </c>
      <c r="F50" s="546"/>
      <c r="G50" s="547" t="e">
        <f t="shared" ref="G50:AB50" si="30">$E50*G27</f>
        <v>#VALUE!</v>
      </c>
      <c r="H50" s="547" t="e">
        <f t="shared" si="30"/>
        <v>#VALUE!</v>
      </c>
      <c r="I50" s="547" t="e">
        <f t="shared" si="30"/>
        <v>#VALUE!</v>
      </c>
      <c r="J50" s="547" t="e">
        <f t="shared" si="30"/>
        <v>#VALUE!</v>
      </c>
      <c r="K50" s="547" t="e">
        <f t="shared" si="30"/>
        <v>#VALUE!</v>
      </c>
      <c r="L50" s="547" t="e">
        <f t="shared" si="30"/>
        <v>#VALUE!</v>
      </c>
      <c r="M50" s="547" t="e">
        <f t="shared" si="30"/>
        <v>#VALUE!</v>
      </c>
      <c r="N50" s="547" t="e">
        <f t="shared" si="30"/>
        <v>#VALUE!</v>
      </c>
      <c r="O50" s="547" t="e">
        <f t="shared" si="30"/>
        <v>#VALUE!</v>
      </c>
      <c r="P50" s="547" t="e">
        <f t="shared" si="30"/>
        <v>#VALUE!</v>
      </c>
      <c r="Q50" s="547" t="e">
        <f t="shared" si="30"/>
        <v>#VALUE!</v>
      </c>
      <c r="R50" s="547" t="e">
        <f t="shared" si="30"/>
        <v>#VALUE!</v>
      </c>
      <c r="S50" s="547" t="e">
        <f t="shared" si="30"/>
        <v>#VALUE!</v>
      </c>
      <c r="T50" s="547" t="e">
        <f t="shared" si="30"/>
        <v>#VALUE!</v>
      </c>
      <c r="U50" s="547" t="e">
        <f t="shared" si="30"/>
        <v>#VALUE!</v>
      </c>
      <c r="V50" s="547" t="e">
        <f t="shared" si="30"/>
        <v>#VALUE!</v>
      </c>
      <c r="W50" s="547" t="e">
        <f t="shared" si="30"/>
        <v>#VALUE!</v>
      </c>
      <c r="X50" s="547" t="e">
        <f t="shared" si="30"/>
        <v>#VALUE!</v>
      </c>
      <c r="Y50" s="547" t="e">
        <f t="shared" si="30"/>
        <v>#VALUE!</v>
      </c>
      <c r="Z50" s="547" t="e">
        <f t="shared" si="30"/>
        <v>#VALUE!</v>
      </c>
      <c r="AA50" s="547" t="e">
        <f t="shared" si="30"/>
        <v>#VALUE!</v>
      </c>
      <c r="AB50" s="547" t="e">
        <f t="shared" si="30"/>
        <v>#VALUE!</v>
      </c>
      <c r="AC50" s="547" t="e">
        <f t="shared" ref="AC50" si="31">$E50*AC27</f>
        <v>#VALUE!</v>
      </c>
    </row>
    <row r="51" spans="2:29" x14ac:dyDescent="0.25">
      <c r="B51" s="269" t="s">
        <v>170</v>
      </c>
      <c r="C51" s="221" t="s">
        <v>2</v>
      </c>
      <c r="E51" s="545" t="str">
        <v>XXXXXXX</v>
      </c>
      <c r="F51" s="546"/>
      <c r="G51" s="547" t="e">
        <f t="shared" ref="G51:AB51" si="32">$E51*G28</f>
        <v>#VALUE!</v>
      </c>
      <c r="H51" s="547" t="e">
        <f t="shared" si="32"/>
        <v>#VALUE!</v>
      </c>
      <c r="I51" s="547" t="e">
        <f t="shared" si="32"/>
        <v>#VALUE!</v>
      </c>
      <c r="J51" s="547" t="e">
        <f t="shared" si="32"/>
        <v>#VALUE!</v>
      </c>
      <c r="K51" s="547" t="e">
        <f t="shared" si="32"/>
        <v>#VALUE!</v>
      </c>
      <c r="L51" s="547" t="e">
        <f t="shared" si="32"/>
        <v>#VALUE!</v>
      </c>
      <c r="M51" s="547" t="e">
        <f t="shared" si="32"/>
        <v>#VALUE!</v>
      </c>
      <c r="N51" s="547" t="e">
        <f t="shared" si="32"/>
        <v>#VALUE!</v>
      </c>
      <c r="O51" s="547" t="e">
        <f t="shared" si="32"/>
        <v>#VALUE!</v>
      </c>
      <c r="P51" s="547" t="e">
        <f t="shared" si="32"/>
        <v>#VALUE!</v>
      </c>
      <c r="Q51" s="547" t="e">
        <f t="shared" si="32"/>
        <v>#VALUE!</v>
      </c>
      <c r="R51" s="547" t="e">
        <f t="shared" si="32"/>
        <v>#VALUE!</v>
      </c>
      <c r="S51" s="547" t="e">
        <f t="shared" si="32"/>
        <v>#VALUE!</v>
      </c>
      <c r="T51" s="547" t="e">
        <f t="shared" si="32"/>
        <v>#VALUE!</v>
      </c>
      <c r="U51" s="547" t="e">
        <f t="shared" si="32"/>
        <v>#VALUE!</v>
      </c>
      <c r="V51" s="547" t="e">
        <f t="shared" si="32"/>
        <v>#VALUE!</v>
      </c>
      <c r="W51" s="547" t="e">
        <f t="shared" si="32"/>
        <v>#VALUE!</v>
      </c>
      <c r="X51" s="547" t="e">
        <f t="shared" si="32"/>
        <v>#VALUE!</v>
      </c>
      <c r="Y51" s="547" t="e">
        <f t="shared" si="32"/>
        <v>#VALUE!</v>
      </c>
      <c r="Z51" s="547" t="e">
        <f t="shared" si="32"/>
        <v>#VALUE!</v>
      </c>
      <c r="AA51" s="547" t="e">
        <f t="shared" si="32"/>
        <v>#VALUE!</v>
      </c>
      <c r="AB51" s="547" t="e">
        <f t="shared" si="32"/>
        <v>#VALUE!</v>
      </c>
      <c r="AC51" s="547" t="e">
        <f t="shared" ref="AC51" si="33">$E51*AC28</f>
        <v>#VALUE!</v>
      </c>
    </row>
    <row r="52" spans="2:29" x14ac:dyDescent="0.25">
      <c r="B52" s="269" t="s">
        <v>171</v>
      </c>
      <c r="C52" s="221" t="s">
        <v>2</v>
      </c>
      <c r="E52" s="545" t="str">
        <v>XXXXXXX</v>
      </c>
      <c r="F52" s="546"/>
      <c r="G52" s="547" t="e">
        <f t="shared" ref="G52:AB52" si="34">$E52*G29</f>
        <v>#VALUE!</v>
      </c>
      <c r="H52" s="547" t="e">
        <f t="shared" si="34"/>
        <v>#VALUE!</v>
      </c>
      <c r="I52" s="547" t="e">
        <f t="shared" si="34"/>
        <v>#VALUE!</v>
      </c>
      <c r="J52" s="547" t="e">
        <f t="shared" si="34"/>
        <v>#VALUE!</v>
      </c>
      <c r="K52" s="547" t="e">
        <f t="shared" si="34"/>
        <v>#VALUE!</v>
      </c>
      <c r="L52" s="547" t="e">
        <f t="shared" si="34"/>
        <v>#VALUE!</v>
      </c>
      <c r="M52" s="547" t="e">
        <f t="shared" si="34"/>
        <v>#VALUE!</v>
      </c>
      <c r="N52" s="547" t="e">
        <f t="shared" si="34"/>
        <v>#VALUE!</v>
      </c>
      <c r="O52" s="547" t="e">
        <f t="shared" si="34"/>
        <v>#VALUE!</v>
      </c>
      <c r="P52" s="547" t="e">
        <f t="shared" si="34"/>
        <v>#VALUE!</v>
      </c>
      <c r="Q52" s="547" t="e">
        <f t="shared" si="34"/>
        <v>#VALUE!</v>
      </c>
      <c r="R52" s="547" t="e">
        <f t="shared" si="34"/>
        <v>#VALUE!</v>
      </c>
      <c r="S52" s="547" t="e">
        <f t="shared" si="34"/>
        <v>#VALUE!</v>
      </c>
      <c r="T52" s="547" t="e">
        <f t="shared" si="34"/>
        <v>#VALUE!</v>
      </c>
      <c r="U52" s="547" t="e">
        <f t="shared" si="34"/>
        <v>#VALUE!</v>
      </c>
      <c r="V52" s="547" t="e">
        <f t="shared" si="34"/>
        <v>#VALUE!</v>
      </c>
      <c r="W52" s="547" t="e">
        <f t="shared" si="34"/>
        <v>#VALUE!</v>
      </c>
      <c r="X52" s="547" t="e">
        <f t="shared" si="34"/>
        <v>#VALUE!</v>
      </c>
      <c r="Y52" s="547" t="e">
        <f t="shared" si="34"/>
        <v>#VALUE!</v>
      </c>
      <c r="Z52" s="547" t="e">
        <f t="shared" si="34"/>
        <v>#VALUE!</v>
      </c>
      <c r="AA52" s="547" t="e">
        <f t="shared" si="34"/>
        <v>#VALUE!</v>
      </c>
      <c r="AB52" s="547" t="e">
        <f t="shared" si="34"/>
        <v>#VALUE!</v>
      </c>
      <c r="AC52" s="547" t="e">
        <f t="shared" ref="AC52" si="35">$E52*AC29</f>
        <v>#VALUE!</v>
      </c>
    </row>
    <row r="53" spans="2:29" x14ac:dyDescent="0.25">
      <c r="B53" s="269" t="s">
        <v>172</v>
      </c>
      <c r="C53" s="221" t="s">
        <v>2</v>
      </c>
      <c r="E53" s="545" t="str">
        <v>XXXXXXX</v>
      </c>
      <c r="F53" s="546"/>
      <c r="G53" s="547" t="e">
        <f t="shared" ref="G53:AB53" si="36">$E53*G30</f>
        <v>#VALUE!</v>
      </c>
      <c r="H53" s="547" t="e">
        <f t="shared" si="36"/>
        <v>#VALUE!</v>
      </c>
      <c r="I53" s="547" t="e">
        <f t="shared" si="36"/>
        <v>#VALUE!</v>
      </c>
      <c r="J53" s="547" t="e">
        <f t="shared" si="36"/>
        <v>#VALUE!</v>
      </c>
      <c r="K53" s="547" t="e">
        <f t="shared" si="36"/>
        <v>#VALUE!</v>
      </c>
      <c r="L53" s="547" t="e">
        <f t="shared" si="36"/>
        <v>#VALUE!</v>
      </c>
      <c r="M53" s="547" t="e">
        <f t="shared" si="36"/>
        <v>#VALUE!</v>
      </c>
      <c r="N53" s="547" t="e">
        <f t="shared" si="36"/>
        <v>#VALUE!</v>
      </c>
      <c r="O53" s="547" t="e">
        <f t="shared" si="36"/>
        <v>#VALUE!</v>
      </c>
      <c r="P53" s="547" t="e">
        <f t="shared" si="36"/>
        <v>#VALUE!</v>
      </c>
      <c r="Q53" s="547" t="e">
        <f t="shared" si="36"/>
        <v>#VALUE!</v>
      </c>
      <c r="R53" s="547" t="e">
        <f t="shared" si="36"/>
        <v>#VALUE!</v>
      </c>
      <c r="S53" s="547" t="e">
        <f t="shared" si="36"/>
        <v>#VALUE!</v>
      </c>
      <c r="T53" s="547" t="e">
        <f t="shared" si="36"/>
        <v>#VALUE!</v>
      </c>
      <c r="U53" s="547" t="e">
        <f t="shared" si="36"/>
        <v>#VALUE!</v>
      </c>
      <c r="V53" s="547" t="e">
        <f t="shared" si="36"/>
        <v>#VALUE!</v>
      </c>
      <c r="W53" s="547" t="e">
        <f t="shared" si="36"/>
        <v>#VALUE!</v>
      </c>
      <c r="X53" s="547" t="e">
        <f t="shared" si="36"/>
        <v>#VALUE!</v>
      </c>
      <c r="Y53" s="547" t="e">
        <f t="shared" si="36"/>
        <v>#VALUE!</v>
      </c>
      <c r="Z53" s="547" t="e">
        <f t="shared" si="36"/>
        <v>#VALUE!</v>
      </c>
      <c r="AA53" s="547" t="e">
        <f t="shared" si="36"/>
        <v>#VALUE!</v>
      </c>
      <c r="AB53" s="547" t="e">
        <f t="shared" si="36"/>
        <v>#VALUE!</v>
      </c>
      <c r="AC53" s="547" t="e">
        <f t="shared" ref="AC53" si="37">$E53*AC30</f>
        <v>#VALUE!</v>
      </c>
    </row>
    <row r="54" spans="2:29" x14ac:dyDescent="0.25">
      <c r="B54" s="269" t="s">
        <v>173</v>
      </c>
      <c r="C54" s="221" t="s">
        <v>2</v>
      </c>
      <c r="E54" s="545" t="str">
        <v>XXXXXXX</v>
      </c>
      <c r="F54" s="546"/>
      <c r="G54" s="547" t="e">
        <f t="shared" ref="G54:AB54" si="38">$E54*G31</f>
        <v>#VALUE!</v>
      </c>
      <c r="H54" s="547" t="e">
        <f t="shared" si="38"/>
        <v>#VALUE!</v>
      </c>
      <c r="I54" s="547" t="e">
        <f t="shared" si="38"/>
        <v>#VALUE!</v>
      </c>
      <c r="J54" s="547" t="e">
        <f t="shared" si="38"/>
        <v>#VALUE!</v>
      </c>
      <c r="K54" s="547" t="e">
        <f t="shared" si="38"/>
        <v>#VALUE!</v>
      </c>
      <c r="L54" s="547" t="e">
        <f t="shared" si="38"/>
        <v>#VALUE!</v>
      </c>
      <c r="M54" s="547" t="e">
        <f t="shared" si="38"/>
        <v>#VALUE!</v>
      </c>
      <c r="N54" s="547" t="e">
        <f t="shared" si="38"/>
        <v>#VALUE!</v>
      </c>
      <c r="O54" s="547" t="e">
        <f t="shared" si="38"/>
        <v>#VALUE!</v>
      </c>
      <c r="P54" s="547" t="e">
        <f t="shared" si="38"/>
        <v>#VALUE!</v>
      </c>
      <c r="Q54" s="547" t="e">
        <f t="shared" si="38"/>
        <v>#VALUE!</v>
      </c>
      <c r="R54" s="547" t="e">
        <f t="shared" si="38"/>
        <v>#VALUE!</v>
      </c>
      <c r="S54" s="547" t="e">
        <f t="shared" si="38"/>
        <v>#VALUE!</v>
      </c>
      <c r="T54" s="547" t="e">
        <f t="shared" si="38"/>
        <v>#VALUE!</v>
      </c>
      <c r="U54" s="547" t="e">
        <f t="shared" si="38"/>
        <v>#VALUE!</v>
      </c>
      <c r="V54" s="547" t="e">
        <f t="shared" si="38"/>
        <v>#VALUE!</v>
      </c>
      <c r="W54" s="547" t="e">
        <f t="shared" si="38"/>
        <v>#VALUE!</v>
      </c>
      <c r="X54" s="547" t="e">
        <f t="shared" si="38"/>
        <v>#VALUE!</v>
      </c>
      <c r="Y54" s="547" t="e">
        <f t="shared" si="38"/>
        <v>#VALUE!</v>
      </c>
      <c r="Z54" s="547" t="e">
        <f t="shared" si="38"/>
        <v>#VALUE!</v>
      </c>
      <c r="AA54" s="547" t="e">
        <f t="shared" si="38"/>
        <v>#VALUE!</v>
      </c>
      <c r="AB54" s="547" t="e">
        <f t="shared" si="38"/>
        <v>#VALUE!</v>
      </c>
      <c r="AC54" s="547" t="e">
        <f t="shared" ref="AC54" si="39">$E54*AC31</f>
        <v>#VALUE!</v>
      </c>
    </row>
    <row r="55" spans="2:29" x14ac:dyDescent="0.25">
      <c r="B55" s="271" t="s">
        <v>174</v>
      </c>
      <c r="C55" s="235" t="s">
        <v>2</v>
      </c>
      <c r="D55" s="228"/>
      <c r="E55" s="548" t="str">
        <v>XXXXXXX</v>
      </c>
      <c r="F55" s="549"/>
      <c r="G55" s="550" t="e">
        <f t="shared" ref="G55:AB55" si="40">$E55*G32</f>
        <v>#VALUE!</v>
      </c>
      <c r="H55" s="550" t="e">
        <f t="shared" si="40"/>
        <v>#VALUE!</v>
      </c>
      <c r="I55" s="550" t="e">
        <f t="shared" si="40"/>
        <v>#VALUE!</v>
      </c>
      <c r="J55" s="550" t="e">
        <f t="shared" si="40"/>
        <v>#VALUE!</v>
      </c>
      <c r="K55" s="550" t="e">
        <f t="shared" si="40"/>
        <v>#VALUE!</v>
      </c>
      <c r="L55" s="550" t="e">
        <f t="shared" si="40"/>
        <v>#VALUE!</v>
      </c>
      <c r="M55" s="550" t="e">
        <f t="shared" si="40"/>
        <v>#VALUE!</v>
      </c>
      <c r="N55" s="550" t="e">
        <f t="shared" si="40"/>
        <v>#VALUE!</v>
      </c>
      <c r="O55" s="550" t="e">
        <f t="shared" si="40"/>
        <v>#VALUE!</v>
      </c>
      <c r="P55" s="550" t="e">
        <f t="shared" si="40"/>
        <v>#VALUE!</v>
      </c>
      <c r="Q55" s="550" t="e">
        <f t="shared" si="40"/>
        <v>#VALUE!</v>
      </c>
      <c r="R55" s="550" t="e">
        <f t="shared" si="40"/>
        <v>#VALUE!</v>
      </c>
      <c r="S55" s="550" t="e">
        <f t="shared" si="40"/>
        <v>#VALUE!</v>
      </c>
      <c r="T55" s="550" t="e">
        <f t="shared" si="40"/>
        <v>#VALUE!</v>
      </c>
      <c r="U55" s="550" t="e">
        <f t="shared" si="40"/>
        <v>#VALUE!</v>
      </c>
      <c r="V55" s="550" t="e">
        <f t="shared" si="40"/>
        <v>#VALUE!</v>
      </c>
      <c r="W55" s="550" t="e">
        <f t="shared" si="40"/>
        <v>#VALUE!</v>
      </c>
      <c r="X55" s="550" t="e">
        <f t="shared" si="40"/>
        <v>#VALUE!</v>
      </c>
      <c r="Y55" s="550" t="e">
        <f t="shared" si="40"/>
        <v>#VALUE!</v>
      </c>
      <c r="Z55" s="550" t="e">
        <f t="shared" si="40"/>
        <v>#VALUE!</v>
      </c>
      <c r="AA55" s="550" t="e">
        <f t="shared" si="40"/>
        <v>#VALUE!</v>
      </c>
      <c r="AB55" s="550" t="e">
        <f t="shared" si="40"/>
        <v>#VALUE!</v>
      </c>
      <c r="AC55" s="550" t="e">
        <f t="shared" ref="AC55" si="41">$E55*AC32</f>
        <v>#VALUE!</v>
      </c>
    </row>
    <row r="56" spans="2:29" s="19" customFormat="1" x14ac:dyDescent="0.25">
      <c r="C56" s="237" t="s">
        <v>2</v>
      </c>
      <c r="E56" s="551"/>
      <c r="F56" s="552"/>
      <c r="G56" s="553" t="e">
        <f>SUM(G36:G55)</f>
        <v>#VALUE!</v>
      </c>
      <c r="H56" s="553" t="e">
        <f>SUM(H36:H55)</f>
        <v>#VALUE!</v>
      </c>
      <c r="I56" s="553" t="e">
        <f t="shared" ref="I56:AC56" si="42">SUM(I36:I55)</f>
        <v>#VALUE!</v>
      </c>
      <c r="J56" s="553" t="e">
        <f t="shared" si="42"/>
        <v>#VALUE!</v>
      </c>
      <c r="K56" s="553" t="e">
        <f t="shared" si="42"/>
        <v>#VALUE!</v>
      </c>
      <c r="L56" s="553" t="e">
        <f t="shared" si="42"/>
        <v>#VALUE!</v>
      </c>
      <c r="M56" s="553" t="e">
        <f t="shared" si="42"/>
        <v>#VALUE!</v>
      </c>
      <c r="N56" s="553" t="e">
        <f t="shared" si="42"/>
        <v>#VALUE!</v>
      </c>
      <c r="O56" s="553" t="e">
        <f t="shared" si="42"/>
        <v>#VALUE!</v>
      </c>
      <c r="P56" s="553" t="e">
        <f t="shared" si="42"/>
        <v>#VALUE!</v>
      </c>
      <c r="Q56" s="553" t="e">
        <f t="shared" si="42"/>
        <v>#VALUE!</v>
      </c>
      <c r="R56" s="553" t="e">
        <f t="shared" si="42"/>
        <v>#VALUE!</v>
      </c>
      <c r="S56" s="553" t="e">
        <f t="shared" si="42"/>
        <v>#VALUE!</v>
      </c>
      <c r="T56" s="553" t="e">
        <f t="shared" si="42"/>
        <v>#VALUE!</v>
      </c>
      <c r="U56" s="553" t="e">
        <f t="shared" si="42"/>
        <v>#VALUE!</v>
      </c>
      <c r="V56" s="553" t="e">
        <f t="shared" si="42"/>
        <v>#VALUE!</v>
      </c>
      <c r="W56" s="553" t="e">
        <f t="shared" si="42"/>
        <v>#VALUE!</v>
      </c>
      <c r="X56" s="553" t="e">
        <f t="shared" si="42"/>
        <v>#VALUE!</v>
      </c>
      <c r="Y56" s="553" t="e">
        <f t="shared" si="42"/>
        <v>#VALUE!</v>
      </c>
      <c r="Z56" s="553" t="e">
        <f t="shared" si="42"/>
        <v>#VALUE!</v>
      </c>
      <c r="AA56" s="553" t="e">
        <f t="shared" si="42"/>
        <v>#VALUE!</v>
      </c>
      <c r="AB56" s="553" t="e">
        <f t="shared" si="42"/>
        <v>#VALUE!</v>
      </c>
      <c r="AC56" s="553" t="e">
        <f t="shared" si="42"/>
        <v>#VALUE!</v>
      </c>
    </row>
    <row r="58" spans="2:29" ht="30" x14ac:dyDescent="0.25">
      <c r="B58" s="264" t="s">
        <v>149</v>
      </c>
      <c r="C58" s="4"/>
      <c r="D58" s="243"/>
      <c r="E58" s="265" t="s">
        <v>178</v>
      </c>
      <c r="F58" s="243"/>
      <c r="G58" s="266">
        <v>2019</v>
      </c>
      <c r="H58" s="266">
        <v>2020</v>
      </c>
      <c r="I58" s="266">
        <v>2021</v>
      </c>
      <c r="J58" s="266">
        <v>2022</v>
      </c>
      <c r="K58" s="266">
        <v>2023</v>
      </c>
      <c r="L58" s="266">
        <v>2024</v>
      </c>
      <c r="M58" s="266">
        <v>2025</v>
      </c>
      <c r="N58" s="266">
        <v>2026</v>
      </c>
      <c r="O58" s="266">
        <v>2027</v>
      </c>
      <c r="P58" s="266">
        <v>2028</v>
      </c>
      <c r="Q58" s="266">
        <v>2029</v>
      </c>
      <c r="R58" s="266">
        <v>2030</v>
      </c>
      <c r="S58" s="266">
        <v>2031</v>
      </c>
      <c r="T58" s="266">
        <v>2032</v>
      </c>
      <c r="U58" s="266">
        <v>2033</v>
      </c>
      <c r="V58" s="266">
        <v>2034</v>
      </c>
      <c r="W58" s="266">
        <v>2035</v>
      </c>
      <c r="X58" s="266">
        <v>2036</v>
      </c>
      <c r="Y58" s="266">
        <v>2037</v>
      </c>
      <c r="Z58" s="266">
        <v>2038</v>
      </c>
      <c r="AA58" s="266">
        <v>2039</v>
      </c>
      <c r="AB58" s="266">
        <v>2040</v>
      </c>
      <c r="AC58" s="266">
        <v>2041</v>
      </c>
    </row>
    <row r="59" spans="2:29" x14ac:dyDescent="0.25">
      <c r="B59" s="267" t="s">
        <v>155</v>
      </c>
      <c r="C59" s="290" t="s">
        <v>5</v>
      </c>
      <c r="D59" s="227"/>
      <c r="E59" s="554">
        <f t="array" ref="E59:E78">TRANSPOSE('PPA Pricing &amp; Output (R)'!G48:Z48)</f>
        <v>0</v>
      </c>
      <c r="F59" s="543"/>
      <c r="G59" s="555" t="e">
        <f>$E59*G36</f>
        <v>#VALUE!</v>
      </c>
      <c r="H59" s="555" t="e">
        <f t="shared" ref="H59:AB59" si="43">$E59*H36</f>
        <v>#VALUE!</v>
      </c>
      <c r="I59" s="555" t="e">
        <f t="shared" si="43"/>
        <v>#VALUE!</v>
      </c>
      <c r="J59" s="555" t="e">
        <f t="shared" si="43"/>
        <v>#VALUE!</v>
      </c>
      <c r="K59" s="555" t="e">
        <f t="shared" si="43"/>
        <v>#VALUE!</v>
      </c>
      <c r="L59" s="555" t="e">
        <f t="shared" si="43"/>
        <v>#VALUE!</v>
      </c>
      <c r="M59" s="555" t="e">
        <f t="shared" si="43"/>
        <v>#VALUE!</v>
      </c>
      <c r="N59" s="555" t="e">
        <f t="shared" si="43"/>
        <v>#VALUE!</v>
      </c>
      <c r="O59" s="555" t="e">
        <f t="shared" si="43"/>
        <v>#VALUE!</v>
      </c>
      <c r="P59" s="555" t="e">
        <f t="shared" si="43"/>
        <v>#VALUE!</v>
      </c>
      <c r="Q59" s="555" t="e">
        <f t="shared" si="43"/>
        <v>#VALUE!</v>
      </c>
      <c r="R59" s="555" t="e">
        <f t="shared" si="43"/>
        <v>#VALUE!</v>
      </c>
      <c r="S59" s="555" t="e">
        <f t="shared" si="43"/>
        <v>#VALUE!</v>
      </c>
      <c r="T59" s="555" t="e">
        <f t="shared" si="43"/>
        <v>#VALUE!</v>
      </c>
      <c r="U59" s="555" t="e">
        <f t="shared" si="43"/>
        <v>#VALUE!</v>
      </c>
      <c r="V59" s="555" t="e">
        <f t="shared" si="43"/>
        <v>#VALUE!</v>
      </c>
      <c r="W59" s="555" t="e">
        <f t="shared" si="43"/>
        <v>#VALUE!</v>
      </c>
      <c r="X59" s="555" t="e">
        <f t="shared" si="43"/>
        <v>#VALUE!</v>
      </c>
      <c r="Y59" s="555" t="e">
        <f t="shared" si="43"/>
        <v>#VALUE!</v>
      </c>
      <c r="Z59" s="555" t="e">
        <f t="shared" si="43"/>
        <v>#VALUE!</v>
      </c>
      <c r="AA59" s="555" t="e">
        <f t="shared" si="43"/>
        <v>#VALUE!</v>
      </c>
      <c r="AB59" s="555" t="e">
        <f t="shared" si="43"/>
        <v>#VALUE!</v>
      </c>
      <c r="AC59" s="555" t="e">
        <f t="shared" ref="AC59" si="44">$E59*AC36</f>
        <v>#VALUE!</v>
      </c>
    </row>
    <row r="60" spans="2:29" x14ac:dyDescent="0.25">
      <c r="B60" s="269" t="s">
        <v>156</v>
      </c>
      <c r="C60" s="221" t="s">
        <v>5</v>
      </c>
      <c r="E60" s="556">
        <v>0</v>
      </c>
      <c r="F60" s="546"/>
      <c r="G60" s="547" t="e">
        <f t="shared" ref="G60:AB60" si="45">$E60*G37</f>
        <v>#VALUE!</v>
      </c>
      <c r="H60" s="547" t="e">
        <f t="shared" si="45"/>
        <v>#VALUE!</v>
      </c>
      <c r="I60" s="547" t="e">
        <f t="shared" si="45"/>
        <v>#VALUE!</v>
      </c>
      <c r="J60" s="547" t="e">
        <f t="shared" si="45"/>
        <v>#VALUE!</v>
      </c>
      <c r="K60" s="547" t="e">
        <f t="shared" si="45"/>
        <v>#VALUE!</v>
      </c>
      <c r="L60" s="547" t="e">
        <f t="shared" si="45"/>
        <v>#VALUE!</v>
      </c>
      <c r="M60" s="547" t="e">
        <f t="shared" si="45"/>
        <v>#VALUE!</v>
      </c>
      <c r="N60" s="547" t="e">
        <f t="shared" si="45"/>
        <v>#VALUE!</v>
      </c>
      <c r="O60" s="547" t="e">
        <f t="shared" si="45"/>
        <v>#VALUE!</v>
      </c>
      <c r="P60" s="547" t="e">
        <f t="shared" si="45"/>
        <v>#VALUE!</v>
      </c>
      <c r="Q60" s="547" t="e">
        <f t="shared" si="45"/>
        <v>#VALUE!</v>
      </c>
      <c r="R60" s="547" t="e">
        <f t="shared" si="45"/>
        <v>#VALUE!</v>
      </c>
      <c r="S60" s="547" t="e">
        <f t="shared" si="45"/>
        <v>#VALUE!</v>
      </c>
      <c r="T60" s="547" t="e">
        <f t="shared" si="45"/>
        <v>#VALUE!</v>
      </c>
      <c r="U60" s="547" t="e">
        <f t="shared" si="45"/>
        <v>#VALUE!</v>
      </c>
      <c r="V60" s="547" t="e">
        <f t="shared" si="45"/>
        <v>#VALUE!</v>
      </c>
      <c r="W60" s="547" t="e">
        <f t="shared" si="45"/>
        <v>#VALUE!</v>
      </c>
      <c r="X60" s="547" t="e">
        <f t="shared" si="45"/>
        <v>#VALUE!</v>
      </c>
      <c r="Y60" s="547" t="e">
        <f t="shared" si="45"/>
        <v>#VALUE!</v>
      </c>
      <c r="Z60" s="547" t="e">
        <f t="shared" si="45"/>
        <v>#VALUE!</v>
      </c>
      <c r="AA60" s="547" t="e">
        <f t="shared" si="45"/>
        <v>#VALUE!</v>
      </c>
      <c r="AB60" s="547" t="e">
        <f t="shared" si="45"/>
        <v>#VALUE!</v>
      </c>
      <c r="AC60" s="547" t="e">
        <f t="shared" ref="AC60" si="46">$E60*AC37</f>
        <v>#VALUE!</v>
      </c>
    </row>
    <row r="61" spans="2:29" x14ac:dyDescent="0.25">
      <c r="B61" s="269" t="s">
        <v>157</v>
      </c>
      <c r="C61" s="221" t="s">
        <v>5</v>
      </c>
      <c r="E61" s="556" t="str">
        <v>XXXXXXXX</v>
      </c>
      <c r="F61" s="546"/>
      <c r="G61" s="547" t="e">
        <f t="shared" ref="G61:AB61" si="47">$E61*G38</f>
        <v>#VALUE!</v>
      </c>
      <c r="H61" s="547" t="e">
        <f t="shared" si="47"/>
        <v>#VALUE!</v>
      </c>
      <c r="I61" s="547" t="e">
        <f t="shared" si="47"/>
        <v>#VALUE!</v>
      </c>
      <c r="J61" s="547" t="e">
        <f t="shared" si="47"/>
        <v>#VALUE!</v>
      </c>
      <c r="K61" s="547" t="e">
        <f t="shared" si="47"/>
        <v>#VALUE!</v>
      </c>
      <c r="L61" s="547" t="e">
        <f t="shared" si="47"/>
        <v>#VALUE!</v>
      </c>
      <c r="M61" s="547" t="e">
        <f t="shared" si="47"/>
        <v>#VALUE!</v>
      </c>
      <c r="N61" s="547" t="e">
        <f t="shared" si="47"/>
        <v>#VALUE!</v>
      </c>
      <c r="O61" s="547" t="e">
        <f t="shared" si="47"/>
        <v>#VALUE!</v>
      </c>
      <c r="P61" s="547" t="e">
        <f t="shared" si="47"/>
        <v>#VALUE!</v>
      </c>
      <c r="Q61" s="547" t="e">
        <f t="shared" si="47"/>
        <v>#VALUE!</v>
      </c>
      <c r="R61" s="547" t="e">
        <f t="shared" si="47"/>
        <v>#VALUE!</v>
      </c>
      <c r="S61" s="547" t="e">
        <f t="shared" si="47"/>
        <v>#VALUE!</v>
      </c>
      <c r="T61" s="547" t="e">
        <f t="shared" si="47"/>
        <v>#VALUE!</v>
      </c>
      <c r="U61" s="547" t="e">
        <f t="shared" si="47"/>
        <v>#VALUE!</v>
      </c>
      <c r="V61" s="547" t="e">
        <f t="shared" si="47"/>
        <v>#VALUE!</v>
      </c>
      <c r="W61" s="547" t="e">
        <f t="shared" si="47"/>
        <v>#VALUE!</v>
      </c>
      <c r="X61" s="547" t="e">
        <f t="shared" si="47"/>
        <v>#VALUE!</v>
      </c>
      <c r="Y61" s="547" t="e">
        <f t="shared" si="47"/>
        <v>#VALUE!</v>
      </c>
      <c r="Z61" s="547" t="e">
        <f t="shared" si="47"/>
        <v>#VALUE!</v>
      </c>
      <c r="AA61" s="547" t="e">
        <f t="shared" si="47"/>
        <v>#VALUE!</v>
      </c>
      <c r="AB61" s="547" t="e">
        <f t="shared" si="47"/>
        <v>#VALUE!</v>
      </c>
      <c r="AC61" s="547" t="e">
        <f t="shared" ref="AC61" si="48">$E61*AC38</f>
        <v>#VALUE!</v>
      </c>
    </row>
    <row r="62" spans="2:29" x14ac:dyDescent="0.25">
      <c r="B62" s="269" t="s">
        <v>158</v>
      </c>
      <c r="C62" s="221" t="s">
        <v>5</v>
      </c>
      <c r="E62" s="556" t="str">
        <v>XXXXXXXX</v>
      </c>
      <c r="F62" s="546"/>
      <c r="G62" s="547" t="e">
        <f t="shared" ref="G62:AB62" si="49">$E62*G39</f>
        <v>#VALUE!</v>
      </c>
      <c r="H62" s="547" t="e">
        <f t="shared" si="49"/>
        <v>#VALUE!</v>
      </c>
      <c r="I62" s="547" t="e">
        <f t="shared" si="49"/>
        <v>#VALUE!</v>
      </c>
      <c r="J62" s="547" t="e">
        <f t="shared" si="49"/>
        <v>#VALUE!</v>
      </c>
      <c r="K62" s="547" t="e">
        <f t="shared" si="49"/>
        <v>#VALUE!</v>
      </c>
      <c r="L62" s="547" t="e">
        <f t="shared" si="49"/>
        <v>#VALUE!</v>
      </c>
      <c r="M62" s="547" t="e">
        <f t="shared" si="49"/>
        <v>#VALUE!</v>
      </c>
      <c r="N62" s="547" t="e">
        <f t="shared" si="49"/>
        <v>#VALUE!</v>
      </c>
      <c r="O62" s="547" t="e">
        <f t="shared" si="49"/>
        <v>#VALUE!</v>
      </c>
      <c r="P62" s="547" t="e">
        <f t="shared" si="49"/>
        <v>#VALUE!</v>
      </c>
      <c r="Q62" s="547" t="e">
        <f t="shared" si="49"/>
        <v>#VALUE!</v>
      </c>
      <c r="R62" s="547" t="e">
        <f t="shared" si="49"/>
        <v>#VALUE!</v>
      </c>
      <c r="S62" s="547" t="e">
        <f t="shared" si="49"/>
        <v>#VALUE!</v>
      </c>
      <c r="T62" s="547" t="e">
        <f t="shared" si="49"/>
        <v>#VALUE!</v>
      </c>
      <c r="U62" s="547" t="e">
        <f t="shared" si="49"/>
        <v>#VALUE!</v>
      </c>
      <c r="V62" s="547" t="e">
        <f t="shared" si="49"/>
        <v>#VALUE!</v>
      </c>
      <c r="W62" s="547" t="e">
        <f t="shared" si="49"/>
        <v>#VALUE!</v>
      </c>
      <c r="X62" s="547" t="e">
        <f t="shared" si="49"/>
        <v>#VALUE!</v>
      </c>
      <c r="Y62" s="547" t="e">
        <f t="shared" si="49"/>
        <v>#VALUE!</v>
      </c>
      <c r="Z62" s="547" t="e">
        <f t="shared" si="49"/>
        <v>#VALUE!</v>
      </c>
      <c r="AA62" s="547" t="e">
        <f t="shared" si="49"/>
        <v>#VALUE!</v>
      </c>
      <c r="AB62" s="547" t="e">
        <f t="shared" si="49"/>
        <v>#VALUE!</v>
      </c>
      <c r="AC62" s="547" t="e">
        <f t="shared" ref="AC62" si="50">$E62*AC39</f>
        <v>#VALUE!</v>
      </c>
    </row>
    <row r="63" spans="2:29" x14ac:dyDescent="0.25">
      <c r="B63" s="269" t="s">
        <v>159</v>
      </c>
      <c r="C63" s="221" t="s">
        <v>5</v>
      </c>
      <c r="E63" s="556" t="str">
        <v>XXXXXXXX</v>
      </c>
      <c r="F63" s="546"/>
      <c r="G63" s="547" t="e">
        <f t="shared" ref="G63:AB63" si="51">$E63*G40</f>
        <v>#VALUE!</v>
      </c>
      <c r="H63" s="547" t="e">
        <f t="shared" si="51"/>
        <v>#VALUE!</v>
      </c>
      <c r="I63" s="547" t="e">
        <f t="shared" si="51"/>
        <v>#VALUE!</v>
      </c>
      <c r="J63" s="547" t="e">
        <f t="shared" si="51"/>
        <v>#VALUE!</v>
      </c>
      <c r="K63" s="547" t="e">
        <f t="shared" si="51"/>
        <v>#VALUE!</v>
      </c>
      <c r="L63" s="547" t="e">
        <f t="shared" si="51"/>
        <v>#VALUE!</v>
      </c>
      <c r="M63" s="547" t="e">
        <f t="shared" si="51"/>
        <v>#VALUE!</v>
      </c>
      <c r="N63" s="547" t="e">
        <f t="shared" si="51"/>
        <v>#VALUE!</v>
      </c>
      <c r="O63" s="547" t="e">
        <f t="shared" si="51"/>
        <v>#VALUE!</v>
      </c>
      <c r="P63" s="547" t="e">
        <f t="shared" si="51"/>
        <v>#VALUE!</v>
      </c>
      <c r="Q63" s="547" t="e">
        <f t="shared" si="51"/>
        <v>#VALUE!</v>
      </c>
      <c r="R63" s="547" t="e">
        <f t="shared" si="51"/>
        <v>#VALUE!</v>
      </c>
      <c r="S63" s="547" t="e">
        <f t="shared" si="51"/>
        <v>#VALUE!</v>
      </c>
      <c r="T63" s="547" t="e">
        <f t="shared" si="51"/>
        <v>#VALUE!</v>
      </c>
      <c r="U63" s="547" t="e">
        <f t="shared" si="51"/>
        <v>#VALUE!</v>
      </c>
      <c r="V63" s="547" t="e">
        <f t="shared" si="51"/>
        <v>#VALUE!</v>
      </c>
      <c r="W63" s="547" t="e">
        <f t="shared" si="51"/>
        <v>#VALUE!</v>
      </c>
      <c r="X63" s="547" t="e">
        <f t="shared" si="51"/>
        <v>#VALUE!</v>
      </c>
      <c r="Y63" s="547" t="e">
        <f t="shared" si="51"/>
        <v>#VALUE!</v>
      </c>
      <c r="Z63" s="547" t="e">
        <f t="shared" si="51"/>
        <v>#VALUE!</v>
      </c>
      <c r="AA63" s="547" t="e">
        <f t="shared" si="51"/>
        <v>#VALUE!</v>
      </c>
      <c r="AB63" s="547" t="e">
        <f t="shared" si="51"/>
        <v>#VALUE!</v>
      </c>
      <c r="AC63" s="547" t="e">
        <f t="shared" ref="AC63" si="52">$E63*AC40</f>
        <v>#VALUE!</v>
      </c>
    </row>
    <row r="64" spans="2:29" x14ac:dyDescent="0.25">
      <c r="B64" s="269" t="s">
        <v>160</v>
      </c>
      <c r="C64" s="221" t="s">
        <v>5</v>
      </c>
      <c r="E64" s="556" t="str">
        <v>XXXXXXXX</v>
      </c>
      <c r="F64" s="546"/>
      <c r="G64" s="547" t="e">
        <f t="shared" ref="G64:AB64" si="53">$E64*G41</f>
        <v>#VALUE!</v>
      </c>
      <c r="H64" s="547" t="e">
        <f t="shared" si="53"/>
        <v>#VALUE!</v>
      </c>
      <c r="I64" s="547" t="e">
        <f t="shared" si="53"/>
        <v>#VALUE!</v>
      </c>
      <c r="J64" s="547" t="e">
        <f t="shared" si="53"/>
        <v>#VALUE!</v>
      </c>
      <c r="K64" s="547" t="e">
        <f t="shared" si="53"/>
        <v>#VALUE!</v>
      </c>
      <c r="L64" s="547" t="e">
        <f t="shared" si="53"/>
        <v>#VALUE!</v>
      </c>
      <c r="M64" s="547" t="e">
        <f t="shared" si="53"/>
        <v>#VALUE!</v>
      </c>
      <c r="N64" s="547" t="e">
        <f t="shared" si="53"/>
        <v>#VALUE!</v>
      </c>
      <c r="O64" s="547" t="e">
        <f t="shared" si="53"/>
        <v>#VALUE!</v>
      </c>
      <c r="P64" s="547" t="e">
        <f t="shared" si="53"/>
        <v>#VALUE!</v>
      </c>
      <c r="Q64" s="547" t="e">
        <f t="shared" si="53"/>
        <v>#VALUE!</v>
      </c>
      <c r="R64" s="547" t="e">
        <f t="shared" si="53"/>
        <v>#VALUE!</v>
      </c>
      <c r="S64" s="547" t="e">
        <f t="shared" si="53"/>
        <v>#VALUE!</v>
      </c>
      <c r="T64" s="547" t="e">
        <f t="shared" si="53"/>
        <v>#VALUE!</v>
      </c>
      <c r="U64" s="547" t="e">
        <f t="shared" si="53"/>
        <v>#VALUE!</v>
      </c>
      <c r="V64" s="547" t="e">
        <f t="shared" si="53"/>
        <v>#VALUE!</v>
      </c>
      <c r="W64" s="547" t="e">
        <f t="shared" si="53"/>
        <v>#VALUE!</v>
      </c>
      <c r="X64" s="547" t="e">
        <f t="shared" si="53"/>
        <v>#VALUE!</v>
      </c>
      <c r="Y64" s="547" t="e">
        <f t="shared" si="53"/>
        <v>#VALUE!</v>
      </c>
      <c r="Z64" s="547" t="e">
        <f t="shared" si="53"/>
        <v>#VALUE!</v>
      </c>
      <c r="AA64" s="547" t="e">
        <f t="shared" si="53"/>
        <v>#VALUE!</v>
      </c>
      <c r="AB64" s="547" t="e">
        <f t="shared" si="53"/>
        <v>#VALUE!</v>
      </c>
      <c r="AC64" s="547" t="e">
        <f t="shared" ref="AC64" si="54">$E64*AC41</f>
        <v>#VALUE!</v>
      </c>
    </row>
    <row r="65" spans="2:29" x14ac:dyDescent="0.25">
      <c r="B65" s="269" t="s">
        <v>161</v>
      </c>
      <c r="C65" s="221" t="s">
        <v>5</v>
      </c>
      <c r="E65" s="556" t="str">
        <v>XXXXXXXX</v>
      </c>
      <c r="F65" s="546"/>
      <c r="G65" s="547" t="e">
        <f t="shared" ref="G65:AB65" si="55">$E65*G42</f>
        <v>#VALUE!</v>
      </c>
      <c r="H65" s="547" t="e">
        <f t="shared" si="55"/>
        <v>#VALUE!</v>
      </c>
      <c r="I65" s="547" t="e">
        <f t="shared" si="55"/>
        <v>#VALUE!</v>
      </c>
      <c r="J65" s="547" t="e">
        <f t="shared" si="55"/>
        <v>#VALUE!</v>
      </c>
      <c r="K65" s="547" t="e">
        <f t="shared" si="55"/>
        <v>#VALUE!</v>
      </c>
      <c r="L65" s="547" t="e">
        <f t="shared" si="55"/>
        <v>#VALUE!</v>
      </c>
      <c r="M65" s="547" t="e">
        <f t="shared" si="55"/>
        <v>#VALUE!</v>
      </c>
      <c r="N65" s="547" t="e">
        <f t="shared" si="55"/>
        <v>#VALUE!</v>
      </c>
      <c r="O65" s="547" t="e">
        <f t="shared" si="55"/>
        <v>#VALUE!</v>
      </c>
      <c r="P65" s="547" t="e">
        <f t="shared" si="55"/>
        <v>#VALUE!</v>
      </c>
      <c r="Q65" s="547" t="e">
        <f t="shared" si="55"/>
        <v>#VALUE!</v>
      </c>
      <c r="R65" s="547" t="e">
        <f t="shared" si="55"/>
        <v>#VALUE!</v>
      </c>
      <c r="S65" s="547" t="e">
        <f t="shared" si="55"/>
        <v>#VALUE!</v>
      </c>
      <c r="T65" s="547" t="e">
        <f t="shared" si="55"/>
        <v>#VALUE!</v>
      </c>
      <c r="U65" s="547" t="e">
        <f t="shared" si="55"/>
        <v>#VALUE!</v>
      </c>
      <c r="V65" s="547" t="e">
        <f t="shared" si="55"/>
        <v>#VALUE!</v>
      </c>
      <c r="W65" s="547" t="e">
        <f t="shared" si="55"/>
        <v>#VALUE!</v>
      </c>
      <c r="X65" s="547" t="e">
        <f t="shared" si="55"/>
        <v>#VALUE!</v>
      </c>
      <c r="Y65" s="547" t="e">
        <f t="shared" si="55"/>
        <v>#VALUE!</v>
      </c>
      <c r="Z65" s="547" t="e">
        <f t="shared" si="55"/>
        <v>#VALUE!</v>
      </c>
      <c r="AA65" s="547" t="e">
        <f t="shared" si="55"/>
        <v>#VALUE!</v>
      </c>
      <c r="AB65" s="547" t="e">
        <f t="shared" si="55"/>
        <v>#VALUE!</v>
      </c>
      <c r="AC65" s="547" t="e">
        <f t="shared" ref="AC65" si="56">$E65*AC42</f>
        <v>#VALUE!</v>
      </c>
    </row>
    <row r="66" spans="2:29" x14ac:dyDescent="0.25">
      <c r="B66" s="269" t="s">
        <v>162</v>
      </c>
      <c r="C66" s="221" t="s">
        <v>5</v>
      </c>
      <c r="E66" s="556" t="str">
        <v>XXXXXXXX</v>
      </c>
      <c r="F66" s="546"/>
      <c r="G66" s="547" t="e">
        <f t="shared" ref="G66:AB66" si="57">$E66*G43</f>
        <v>#VALUE!</v>
      </c>
      <c r="H66" s="547" t="e">
        <f t="shared" si="57"/>
        <v>#VALUE!</v>
      </c>
      <c r="I66" s="547" t="e">
        <f t="shared" si="57"/>
        <v>#VALUE!</v>
      </c>
      <c r="J66" s="547" t="e">
        <f t="shared" si="57"/>
        <v>#VALUE!</v>
      </c>
      <c r="K66" s="547" t="e">
        <f t="shared" si="57"/>
        <v>#VALUE!</v>
      </c>
      <c r="L66" s="547" t="e">
        <f t="shared" si="57"/>
        <v>#VALUE!</v>
      </c>
      <c r="M66" s="547" t="e">
        <f t="shared" si="57"/>
        <v>#VALUE!</v>
      </c>
      <c r="N66" s="547" t="e">
        <f t="shared" si="57"/>
        <v>#VALUE!</v>
      </c>
      <c r="O66" s="547" t="e">
        <f t="shared" si="57"/>
        <v>#VALUE!</v>
      </c>
      <c r="P66" s="547" t="e">
        <f t="shared" si="57"/>
        <v>#VALUE!</v>
      </c>
      <c r="Q66" s="547" t="e">
        <f t="shared" si="57"/>
        <v>#VALUE!</v>
      </c>
      <c r="R66" s="547" t="e">
        <f t="shared" si="57"/>
        <v>#VALUE!</v>
      </c>
      <c r="S66" s="547" t="e">
        <f t="shared" si="57"/>
        <v>#VALUE!</v>
      </c>
      <c r="T66" s="547" t="e">
        <f t="shared" si="57"/>
        <v>#VALUE!</v>
      </c>
      <c r="U66" s="547" t="e">
        <f t="shared" si="57"/>
        <v>#VALUE!</v>
      </c>
      <c r="V66" s="547" t="e">
        <f t="shared" si="57"/>
        <v>#VALUE!</v>
      </c>
      <c r="W66" s="547" t="e">
        <f t="shared" si="57"/>
        <v>#VALUE!</v>
      </c>
      <c r="X66" s="547" t="e">
        <f t="shared" si="57"/>
        <v>#VALUE!</v>
      </c>
      <c r="Y66" s="547" t="e">
        <f t="shared" si="57"/>
        <v>#VALUE!</v>
      </c>
      <c r="Z66" s="547" t="e">
        <f t="shared" si="57"/>
        <v>#VALUE!</v>
      </c>
      <c r="AA66" s="547" t="e">
        <f t="shared" si="57"/>
        <v>#VALUE!</v>
      </c>
      <c r="AB66" s="547" t="e">
        <f t="shared" si="57"/>
        <v>#VALUE!</v>
      </c>
      <c r="AC66" s="547" t="e">
        <f t="shared" ref="AC66" si="58">$E66*AC43</f>
        <v>#VALUE!</v>
      </c>
    </row>
    <row r="67" spans="2:29" x14ac:dyDescent="0.25">
      <c r="B67" s="269" t="s">
        <v>163</v>
      </c>
      <c r="C67" s="221" t="s">
        <v>5</v>
      </c>
      <c r="E67" s="556" t="str">
        <v>XXXXXXXX</v>
      </c>
      <c r="F67" s="546"/>
      <c r="G67" s="547" t="e">
        <f t="shared" ref="G67:AB67" si="59">$E67*G44</f>
        <v>#VALUE!</v>
      </c>
      <c r="H67" s="547" t="e">
        <f t="shared" si="59"/>
        <v>#VALUE!</v>
      </c>
      <c r="I67" s="547" t="e">
        <f t="shared" si="59"/>
        <v>#VALUE!</v>
      </c>
      <c r="J67" s="547" t="e">
        <f t="shared" si="59"/>
        <v>#VALUE!</v>
      </c>
      <c r="K67" s="547" t="e">
        <f t="shared" si="59"/>
        <v>#VALUE!</v>
      </c>
      <c r="L67" s="547" t="e">
        <f t="shared" si="59"/>
        <v>#VALUE!</v>
      </c>
      <c r="M67" s="547" t="e">
        <f t="shared" si="59"/>
        <v>#VALUE!</v>
      </c>
      <c r="N67" s="547" t="e">
        <f t="shared" si="59"/>
        <v>#VALUE!</v>
      </c>
      <c r="O67" s="547" t="e">
        <f t="shared" si="59"/>
        <v>#VALUE!</v>
      </c>
      <c r="P67" s="547" t="e">
        <f t="shared" si="59"/>
        <v>#VALUE!</v>
      </c>
      <c r="Q67" s="547" t="e">
        <f t="shared" si="59"/>
        <v>#VALUE!</v>
      </c>
      <c r="R67" s="547" t="e">
        <f t="shared" si="59"/>
        <v>#VALUE!</v>
      </c>
      <c r="S67" s="547" t="e">
        <f t="shared" si="59"/>
        <v>#VALUE!</v>
      </c>
      <c r="T67" s="547" t="e">
        <f t="shared" si="59"/>
        <v>#VALUE!</v>
      </c>
      <c r="U67" s="547" t="e">
        <f t="shared" si="59"/>
        <v>#VALUE!</v>
      </c>
      <c r="V67" s="547" t="e">
        <f t="shared" si="59"/>
        <v>#VALUE!</v>
      </c>
      <c r="W67" s="547" t="e">
        <f t="shared" si="59"/>
        <v>#VALUE!</v>
      </c>
      <c r="X67" s="547" t="e">
        <f t="shared" si="59"/>
        <v>#VALUE!</v>
      </c>
      <c r="Y67" s="547" t="e">
        <f t="shared" si="59"/>
        <v>#VALUE!</v>
      </c>
      <c r="Z67" s="547" t="e">
        <f t="shared" si="59"/>
        <v>#VALUE!</v>
      </c>
      <c r="AA67" s="547" t="e">
        <f t="shared" si="59"/>
        <v>#VALUE!</v>
      </c>
      <c r="AB67" s="547" t="e">
        <f t="shared" si="59"/>
        <v>#VALUE!</v>
      </c>
      <c r="AC67" s="547" t="e">
        <f t="shared" ref="AC67" si="60">$E67*AC44</f>
        <v>#VALUE!</v>
      </c>
    </row>
    <row r="68" spans="2:29" x14ac:dyDescent="0.25">
      <c r="B68" s="269" t="s">
        <v>164</v>
      </c>
      <c r="C68" s="221" t="s">
        <v>5</v>
      </c>
      <c r="E68" s="556" t="str">
        <v>XXXXXXXX</v>
      </c>
      <c r="F68" s="546"/>
      <c r="G68" s="547" t="e">
        <f t="shared" ref="G68:AB68" si="61">$E68*G45</f>
        <v>#VALUE!</v>
      </c>
      <c r="H68" s="547" t="e">
        <f t="shared" si="61"/>
        <v>#VALUE!</v>
      </c>
      <c r="I68" s="547" t="e">
        <f t="shared" si="61"/>
        <v>#VALUE!</v>
      </c>
      <c r="J68" s="547" t="e">
        <f t="shared" si="61"/>
        <v>#VALUE!</v>
      </c>
      <c r="K68" s="547" t="e">
        <f t="shared" si="61"/>
        <v>#VALUE!</v>
      </c>
      <c r="L68" s="547" t="e">
        <f t="shared" si="61"/>
        <v>#VALUE!</v>
      </c>
      <c r="M68" s="547" t="e">
        <f t="shared" si="61"/>
        <v>#VALUE!</v>
      </c>
      <c r="N68" s="547" t="e">
        <f t="shared" si="61"/>
        <v>#VALUE!</v>
      </c>
      <c r="O68" s="547" t="e">
        <f t="shared" si="61"/>
        <v>#VALUE!</v>
      </c>
      <c r="P68" s="547" t="e">
        <f t="shared" si="61"/>
        <v>#VALUE!</v>
      </c>
      <c r="Q68" s="547" t="e">
        <f t="shared" si="61"/>
        <v>#VALUE!</v>
      </c>
      <c r="R68" s="547" t="e">
        <f t="shared" si="61"/>
        <v>#VALUE!</v>
      </c>
      <c r="S68" s="547" t="e">
        <f t="shared" si="61"/>
        <v>#VALUE!</v>
      </c>
      <c r="T68" s="547" t="e">
        <f t="shared" si="61"/>
        <v>#VALUE!</v>
      </c>
      <c r="U68" s="547" t="e">
        <f t="shared" si="61"/>
        <v>#VALUE!</v>
      </c>
      <c r="V68" s="547" t="e">
        <f t="shared" si="61"/>
        <v>#VALUE!</v>
      </c>
      <c r="W68" s="547" t="e">
        <f t="shared" si="61"/>
        <v>#VALUE!</v>
      </c>
      <c r="X68" s="547" t="e">
        <f t="shared" si="61"/>
        <v>#VALUE!</v>
      </c>
      <c r="Y68" s="547" t="e">
        <f t="shared" si="61"/>
        <v>#VALUE!</v>
      </c>
      <c r="Z68" s="547" t="e">
        <f t="shared" si="61"/>
        <v>#VALUE!</v>
      </c>
      <c r="AA68" s="547" t="e">
        <f t="shared" si="61"/>
        <v>#VALUE!</v>
      </c>
      <c r="AB68" s="547" t="e">
        <f t="shared" si="61"/>
        <v>#VALUE!</v>
      </c>
      <c r="AC68" s="547" t="e">
        <f t="shared" ref="AC68" si="62">$E68*AC45</f>
        <v>#VALUE!</v>
      </c>
    </row>
    <row r="69" spans="2:29" x14ac:dyDescent="0.25">
      <c r="B69" s="269" t="s">
        <v>165</v>
      </c>
      <c r="C69" s="221" t="s">
        <v>5</v>
      </c>
      <c r="E69" s="556" t="str">
        <v>XXXXXXXX</v>
      </c>
      <c r="F69" s="546"/>
      <c r="G69" s="547" t="e">
        <f t="shared" ref="G69:AB69" si="63">$E69*G46</f>
        <v>#VALUE!</v>
      </c>
      <c r="H69" s="547" t="e">
        <f t="shared" si="63"/>
        <v>#VALUE!</v>
      </c>
      <c r="I69" s="547" t="e">
        <f t="shared" si="63"/>
        <v>#VALUE!</v>
      </c>
      <c r="J69" s="547" t="e">
        <f t="shared" si="63"/>
        <v>#VALUE!</v>
      </c>
      <c r="K69" s="547" t="e">
        <f t="shared" si="63"/>
        <v>#VALUE!</v>
      </c>
      <c r="L69" s="547" t="e">
        <f t="shared" si="63"/>
        <v>#VALUE!</v>
      </c>
      <c r="M69" s="547" t="e">
        <f t="shared" si="63"/>
        <v>#VALUE!</v>
      </c>
      <c r="N69" s="547" t="e">
        <f t="shared" si="63"/>
        <v>#VALUE!</v>
      </c>
      <c r="O69" s="547" t="e">
        <f t="shared" si="63"/>
        <v>#VALUE!</v>
      </c>
      <c r="P69" s="547" t="e">
        <f t="shared" si="63"/>
        <v>#VALUE!</v>
      </c>
      <c r="Q69" s="547" t="e">
        <f t="shared" si="63"/>
        <v>#VALUE!</v>
      </c>
      <c r="R69" s="547" t="e">
        <f t="shared" si="63"/>
        <v>#VALUE!</v>
      </c>
      <c r="S69" s="547" t="e">
        <f t="shared" si="63"/>
        <v>#VALUE!</v>
      </c>
      <c r="T69" s="547" t="e">
        <f t="shared" si="63"/>
        <v>#VALUE!</v>
      </c>
      <c r="U69" s="547" t="e">
        <f t="shared" si="63"/>
        <v>#VALUE!</v>
      </c>
      <c r="V69" s="547" t="e">
        <f t="shared" si="63"/>
        <v>#VALUE!</v>
      </c>
      <c r="W69" s="547" t="e">
        <f t="shared" si="63"/>
        <v>#VALUE!</v>
      </c>
      <c r="X69" s="547" t="e">
        <f t="shared" si="63"/>
        <v>#VALUE!</v>
      </c>
      <c r="Y69" s="547" t="e">
        <f t="shared" si="63"/>
        <v>#VALUE!</v>
      </c>
      <c r="Z69" s="547" t="e">
        <f t="shared" si="63"/>
        <v>#VALUE!</v>
      </c>
      <c r="AA69" s="547" t="e">
        <f t="shared" si="63"/>
        <v>#VALUE!</v>
      </c>
      <c r="AB69" s="547" t="e">
        <f t="shared" si="63"/>
        <v>#VALUE!</v>
      </c>
      <c r="AC69" s="547" t="e">
        <f t="shared" ref="AC69" si="64">$E69*AC46</f>
        <v>#VALUE!</v>
      </c>
    </row>
    <row r="70" spans="2:29" x14ac:dyDescent="0.25">
      <c r="B70" s="269" t="s">
        <v>166</v>
      </c>
      <c r="C70" s="221" t="s">
        <v>5</v>
      </c>
      <c r="E70" s="556" t="str">
        <v>XXXXXXXX</v>
      </c>
      <c r="F70" s="546"/>
      <c r="G70" s="547" t="e">
        <f t="shared" ref="G70:AB70" si="65">$E70*G47</f>
        <v>#VALUE!</v>
      </c>
      <c r="H70" s="547" t="e">
        <f t="shared" si="65"/>
        <v>#VALUE!</v>
      </c>
      <c r="I70" s="547" t="e">
        <f t="shared" si="65"/>
        <v>#VALUE!</v>
      </c>
      <c r="J70" s="547" t="e">
        <f t="shared" si="65"/>
        <v>#VALUE!</v>
      </c>
      <c r="K70" s="547" t="e">
        <f t="shared" si="65"/>
        <v>#VALUE!</v>
      </c>
      <c r="L70" s="547" t="e">
        <f t="shared" si="65"/>
        <v>#VALUE!</v>
      </c>
      <c r="M70" s="547" t="e">
        <f t="shared" si="65"/>
        <v>#VALUE!</v>
      </c>
      <c r="N70" s="547" t="e">
        <f t="shared" si="65"/>
        <v>#VALUE!</v>
      </c>
      <c r="O70" s="547" t="e">
        <f t="shared" si="65"/>
        <v>#VALUE!</v>
      </c>
      <c r="P70" s="547" t="e">
        <f t="shared" si="65"/>
        <v>#VALUE!</v>
      </c>
      <c r="Q70" s="547" t="e">
        <f t="shared" si="65"/>
        <v>#VALUE!</v>
      </c>
      <c r="R70" s="547" t="e">
        <f t="shared" si="65"/>
        <v>#VALUE!</v>
      </c>
      <c r="S70" s="547" t="e">
        <f t="shared" si="65"/>
        <v>#VALUE!</v>
      </c>
      <c r="T70" s="547" t="e">
        <f t="shared" si="65"/>
        <v>#VALUE!</v>
      </c>
      <c r="U70" s="547" t="e">
        <f t="shared" si="65"/>
        <v>#VALUE!</v>
      </c>
      <c r="V70" s="547" t="e">
        <f t="shared" si="65"/>
        <v>#VALUE!</v>
      </c>
      <c r="W70" s="547" t="e">
        <f t="shared" si="65"/>
        <v>#VALUE!</v>
      </c>
      <c r="X70" s="547" t="e">
        <f t="shared" si="65"/>
        <v>#VALUE!</v>
      </c>
      <c r="Y70" s="547" t="e">
        <f t="shared" si="65"/>
        <v>#VALUE!</v>
      </c>
      <c r="Z70" s="547" t="e">
        <f t="shared" si="65"/>
        <v>#VALUE!</v>
      </c>
      <c r="AA70" s="547" t="e">
        <f t="shared" si="65"/>
        <v>#VALUE!</v>
      </c>
      <c r="AB70" s="547" t="e">
        <f t="shared" si="65"/>
        <v>#VALUE!</v>
      </c>
      <c r="AC70" s="547" t="e">
        <f t="shared" ref="AC70" si="66">$E70*AC47</f>
        <v>#VALUE!</v>
      </c>
    </row>
    <row r="71" spans="2:29" x14ac:dyDescent="0.25">
      <c r="B71" s="269" t="s">
        <v>167</v>
      </c>
      <c r="C71" s="221" t="s">
        <v>5</v>
      </c>
      <c r="E71" s="556" t="str">
        <v>XXXXXXXX</v>
      </c>
      <c r="F71" s="546"/>
      <c r="G71" s="547" t="e">
        <f t="shared" ref="G71:AB71" si="67">$E71*G48</f>
        <v>#VALUE!</v>
      </c>
      <c r="H71" s="547" t="e">
        <f t="shared" si="67"/>
        <v>#VALUE!</v>
      </c>
      <c r="I71" s="547" t="e">
        <f t="shared" si="67"/>
        <v>#VALUE!</v>
      </c>
      <c r="J71" s="547" t="e">
        <f t="shared" si="67"/>
        <v>#VALUE!</v>
      </c>
      <c r="K71" s="547" t="e">
        <f t="shared" si="67"/>
        <v>#VALUE!</v>
      </c>
      <c r="L71" s="547" t="e">
        <f t="shared" si="67"/>
        <v>#VALUE!</v>
      </c>
      <c r="M71" s="547" t="e">
        <f t="shared" si="67"/>
        <v>#VALUE!</v>
      </c>
      <c r="N71" s="547" t="e">
        <f t="shared" si="67"/>
        <v>#VALUE!</v>
      </c>
      <c r="O71" s="547" t="e">
        <f t="shared" si="67"/>
        <v>#VALUE!</v>
      </c>
      <c r="P71" s="547" t="e">
        <f t="shared" si="67"/>
        <v>#VALUE!</v>
      </c>
      <c r="Q71" s="547" t="e">
        <f t="shared" si="67"/>
        <v>#VALUE!</v>
      </c>
      <c r="R71" s="547" t="e">
        <f t="shared" si="67"/>
        <v>#VALUE!</v>
      </c>
      <c r="S71" s="547" t="e">
        <f t="shared" si="67"/>
        <v>#VALUE!</v>
      </c>
      <c r="T71" s="547" t="e">
        <f t="shared" si="67"/>
        <v>#VALUE!</v>
      </c>
      <c r="U71" s="547" t="e">
        <f t="shared" si="67"/>
        <v>#VALUE!</v>
      </c>
      <c r="V71" s="547" t="e">
        <f t="shared" si="67"/>
        <v>#VALUE!</v>
      </c>
      <c r="W71" s="547" t="e">
        <f t="shared" si="67"/>
        <v>#VALUE!</v>
      </c>
      <c r="X71" s="547" t="e">
        <f t="shared" si="67"/>
        <v>#VALUE!</v>
      </c>
      <c r="Y71" s="547" t="e">
        <f t="shared" si="67"/>
        <v>#VALUE!</v>
      </c>
      <c r="Z71" s="547" t="e">
        <f t="shared" si="67"/>
        <v>#VALUE!</v>
      </c>
      <c r="AA71" s="547" t="e">
        <f t="shared" si="67"/>
        <v>#VALUE!</v>
      </c>
      <c r="AB71" s="547" t="e">
        <f t="shared" si="67"/>
        <v>#VALUE!</v>
      </c>
      <c r="AC71" s="547" t="e">
        <f t="shared" ref="AC71" si="68">$E71*AC48</f>
        <v>#VALUE!</v>
      </c>
    </row>
    <row r="72" spans="2:29" x14ac:dyDescent="0.25">
      <c r="B72" s="269" t="s">
        <v>168</v>
      </c>
      <c r="C72" s="221" t="s">
        <v>5</v>
      </c>
      <c r="E72" s="556" t="str">
        <v>XXXXXXXX</v>
      </c>
      <c r="F72" s="546"/>
      <c r="G72" s="547" t="e">
        <f t="shared" ref="G72:AB72" si="69">$E72*G49</f>
        <v>#VALUE!</v>
      </c>
      <c r="H72" s="547" t="e">
        <f t="shared" si="69"/>
        <v>#VALUE!</v>
      </c>
      <c r="I72" s="547" t="e">
        <f t="shared" si="69"/>
        <v>#VALUE!</v>
      </c>
      <c r="J72" s="547" t="e">
        <f t="shared" si="69"/>
        <v>#VALUE!</v>
      </c>
      <c r="K72" s="547" t="e">
        <f t="shared" si="69"/>
        <v>#VALUE!</v>
      </c>
      <c r="L72" s="547" t="e">
        <f t="shared" si="69"/>
        <v>#VALUE!</v>
      </c>
      <c r="M72" s="547" t="e">
        <f t="shared" si="69"/>
        <v>#VALUE!</v>
      </c>
      <c r="N72" s="547" t="e">
        <f t="shared" si="69"/>
        <v>#VALUE!</v>
      </c>
      <c r="O72" s="547" t="e">
        <f t="shared" si="69"/>
        <v>#VALUE!</v>
      </c>
      <c r="P72" s="547" t="e">
        <f t="shared" si="69"/>
        <v>#VALUE!</v>
      </c>
      <c r="Q72" s="547" t="e">
        <f t="shared" si="69"/>
        <v>#VALUE!</v>
      </c>
      <c r="R72" s="547" t="e">
        <f t="shared" si="69"/>
        <v>#VALUE!</v>
      </c>
      <c r="S72" s="547" t="e">
        <f t="shared" si="69"/>
        <v>#VALUE!</v>
      </c>
      <c r="T72" s="547" t="e">
        <f t="shared" si="69"/>
        <v>#VALUE!</v>
      </c>
      <c r="U72" s="547" t="e">
        <f t="shared" si="69"/>
        <v>#VALUE!</v>
      </c>
      <c r="V72" s="547" t="e">
        <f t="shared" si="69"/>
        <v>#VALUE!</v>
      </c>
      <c r="W72" s="547" t="e">
        <f t="shared" si="69"/>
        <v>#VALUE!</v>
      </c>
      <c r="X72" s="547" t="e">
        <f t="shared" si="69"/>
        <v>#VALUE!</v>
      </c>
      <c r="Y72" s="547" t="e">
        <f t="shared" si="69"/>
        <v>#VALUE!</v>
      </c>
      <c r="Z72" s="547" t="e">
        <f t="shared" si="69"/>
        <v>#VALUE!</v>
      </c>
      <c r="AA72" s="547" t="e">
        <f t="shared" si="69"/>
        <v>#VALUE!</v>
      </c>
      <c r="AB72" s="547" t="e">
        <f t="shared" si="69"/>
        <v>#VALUE!</v>
      </c>
      <c r="AC72" s="547" t="e">
        <f t="shared" ref="AC72" si="70">$E72*AC49</f>
        <v>#VALUE!</v>
      </c>
    </row>
    <row r="73" spans="2:29" x14ac:dyDescent="0.25">
      <c r="B73" s="269" t="s">
        <v>169</v>
      </c>
      <c r="C73" s="221" t="s">
        <v>5</v>
      </c>
      <c r="E73" s="556" t="str">
        <v>XXXXXXXX</v>
      </c>
      <c r="F73" s="546"/>
      <c r="G73" s="547" t="e">
        <f t="shared" ref="G73:AB73" si="71">$E73*G50</f>
        <v>#VALUE!</v>
      </c>
      <c r="H73" s="547" t="e">
        <f t="shared" si="71"/>
        <v>#VALUE!</v>
      </c>
      <c r="I73" s="547" t="e">
        <f t="shared" si="71"/>
        <v>#VALUE!</v>
      </c>
      <c r="J73" s="547" t="e">
        <f t="shared" si="71"/>
        <v>#VALUE!</v>
      </c>
      <c r="K73" s="547" t="e">
        <f t="shared" si="71"/>
        <v>#VALUE!</v>
      </c>
      <c r="L73" s="547" t="e">
        <f t="shared" si="71"/>
        <v>#VALUE!</v>
      </c>
      <c r="M73" s="547" t="e">
        <f t="shared" si="71"/>
        <v>#VALUE!</v>
      </c>
      <c r="N73" s="547" t="e">
        <f t="shared" si="71"/>
        <v>#VALUE!</v>
      </c>
      <c r="O73" s="547" t="e">
        <f t="shared" si="71"/>
        <v>#VALUE!</v>
      </c>
      <c r="P73" s="547" t="e">
        <f t="shared" si="71"/>
        <v>#VALUE!</v>
      </c>
      <c r="Q73" s="547" t="e">
        <f t="shared" si="71"/>
        <v>#VALUE!</v>
      </c>
      <c r="R73" s="547" t="e">
        <f t="shared" si="71"/>
        <v>#VALUE!</v>
      </c>
      <c r="S73" s="547" t="e">
        <f t="shared" si="71"/>
        <v>#VALUE!</v>
      </c>
      <c r="T73" s="547" t="e">
        <f t="shared" si="71"/>
        <v>#VALUE!</v>
      </c>
      <c r="U73" s="547" t="e">
        <f t="shared" si="71"/>
        <v>#VALUE!</v>
      </c>
      <c r="V73" s="547" t="e">
        <f t="shared" si="71"/>
        <v>#VALUE!</v>
      </c>
      <c r="W73" s="547" t="e">
        <f t="shared" si="71"/>
        <v>#VALUE!</v>
      </c>
      <c r="X73" s="547" t="e">
        <f t="shared" si="71"/>
        <v>#VALUE!</v>
      </c>
      <c r="Y73" s="547" t="e">
        <f t="shared" si="71"/>
        <v>#VALUE!</v>
      </c>
      <c r="Z73" s="547" t="e">
        <f t="shared" si="71"/>
        <v>#VALUE!</v>
      </c>
      <c r="AA73" s="547" t="e">
        <f t="shared" si="71"/>
        <v>#VALUE!</v>
      </c>
      <c r="AB73" s="547" t="e">
        <f t="shared" si="71"/>
        <v>#VALUE!</v>
      </c>
      <c r="AC73" s="547" t="e">
        <f t="shared" ref="AC73" si="72">$E73*AC50</f>
        <v>#VALUE!</v>
      </c>
    </row>
    <row r="74" spans="2:29" x14ac:dyDescent="0.25">
      <c r="B74" s="269" t="s">
        <v>170</v>
      </c>
      <c r="C74" s="221" t="s">
        <v>5</v>
      </c>
      <c r="E74" s="556" t="str">
        <v>XXXXXXXX</v>
      </c>
      <c r="F74" s="546"/>
      <c r="G74" s="547" t="e">
        <f t="shared" ref="G74:AB74" si="73">$E74*G51</f>
        <v>#VALUE!</v>
      </c>
      <c r="H74" s="547" t="e">
        <f t="shared" si="73"/>
        <v>#VALUE!</v>
      </c>
      <c r="I74" s="547" t="e">
        <f t="shared" si="73"/>
        <v>#VALUE!</v>
      </c>
      <c r="J74" s="547" t="e">
        <f t="shared" si="73"/>
        <v>#VALUE!</v>
      </c>
      <c r="K74" s="547" t="e">
        <f t="shared" si="73"/>
        <v>#VALUE!</v>
      </c>
      <c r="L74" s="547" t="e">
        <f t="shared" si="73"/>
        <v>#VALUE!</v>
      </c>
      <c r="M74" s="547" t="e">
        <f t="shared" si="73"/>
        <v>#VALUE!</v>
      </c>
      <c r="N74" s="547" t="e">
        <f t="shared" si="73"/>
        <v>#VALUE!</v>
      </c>
      <c r="O74" s="547" t="e">
        <f t="shared" si="73"/>
        <v>#VALUE!</v>
      </c>
      <c r="P74" s="547" t="e">
        <f t="shared" si="73"/>
        <v>#VALUE!</v>
      </c>
      <c r="Q74" s="547" t="e">
        <f t="shared" si="73"/>
        <v>#VALUE!</v>
      </c>
      <c r="R74" s="547" t="e">
        <f t="shared" si="73"/>
        <v>#VALUE!</v>
      </c>
      <c r="S74" s="547" t="e">
        <f t="shared" si="73"/>
        <v>#VALUE!</v>
      </c>
      <c r="T74" s="547" t="e">
        <f t="shared" si="73"/>
        <v>#VALUE!</v>
      </c>
      <c r="U74" s="547" t="e">
        <f t="shared" si="73"/>
        <v>#VALUE!</v>
      </c>
      <c r="V74" s="547" t="e">
        <f t="shared" si="73"/>
        <v>#VALUE!</v>
      </c>
      <c r="W74" s="547" t="e">
        <f t="shared" si="73"/>
        <v>#VALUE!</v>
      </c>
      <c r="X74" s="547" t="e">
        <f t="shared" si="73"/>
        <v>#VALUE!</v>
      </c>
      <c r="Y74" s="547" t="e">
        <f t="shared" si="73"/>
        <v>#VALUE!</v>
      </c>
      <c r="Z74" s="547" t="e">
        <f t="shared" si="73"/>
        <v>#VALUE!</v>
      </c>
      <c r="AA74" s="547" t="e">
        <f t="shared" si="73"/>
        <v>#VALUE!</v>
      </c>
      <c r="AB74" s="547" t="e">
        <f t="shared" si="73"/>
        <v>#VALUE!</v>
      </c>
      <c r="AC74" s="547" t="e">
        <f t="shared" ref="AC74" si="74">$E74*AC51</f>
        <v>#VALUE!</v>
      </c>
    </row>
    <row r="75" spans="2:29" x14ac:dyDescent="0.25">
      <c r="B75" s="269" t="s">
        <v>171</v>
      </c>
      <c r="C75" s="221" t="s">
        <v>5</v>
      </c>
      <c r="E75" s="556" t="str">
        <v>XXXXXXXX</v>
      </c>
      <c r="F75" s="546"/>
      <c r="G75" s="547" t="e">
        <f t="shared" ref="G75:AB75" si="75">$E75*G52</f>
        <v>#VALUE!</v>
      </c>
      <c r="H75" s="547" t="e">
        <f t="shared" si="75"/>
        <v>#VALUE!</v>
      </c>
      <c r="I75" s="547" t="e">
        <f t="shared" si="75"/>
        <v>#VALUE!</v>
      </c>
      <c r="J75" s="547" t="e">
        <f t="shared" si="75"/>
        <v>#VALUE!</v>
      </c>
      <c r="K75" s="547" t="e">
        <f t="shared" si="75"/>
        <v>#VALUE!</v>
      </c>
      <c r="L75" s="547" t="e">
        <f t="shared" si="75"/>
        <v>#VALUE!</v>
      </c>
      <c r="M75" s="547" t="e">
        <f t="shared" si="75"/>
        <v>#VALUE!</v>
      </c>
      <c r="N75" s="547" t="e">
        <f t="shared" si="75"/>
        <v>#VALUE!</v>
      </c>
      <c r="O75" s="547" t="e">
        <f t="shared" si="75"/>
        <v>#VALUE!</v>
      </c>
      <c r="P75" s="547" t="e">
        <f t="shared" si="75"/>
        <v>#VALUE!</v>
      </c>
      <c r="Q75" s="547" t="e">
        <f t="shared" si="75"/>
        <v>#VALUE!</v>
      </c>
      <c r="R75" s="547" t="e">
        <f t="shared" si="75"/>
        <v>#VALUE!</v>
      </c>
      <c r="S75" s="547" t="e">
        <f t="shared" si="75"/>
        <v>#VALUE!</v>
      </c>
      <c r="T75" s="547" t="e">
        <f t="shared" si="75"/>
        <v>#VALUE!</v>
      </c>
      <c r="U75" s="547" t="e">
        <f t="shared" si="75"/>
        <v>#VALUE!</v>
      </c>
      <c r="V75" s="547" t="e">
        <f t="shared" si="75"/>
        <v>#VALUE!</v>
      </c>
      <c r="W75" s="547" t="e">
        <f t="shared" si="75"/>
        <v>#VALUE!</v>
      </c>
      <c r="X75" s="547" t="e">
        <f t="shared" si="75"/>
        <v>#VALUE!</v>
      </c>
      <c r="Y75" s="547" t="e">
        <f t="shared" si="75"/>
        <v>#VALUE!</v>
      </c>
      <c r="Z75" s="547" t="e">
        <f t="shared" si="75"/>
        <v>#VALUE!</v>
      </c>
      <c r="AA75" s="547" t="e">
        <f t="shared" si="75"/>
        <v>#VALUE!</v>
      </c>
      <c r="AB75" s="547" t="e">
        <f t="shared" si="75"/>
        <v>#VALUE!</v>
      </c>
      <c r="AC75" s="547" t="e">
        <f t="shared" ref="AC75" si="76">$E75*AC52</f>
        <v>#VALUE!</v>
      </c>
    </row>
    <row r="76" spans="2:29" x14ac:dyDescent="0.25">
      <c r="B76" s="269" t="s">
        <v>172</v>
      </c>
      <c r="C76" s="221" t="s">
        <v>5</v>
      </c>
      <c r="E76" s="556" t="str">
        <v>XXXXXXXX</v>
      </c>
      <c r="F76" s="546"/>
      <c r="G76" s="547" t="e">
        <f t="shared" ref="G76:AB76" si="77">$E76*G53</f>
        <v>#VALUE!</v>
      </c>
      <c r="H76" s="547" t="e">
        <f t="shared" si="77"/>
        <v>#VALUE!</v>
      </c>
      <c r="I76" s="547" t="e">
        <f t="shared" si="77"/>
        <v>#VALUE!</v>
      </c>
      <c r="J76" s="547" t="e">
        <f t="shared" si="77"/>
        <v>#VALUE!</v>
      </c>
      <c r="K76" s="547" t="e">
        <f t="shared" si="77"/>
        <v>#VALUE!</v>
      </c>
      <c r="L76" s="547" t="e">
        <f t="shared" si="77"/>
        <v>#VALUE!</v>
      </c>
      <c r="M76" s="547" t="e">
        <f t="shared" si="77"/>
        <v>#VALUE!</v>
      </c>
      <c r="N76" s="547" t="e">
        <f t="shared" si="77"/>
        <v>#VALUE!</v>
      </c>
      <c r="O76" s="547" t="e">
        <f t="shared" si="77"/>
        <v>#VALUE!</v>
      </c>
      <c r="P76" s="547" t="e">
        <f t="shared" si="77"/>
        <v>#VALUE!</v>
      </c>
      <c r="Q76" s="547" t="e">
        <f t="shared" si="77"/>
        <v>#VALUE!</v>
      </c>
      <c r="R76" s="547" t="e">
        <f t="shared" si="77"/>
        <v>#VALUE!</v>
      </c>
      <c r="S76" s="547" t="e">
        <f t="shared" si="77"/>
        <v>#VALUE!</v>
      </c>
      <c r="T76" s="547" t="e">
        <f t="shared" si="77"/>
        <v>#VALUE!</v>
      </c>
      <c r="U76" s="547" t="e">
        <f t="shared" si="77"/>
        <v>#VALUE!</v>
      </c>
      <c r="V76" s="547" t="e">
        <f t="shared" si="77"/>
        <v>#VALUE!</v>
      </c>
      <c r="W76" s="547" t="e">
        <f t="shared" si="77"/>
        <v>#VALUE!</v>
      </c>
      <c r="X76" s="547" t="e">
        <f t="shared" si="77"/>
        <v>#VALUE!</v>
      </c>
      <c r="Y76" s="547" t="e">
        <f t="shared" si="77"/>
        <v>#VALUE!</v>
      </c>
      <c r="Z76" s="547" t="e">
        <f t="shared" si="77"/>
        <v>#VALUE!</v>
      </c>
      <c r="AA76" s="547" t="e">
        <f t="shared" si="77"/>
        <v>#VALUE!</v>
      </c>
      <c r="AB76" s="547" t="e">
        <f t="shared" si="77"/>
        <v>#VALUE!</v>
      </c>
      <c r="AC76" s="547" t="e">
        <f t="shared" ref="AC76" si="78">$E76*AC53</f>
        <v>#VALUE!</v>
      </c>
    </row>
    <row r="77" spans="2:29" x14ac:dyDescent="0.25">
      <c r="B77" s="269" t="s">
        <v>173</v>
      </c>
      <c r="C77" s="221" t="s">
        <v>5</v>
      </c>
      <c r="E77" s="556" t="str">
        <v>XXXXXXXX</v>
      </c>
      <c r="F77" s="546"/>
      <c r="G77" s="547" t="e">
        <f t="shared" ref="G77:AB77" si="79">$E77*G54</f>
        <v>#VALUE!</v>
      </c>
      <c r="H77" s="547" t="e">
        <f t="shared" si="79"/>
        <v>#VALUE!</v>
      </c>
      <c r="I77" s="547" t="e">
        <f t="shared" si="79"/>
        <v>#VALUE!</v>
      </c>
      <c r="J77" s="547" t="e">
        <f t="shared" si="79"/>
        <v>#VALUE!</v>
      </c>
      <c r="K77" s="547" t="e">
        <f t="shared" si="79"/>
        <v>#VALUE!</v>
      </c>
      <c r="L77" s="547" t="e">
        <f t="shared" si="79"/>
        <v>#VALUE!</v>
      </c>
      <c r="M77" s="547" t="e">
        <f t="shared" si="79"/>
        <v>#VALUE!</v>
      </c>
      <c r="N77" s="547" t="e">
        <f t="shared" si="79"/>
        <v>#VALUE!</v>
      </c>
      <c r="O77" s="547" t="e">
        <f t="shared" si="79"/>
        <v>#VALUE!</v>
      </c>
      <c r="P77" s="547" t="e">
        <f t="shared" si="79"/>
        <v>#VALUE!</v>
      </c>
      <c r="Q77" s="547" t="e">
        <f t="shared" si="79"/>
        <v>#VALUE!</v>
      </c>
      <c r="R77" s="547" t="e">
        <f t="shared" si="79"/>
        <v>#VALUE!</v>
      </c>
      <c r="S77" s="547" t="e">
        <f t="shared" si="79"/>
        <v>#VALUE!</v>
      </c>
      <c r="T77" s="547" t="e">
        <f t="shared" si="79"/>
        <v>#VALUE!</v>
      </c>
      <c r="U77" s="547" t="e">
        <f t="shared" si="79"/>
        <v>#VALUE!</v>
      </c>
      <c r="V77" s="547" t="e">
        <f t="shared" si="79"/>
        <v>#VALUE!</v>
      </c>
      <c r="W77" s="547" t="e">
        <f t="shared" si="79"/>
        <v>#VALUE!</v>
      </c>
      <c r="X77" s="547" t="e">
        <f t="shared" si="79"/>
        <v>#VALUE!</v>
      </c>
      <c r="Y77" s="547" t="e">
        <f t="shared" si="79"/>
        <v>#VALUE!</v>
      </c>
      <c r="Z77" s="547" t="e">
        <f t="shared" si="79"/>
        <v>#VALUE!</v>
      </c>
      <c r="AA77" s="547" t="e">
        <f t="shared" si="79"/>
        <v>#VALUE!</v>
      </c>
      <c r="AB77" s="547" t="e">
        <f t="shared" si="79"/>
        <v>#VALUE!</v>
      </c>
      <c r="AC77" s="547" t="e">
        <f t="shared" ref="AC77" si="80">$E77*AC54</f>
        <v>#VALUE!</v>
      </c>
    </row>
    <row r="78" spans="2:29" x14ac:dyDescent="0.25">
      <c r="B78" s="271" t="s">
        <v>174</v>
      </c>
      <c r="C78" s="235" t="s">
        <v>5</v>
      </c>
      <c r="D78" s="228"/>
      <c r="E78" s="557" t="str">
        <v>XXXXXXXX</v>
      </c>
      <c r="F78" s="549"/>
      <c r="G78" s="550" t="e">
        <f t="shared" ref="G78:AB78" si="81">$E78*G55</f>
        <v>#VALUE!</v>
      </c>
      <c r="H78" s="550" t="e">
        <f t="shared" si="81"/>
        <v>#VALUE!</v>
      </c>
      <c r="I78" s="550" t="e">
        <f t="shared" si="81"/>
        <v>#VALUE!</v>
      </c>
      <c r="J78" s="550" t="e">
        <f t="shared" si="81"/>
        <v>#VALUE!</v>
      </c>
      <c r="K78" s="550" t="e">
        <f t="shared" si="81"/>
        <v>#VALUE!</v>
      </c>
      <c r="L78" s="550" t="e">
        <f t="shared" si="81"/>
        <v>#VALUE!</v>
      </c>
      <c r="M78" s="550" t="e">
        <f t="shared" si="81"/>
        <v>#VALUE!</v>
      </c>
      <c r="N78" s="550" t="e">
        <f t="shared" si="81"/>
        <v>#VALUE!</v>
      </c>
      <c r="O78" s="550" t="e">
        <f t="shared" si="81"/>
        <v>#VALUE!</v>
      </c>
      <c r="P78" s="550" t="e">
        <f t="shared" si="81"/>
        <v>#VALUE!</v>
      </c>
      <c r="Q78" s="550" t="e">
        <f t="shared" si="81"/>
        <v>#VALUE!</v>
      </c>
      <c r="R78" s="550" t="e">
        <f t="shared" si="81"/>
        <v>#VALUE!</v>
      </c>
      <c r="S78" s="550" t="e">
        <f t="shared" si="81"/>
        <v>#VALUE!</v>
      </c>
      <c r="T78" s="550" t="e">
        <f t="shared" si="81"/>
        <v>#VALUE!</v>
      </c>
      <c r="U78" s="550" t="e">
        <f t="shared" si="81"/>
        <v>#VALUE!</v>
      </c>
      <c r="V78" s="550" t="e">
        <f t="shared" si="81"/>
        <v>#VALUE!</v>
      </c>
      <c r="W78" s="550" t="e">
        <f t="shared" si="81"/>
        <v>#VALUE!</v>
      </c>
      <c r="X78" s="550" t="e">
        <f t="shared" si="81"/>
        <v>#VALUE!</v>
      </c>
      <c r="Y78" s="550" t="e">
        <f t="shared" si="81"/>
        <v>#VALUE!</v>
      </c>
      <c r="Z78" s="550" t="e">
        <f t="shared" si="81"/>
        <v>#VALUE!</v>
      </c>
      <c r="AA78" s="550" t="e">
        <f t="shared" si="81"/>
        <v>#VALUE!</v>
      </c>
      <c r="AB78" s="550" t="e">
        <f t="shared" si="81"/>
        <v>#VALUE!</v>
      </c>
      <c r="AC78" s="550" t="e">
        <f t="shared" ref="AC78" si="82">$E78*AC55</f>
        <v>#VALUE!</v>
      </c>
    </row>
    <row r="79" spans="2:29" s="19" customFormat="1" x14ac:dyDescent="0.25">
      <c r="C79" s="237" t="s">
        <v>5</v>
      </c>
      <c r="E79" s="552"/>
      <c r="F79" s="552"/>
      <c r="G79" s="553" t="e">
        <f>SUM(G59:G78)</f>
        <v>#VALUE!</v>
      </c>
      <c r="H79" s="553" t="e">
        <f>SUM(H59:H78)</f>
        <v>#VALUE!</v>
      </c>
      <c r="I79" s="553" t="e">
        <f t="shared" ref="I79" si="83">SUM(I59:I78)</f>
        <v>#VALUE!</v>
      </c>
      <c r="J79" s="553" t="e">
        <f t="shared" ref="J79" si="84">SUM(J59:J78)</f>
        <v>#VALUE!</v>
      </c>
      <c r="K79" s="553" t="e">
        <f t="shared" ref="K79" si="85">SUM(K59:K78)</f>
        <v>#VALUE!</v>
      </c>
      <c r="L79" s="553" t="e">
        <f t="shared" ref="L79" si="86">SUM(L59:L78)</f>
        <v>#VALUE!</v>
      </c>
      <c r="M79" s="553" t="e">
        <f t="shared" ref="M79" si="87">SUM(M59:M78)</f>
        <v>#VALUE!</v>
      </c>
      <c r="N79" s="553" t="e">
        <f t="shared" ref="N79" si="88">SUM(N59:N78)</f>
        <v>#VALUE!</v>
      </c>
      <c r="O79" s="553" t="e">
        <f t="shared" ref="O79" si="89">SUM(O59:O78)</f>
        <v>#VALUE!</v>
      </c>
      <c r="P79" s="553" t="e">
        <f t="shared" ref="P79" si="90">SUM(P59:P78)</f>
        <v>#VALUE!</v>
      </c>
      <c r="Q79" s="553" t="e">
        <f t="shared" ref="Q79" si="91">SUM(Q59:Q78)</f>
        <v>#VALUE!</v>
      </c>
      <c r="R79" s="553" t="e">
        <f t="shared" ref="R79" si="92">SUM(R59:R78)</f>
        <v>#VALUE!</v>
      </c>
      <c r="S79" s="553" t="e">
        <f t="shared" ref="S79" si="93">SUM(S59:S78)</f>
        <v>#VALUE!</v>
      </c>
      <c r="T79" s="553" t="e">
        <f t="shared" ref="T79" si="94">SUM(T59:T78)</f>
        <v>#VALUE!</v>
      </c>
      <c r="U79" s="553" t="e">
        <f t="shared" ref="U79" si="95">SUM(U59:U78)</f>
        <v>#VALUE!</v>
      </c>
      <c r="V79" s="553" t="e">
        <f t="shared" ref="V79" si="96">SUM(V59:V78)</f>
        <v>#VALUE!</v>
      </c>
      <c r="W79" s="553" t="e">
        <f t="shared" ref="W79" si="97">SUM(W59:W78)</f>
        <v>#VALUE!</v>
      </c>
      <c r="X79" s="553" t="e">
        <f t="shared" ref="X79" si="98">SUM(X59:X78)</f>
        <v>#VALUE!</v>
      </c>
      <c r="Y79" s="553" t="e">
        <f t="shared" ref="Y79" si="99">SUM(Y59:Y78)</f>
        <v>#VALUE!</v>
      </c>
      <c r="Z79" s="553" t="e">
        <f t="shared" ref="Z79" si="100">SUM(Z59:Z78)</f>
        <v>#VALUE!</v>
      </c>
      <c r="AA79" s="553" t="e">
        <f t="shared" ref="AA79" si="101">SUM(AA59:AA78)</f>
        <v>#VALUE!</v>
      </c>
      <c r="AB79" s="553" t="e">
        <f t="shared" ref="AB79:AC79" si="102">SUM(AB59:AB78)</f>
        <v>#VALUE!</v>
      </c>
      <c r="AC79" s="553" t="e">
        <f t="shared" si="102"/>
        <v>#VALUE!</v>
      </c>
    </row>
    <row r="80" spans="2:29" s="19" customFormat="1" x14ac:dyDescent="0.25"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</row>
    <row r="81" spans="1:29" s="19" customFormat="1" x14ac:dyDescent="0.25"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</row>
    <row r="82" spans="1:29" x14ac:dyDescent="0.25">
      <c r="B82" s="199"/>
      <c r="C82" s="200"/>
      <c r="D82" s="203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</row>
    <row r="84" spans="1:29" ht="18.75" x14ac:dyDescent="0.3">
      <c r="B84" s="259" t="s">
        <v>145</v>
      </c>
      <c r="D84" s="198"/>
    </row>
    <row r="86" spans="1:29" x14ac:dyDescent="0.25">
      <c r="B86" s="260" t="s">
        <v>19</v>
      </c>
      <c r="C86" s="261">
        <f>'Cost of Capital'!$F$17</f>
        <v>7.3899999999999993E-2</v>
      </c>
    </row>
    <row r="87" spans="1:29" x14ac:dyDescent="0.25">
      <c r="B87" s="262" t="s">
        <v>26</v>
      </c>
      <c r="C87" s="532">
        <v>20</v>
      </c>
    </row>
    <row r="88" spans="1:29" x14ac:dyDescent="0.25">
      <c r="A88" s="4"/>
      <c r="B88" s="263" t="s">
        <v>153</v>
      </c>
      <c r="C88" s="533">
        <v>44256</v>
      </c>
    </row>
    <row r="89" spans="1:29" x14ac:dyDescent="0.25">
      <c r="B89" s="4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</row>
    <row r="90" spans="1:29" x14ac:dyDescent="0.25">
      <c r="B90" s="264" t="s">
        <v>154</v>
      </c>
      <c r="C90" s="4"/>
      <c r="D90" s="243"/>
      <c r="E90" s="265" t="s">
        <v>179</v>
      </c>
      <c r="F90" s="243"/>
      <c r="G90" s="266">
        <v>2019</v>
      </c>
      <c r="H90" s="266">
        <v>2020</v>
      </c>
      <c r="I90" s="266">
        <v>2021</v>
      </c>
      <c r="J90" s="266">
        <v>2022</v>
      </c>
      <c r="K90" s="266">
        <v>2023</v>
      </c>
      <c r="L90" s="266">
        <v>2024</v>
      </c>
      <c r="M90" s="266">
        <v>2025</v>
      </c>
      <c r="N90" s="266">
        <v>2026</v>
      </c>
      <c r="O90" s="266">
        <v>2027</v>
      </c>
      <c r="P90" s="266">
        <v>2028</v>
      </c>
      <c r="Q90" s="266">
        <v>2029</v>
      </c>
      <c r="R90" s="266">
        <v>2030</v>
      </c>
      <c r="S90" s="266">
        <v>2031</v>
      </c>
      <c r="T90" s="266">
        <v>2032</v>
      </c>
      <c r="U90" s="266">
        <v>2033</v>
      </c>
      <c r="V90" s="266">
        <v>2034</v>
      </c>
      <c r="W90" s="266">
        <v>2035</v>
      </c>
      <c r="X90" s="266">
        <v>2036</v>
      </c>
      <c r="Y90" s="266">
        <v>2037</v>
      </c>
      <c r="Z90" s="266">
        <v>2038</v>
      </c>
      <c r="AA90" s="266">
        <v>2039</v>
      </c>
      <c r="AB90" s="266">
        <v>2040</v>
      </c>
      <c r="AC90" s="273">
        <v>2041</v>
      </c>
    </row>
    <row r="91" spans="1:29" x14ac:dyDescent="0.25">
      <c r="B91" s="267" t="s">
        <v>155</v>
      </c>
      <c r="C91" s="290" t="s">
        <v>193</v>
      </c>
      <c r="D91" s="227"/>
      <c r="E91" s="268">
        <f>SUM(I91:AC91)</f>
        <v>1</v>
      </c>
      <c r="F91" s="227"/>
      <c r="G91" s="558">
        <v>0</v>
      </c>
      <c r="H91" s="558">
        <v>0</v>
      </c>
      <c r="I91" s="559">
        <f>(13-MONTH(C88))/12</f>
        <v>0.83333333333333337</v>
      </c>
      <c r="J91" s="535">
        <f>1-I91</f>
        <v>0.16666666666666663</v>
      </c>
      <c r="K91" s="558">
        <v>0</v>
      </c>
      <c r="L91" s="558">
        <v>0</v>
      </c>
      <c r="M91" s="558">
        <v>0</v>
      </c>
      <c r="N91" s="558">
        <v>0</v>
      </c>
      <c r="O91" s="558">
        <v>0</v>
      </c>
      <c r="P91" s="558">
        <v>0</v>
      </c>
      <c r="Q91" s="558">
        <v>0</v>
      </c>
      <c r="R91" s="558">
        <v>0</v>
      </c>
      <c r="S91" s="558">
        <v>0</v>
      </c>
      <c r="T91" s="558">
        <v>0</v>
      </c>
      <c r="U91" s="558">
        <v>0</v>
      </c>
      <c r="V91" s="558">
        <v>0</v>
      </c>
      <c r="W91" s="558">
        <v>0</v>
      </c>
      <c r="X91" s="558">
        <v>0</v>
      </c>
      <c r="Y91" s="558">
        <v>0</v>
      </c>
      <c r="Z91" s="558">
        <v>0</v>
      </c>
      <c r="AA91" s="558">
        <v>0</v>
      </c>
      <c r="AB91" s="558">
        <v>0</v>
      </c>
      <c r="AC91" s="558">
        <v>0</v>
      </c>
    </row>
    <row r="92" spans="1:29" x14ac:dyDescent="0.25">
      <c r="B92" s="269" t="s">
        <v>156</v>
      </c>
      <c r="C92" s="221" t="s">
        <v>193</v>
      </c>
      <c r="E92" s="270">
        <f t="shared" ref="E92:E110" si="103">SUM(I92:AC92)</f>
        <v>1</v>
      </c>
      <c r="G92" s="560">
        <v>0</v>
      </c>
      <c r="H92" s="560">
        <v>0</v>
      </c>
      <c r="I92" s="560">
        <v>0</v>
      </c>
      <c r="J92" s="537">
        <f>1-J91</f>
        <v>0.83333333333333337</v>
      </c>
      <c r="K92" s="537">
        <f>1-J92</f>
        <v>0.16666666666666663</v>
      </c>
      <c r="L92" s="560">
        <v>0</v>
      </c>
      <c r="M92" s="560">
        <v>0</v>
      </c>
      <c r="N92" s="560">
        <v>0</v>
      </c>
      <c r="O92" s="560">
        <v>0</v>
      </c>
      <c r="P92" s="560">
        <v>0</v>
      </c>
      <c r="Q92" s="560">
        <v>0</v>
      </c>
      <c r="R92" s="560">
        <v>0</v>
      </c>
      <c r="S92" s="560">
        <v>0</v>
      </c>
      <c r="T92" s="560">
        <v>0</v>
      </c>
      <c r="U92" s="560">
        <v>0</v>
      </c>
      <c r="V92" s="560">
        <v>0</v>
      </c>
      <c r="W92" s="560">
        <v>0</v>
      </c>
      <c r="X92" s="560">
        <v>0</v>
      </c>
      <c r="Y92" s="560">
        <v>0</v>
      </c>
      <c r="Z92" s="560">
        <v>0</v>
      </c>
      <c r="AA92" s="560">
        <v>0</v>
      </c>
      <c r="AB92" s="560">
        <v>0</v>
      </c>
      <c r="AC92" s="560">
        <v>0</v>
      </c>
    </row>
    <row r="93" spans="1:29" x14ac:dyDescent="0.25">
      <c r="B93" s="269" t="s">
        <v>157</v>
      </c>
      <c r="C93" s="221" t="s">
        <v>193</v>
      </c>
      <c r="E93" s="270">
        <f t="shared" si="103"/>
        <v>1</v>
      </c>
      <c r="G93" s="560">
        <v>0</v>
      </c>
      <c r="H93" s="560">
        <v>0</v>
      </c>
      <c r="I93" s="560">
        <v>0</v>
      </c>
      <c r="J93" s="560">
        <v>0</v>
      </c>
      <c r="K93" s="537">
        <f>1-K92</f>
        <v>0.83333333333333337</v>
      </c>
      <c r="L93" s="537">
        <f>1-K93</f>
        <v>0.16666666666666663</v>
      </c>
      <c r="M93" s="560">
        <v>0</v>
      </c>
      <c r="N93" s="560">
        <v>0</v>
      </c>
      <c r="O93" s="560">
        <v>0</v>
      </c>
      <c r="P93" s="560">
        <v>0</v>
      </c>
      <c r="Q93" s="560">
        <v>0</v>
      </c>
      <c r="R93" s="560">
        <v>0</v>
      </c>
      <c r="S93" s="560">
        <v>0</v>
      </c>
      <c r="T93" s="560">
        <v>0</v>
      </c>
      <c r="U93" s="560">
        <v>0</v>
      </c>
      <c r="V93" s="560">
        <v>0</v>
      </c>
      <c r="W93" s="560">
        <v>0</v>
      </c>
      <c r="X93" s="560">
        <v>0</v>
      </c>
      <c r="Y93" s="560">
        <v>0</v>
      </c>
      <c r="Z93" s="560">
        <v>0</v>
      </c>
      <c r="AA93" s="560">
        <v>0</v>
      </c>
      <c r="AB93" s="560">
        <v>0</v>
      </c>
      <c r="AC93" s="560">
        <v>0</v>
      </c>
    </row>
    <row r="94" spans="1:29" x14ac:dyDescent="0.25">
      <c r="B94" s="269" t="s">
        <v>158</v>
      </c>
      <c r="C94" s="221" t="s">
        <v>193</v>
      </c>
      <c r="E94" s="270">
        <f t="shared" si="103"/>
        <v>1</v>
      </c>
      <c r="G94" s="560">
        <v>0</v>
      </c>
      <c r="H94" s="560">
        <v>0</v>
      </c>
      <c r="I94" s="560">
        <v>0</v>
      </c>
      <c r="J94" s="560">
        <v>0</v>
      </c>
      <c r="K94" s="560">
        <v>0</v>
      </c>
      <c r="L94" s="537">
        <f>1-L93</f>
        <v>0.83333333333333337</v>
      </c>
      <c r="M94" s="537">
        <f>1-L94</f>
        <v>0.16666666666666663</v>
      </c>
      <c r="N94" s="560">
        <v>0</v>
      </c>
      <c r="O94" s="560">
        <v>0</v>
      </c>
      <c r="P94" s="560">
        <v>0</v>
      </c>
      <c r="Q94" s="560">
        <v>0</v>
      </c>
      <c r="R94" s="560">
        <v>0</v>
      </c>
      <c r="S94" s="560">
        <v>0</v>
      </c>
      <c r="T94" s="560">
        <v>0</v>
      </c>
      <c r="U94" s="560">
        <v>0</v>
      </c>
      <c r="V94" s="560">
        <v>0</v>
      </c>
      <c r="W94" s="560">
        <v>0</v>
      </c>
      <c r="X94" s="560">
        <v>0</v>
      </c>
      <c r="Y94" s="560">
        <v>0</v>
      </c>
      <c r="Z94" s="560">
        <v>0</v>
      </c>
      <c r="AA94" s="560">
        <v>0</v>
      </c>
      <c r="AB94" s="560">
        <v>0</v>
      </c>
      <c r="AC94" s="560">
        <v>0</v>
      </c>
    </row>
    <row r="95" spans="1:29" x14ac:dyDescent="0.25">
      <c r="B95" s="269" t="s">
        <v>159</v>
      </c>
      <c r="C95" s="221" t="s">
        <v>193</v>
      </c>
      <c r="E95" s="270">
        <f t="shared" si="103"/>
        <v>1</v>
      </c>
      <c r="G95" s="560">
        <v>0</v>
      </c>
      <c r="H95" s="560">
        <v>0</v>
      </c>
      <c r="I95" s="560">
        <v>0</v>
      </c>
      <c r="J95" s="560">
        <v>0</v>
      </c>
      <c r="K95" s="560">
        <v>0</v>
      </c>
      <c r="L95" s="560">
        <v>0</v>
      </c>
      <c r="M95" s="537">
        <f>1-M94</f>
        <v>0.83333333333333337</v>
      </c>
      <c r="N95" s="537">
        <f>1-M95</f>
        <v>0.16666666666666663</v>
      </c>
      <c r="O95" s="560">
        <v>0</v>
      </c>
      <c r="P95" s="560">
        <v>0</v>
      </c>
      <c r="Q95" s="560">
        <v>0</v>
      </c>
      <c r="R95" s="560">
        <v>0</v>
      </c>
      <c r="S95" s="560">
        <v>0</v>
      </c>
      <c r="T95" s="560">
        <v>0</v>
      </c>
      <c r="U95" s="560">
        <v>0</v>
      </c>
      <c r="V95" s="560">
        <v>0</v>
      </c>
      <c r="W95" s="560">
        <v>0</v>
      </c>
      <c r="X95" s="560">
        <v>0</v>
      </c>
      <c r="Y95" s="560">
        <v>0</v>
      </c>
      <c r="Z95" s="560">
        <v>0</v>
      </c>
      <c r="AA95" s="560">
        <v>0</v>
      </c>
      <c r="AB95" s="560">
        <v>0</v>
      </c>
      <c r="AC95" s="560">
        <v>0</v>
      </c>
    </row>
    <row r="96" spans="1:29" x14ac:dyDescent="0.25">
      <c r="B96" s="269" t="s">
        <v>160</v>
      </c>
      <c r="C96" s="221" t="s">
        <v>193</v>
      </c>
      <c r="E96" s="270">
        <f t="shared" si="103"/>
        <v>1</v>
      </c>
      <c r="G96" s="560">
        <v>0</v>
      </c>
      <c r="H96" s="560">
        <v>0</v>
      </c>
      <c r="I96" s="560">
        <v>0</v>
      </c>
      <c r="J96" s="560">
        <v>0</v>
      </c>
      <c r="K96" s="560">
        <v>0</v>
      </c>
      <c r="L96" s="560">
        <v>0</v>
      </c>
      <c r="M96" s="560">
        <v>0</v>
      </c>
      <c r="N96" s="537">
        <f>1-N95</f>
        <v>0.83333333333333337</v>
      </c>
      <c r="O96" s="537">
        <f>1-N96</f>
        <v>0.16666666666666663</v>
      </c>
      <c r="P96" s="560">
        <v>0</v>
      </c>
      <c r="Q96" s="560">
        <v>0</v>
      </c>
      <c r="R96" s="560">
        <v>0</v>
      </c>
      <c r="S96" s="560">
        <v>0</v>
      </c>
      <c r="T96" s="560">
        <v>0</v>
      </c>
      <c r="U96" s="560">
        <v>0</v>
      </c>
      <c r="V96" s="560">
        <v>0</v>
      </c>
      <c r="W96" s="560">
        <v>0</v>
      </c>
      <c r="X96" s="560">
        <v>0</v>
      </c>
      <c r="Y96" s="560">
        <v>0</v>
      </c>
      <c r="Z96" s="560">
        <v>0</v>
      </c>
      <c r="AA96" s="560">
        <v>0</v>
      </c>
      <c r="AB96" s="560">
        <v>0</v>
      </c>
      <c r="AC96" s="560">
        <v>0</v>
      </c>
    </row>
    <row r="97" spans="2:29" x14ac:dyDescent="0.25">
      <c r="B97" s="269" t="s">
        <v>161</v>
      </c>
      <c r="C97" s="221" t="s">
        <v>193</v>
      </c>
      <c r="E97" s="270">
        <f t="shared" si="103"/>
        <v>1</v>
      </c>
      <c r="G97" s="560">
        <v>0</v>
      </c>
      <c r="H97" s="560">
        <v>0</v>
      </c>
      <c r="I97" s="560">
        <v>0</v>
      </c>
      <c r="J97" s="560">
        <v>0</v>
      </c>
      <c r="K97" s="560">
        <v>0</v>
      </c>
      <c r="L97" s="560">
        <v>0</v>
      </c>
      <c r="M97" s="560">
        <v>0</v>
      </c>
      <c r="N97" s="560">
        <v>0</v>
      </c>
      <c r="O97" s="537">
        <f>1-O96</f>
        <v>0.83333333333333337</v>
      </c>
      <c r="P97" s="537">
        <f>1-O97</f>
        <v>0.16666666666666663</v>
      </c>
      <c r="Q97" s="560">
        <v>0</v>
      </c>
      <c r="R97" s="560">
        <v>0</v>
      </c>
      <c r="S97" s="560">
        <v>0</v>
      </c>
      <c r="T97" s="560">
        <v>0</v>
      </c>
      <c r="U97" s="560">
        <v>0</v>
      </c>
      <c r="V97" s="560">
        <v>0</v>
      </c>
      <c r="W97" s="560">
        <v>0</v>
      </c>
      <c r="X97" s="560">
        <v>0</v>
      </c>
      <c r="Y97" s="560">
        <v>0</v>
      </c>
      <c r="Z97" s="560">
        <v>0</v>
      </c>
      <c r="AA97" s="560">
        <v>0</v>
      </c>
      <c r="AB97" s="560">
        <v>0</v>
      </c>
      <c r="AC97" s="560">
        <v>0</v>
      </c>
    </row>
    <row r="98" spans="2:29" x14ac:dyDescent="0.25">
      <c r="B98" s="269" t="s">
        <v>162</v>
      </c>
      <c r="C98" s="221" t="s">
        <v>193</v>
      </c>
      <c r="E98" s="270">
        <f t="shared" si="103"/>
        <v>1</v>
      </c>
      <c r="G98" s="560">
        <v>0</v>
      </c>
      <c r="H98" s="560">
        <v>0</v>
      </c>
      <c r="I98" s="560">
        <v>0</v>
      </c>
      <c r="J98" s="560">
        <v>0</v>
      </c>
      <c r="K98" s="560">
        <v>0</v>
      </c>
      <c r="L98" s="560">
        <v>0</v>
      </c>
      <c r="M98" s="560">
        <v>0</v>
      </c>
      <c r="N98" s="560">
        <v>0</v>
      </c>
      <c r="O98" s="560">
        <v>0</v>
      </c>
      <c r="P98" s="537">
        <f>1-P97</f>
        <v>0.83333333333333337</v>
      </c>
      <c r="Q98" s="537">
        <f>1-P98</f>
        <v>0.16666666666666663</v>
      </c>
      <c r="R98" s="560">
        <v>0</v>
      </c>
      <c r="S98" s="560">
        <v>0</v>
      </c>
      <c r="T98" s="560">
        <v>0</v>
      </c>
      <c r="U98" s="560">
        <v>0</v>
      </c>
      <c r="V98" s="560">
        <v>0</v>
      </c>
      <c r="W98" s="560">
        <v>0</v>
      </c>
      <c r="X98" s="560">
        <v>0</v>
      </c>
      <c r="Y98" s="560">
        <v>0</v>
      </c>
      <c r="Z98" s="560">
        <v>0</v>
      </c>
      <c r="AA98" s="560">
        <v>0</v>
      </c>
      <c r="AB98" s="560">
        <v>0</v>
      </c>
      <c r="AC98" s="560">
        <v>0</v>
      </c>
    </row>
    <row r="99" spans="2:29" x14ac:dyDescent="0.25">
      <c r="B99" s="269" t="s">
        <v>163</v>
      </c>
      <c r="C99" s="221" t="s">
        <v>193</v>
      </c>
      <c r="E99" s="270">
        <f t="shared" si="103"/>
        <v>1</v>
      </c>
      <c r="G99" s="560">
        <v>0</v>
      </c>
      <c r="H99" s="560">
        <v>0</v>
      </c>
      <c r="I99" s="560">
        <v>0</v>
      </c>
      <c r="J99" s="560">
        <v>0</v>
      </c>
      <c r="K99" s="560">
        <v>0</v>
      </c>
      <c r="L99" s="560">
        <v>0</v>
      </c>
      <c r="M99" s="560">
        <v>0</v>
      </c>
      <c r="N99" s="560">
        <v>0</v>
      </c>
      <c r="O99" s="560">
        <v>0</v>
      </c>
      <c r="P99" s="560">
        <v>0</v>
      </c>
      <c r="Q99" s="537">
        <f>1-Q98</f>
        <v>0.83333333333333337</v>
      </c>
      <c r="R99" s="537">
        <f>1-Q99</f>
        <v>0.16666666666666663</v>
      </c>
      <c r="S99" s="560">
        <v>0</v>
      </c>
      <c r="T99" s="560">
        <v>0</v>
      </c>
      <c r="U99" s="560">
        <v>0</v>
      </c>
      <c r="V99" s="560">
        <v>0</v>
      </c>
      <c r="W99" s="560">
        <v>0</v>
      </c>
      <c r="X99" s="560">
        <v>0</v>
      </c>
      <c r="Y99" s="560">
        <v>0</v>
      </c>
      <c r="Z99" s="560">
        <v>0</v>
      </c>
      <c r="AA99" s="560">
        <v>0</v>
      </c>
      <c r="AB99" s="560">
        <v>0</v>
      </c>
      <c r="AC99" s="560">
        <v>0</v>
      </c>
    </row>
    <row r="100" spans="2:29" x14ac:dyDescent="0.25">
      <c r="B100" s="269" t="s">
        <v>164</v>
      </c>
      <c r="C100" s="221" t="s">
        <v>193</v>
      </c>
      <c r="E100" s="270">
        <f t="shared" si="103"/>
        <v>1</v>
      </c>
      <c r="G100" s="560">
        <v>0</v>
      </c>
      <c r="H100" s="560">
        <v>0</v>
      </c>
      <c r="I100" s="560">
        <v>0</v>
      </c>
      <c r="J100" s="560">
        <v>0</v>
      </c>
      <c r="K100" s="560">
        <v>0</v>
      </c>
      <c r="L100" s="560">
        <v>0</v>
      </c>
      <c r="M100" s="560">
        <v>0</v>
      </c>
      <c r="N100" s="560">
        <v>0</v>
      </c>
      <c r="O100" s="560">
        <v>0</v>
      </c>
      <c r="P100" s="560">
        <v>0</v>
      </c>
      <c r="Q100" s="560">
        <v>0</v>
      </c>
      <c r="R100" s="537">
        <f>1-R99</f>
        <v>0.83333333333333337</v>
      </c>
      <c r="S100" s="537">
        <f>1-R100</f>
        <v>0.16666666666666663</v>
      </c>
      <c r="T100" s="560">
        <v>0</v>
      </c>
      <c r="U100" s="560">
        <v>0</v>
      </c>
      <c r="V100" s="560">
        <v>0</v>
      </c>
      <c r="W100" s="560">
        <v>0</v>
      </c>
      <c r="X100" s="560">
        <v>0</v>
      </c>
      <c r="Y100" s="560">
        <v>0</v>
      </c>
      <c r="Z100" s="560">
        <v>0</v>
      </c>
      <c r="AA100" s="560">
        <v>0</v>
      </c>
      <c r="AB100" s="560">
        <v>0</v>
      </c>
      <c r="AC100" s="560">
        <v>0</v>
      </c>
    </row>
    <row r="101" spans="2:29" x14ac:dyDescent="0.25">
      <c r="B101" s="269" t="s">
        <v>165</v>
      </c>
      <c r="C101" s="221" t="s">
        <v>193</v>
      </c>
      <c r="E101" s="270">
        <f t="shared" si="103"/>
        <v>1</v>
      </c>
      <c r="G101" s="560">
        <v>0</v>
      </c>
      <c r="H101" s="560">
        <v>0</v>
      </c>
      <c r="I101" s="560">
        <v>0</v>
      </c>
      <c r="J101" s="560">
        <v>0</v>
      </c>
      <c r="K101" s="560">
        <v>0</v>
      </c>
      <c r="L101" s="560">
        <v>0</v>
      </c>
      <c r="M101" s="560">
        <v>0</v>
      </c>
      <c r="N101" s="560">
        <v>0</v>
      </c>
      <c r="O101" s="560">
        <v>0</v>
      </c>
      <c r="P101" s="560">
        <v>0</v>
      </c>
      <c r="Q101" s="560">
        <v>0</v>
      </c>
      <c r="R101" s="560">
        <v>0</v>
      </c>
      <c r="S101" s="537">
        <f>1-S100</f>
        <v>0.83333333333333337</v>
      </c>
      <c r="T101" s="537">
        <f>1-S101</f>
        <v>0.16666666666666663</v>
      </c>
      <c r="U101" s="560">
        <v>0</v>
      </c>
      <c r="V101" s="560">
        <v>0</v>
      </c>
      <c r="W101" s="560">
        <v>0</v>
      </c>
      <c r="X101" s="560">
        <v>0</v>
      </c>
      <c r="Y101" s="560">
        <v>0</v>
      </c>
      <c r="Z101" s="560">
        <v>0</v>
      </c>
      <c r="AA101" s="560">
        <v>0</v>
      </c>
      <c r="AB101" s="560">
        <v>0</v>
      </c>
      <c r="AC101" s="560">
        <v>0</v>
      </c>
    </row>
    <row r="102" spans="2:29" x14ac:dyDescent="0.25">
      <c r="B102" s="269" t="s">
        <v>166</v>
      </c>
      <c r="C102" s="221" t="s">
        <v>193</v>
      </c>
      <c r="E102" s="270">
        <f t="shared" si="103"/>
        <v>1</v>
      </c>
      <c r="G102" s="560">
        <v>0</v>
      </c>
      <c r="H102" s="560">
        <v>0</v>
      </c>
      <c r="I102" s="560">
        <v>0</v>
      </c>
      <c r="J102" s="560">
        <v>0</v>
      </c>
      <c r="K102" s="560">
        <v>0</v>
      </c>
      <c r="L102" s="560">
        <v>0</v>
      </c>
      <c r="M102" s="560">
        <v>0</v>
      </c>
      <c r="N102" s="560">
        <v>0</v>
      </c>
      <c r="O102" s="560">
        <v>0</v>
      </c>
      <c r="P102" s="560">
        <v>0</v>
      </c>
      <c r="Q102" s="560">
        <v>0</v>
      </c>
      <c r="R102" s="560">
        <v>0</v>
      </c>
      <c r="S102" s="560">
        <v>0</v>
      </c>
      <c r="T102" s="537">
        <f>1-T101</f>
        <v>0.83333333333333337</v>
      </c>
      <c r="U102" s="537">
        <f>1-T102</f>
        <v>0.16666666666666663</v>
      </c>
      <c r="V102" s="560">
        <v>0</v>
      </c>
      <c r="W102" s="560">
        <v>0</v>
      </c>
      <c r="X102" s="560">
        <v>0</v>
      </c>
      <c r="Y102" s="560">
        <v>0</v>
      </c>
      <c r="Z102" s="560">
        <v>0</v>
      </c>
      <c r="AA102" s="560">
        <v>0</v>
      </c>
      <c r="AB102" s="560">
        <v>0</v>
      </c>
      <c r="AC102" s="560">
        <v>0</v>
      </c>
    </row>
    <row r="103" spans="2:29" x14ac:dyDescent="0.25">
      <c r="B103" s="269" t="s">
        <v>167</v>
      </c>
      <c r="C103" s="221" t="s">
        <v>193</v>
      </c>
      <c r="E103" s="270">
        <f t="shared" si="103"/>
        <v>1</v>
      </c>
      <c r="G103" s="560">
        <v>0</v>
      </c>
      <c r="H103" s="560">
        <v>0</v>
      </c>
      <c r="I103" s="560">
        <v>0</v>
      </c>
      <c r="J103" s="560">
        <v>0</v>
      </c>
      <c r="K103" s="560">
        <v>0</v>
      </c>
      <c r="L103" s="560">
        <v>0</v>
      </c>
      <c r="M103" s="560">
        <v>0</v>
      </c>
      <c r="N103" s="560">
        <v>0</v>
      </c>
      <c r="O103" s="560">
        <v>0</v>
      </c>
      <c r="P103" s="560">
        <v>0</v>
      </c>
      <c r="Q103" s="560">
        <v>0</v>
      </c>
      <c r="R103" s="560">
        <v>0</v>
      </c>
      <c r="S103" s="560">
        <v>0</v>
      </c>
      <c r="T103" s="560">
        <v>0</v>
      </c>
      <c r="U103" s="537">
        <f>1-U102</f>
        <v>0.83333333333333337</v>
      </c>
      <c r="V103" s="537">
        <f>1-U103</f>
        <v>0.16666666666666663</v>
      </c>
      <c r="W103" s="560">
        <v>0</v>
      </c>
      <c r="X103" s="560">
        <v>0</v>
      </c>
      <c r="Y103" s="560">
        <v>0</v>
      </c>
      <c r="Z103" s="560">
        <v>0</v>
      </c>
      <c r="AA103" s="560">
        <v>0</v>
      </c>
      <c r="AB103" s="560">
        <v>0</v>
      </c>
      <c r="AC103" s="560">
        <v>0</v>
      </c>
    </row>
    <row r="104" spans="2:29" x14ac:dyDescent="0.25">
      <c r="B104" s="269" t="s">
        <v>168</v>
      </c>
      <c r="C104" s="221" t="s">
        <v>193</v>
      </c>
      <c r="E104" s="270">
        <f t="shared" si="103"/>
        <v>1</v>
      </c>
      <c r="G104" s="560">
        <v>0</v>
      </c>
      <c r="H104" s="560">
        <v>0</v>
      </c>
      <c r="I104" s="560">
        <v>0</v>
      </c>
      <c r="J104" s="560">
        <v>0</v>
      </c>
      <c r="K104" s="560">
        <v>0</v>
      </c>
      <c r="L104" s="560">
        <v>0</v>
      </c>
      <c r="M104" s="560">
        <v>0</v>
      </c>
      <c r="N104" s="560">
        <v>0</v>
      </c>
      <c r="O104" s="560">
        <v>0</v>
      </c>
      <c r="P104" s="560">
        <v>0</v>
      </c>
      <c r="Q104" s="560">
        <v>0</v>
      </c>
      <c r="R104" s="560">
        <v>0</v>
      </c>
      <c r="S104" s="560">
        <v>0</v>
      </c>
      <c r="T104" s="560">
        <v>0</v>
      </c>
      <c r="U104" s="560">
        <v>0</v>
      </c>
      <c r="V104" s="537">
        <f>1-V103</f>
        <v>0.83333333333333337</v>
      </c>
      <c r="W104" s="537">
        <f>1-V104</f>
        <v>0.16666666666666663</v>
      </c>
      <c r="X104" s="560">
        <v>0</v>
      </c>
      <c r="Y104" s="560">
        <v>0</v>
      </c>
      <c r="Z104" s="560">
        <v>0</v>
      </c>
      <c r="AA104" s="560">
        <v>0</v>
      </c>
      <c r="AB104" s="560">
        <v>0</v>
      </c>
      <c r="AC104" s="560">
        <v>0</v>
      </c>
    </row>
    <row r="105" spans="2:29" x14ac:dyDescent="0.25">
      <c r="B105" s="269" t="s">
        <v>169</v>
      </c>
      <c r="C105" s="221" t="s">
        <v>193</v>
      </c>
      <c r="E105" s="270">
        <f t="shared" si="103"/>
        <v>1</v>
      </c>
      <c r="G105" s="560">
        <v>0</v>
      </c>
      <c r="H105" s="560">
        <v>0</v>
      </c>
      <c r="I105" s="560">
        <v>0</v>
      </c>
      <c r="J105" s="560">
        <v>0</v>
      </c>
      <c r="K105" s="560">
        <v>0</v>
      </c>
      <c r="L105" s="560">
        <v>0</v>
      </c>
      <c r="M105" s="560">
        <v>0</v>
      </c>
      <c r="N105" s="560">
        <v>0</v>
      </c>
      <c r="O105" s="560">
        <v>0</v>
      </c>
      <c r="P105" s="560">
        <v>0</v>
      </c>
      <c r="Q105" s="560">
        <v>0</v>
      </c>
      <c r="R105" s="560">
        <v>0</v>
      </c>
      <c r="S105" s="560">
        <v>0</v>
      </c>
      <c r="T105" s="560">
        <v>0</v>
      </c>
      <c r="U105" s="560">
        <v>0</v>
      </c>
      <c r="V105" s="560">
        <v>0</v>
      </c>
      <c r="W105" s="537">
        <f>1-W104</f>
        <v>0.83333333333333337</v>
      </c>
      <c r="X105" s="537">
        <f>1-W105</f>
        <v>0.16666666666666663</v>
      </c>
      <c r="Y105" s="560">
        <v>0</v>
      </c>
      <c r="Z105" s="560">
        <v>0</v>
      </c>
      <c r="AA105" s="560">
        <v>0</v>
      </c>
      <c r="AB105" s="560">
        <v>0</v>
      </c>
      <c r="AC105" s="560">
        <v>0</v>
      </c>
    </row>
    <row r="106" spans="2:29" x14ac:dyDescent="0.25">
      <c r="B106" s="269" t="s">
        <v>170</v>
      </c>
      <c r="C106" s="221" t="s">
        <v>193</v>
      </c>
      <c r="E106" s="270">
        <f t="shared" si="103"/>
        <v>1</v>
      </c>
      <c r="G106" s="560">
        <v>0</v>
      </c>
      <c r="H106" s="560">
        <v>0</v>
      </c>
      <c r="I106" s="560">
        <v>0</v>
      </c>
      <c r="J106" s="560">
        <v>0</v>
      </c>
      <c r="K106" s="560">
        <v>0</v>
      </c>
      <c r="L106" s="560">
        <v>0</v>
      </c>
      <c r="M106" s="560">
        <v>0</v>
      </c>
      <c r="N106" s="560">
        <v>0</v>
      </c>
      <c r="O106" s="560">
        <v>0</v>
      </c>
      <c r="P106" s="560">
        <v>0</v>
      </c>
      <c r="Q106" s="560">
        <v>0</v>
      </c>
      <c r="R106" s="560">
        <v>0</v>
      </c>
      <c r="S106" s="560">
        <v>0</v>
      </c>
      <c r="T106" s="560">
        <v>0</v>
      </c>
      <c r="U106" s="560">
        <v>0</v>
      </c>
      <c r="V106" s="560">
        <v>0</v>
      </c>
      <c r="W106" s="560">
        <v>0</v>
      </c>
      <c r="X106" s="537">
        <f>1-X105</f>
        <v>0.83333333333333337</v>
      </c>
      <c r="Y106" s="537">
        <f>1-X106</f>
        <v>0.16666666666666663</v>
      </c>
      <c r="Z106" s="560">
        <v>0</v>
      </c>
      <c r="AA106" s="560">
        <v>0</v>
      </c>
      <c r="AB106" s="560">
        <v>0</v>
      </c>
      <c r="AC106" s="560">
        <v>0</v>
      </c>
    </row>
    <row r="107" spans="2:29" x14ac:dyDescent="0.25">
      <c r="B107" s="269" t="s">
        <v>171</v>
      </c>
      <c r="C107" s="221" t="s">
        <v>193</v>
      </c>
      <c r="E107" s="270">
        <f t="shared" si="103"/>
        <v>1</v>
      </c>
      <c r="G107" s="560">
        <v>0</v>
      </c>
      <c r="H107" s="560">
        <v>0</v>
      </c>
      <c r="I107" s="560">
        <v>0</v>
      </c>
      <c r="J107" s="560">
        <v>0</v>
      </c>
      <c r="K107" s="560">
        <v>0</v>
      </c>
      <c r="L107" s="560">
        <v>0</v>
      </c>
      <c r="M107" s="560">
        <v>0</v>
      </c>
      <c r="N107" s="560">
        <v>0</v>
      </c>
      <c r="O107" s="560">
        <v>0</v>
      </c>
      <c r="P107" s="560">
        <v>0</v>
      </c>
      <c r="Q107" s="560">
        <v>0</v>
      </c>
      <c r="R107" s="560">
        <v>0</v>
      </c>
      <c r="S107" s="560">
        <v>0</v>
      </c>
      <c r="T107" s="560">
        <v>0</v>
      </c>
      <c r="U107" s="560">
        <v>0</v>
      </c>
      <c r="V107" s="560">
        <v>0</v>
      </c>
      <c r="W107" s="560">
        <v>0</v>
      </c>
      <c r="X107" s="560">
        <v>0</v>
      </c>
      <c r="Y107" s="537">
        <f>1-Y106</f>
        <v>0.83333333333333337</v>
      </c>
      <c r="Z107" s="537">
        <f>1-Y107</f>
        <v>0.16666666666666663</v>
      </c>
      <c r="AA107" s="560">
        <v>0</v>
      </c>
      <c r="AB107" s="560">
        <v>0</v>
      </c>
      <c r="AC107" s="560">
        <v>0</v>
      </c>
    </row>
    <row r="108" spans="2:29" x14ac:dyDescent="0.25">
      <c r="B108" s="269" t="s">
        <v>172</v>
      </c>
      <c r="C108" s="221" t="s">
        <v>193</v>
      </c>
      <c r="E108" s="270">
        <f t="shared" si="103"/>
        <v>1</v>
      </c>
      <c r="G108" s="560">
        <v>0</v>
      </c>
      <c r="H108" s="560">
        <v>0</v>
      </c>
      <c r="I108" s="560">
        <v>0</v>
      </c>
      <c r="J108" s="560">
        <v>0</v>
      </c>
      <c r="K108" s="560">
        <v>0</v>
      </c>
      <c r="L108" s="560">
        <v>0</v>
      </c>
      <c r="M108" s="560">
        <v>0</v>
      </c>
      <c r="N108" s="560">
        <v>0</v>
      </c>
      <c r="O108" s="560">
        <v>0</v>
      </c>
      <c r="P108" s="560">
        <v>0</v>
      </c>
      <c r="Q108" s="560">
        <v>0</v>
      </c>
      <c r="R108" s="560">
        <v>0</v>
      </c>
      <c r="S108" s="560">
        <v>0</v>
      </c>
      <c r="T108" s="560">
        <v>0</v>
      </c>
      <c r="U108" s="560">
        <v>0</v>
      </c>
      <c r="V108" s="560">
        <v>0</v>
      </c>
      <c r="W108" s="560">
        <v>0</v>
      </c>
      <c r="X108" s="560">
        <v>0</v>
      </c>
      <c r="Y108" s="560">
        <v>0</v>
      </c>
      <c r="Z108" s="537">
        <f>1-Z107</f>
        <v>0.83333333333333337</v>
      </c>
      <c r="AA108" s="537">
        <f>1-Z108</f>
        <v>0.16666666666666663</v>
      </c>
      <c r="AB108" s="560">
        <v>0</v>
      </c>
      <c r="AC108" s="560">
        <v>0</v>
      </c>
    </row>
    <row r="109" spans="2:29" x14ac:dyDescent="0.25">
      <c r="B109" s="269" t="s">
        <v>173</v>
      </c>
      <c r="C109" s="221" t="s">
        <v>193</v>
      </c>
      <c r="E109" s="270">
        <f t="shared" si="103"/>
        <v>1</v>
      </c>
      <c r="G109" s="560">
        <v>0</v>
      </c>
      <c r="H109" s="560">
        <v>0</v>
      </c>
      <c r="I109" s="560">
        <v>0</v>
      </c>
      <c r="J109" s="560">
        <v>0</v>
      </c>
      <c r="K109" s="560">
        <v>0</v>
      </c>
      <c r="L109" s="560">
        <v>0</v>
      </c>
      <c r="M109" s="560">
        <v>0</v>
      </c>
      <c r="N109" s="560">
        <v>0</v>
      </c>
      <c r="O109" s="560">
        <v>0</v>
      </c>
      <c r="P109" s="560">
        <v>0</v>
      </c>
      <c r="Q109" s="560">
        <v>0</v>
      </c>
      <c r="R109" s="560">
        <v>0</v>
      </c>
      <c r="S109" s="560">
        <v>0</v>
      </c>
      <c r="T109" s="560">
        <v>0</v>
      </c>
      <c r="U109" s="560">
        <v>0</v>
      </c>
      <c r="V109" s="560">
        <v>0</v>
      </c>
      <c r="W109" s="560">
        <v>0</v>
      </c>
      <c r="X109" s="560">
        <v>0</v>
      </c>
      <c r="Y109" s="560">
        <v>0</v>
      </c>
      <c r="Z109" s="560">
        <v>0</v>
      </c>
      <c r="AA109" s="537">
        <f>1-AA108</f>
        <v>0.83333333333333337</v>
      </c>
      <c r="AB109" s="537">
        <f>1-AA109</f>
        <v>0.16666666666666663</v>
      </c>
      <c r="AC109" s="560">
        <v>0</v>
      </c>
    </row>
    <row r="110" spans="2:29" x14ac:dyDescent="0.25">
      <c r="B110" s="271" t="s">
        <v>174</v>
      </c>
      <c r="C110" s="235" t="s">
        <v>193</v>
      </c>
      <c r="D110" s="228"/>
      <c r="E110" s="272">
        <f t="shared" si="103"/>
        <v>1</v>
      </c>
      <c r="F110" s="228"/>
      <c r="G110" s="561">
        <v>0</v>
      </c>
      <c r="H110" s="561">
        <v>0</v>
      </c>
      <c r="I110" s="561">
        <v>0</v>
      </c>
      <c r="J110" s="561">
        <v>0</v>
      </c>
      <c r="K110" s="561">
        <v>0</v>
      </c>
      <c r="L110" s="561">
        <v>0</v>
      </c>
      <c r="M110" s="561">
        <v>0</v>
      </c>
      <c r="N110" s="561">
        <v>0</v>
      </c>
      <c r="O110" s="561">
        <v>0</v>
      </c>
      <c r="P110" s="561">
        <v>0</v>
      </c>
      <c r="Q110" s="561">
        <v>0</v>
      </c>
      <c r="R110" s="561">
        <v>0</v>
      </c>
      <c r="S110" s="561">
        <v>0</v>
      </c>
      <c r="T110" s="561">
        <v>0</v>
      </c>
      <c r="U110" s="561">
        <v>0</v>
      </c>
      <c r="V110" s="561">
        <v>0</v>
      </c>
      <c r="W110" s="561">
        <v>0</v>
      </c>
      <c r="X110" s="561">
        <v>0</v>
      </c>
      <c r="Y110" s="561">
        <v>0</v>
      </c>
      <c r="Z110" s="561">
        <v>0</v>
      </c>
      <c r="AA110" s="561">
        <v>0</v>
      </c>
      <c r="AB110" s="541">
        <f>1-AB109</f>
        <v>0.83333333333333337</v>
      </c>
      <c r="AC110" s="541">
        <f>1-AB110</f>
        <v>0.16666666666666663</v>
      </c>
    </row>
    <row r="111" spans="2:29" s="19" customFormat="1" x14ac:dyDescent="0.25">
      <c r="B111" s="245"/>
      <c r="C111" s="291" t="s">
        <v>193</v>
      </c>
      <c r="D111" s="245"/>
      <c r="E111" s="246"/>
      <c r="F111" s="245"/>
      <c r="G111" s="562">
        <f>SUM(G91:G110)</f>
        <v>0</v>
      </c>
      <c r="H111" s="562">
        <f>SUM(H91:H110)</f>
        <v>0</v>
      </c>
      <c r="I111" s="562">
        <f t="shared" ref="I111" si="104">SUM(I91:I110)</f>
        <v>0.83333333333333337</v>
      </c>
      <c r="J111" s="562">
        <f t="shared" ref="J111" si="105">SUM(J91:J110)</f>
        <v>1</v>
      </c>
      <c r="K111" s="563">
        <f t="shared" ref="K111" si="106">SUM(K91:K110)</f>
        <v>1</v>
      </c>
      <c r="L111" s="562">
        <f t="shared" ref="L111" si="107">SUM(L91:L110)</f>
        <v>1</v>
      </c>
      <c r="M111" s="562">
        <f t="shared" ref="M111" si="108">SUM(M91:M110)</f>
        <v>1</v>
      </c>
      <c r="N111" s="562">
        <f t="shared" ref="N111" si="109">SUM(N91:N110)</f>
        <v>1</v>
      </c>
      <c r="O111" s="562">
        <f t="shared" ref="O111" si="110">SUM(O91:O110)</f>
        <v>1</v>
      </c>
      <c r="P111" s="562">
        <f t="shared" ref="P111" si="111">SUM(P91:P110)</f>
        <v>1</v>
      </c>
      <c r="Q111" s="562">
        <f t="shared" ref="Q111" si="112">SUM(Q91:Q110)</f>
        <v>1</v>
      </c>
      <c r="R111" s="562">
        <f t="shared" ref="R111" si="113">SUM(R91:R110)</f>
        <v>1</v>
      </c>
      <c r="S111" s="562">
        <f t="shared" ref="S111" si="114">SUM(S91:S110)</f>
        <v>1</v>
      </c>
      <c r="T111" s="562">
        <f t="shared" ref="T111" si="115">SUM(T91:T110)</f>
        <v>1</v>
      </c>
      <c r="U111" s="562">
        <f t="shared" ref="U111" si="116">SUM(U91:U110)</f>
        <v>1</v>
      </c>
      <c r="V111" s="562">
        <f t="shared" ref="V111" si="117">SUM(V91:V110)</f>
        <v>1</v>
      </c>
      <c r="W111" s="562">
        <f t="shared" ref="W111" si="118">SUM(W91:W110)</f>
        <v>1</v>
      </c>
      <c r="X111" s="562">
        <f t="shared" ref="X111" si="119">SUM(X91:X110)</f>
        <v>1</v>
      </c>
      <c r="Y111" s="562">
        <f t="shared" ref="Y111" si="120">SUM(Y91:Y110)</f>
        <v>1</v>
      </c>
      <c r="Z111" s="562">
        <f t="shared" ref="Z111" si="121">SUM(Z91:Z110)</f>
        <v>1</v>
      </c>
      <c r="AA111" s="563">
        <f t="shared" ref="AA111" si="122">SUM(AA91:AA110)</f>
        <v>1</v>
      </c>
      <c r="AB111" s="563">
        <f t="shared" ref="AB111:AC111" si="123">SUM(AB91:AB110)</f>
        <v>1</v>
      </c>
      <c r="AC111" s="563">
        <f t="shared" si="123"/>
        <v>0.16666666666666663</v>
      </c>
    </row>
    <row r="112" spans="2:29" x14ac:dyDescent="0.25">
      <c r="B112" s="4"/>
      <c r="C112" s="4"/>
      <c r="D112" s="4"/>
      <c r="E112" s="24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9" x14ac:dyDescent="0.25">
      <c r="B113" s="264" t="s">
        <v>175</v>
      </c>
      <c r="C113" s="4"/>
      <c r="D113" s="243"/>
      <c r="E113" s="265" t="s">
        <v>177</v>
      </c>
      <c r="F113" s="243"/>
      <c r="G113" s="266">
        <v>2019</v>
      </c>
      <c r="H113" s="266">
        <v>2020</v>
      </c>
      <c r="I113" s="266">
        <v>2021</v>
      </c>
      <c r="J113" s="266">
        <v>2022</v>
      </c>
      <c r="K113" s="266">
        <v>2023</v>
      </c>
      <c r="L113" s="266">
        <v>2024</v>
      </c>
      <c r="M113" s="266">
        <v>2025</v>
      </c>
      <c r="N113" s="266">
        <v>2026</v>
      </c>
      <c r="O113" s="266">
        <v>2027</v>
      </c>
      <c r="P113" s="266">
        <v>2028</v>
      </c>
      <c r="Q113" s="266">
        <v>2029</v>
      </c>
      <c r="R113" s="266">
        <v>2030</v>
      </c>
      <c r="S113" s="266">
        <v>2031</v>
      </c>
      <c r="T113" s="266">
        <v>2032</v>
      </c>
      <c r="U113" s="266">
        <v>2033</v>
      </c>
      <c r="V113" s="266">
        <v>2034</v>
      </c>
      <c r="W113" s="266">
        <v>2035</v>
      </c>
      <c r="X113" s="266">
        <v>2036</v>
      </c>
      <c r="Y113" s="266">
        <v>2037</v>
      </c>
      <c r="Z113" s="266">
        <v>2038</v>
      </c>
      <c r="AA113" s="266">
        <v>2039</v>
      </c>
      <c r="AB113" s="266">
        <v>2040</v>
      </c>
      <c r="AC113" s="266">
        <v>2041</v>
      </c>
    </row>
    <row r="114" spans="2:29" x14ac:dyDescent="0.25">
      <c r="B114" s="267" t="s">
        <v>155</v>
      </c>
      <c r="C114" s="290" t="s">
        <v>2</v>
      </c>
      <c r="D114" s="543"/>
      <c r="E114" s="542" t="str">
        <f t="array" ref="E114:E133">TRANSPOSE('PPA Pricing &amp; Output (R)'!G69:Z69)</f>
        <v>XXXXXXXX</v>
      </c>
      <c r="F114" s="543"/>
      <c r="G114" s="544" t="e">
        <f>$E114*G91</f>
        <v>#VALUE!</v>
      </c>
      <c r="H114" s="544" t="e">
        <f>$E114*H91</f>
        <v>#VALUE!</v>
      </c>
      <c r="I114" s="544" t="e">
        <f t="shared" ref="I114:AB114" si="124">$E114*I91</f>
        <v>#VALUE!</v>
      </c>
      <c r="J114" s="544" t="e">
        <f t="shared" si="124"/>
        <v>#VALUE!</v>
      </c>
      <c r="K114" s="544" t="e">
        <f t="shared" si="124"/>
        <v>#VALUE!</v>
      </c>
      <c r="L114" s="544" t="e">
        <f t="shared" si="124"/>
        <v>#VALUE!</v>
      </c>
      <c r="M114" s="544" t="e">
        <f t="shared" si="124"/>
        <v>#VALUE!</v>
      </c>
      <c r="N114" s="544" t="e">
        <f t="shared" si="124"/>
        <v>#VALUE!</v>
      </c>
      <c r="O114" s="544" t="e">
        <f t="shared" si="124"/>
        <v>#VALUE!</v>
      </c>
      <c r="P114" s="544" t="e">
        <f t="shared" si="124"/>
        <v>#VALUE!</v>
      </c>
      <c r="Q114" s="544" t="e">
        <f t="shared" si="124"/>
        <v>#VALUE!</v>
      </c>
      <c r="R114" s="544" t="e">
        <f t="shared" si="124"/>
        <v>#VALUE!</v>
      </c>
      <c r="S114" s="544" t="e">
        <f t="shared" si="124"/>
        <v>#VALUE!</v>
      </c>
      <c r="T114" s="544" t="e">
        <f t="shared" si="124"/>
        <v>#VALUE!</v>
      </c>
      <c r="U114" s="544" t="e">
        <f t="shared" si="124"/>
        <v>#VALUE!</v>
      </c>
      <c r="V114" s="544" t="e">
        <f t="shared" si="124"/>
        <v>#VALUE!</v>
      </c>
      <c r="W114" s="544" t="e">
        <f t="shared" si="124"/>
        <v>#VALUE!</v>
      </c>
      <c r="X114" s="544" t="e">
        <f t="shared" si="124"/>
        <v>#VALUE!</v>
      </c>
      <c r="Y114" s="544" t="e">
        <f t="shared" si="124"/>
        <v>#VALUE!</v>
      </c>
      <c r="Z114" s="544" t="e">
        <f t="shared" si="124"/>
        <v>#VALUE!</v>
      </c>
      <c r="AA114" s="544" t="e">
        <f t="shared" si="124"/>
        <v>#VALUE!</v>
      </c>
      <c r="AB114" s="544" t="e">
        <f t="shared" si="124"/>
        <v>#VALUE!</v>
      </c>
      <c r="AC114" s="544" t="e">
        <f t="shared" ref="AC114" si="125">$E114*AC91</f>
        <v>#VALUE!</v>
      </c>
    </row>
    <row r="115" spans="2:29" x14ac:dyDescent="0.25">
      <c r="B115" s="269" t="s">
        <v>156</v>
      </c>
      <c r="C115" s="221" t="s">
        <v>2</v>
      </c>
      <c r="D115" s="546"/>
      <c r="E115" s="564" t="str">
        <v>XXXXXXXX</v>
      </c>
      <c r="F115" s="546"/>
      <c r="G115" s="547" t="e">
        <f t="shared" ref="G115:AB115" si="126">$E115*G92</f>
        <v>#VALUE!</v>
      </c>
      <c r="H115" s="547" t="e">
        <f t="shared" si="126"/>
        <v>#VALUE!</v>
      </c>
      <c r="I115" s="547" t="e">
        <f t="shared" si="126"/>
        <v>#VALUE!</v>
      </c>
      <c r="J115" s="547" t="e">
        <f t="shared" si="126"/>
        <v>#VALUE!</v>
      </c>
      <c r="K115" s="547" t="e">
        <f t="shared" si="126"/>
        <v>#VALUE!</v>
      </c>
      <c r="L115" s="547" t="e">
        <f t="shared" si="126"/>
        <v>#VALUE!</v>
      </c>
      <c r="M115" s="547" t="e">
        <f t="shared" si="126"/>
        <v>#VALUE!</v>
      </c>
      <c r="N115" s="547" t="e">
        <f t="shared" si="126"/>
        <v>#VALUE!</v>
      </c>
      <c r="O115" s="547" t="e">
        <f t="shared" si="126"/>
        <v>#VALUE!</v>
      </c>
      <c r="P115" s="547" t="e">
        <f t="shared" si="126"/>
        <v>#VALUE!</v>
      </c>
      <c r="Q115" s="547" t="e">
        <f t="shared" si="126"/>
        <v>#VALUE!</v>
      </c>
      <c r="R115" s="547" t="e">
        <f t="shared" si="126"/>
        <v>#VALUE!</v>
      </c>
      <c r="S115" s="547" t="e">
        <f t="shared" si="126"/>
        <v>#VALUE!</v>
      </c>
      <c r="T115" s="547" t="e">
        <f t="shared" si="126"/>
        <v>#VALUE!</v>
      </c>
      <c r="U115" s="547" t="e">
        <f t="shared" si="126"/>
        <v>#VALUE!</v>
      </c>
      <c r="V115" s="547" t="e">
        <f t="shared" si="126"/>
        <v>#VALUE!</v>
      </c>
      <c r="W115" s="547" t="e">
        <f t="shared" si="126"/>
        <v>#VALUE!</v>
      </c>
      <c r="X115" s="547" t="e">
        <f t="shared" si="126"/>
        <v>#VALUE!</v>
      </c>
      <c r="Y115" s="547" t="e">
        <f t="shared" si="126"/>
        <v>#VALUE!</v>
      </c>
      <c r="Z115" s="547" t="e">
        <f t="shared" si="126"/>
        <v>#VALUE!</v>
      </c>
      <c r="AA115" s="547" t="e">
        <f t="shared" si="126"/>
        <v>#VALUE!</v>
      </c>
      <c r="AB115" s="547" t="e">
        <f t="shared" si="126"/>
        <v>#VALUE!</v>
      </c>
      <c r="AC115" s="547" t="e">
        <f t="shared" ref="AC115" si="127">$E115*AC92</f>
        <v>#VALUE!</v>
      </c>
    </row>
    <row r="116" spans="2:29" x14ac:dyDescent="0.25">
      <c r="B116" s="269" t="s">
        <v>157</v>
      </c>
      <c r="C116" s="221" t="s">
        <v>2</v>
      </c>
      <c r="D116" s="546"/>
      <c r="E116" s="564" t="str">
        <v>XXXXXXXX</v>
      </c>
      <c r="F116" s="546"/>
      <c r="G116" s="547" t="e">
        <f t="shared" ref="G116:AB116" si="128">$E116*G93</f>
        <v>#VALUE!</v>
      </c>
      <c r="H116" s="547" t="e">
        <f t="shared" si="128"/>
        <v>#VALUE!</v>
      </c>
      <c r="I116" s="547" t="e">
        <f t="shared" si="128"/>
        <v>#VALUE!</v>
      </c>
      <c r="J116" s="547" t="e">
        <f t="shared" si="128"/>
        <v>#VALUE!</v>
      </c>
      <c r="K116" s="547" t="e">
        <f t="shared" si="128"/>
        <v>#VALUE!</v>
      </c>
      <c r="L116" s="547" t="e">
        <f t="shared" si="128"/>
        <v>#VALUE!</v>
      </c>
      <c r="M116" s="547" t="e">
        <f t="shared" si="128"/>
        <v>#VALUE!</v>
      </c>
      <c r="N116" s="547" t="e">
        <f t="shared" si="128"/>
        <v>#VALUE!</v>
      </c>
      <c r="O116" s="547" t="e">
        <f t="shared" si="128"/>
        <v>#VALUE!</v>
      </c>
      <c r="P116" s="547" t="e">
        <f t="shared" si="128"/>
        <v>#VALUE!</v>
      </c>
      <c r="Q116" s="547" t="e">
        <f t="shared" si="128"/>
        <v>#VALUE!</v>
      </c>
      <c r="R116" s="547" t="e">
        <f t="shared" si="128"/>
        <v>#VALUE!</v>
      </c>
      <c r="S116" s="547" t="e">
        <f t="shared" si="128"/>
        <v>#VALUE!</v>
      </c>
      <c r="T116" s="547" t="e">
        <f t="shared" si="128"/>
        <v>#VALUE!</v>
      </c>
      <c r="U116" s="547" t="e">
        <f t="shared" si="128"/>
        <v>#VALUE!</v>
      </c>
      <c r="V116" s="547" t="e">
        <f t="shared" si="128"/>
        <v>#VALUE!</v>
      </c>
      <c r="W116" s="547" t="e">
        <f t="shared" si="128"/>
        <v>#VALUE!</v>
      </c>
      <c r="X116" s="547" t="e">
        <f t="shared" si="128"/>
        <v>#VALUE!</v>
      </c>
      <c r="Y116" s="547" t="e">
        <f t="shared" si="128"/>
        <v>#VALUE!</v>
      </c>
      <c r="Z116" s="547" t="e">
        <f t="shared" si="128"/>
        <v>#VALUE!</v>
      </c>
      <c r="AA116" s="547" t="e">
        <f t="shared" si="128"/>
        <v>#VALUE!</v>
      </c>
      <c r="AB116" s="547" t="e">
        <f t="shared" si="128"/>
        <v>#VALUE!</v>
      </c>
      <c r="AC116" s="547" t="e">
        <f t="shared" ref="AC116" si="129">$E116*AC93</f>
        <v>#VALUE!</v>
      </c>
    </row>
    <row r="117" spans="2:29" x14ac:dyDescent="0.25">
      <c r="B117" s="269" t="s">
        <v>158</v>
      </c>
      <c r="C117" s="221" t="s">
        <v>2</v>
      </c>
      <c r="D117" s="546"/>
      <c r="E117" s="564" t="str">
        <v>XXXXXXXX</v>
      </c>
      <c r="F117" s="546"/>
      <c r="G117" s="547" t="e">
        <f t="shared" ref="G117:AB117" si="130">$E117*G94</f>
        <v>#VALUE!</v>
      </c>
      <c r="H117" s="547" t="e">
        <f t="shared" si="130"/>
        <v>#VALUE!</v>
      </c>
      <c r="I117" s="547" t="e">
        <f t="shared" si="130"/>
        <v>#VALUE!</v>
      </c>
      <c r="J117" s="547" t="e">
        <f t="shared" si="130"/>
        <v>#VALUE!</v>
      </c>
      <c r="K117" s="547" t="e">
        <f t="shared" si="130"/>
        <v>#VALUE!</v>
      </c>
      <c r="L117" s="547" t="e">
        <f t="shared" si="130"/>
        <v>#VALUE!</v>
      </c>
      <c r="M117" s="547" t="e">
        <f t="shared" si="130"/>
        <v>#VALUE!</v>
      </c>
      <c r="N117" s="547" t="e">
        <f t="shared" si="130"/>
        <v>#VALUE!</v>
      </c>
      <c r="O117" s="547" t="e">
        <f t="shared" si="130"/>
        <v>#VALUE!</v>
      </c>
      <c r="P117" s="547" t="e">
        <f t="shared" si="130"/>
        <v>#VALUE!</v>
      </c>
      <c r="Q117" s="547" t="e">
        <f t="shared" si="130"/>
        <v>#VALUE!</v>
      </c>
      <c r="R117" s="547" t="e">
        <f t="shared" si="130"/>
        <v>#VALUE!</v>
      </c>
      <c r="S117" s="547" t="e">
        <f t="shared" si="130"/>
        <v>#VALUE!</v>
      </c>
      <c r="T117" s="547" t="e">
        <f t="shared" si="130"/>
        <v>#VALUE!</v>
      </c>
      <c r="U117" s="547" t="e">
        <f t="shared" si="130"/>
        <v>#VALUE!</v>
      </c>
      <c r="V117" s="547" t="e">
        <f t="shared" si="130"/>
        <v>#VALUE!</v>
      </c>
      <c r="W117" s="547" t="e">
        <f t="shared" si="130"/>
        <v>#VALUE!</v>
      </c>
      <c r="X117" s="547" t="e">
        <f t="shared" si="130"/>
        <v>#VALUE!</v>
      </c>
      <c r="Y117" s="547" t="e">
        <f t="shared" si="130"/>
        <v>#VALUE!</v>
      </c>
      <c r="Z117" s="547" t="e">
        <f t="shared" si="130"/>
        <v>#VALUE!</v>
      </c>
      <c r="AA117" s="547" t="e">
        <f t="shared" si="130"/>
        <v>#VALUE!</v>
      </c>
      <c r="AB117" s="547" t="e">
        <f t="shared" si="130"/>
        <v>#VALUE!</v>
      </c>
      <c r="AC117" s="547" t="e">
        <f t="shared" ref="AC117" si="131">$E117*AC94</f>
        <v>#VALUE!</v>
      </c>
    </row>
    <row r="118" spans="2:29" x14ac:dyDescent="0.25">
      <c r="B118" s="269" t="s">
        <v>159</v>
      </c>
      <c r="C118" s="221" t="s">
        <v>2</v>
      </c>
      <c r="D118" s="546"/>
      <c r="E118" s="564" t="str">
        <v>XXXXXXXX</v>
      </c>
      <c r="F118" s="546"/>
      <c r="G118" s="547" t="e">
        <f t="shared" ref="G118:AB118" si="132">$E118*G95</f>
        <v>#VALUE!</v>
      </c>
      <c r="H118" s="547" t="e">
        <f t="shared" si="132"/>
        <v>#VALUE!</v>
      </c>
      <c r="I118" s="547" t="e">
        <f t="shared" si="132"/>
        <v>#VALUE!</v>
      </c>
      <c r="J118" s="547" t="e">
        <f t="shared" si="132"/>
        <v>#VALUE!</v>
      </c>
      <c r="K118" s="547" t="e">
        <f t="shared" si="132"/>
        <v>#VALUE!</v>
      </c>
      <c r="L118" s="547" t="e">
        <f t="shared" si="132"/>
        <v>#VALUE!</v>
      </c>
      <c r="M118" s="547" t="e">
        <f t="shared" si="132"/>
        <v>#VALUE!</v>
      </c>
      <c r="N118" s="547" t="e">
        <f t="shared" si="132"/>
        <v>#VALUE!</v>
      </c>
      <c r="O118" s="547" t="e">
        <f t="shared" si="132"/>
        <v>#VALUE!</v>
      </c>
      <c r="P118" s="547" t="e">
        <f t="shared" si="132"/>
        <v>#VALUE!</v>
      </c>
      <c r="Q118" s="547" t="e">
        <f t="shared" si="132"/>
        <v>#VALUE!</v>
      </c>
      <c r="R118" s="547" t="e">
        <f t="shared" si="132"/>
        <v>#VALUE!</v>
      </c>
      <c r="S118" s="547" t="e">
        <f t="shared" si="132"/>
        <v>#VALUE!</v>
      </c>
      <c r="T118" s="547" t="e">
        <f t="shared" si="132"/>
        <v>#VALUE!</v>
      </c>
      <c r="U118" s="547" t="e">
        <f t="shared" si="132"/>
        <v>#VALUE!</v>
      </c>
      <c r="V118" s="547" t="e">
        <f t="shared" si="132"/>
        <v>#VALUE!</v>
      </c>
      <c r="W118" s="547" t="e">
        <f t="shared" si="132"/>
        <v>#VALUE!</v>
      </c>
      <c r="X118" s="547" t="e">
        <f t="shared" si="132"/>
        <v>#VALUE!</v>
      </c>
      <c r="Y118" s="547" t="e">
        <f t="shared" si="132"/>
        <v>#VALUE!</v>
      </c>
      <c r="Z118" s="547" t="e">
        <f t="shared" si="132"/>
        <v>#VALUE!</v>
      </c>
      <c r="AA118" s="547" t="e">
        <f t="shared" si="132"/>
        <v>#VALUE!</v>
      </c>
      <c r="AB118" s="547" t="e">
        <f t="shared" si="132"/>
        <v>#VALUE!</v>
      </c>
      <c r="AC118" s="547" t="e">
        <f t="shared" ref="AC118" si="133">$E118*AC95</f>
        <v>#VALUE!</v>
      </c>
    </row>
    <row r="119" spans="2:29" x14ac:dyDescent="0.25">
      <c r="B119" s="269" t="s">
        <v>160</v>
      </c>
      <c r="C119" s="221" t="s">
        <v>2</v>
      </c>
      <c r="D119" s="546"/>
      <c r="E119" s="564" t="str">
        <v>XXXXXXXX</v>
      </c>
      <c r="F119" s="546"/>
      <c r="G119" s="547" t="e">
        <f t="shared" ref="G119:AB119" si="134">$E119*G96</f>
        <v>#VALUE!</v>
      </c>
      <c r="H119" s="547" t="e">
        <f t="shared" si="134"/>
        <v>#VALUE!</v>
      </c>
      <c r="I119" s="547" t="e">
        <f t="shared" si="134"/>
        <v>#VALUE!</v>
      </c>
      <c r="J119" s="547" t="e">
        <f t="shared" si="134"/>
        <v>#VALUE!</v>
      </c>
      <c r="K119" s="547" t="e">
        <f t="shared" si="134"/>
        <v>#VALUE!</v>
      </c>
      <c r="L119" s="547" t="e">
        <f t="shared" si="134"/>
        <v>#VALUE!</v>
      </c>
      <c r="M119" s="547" t="e">
        <f t="shared" si="134"/>
        <v>#VALUE!</v>
      </c>
      <c r="N119" s="547" t="e">
        <f t="shared" si="134"/>
        <v>#VALUE!</v>
      </c>
      <c r="O119" s="547" t="e">
        <f t="shared" si="134"/>
        <v>#VALUE!</v>
      </c>
      <c r="P119" s="547" t="e">
        <f t="shared" si="134"/>
        <v>#VALUE!</v>
      </c>
      <c r="Q119" s="547" t="e">
        <f t="shared" si="134"/>
        <v>#VALUE!</v>
      </c>
      <c r="R119" s="547" t="e">
        <f t="shared" si="134"/>
        <v>#VALUE!</v>
      </c>
      <c r="S119" s="547" t="e">
        <f t="shared" si="134"/>
        <v>#VALUE!</v>
      </c>
      <c r="T119" s="547" t="e">
        <f t="shared" si="134"/>
        <v>#VALUE!</v>
      </c>
      <c r="U119" s="547" t="e">
        <f t="shared" si="134"/>
        <v>#VALUE!</v>
      </c>
      <c r="V119" s="547" t="e">
        <f t="shared" si="134"/>
        <v>#VALUE!</v>
      </c>
      <c r="W119" s="547" t="e">
        <f t="shared" si="134"/>
        <v>#VALUE!</v>
      </c>
      <c r="X119" s="547" t="e">
        <f t="shared" si="134"/>
        <v>#VALUE!</v>
      </c>
      <c r="Y119" s="547" t="e">
        <f t="shared" si="134"/>
        <v>#VALUE!</v>
      </c>
      <c r="Z119" s="547" t="e">
        <f t="shared" si="134"/>
        <v>#VALUE!</v>
      </c>
      <c r="AA119" s="547" t="e">
        <f t="shared" si="134"/>
        <v>#VALUE!</v>
      </c>
      <c r="AB119" s="547" t="e">
        <f t="shared" si="134"/>
        <v>#VALUE!</v>
      </c>
      <c r="AC119" s="547" t="e">
        <f t="shared" ref="AC119" si="135">$E119*AC96</f>
        <v>#VALUE!</v>
      </c>
    </row>
    <row r="120" spans="2:29" x14ac:dyDescent="0.25">
      <c r="B120" s="269" t="s">
        <v>161</v>
      </c>
      <c r="C120" s="221" t="s">
        <v>2</v>
      </c>
      <c r="D120" s="546"/>
      <c r="E120" s="564" t="str">
        <v>XXXXXXXX</v>
      </c>
      <c r="F120" s="546"/>
      <c r="G120" s="547" t="e">
        <f t="shared" ref="G120:AB120" si="136">$E120*G97</f>
        <v>#VALUE!</v>
      </c>
      <c r="H120" s="547" t="e">
        <f t="shared" si="136"/>
        <v>#VALUE!</v>
      </c>
      <c r="I120" s="547" t="e">
        <f t="shared" si="136"/>
        <v>#VALUE!</v>
      </c>
      <c r="J120" s="547" t="e">
        <f t="shared" si="136"/>
        <v>#VALUE!</v>
      </c>
      <c r="K120" s="547" t="e">
        <f t="shared" si="136"/>
        <v>#VALUE!</v>
      </c>
      <c r="L120" s="547" t="e">
        <f t="shared" si="136"/>
        <v>#VALUE!</v>
      </c>
      <c r="M120" s="547" t="e">
        <f t="shared" si="136"/>
        <v>#VALUE!</v>
      </c>
      <c r="N120" s="547" t="e">
        <f t="shared" si="136"/>
        <v>#VALUE!</v>
      </c>
      <c r="O120" s="547" t="e">
        <f t="shared" si="136"/>
        <v>#VALUE!</v>
      </c>
      <c r="P120" s="547" t="e">
        <f t="shared" si="136"/>
        <v>#VALUE!</v>
      </c>
      <c r="Q120" s="547" t="e">
        <f t="shared" si="136"/>
        <v>#VALUE!</v>
      </c>
      <c r="R120" s="547" t="e">
        <f t="shared" si="136"/>
        <v>#VALUE!</v>
      </c>
      <c r="S120" s="547" t="e">
        <f t="shared" si="136"/>
        <v>#VALUE!</v>
      </c>
      <c r="T120" s="547" t="e">
        <f t="shared" si="136"/>
        <v>#VALUE!</v>
      </c>
      <c r="U120" s="547" t="e">
        <f t="shared" si="136"/>
        <v>#VALUE!</v>
      </c>
      <c r="V120" s="547" t="e">
        <f t="shared" si="136"/>
        <v>#VALUE!</v>
      </c>
      <c r="W120" s="547" t="e">
        <f t="shared" si="136"/>
        <v>#VALUE!</v>
      </c>
      <c r="X120" s="547" t="e">
        <f t="shared" si="136"/>
        <v>#VALUE!</v>
      </c>
      <c r="Y120" s="547" t="e">
        <f t="shared" si="136"/>
        <v>#VALUE!</v>
      </c>
      <c r="Z120" s="547" t="e">
        <f t="shared" si="136"/>
        <v>#VALUE!</v>
      </c>
      <c r="AA120" s="547" t="e">
        <f t="shared" si="136"/>
        <v>#VALUE!</v>
      </c>
      <c r="AB120" s="547" t="e">
        <f t="shared" si="136"/>
        <v>#VALUE!</v>
      </c>
      <c r="AC120" s="547" t="e">
        <f t="shared" ref="AC120" si="137">$E120*AC97</f>
        <v>#VALUE!</v>
      </c>
    </row>
    <row r="121" spans="2:29" x14ac:dyDescent="0.25">
      <c r="B121" s="269" t="s">
        <v>162</v>
      </c>
      <c r="C121" s="221" t="s">
        <v>2</v>
      </c>
      <c r="D121" s="546"/>
      <c r="E121" s="564" t="str">
        <v>XXXXXXXX</v>
      </c>
      <c r="F121" s="546"/>
      <c r="G121" s="547" t="e">
        <f t="shared" ref="G121:AB121" si="138">$E121*G98</f>
        <v>#VALUE!</v>
      </c>
      <c r="H121" s="547" t="e">
        <f t="shared" si="138"/>
        <v>#VALUE!</v>
      </c>
      <c r="I121" s="547" t="e">
        <f t="shared" si="138"/>
        <v>#VALUE!</v>
      </c>
      <c r="J121" s="547" t="e">
        <f t="shared" si="138"/>
        <v>#VALUE!</v>
      </c>
      <c r="K121" s="547" t="e">
        <f t="shared" si="138"/>
        <v>#VALUE!</v>
      </c>
      <c r="L121" s="547" t="e">
        <f t="shared" si="138"/>
        <v>#VALUE!</v>
      </c>
      <c r="M121" s="547" t="e">
        <f t="shared" si="138"/>
        <v>#VALUE!</v>
      </c>
      <c r="N121" s="547" t="e">
        <f t="shared" si="138"/>
        <v>#VALUE!</v>
      </c>
      <c r="O121" s="547" t="e">
        <f t="shared" si="138"/>
        <v>#VALUE!</v>
      </c>
      <c r="P121" s="547" t="e">
        <f t="shared" si="138"/>
        <v>#VALUE!</v>
      </c>
      <c r="Q121" s="547" t="e">
        <f t="shared" si="138"/>
        <v>#VALUE!</v>
      </c>
      <c r="R121" s="547" t="e">
        <f t="shared" si="138"/>
        <v>#VALUE!</v>
      </c>
      <c r="S121" s="547" t="e">
        <f t="shared" si="138"/>
        <v>#VALUE!</v>
      </c>
      <c r="T121" s="547" t="e">
        <f t="shared" si="138"/>
        <v>#VALUE!</v>
      </c>
      <c r="U121" s="547" t="e">
        <f t="shared" si="138"/>
        <v>#VALUE!</v>
      </c>
      <c r="V121" s="547" t="e">
        <f t="shared" si="138"/>
        <v>#VALUE!</v>
      </c>
      <c r="W121" s="547" t="e">
        <f t="shared" si="138"/>
        <v>#VALUE!</v>
      </c>
      <c r="X121" s="547" t="e">
        <f t="shared" si="138"/>
        <v>#VALUE!</v>
      </c>
      <c r="Y121" s="547" t="e">
        <f t="shared" si="138"/>
        <v>#VALUE!</v>
      </c>
      <c r="Z121" s="547" t="e">
        <f t="shared" si="138"/>
        <v>#VALUE!</v>
      </c>
      <c r="AA121" s="547" t="e">
        <f t="shared" si="138"/>
        <v>#VALUE!</v>
      </c>
      <c r="AB121" s="547" t="e">
        <f t="shared" si="138"/>
        <v>#VALUE!</v>
      </c>
      <c r="AC121" s="547" t="e">
        <f t="shared" ref="AC121" si="139">$E121*AC98</f>
        <v>#VALUE!</v>
      </c>
    </row>
    <row r="122" spans="2:29" x14ac:dyDescent="0.25">
      <c r="B122" s="269" t="s">
        <v>163</v>
      </c>
      <c r="C122" s="221" t="s">
        <v>2</v>
      </c>
      <c r="D122" s="546"/>
      <c r="E122" s="564" t="str">
        <v>XXXXXXXX</v>
      </c>
      <c r="F122" s="546"/>
      <c r="G122" s="547" t="e">
        <f t="shared" ref="G122:AB122" si="140">$E122*G99</f>
        <v>#VALUE!</v>
      </c>
      <c r="H122" s="547" t="e">
        <f t="shared" si="140"/>
        <v>#VALUE!</v>
      </c>
      <c r="I122" s="547" t="e">
        <f t="shared" si="140"/>
        <v>#VALUE!</v>
      </c>
      <c r="J122" s="547" t="e">
        <f t="shared" si="140"/>
        <v>#VALUE!</v>
      </c>
      <c r="K122" s="547" t="e">
        <f t="shared" si="140"/>
        <v>#VALUE!</v>
      </c>
      <c r="L122" s="547" t="e">
        <f t="shared" si="140"/>
        <v>#VALUE!</v>
      </c>
      <c r="M122" s="547" t="e">
        <f t="shared" si="140"/>
        <v>#VALUE!</v>
      </c>
      <c r="N122" s="547" t="e">
        <f t="shared" si="140"/>
        <v>#VALUE!</v>
      </c>
      <c r="O122" s="547" t="e">
        <f t="shared" si="140"/>
        <v>#VALUE!</v>
      </c>
      <c r="P122" s="547" t="e">
        <f t="shared" si="140"/>
        <v>#VALUE!</v>
      </c>
      <c r="Q122" s="547" t="e">
        <f t="shared" si="140"/>
        <v>#VALUE!</v>
      </c>
      <c r="R122" s="547" t="e">
        <f t="shared" si="140"/>
        <v>#VALUE!</v>
      </c>
      <c r="S122" s="547" t="e">
        <f t="shared" si="140"/>
        <v>#VALUE!</v>
      </c>
      <c r="T122" s="547" t="e">
        <f t="shared" si="140"/>
        <v>#VALUE!</v>
      </c>
      <c r="U122" s="547" t="e">
        <f t="shared" si="140"/>
        <v>#VALUE!</v>
      </c>
      <c r="V122" s="547" t="e">
        <f t="shared" si="140"/>
        <v>#VALUE!</v>
      </c>
      <c r="W122" s="547" t="e">
        <f t="shared" si="140"/>
        <v>#VALUE!</v>
      </c>
      <c r="X122" s="547" t="e">
        <f t="shared" si="140"/>
        <v>#VALUE!</v>
      </c>
      <c r="Y122" s="547" t="e">
        <f t="shared" si="140"/>
        <v>#VALUE!</v>
      </c>
      <c r="Z122" s="547" t="e">
        <f t="shared" si="140"/>
        <v>#VALUE!</v>
      </c>
      <c r="AA122" s="547" t="e">
        <f t="shared" si="140"/>
        <v>#VALUE!</v>
      </c>
      <c r="AB122" s="547" t="e">
        <f t="shared" si="140"/>
        <v>#VALUE!</v>
      </c>
      <c r="AC122" s="547" t="e">
        <f t="shared" ref="AC122" si="141">$E122*AC99</f>
        <v>#VALUE!</v>
      </c>
    </row>
    <row r="123" spans="2:29" x14ac:dyDescent="0.25">
      <c r="B123" s="269" t="s">
        <v>164</v>
      </c>
      <c r="C123" s="221" t="s">
        <v>2</v>
      </c>
      <c r="D123" s="546"/>
      <c r="E123" s="564" t="str">
        <v>XXXXXXXX</v>
      </c>
      <c r="F123" s="546"/>
      <c r="G123" s="547" t="e">
        <f t="shared" ref="G123:AB123" si="142">$E123*G100</f>
        <v>#VALUE!</v>
      </c>
      <c r="H123" s="547" t="e">
        <f t="shared" si="142"/>
        <v>#VALUE!</v>
      </c>
      <c r="I123" s="547" t="e">
        <f t="shared" si="142"/>
        <v>#VALUE!</v>
      </c>
      <c r="J123" s="547" t="e">
        <f t="shared" si="142"/>
        <v>#VALUE!</v>
      </c>
      <c r="K123" s="547" t="e">
        <f t="shared" si="142"/>
        <v>#VALUE!</v>
      </c>
      <c r="L123" s="547" t="e">
        <f t="shared" si="142"/>
        <v>#VALUE!</v>
      </c>
      <c r="M123" s="547" t="e">
        <f t="shared" si="142"/>
        <v>#VALUE!</v>
      </c>
      <c r="N123" s="547" t="e">
        <f t="shared" si="142"/>
        <v>#VALUE!</v>
      </c>
      <c r="O123" s="547" t="e">
        <f t="shared" si="142"/>
        <v>#VALUE!</v>
      </c>
      <c r="P123" s="547" t="e">
        <f t="shared" si="142"/>
        <v>#VALUE!</v>
      </c>
      <c r="Q123" s="547" t="e">
        <f t="shared" si="142"/>
        <v>#VALUE!</v>
      </c>
      <c r="R123" s="547" t="e">
        <f t="shared" si="142"/>
        <v>#VALUE!</v>
      </c>
      <c r="S123" s="547" t="e">
        <f t="shared" si="142"/>
        <v>#VALUE!</v>
      </c>
      <c r="T123" s="547" t="e">
        <f t="shared" si="142"/>
        <v>#VALUE!</v>
      </c>
      <c r="U123" s="547" t="e">
        <f t="shared" si="142"/>
        <v>#VALUE!</v>
      </c>
      <c r="V123" s="547" t="e">
        <f t="shared" si="142"/>
        <v>#VALUE!</v>
      </c>
      <c r="W123" s="547" t="e">
        <f t="shared" si="142"/>
        <v>#VALUE!</v>
      </c>
      <c r="X123" s="547" t="e">
        <f t="shared" si="142"/>
        <v>#VALUE!</v>
      </c>
      <c r="Y123" s="547" t="e">
        <f t="shared" si="142"/>
        <v>#VALUE!</v>
      </c>
      <c r="Z123" s="547" t="e">
        <f t="shared" si="142"/>
        <v>#VALUE!</v>
      </c>
      <c r="AA123" s="547" t="e">
        <f t="shared" si="142"/>
        <v>#VALUE!</v>
      </c>
      <c r="AB123" s="547" t="e">
        <f t="shared" si="142"/>
        <v>#VALUE!</v>
      </c>
      <c r="AC123" s="547" t="e">
        <f t="shared" ref="AC123" si="143">$E123*AC100</f>
        <v>#VALUE!</v>
      </c>
    </row>
    <row r="124" spans="2:29" x14ac:dyDescent="0.25">
      <c r="B124" s="269" t="s">
        <v>165</v>
      </c>
      <c r="C124" s="221" t="s">
        <v>2</v>
      </c>
      <c r="D124" s="546"/>
      <c r="E124" s="564" t="str">
        <v>XXXXXXXX</v>
      </c>
      <c r="F124" s="546"/>
      <c r="G124" s="547" t="e">
        <f t="shared" ref="G124:AB124" si="144">$E124*G101</f>
        <v>#VALUE!</v>
      </c>
      <c r="H124" s="547" t="e">
        <f t="shared" si="144"/>
        <v>#VALUE!</v>
      </c>
      <c r="I124" s="547" t="e">
        <f t="shared" si="144"/>
        <v>#VALUE!</v>
      </c>
      <c r="J124" s="547" t="e">
        <f t="shared" si="144"/>
        <v>#VALUE!</v>
      </c>
      <c r="K124" s="547" t="e">
        <f t="shared" si="144"/>
        <v>#VALUE!</v>
      </c>
      <c r="L124" s="547" t="e">
        <f t="shared" si="144"/>
        <v>#VALUE!</v>
      </c>
      <c r="M124" s="547" t="e">
        <f t="shared" si="144"/>
        <v>#VALUE!</v>
      </c>
      <c r="N124" s="547" t="e">
        <f t="shared" si="144"/>
        <v>#VALUE!</v>
      </c>
      <c r="O124" s="547" t="e">
        <f t="shared" si="144"/>
        <v>#VALUE!</v>
      </c>
      <c r="P124" s="547" t="e">
        <f t="shared" si="144"/>
        <v>#VALUE!</v>
      </c>
      <c r="Q124" s="547" t="e">
        <f t="shared" si="144"/>
        <v>#VALUE!</v>
      </c>
      <c r="R124" s="547" t="e">
        <f t="shared" si="144"/>
        <v>#VALUE!</v>
      </c>
      <c r="S124" s="547" t="e">
        <f t="shared" si="144"/>
        <v>#VALUE!</v>
      </c>
      <c r="T124" s="547" t="e">
        <f t="shared" si="144"/>
        <v>#VALUE!</v>
      </c>
      <c r="U124" s="547" t="e">
        <f t="shared" si="144"/>
        <v>#VALUE!</v>
      </c>
      <c r="V124" s="547" t="e">
        <f t="shared" si="144"/>
        <v>#VALUE!</v>
      </c>
      <c r="W124" s="547" t="e">
        <f t="shared" si="144"/>
        <v>#VALUE!</v>
      </c>
      <c r="X124" s="547" t="e">
        <f t="shared" si="144"/>
        <v>#VALUE!</v>
      </c>
      <c r="Y124" s="547" t="e">
        <f t="shared" si="144"/>
        <v>#VALUE!</v>
      </c>
      <c r="Z124" s="547" t="e">
        <f t="shared" si="144"/>
        <v>#VALUE!</v>
      </c>
      <c r="AA124" s="547" t="e">
        <f t="shared" si="144"/>
        <v>#VALUE!</v>
      </c>
      <c r="AB124" s="547" t="e">
        <f t="shared" si="144"/>
        <v>#VALUE!</v>
      </c>
      <c r="AC124" s="547" t="e">
        <f t="shared" ref="AC124" si="145">$E124*AC101</f>
        <v>#VALUE!</v>
      </c>
    </row>
    <row r="125" spans="2:29" x14ac:dyDescent="0.25">
      <c r="B125" s="269" t="s">
        <v>166</v>
      </c>
      <c r="C125" s="221" t="s">
        <v>2</v>
      </c>
      <c r="D125" s="546"/>
      <c r="E125" s="564" t="str">
        <v>XXXXXXXX</v>
      </c>
      <c r="F125" s="546"/>
      <c r="G125" s="547" t="e">
        <f t="shared" ref="G125:AB125" si="146">$E125*G102</f>
        <v>#VALUE!</v>
      </c>
      <c r="H125" s="547" t="e">
        <f t="shared" si="146"/>
        <v>#VALUE!</v>
      </c>
      <c r="I125" s="547" t="e">
        <f t="shared" si="146"/>
        <v>#VALUE!</v>
      </c>
      <c r="J125" s="547" t="e">
        <f t="shared" si="146"/>
        <v>#VALUE!</v>
      </c>
      <c r="K125" s="547" t="e">
        <f t="shared" si="146"/>
        <v>#VALUE!</v>
      </c>
      <c r="L125" s="547" t="e">
        <f t="shared" si="146"/>
        <v>#VALUE!</v>
      </c>
      <c r="M125" s="547" t="e">
        <f t="shared" si="146"/>
        <v>#VALUE!</v>
      </c>
      <c r="N125" s="547" t="e">
        <f t="shared" si="146"/>
        <v>#VALUE!</v>
      </c>
      <c r="O125" s="547" t="e">
        <f t="shared" si="146"/>
        <v>#VALUE!</v>
      </c>
      <c r="P125" s="547" t="e">
        <f t="shared" si="146"/>
        <v>#VALUE!</v>
      </c>
      <c r="Q125" s="547" t="e">
        <f t="shared" si="146"/>
        <v>#VALUE!</v>
      </c>
      <c r="R125" s="547" t="e">
        <f t="shared" si="146"/>
        <v>#VALUE!</v>
      </c>
      <c r="S125" s="547" t="e">
        <f t="shared" si="146"/>
        <v>#VALUE!</v>
      </c>
      <c r="T125" s="547" t="e">
        <f t="shared" si="146"/>
        <v>#VALUE!</v>
      </c>
      <c r="U125" s="547" t="e">
        <f t="shared" si="146"/>
        <v>#VALUE!</v>
      </c>
      <c r="V125" s="547" t="e">
        <f t="shared" si="146"/>
        <v>#VALUE!</v>
      </c>
      <c r="W125" s="547" t="e">
        <f t="shared" si="146"/>
        <v>#VALUE!</v>
      </c>
      <c r="X125" s="547" t="e">
        <f t="shared" si="146"/>
        <v>#VALUE!</v>
      </c>
      <c r="Y125" s="547" t="e">
        <f t="shared" si="146"/>
        <v>#VALUE!</v>
      </c>
      <c r="Z125" s="547" t="e">
        <f t="shared" si="146"/>
        <v>#VALUE!</v>
      </c>
      <c r="AA125" s="547" t="e">
        <f t="shared" si="146"/>
        <v>#VALUE!</v>
      </c>
      <c r="AB125" s="547" t="e">
        <f t="shared" si="146"/>
        <v>#VALUE!</v>
      </c>
      <c r="AC125" s="547" t="e">
        <f t="shared" ref="AC125" si="147">$E125*AC102</f>
        <v>#VALUE!</v>
      </c>
    </row>
    <row r="126" spans="2:29" x14ac:dyDescent="0.25">
      <c r="B126" s="269" t="s">
        <v>167</v>
      </c>
      <c r="C126" s="221" t="s">
        <v>2</v>
      </c>
      <c r="D126" s="546"/>
      <c r="E126" s="564" t="str">
        <v>XXXXXXXX</v>
      </c>
      <c r="F126" s="546"/>
      <c r="G126" s="547" t="e">
        <f t="shared" ref="G126:AB126" si="148">$E126*G103</f>
        <v>#VALUE!</v>
      </c>
      <c r="H126" s="547" t="e">
        <f t="shared" si="148"/>
        <v>#VALUE!</v>
      </c>
      <c r="I126" s="547" t="e">
        <f t="shared" si="148"/>
        <v>#VALUE!</v>
      </c>
      <c r="J126" s="547" t="e">
        <f t="shared" si="148"/>
        <v>#VALUE!</v>
      </c>
      <c r="K126" s="547" t="e">
        <f t="shared" si="148"/>
        <v>#VALUE!</v>
      </c>
      <c r="L126" s="547" t="e">
        <f t="shared" si="148"/>
        <v>#VALUE!</v>
      </c>
      <c r="M126" s="547" t="e">
        <f t="shared" si="148"/>
        <v>#VALUE!</v>
      </c>
      <c r="N126" s="547" t="e">
        <f t="shared" si="148"/>
        <v>#VALUE!</v>
      </c>
      <c r="O126" s="547" t="e">
        <f t="shared" si="148"/>
        <v>#VALUE!</v>
      </c>
      <c r="P126" s="547" t="e">
        <f t="shared" si="148"/>
        <v>#VALUE!</v>
      </c>
      <c r="Q126" s="547" t="e">
        <f t="shared" si="148"/>
        <v>#VALUE!</v>
      </c>
      <c r="R126" s="547" t="e">
        <f t="shared" si="148"/>
        <v>#VALUE!</v>
      </c>
      <c r="S126" s="547" t="e">
        <f t="shared" si="148"/>
        <v>#VALUE!</v>
      </c>
      <c r="T126" s="547" t="e">
        <f t="shared" si="148"/>
        <v>#VALUE!</v>
      </c>
      <c r="U126" s="547" t="e">
        <f t="shared" si="148"/>
        <v>#VALUE!</v>
      </c>
      <c r="V126" s="547" t="e">
        <f t="shared" si="148"/>
        <v>#VALUE!</v>
      </c>
      <c r="W126" s="547" t="e">
        <f t="shared" si="148"/>
        <v>#VALUE!</v>
      </c>
      <c r="X126" s="547" t="e">
        <f t="shared" si="148"/>
        <v>#VALUE!</v>
      </c>
      <c r="Y126" s="547" t="e">
        <f t="shared" si="148"/>
        <v>#VALUE!</v>
      </c>
      <c r="Z126" s="547" t="e">
        <f t="shared" si="148"/>
        <v>#VALUE!</v>
      </c>
      <c r="AA126" s="547" t="e">
        <f t="shared" si="148"/>
        <v>#VALUE!</v>
      </c>
      <c r="AB126" s="547" t="e">
        <f t="shared" si="148"/>
        <v>#VALUE!</v>
      </c>
      <c r="AC126" s="547" t="e">
        <f t="shared" ref="AC126" si="149">$E126*AC103</f>
        <v>#VALUE!</v>
      </c>
    </row>
    <row r="127" spans="2:29" x14ac:dyDescent="0.25">
      <c r="B127" s="269" t="s">
        <v>168</v>
      </c>
      <c r="C127" s="221" t="s">
        <v>2</v>
      </c>
      <c r="D127" s="546"/>
      <c r="E127" s="564" t="str">
        <v>XXXXXXXX</v>
      </c>
      <c r="F127" s="546"/>
      <c r="G127" s="547" t="e">
        <f t="shared" ref="G127:AB127" si="150">$E127*G104</f>
        <v>#VALUE!</v>
      </c>
      <c r="H127" s="547" t="e">
        <f t="shared" si="150"/>
        <v>#VALUE!</v>
      </c>
      <c r="I127" s="547" t="e">
        <f t="shared" si="150"/>
        <v>#VALUE!</v>
      </c>
      <c r="J127" s="547" t="e">
        <f t="shared" si="150"/>
        <v>#VALUE!</v>
      </c>
      <c r="K127" s="547" t="e">
        <f t="shared" si="150"/>
        <v>#VALUE!</v>
      </c>
      <c r="L127" s="547" t="e">
        <f t="shared" si="150"/>
        <v>#VALUE!</v>
      </c>
      <c r="M127" s="547" t="e">
        <f t="shared" si="150"/>
        <v>#VALUE!</v>
      </c>
      <c r="N127" s="547" t="e">
        <f t="shared" si="150"/>
        <v>#VALUE!</v>
      </c>
      <c r="O127" s="547" t="e">
        <f t="shared" si="150"/>
        <v>#VALUE!</v>
      </c>
      <c r="P127" s="547" t="e">
        <f t="shared" si="150"/>
        <v>#VALUE!</v>
      </c>
      <c r="Q127" s="547" t="e">
        <f t="shared" si="150"/>
        <v>#VALUE!</v>
      </c>
      <c r="R127" s="547" t="e">
        <f t="shared" si="150"/>
        <v>#VALUE!</v>
      </c>
      <c r="S127" s="547" t="e">
        <f t="shared" si="150"/>
        <v>#VALUE!</v>
      </c>
      <c r="T127" s="547" t="e">
        <f t="shared" si="150"/>
        <v>#VALUE!</v>
      </c>
      <c r="U127" s="547" t="e">
        <f t="shared" si="150"/>
        <v>#VALUE!</v>
      </c>
      <c r="V127" s="547" t="e">
        <f t="shared" si="150"/>
        <v>#VALUE!</v>
      </c>
      <c r="W127" s="547" t="e">
        <f t="shared" si="150"/>
        <v>#VALUE!</v>
      </c>
      <c r="X127" s="547" t="e">
        <f t="shared" si="150"/>
        <v>#VALUE!</v>
      </c>
      <c r="Y127" s="547" t="e">
        <f t="shared" si="150"/>
        <v>#VALUE!</v>
      </c>
      <c r="Z127" s="547" t="e">
        <f t="shared" si="150"/>
        <v>#VALUE!</v>
      </c>
      <c r="AA127" s="547" t="e">
        <f t="shared" si="150"/>
        <v>#VALUE!</v>
      </c>
      <c r="AB127" s="547" t="e">
        <f t="shared" si="150"/>
        <v>#VALUE!</v>
      </c>
      <c r="AC127" s="547" t="e">
        <f t="shared" ref="AC127" si="151">$E127*AC104</f>
        <v>#VALUE!</v>
      </c>
    </row>
    <row r="128" spans="2:29" x14ac:dyDescent="0.25">
      <c r="B128" s="269" t="s">
        <v>169</v>
      </c>
      <c r="C128" s="221" t="s">
        <v>2</v>
      </c>
      <c r="D128" s="546"/>
      <c r="E128" s="564" t="str">
        <v>XXXXXXXX</v>
      </c>
      <c r="F128" s="546"/>
      <c r="G128" s="547" t="e">
        <f t="shared" ref="G128:AB128" si="152">$E128*G105</f>
        <v>#VALUE!</v>
      </c>
      <c r="H128" s="547" t="e">
        <f t="shared" si="152"/>
        <v>#VALUE!</v>
      </c>
      <c r="I128" s="547" t="e">
        <f t="shared" si="152"/>
        <v>#VALUE!</v>
      </c>
      <c r="J128" s="547" t="e">
        <f t="shared" si="152"/>
        <v>#VALUE!</v>
      </c>
      <c r="K128" s="547" t="e">
        <f t="shared" si="152"/>
        <v>#VALUE!</v>
      </c>
      <c r="L128" s="547" t="e">
        <f t="shared" si="152"/>
        <v>#VALUE!</v>
      </c>
      <c r="M128" s="547" t="e">
        <f t="shared" si="152"/>
        <v>#VALUE!</v>
      </c>
      <c r="N128" s="547" t="e">
        <f t="shared" si="152"/>
        <v>#VALUE!</v>
      </c>
      <c r="O128" s="547" t="e">
        <f t="shared" si="152"/>
        <v>#VALUE!</v>
      </c>
      <c r="P128" s="547" t="e">
        <f t="shared" si="152"/>
        <v>#VALUE!</v>
      </c>
      <c r="Q128" s="547" t="e">
        <f t="shared" si="152"/>
        <v>#VALUE!</v>
      </c>
      <c r="R128" s="547" t="e">
        <f t="shared" si="152"/>
        <v>#VALUE!</v>
      </c>
      <c r="S128" s="547" t="e">
        <f t="shared" si="152"/>
        <v>#VALUE!</v>
      </c>
      <c r="T128" s="547" t="e">
        <f t="shared" si="152"/>
        <v>#VALUE!</v>
      </c>
      <c r="U128" s="547" t="e">
        <f t="shared" si="152"/>
        <v>#VALUE!</v>
      </c>
      <c r="V128" s="547" t="e">
        <f t="shared" si="152"/>
        <v>#VALUE!</v>
      </c>
      <c r="W128" s="547" t="e">
        <f t="shared" si="152"/>
        <v>#VALUE!</v>
      </c>
      <c r="X128" s="547" t="e">
        <f t="shared" si="152"/>
        <v>#VALUE!</v>
      </c>
      <c r="Y128" s="547" t="e">
        <f t="shared" si="152"/>
        <v>#VALUE!</v>
      </c>
      <c r="Z128" s="547" t="e">
        <f t="shared" si="152"/>
        <v>#VALUE!</v>
      </c>
      <c r="AA128" s="547" t="e">
        <f t="shared" si="152"/>
        <v>#VALUE!</v>
      </c>
      <c r="AB128" s="547" t="e">
        <f t="shared" si="152"/>
        <v>#VALUE!</v>
      </c>
      <c r="AC128" s="547" t="e">
        <f t="shared" ref="AC128" si="153">$E128*AC105</f>
        <v>#VALUE!</v>
      </c>
    </row>
    <row r="129" spans="2:29" x14ac:dyDescent="0.25">
      <c r="B129" s="269" t="s">
        <v>170</v>
      </c>
      <c r="C129" s="221" t="s">
        <v>2</v>
      </c>
      <c r="D129" s="546"/>
      <c r="E129" s="564" t="str">
        <v>XXXXXXXX</v>
      </c>
      <c r="F129" s="546"/>
      <c r="G129" s="547" t="e">
        <f t="shared" ref="G129:AB129" si="154">$E129*G106</f>
        <v>#VALUE!</v>
      </c>
      <c r="H129" s="547" t="e">
        <f t="shared" si="154"/>
        <v>#VALUE!</v>
      </c>
      <c r="I129" s="547" t="e">
        <f t="shared" si="154"/>
        <v>#VALUE!</v>
      </c>
      <c r="J129" s="547" t="e">
        <f t="shared" si="154"/>
        <v>#VALUE!</v>
      </c>
      <c r="K129" s="547" t="e">
        <f t="shared" si="154"/>
        <v>#VALUE!</v>
      </c>
      <c r="L129" s="547" t="e">
        <f t="shared" si="154"/>
        <v>#VALUE!</v>
      </c>
      <c r="M129" s="547" t="e">
        <f t="shared" si="154"/>
        <v>#VALUE!</v>
      </c>
      <c r="N129" s="547" t="e">
        <f t="shared" si="154"/>
        <v>#VALUE!</v>
      </c>
      <c r="O129" s="547" t="e">
        <f t="shared" si="154"/>
        <v>#VALUE!</v>
      </c>
      <c r="P129" s="547" t="e">
        <f t="shared" si="154"/>
        <v>#VALUE!</v>
      </c>
      <c r="Q129" s="547" t="e">
        <f t="shared" si="154"/>
        <v>#VALUE!</v>
      </c>
      <c r="R129" s="547" t="e">
        <f t="shared" si="154"/>
        <v>#VALUE!</v>
      </c>
      <c r="S129" s="547" t="e">
        <f t="shared" si="154"/>
        <v>#VALUE!</v>
      </c>
      <c r="T129" s="547" t="e">
        <f t="shared" si="154"/>
        <v>#VALUE!</v>
      </c>
      <c r="U129" s="547" t="e">
        <f t="shared" si="154"/>
        <v>#VALUE!</v>
      </c>
      <c r="V129" s="547" t="e">
        <f t="shared" si="154"/>
        <v>#VALUE!</v>
      </c>
      <c r="W129" s="547" t="e">
        <f t="shared" si="154"/>
        <v>#VALUE!</v>
      </c>
      <c r="X129" s="547" t="e">
        <f t="shared" si="154"/>
        <v>#VALUE!</v>
      </c>
      <c r="Y129" s="547" t="e">
        <f t="shared" si="154"/>
        <v>#VALUE!</v>
      </c>
      <c r="Z129" s="547" t="e">
        <f t="shared" si="154"/>
        <v>#VALUE!</v>
      </c>
      <c r="AA129" s="547" t="e">
        <f t="shared" si="154"/>
        <v>#VALUE!</v>
      </c>
      <c r="AB129" s="547" t="e">
        <f t="shared" si="154"/>
        <v>#VALUE!</v>
      </c>
      <c r="AC129" s="547" t="e">
        <f t="shared" ref="AC129" si="155">$E129*AC106</f>
        <v>#VALUE!</v>
      </c>
    </row>
    <row r="130" spans="2:29" x14ac:dyDescent="0.25">
      <c r="B130" s="269" t="s">
        <v>171</v>
      </c>
      <c r="C130" s="221" t="s">
        <v>2</v>
      </c>
      <c r="D130" s="546"/>
      <c r="E130" s="564" t="str">
        <v>XXXXXXXX</v>
      </c>
      <c r="F130" s="546"/>
      <c r="G130" s="547" t="e">
        <f t="shared" ref="G130:AB130" si="156">$E130*G107</f>
        <v>#VALUE!</v>
      </c>
      <c r="H130" s="547" t="e">
        <f t="shared" si="156"/>
        <v>#VALUE!</v>
      </c>
      <c r="I130" s="547" t="e">
        <f t="shared" si="156"/>
        <v>#VALUE!</v>
      </c>
      <c r="J130" s="547" t="e">
        <f t="shared" si="156"/>
        <v>#VALUE!</v>
      </c>
      <c r="K130" s="547" t="e">
        <f t="shared" si="156"/>
        <v>#VALUE!</v>
      </c>
      <c r="L130" s="547" t="e">
        <f t="shared" si="156"/>
        <v>#VALUE!</v>
      </c>
      <c r="M130" s="547" t="e">
        <f t="shared" si="156"/>
        <v>#VALUE!</v>
      </c>
      <c r="N130" s="547" t="e">
        <f t="shared" si="156"/>
        <v>#VALUE!</v>
      </c>
      <c r="O130" s="547" t="e">
        <f t="shared" si="156"/>
        <v>#VALUE!</v>
      </c>
      <c r="P130" s="547" t="e">
        <f t="shared" si="156"/>
        <v>#VALUE!</v>
      </c>
      <c r="Q130" s="547" t="e">
        <f t="shared" si="156"/>
        <v>#VALUE!</v>
      </c>
      <c r="R130" s="547" t="e">
        <f t="shared" si="156"/>
        <v>#VALUE!</v>
      </c>
      <c r="S130" s="547" t="e">
        <f t="shared" si="156"/>
        <v>#VALUE!</v>
      </c>
      <c r="T130" s="547" t="e">
        <f t="shared" si="156"/>
        <v>#VALUE!</v>
      </c>
      <c r="U130" s="547" t="e">
        <f t="shared" si="156"/>
        <v>#VALUE!</v>
      </c>
      <c r="V130" s="547" t="e">
        <f t="shared" si="156"/>
        <v>#VALUE!</v>
      </c>
      <c r="W130" s="547" t="e">
        <f t="shared" si="156"/>
        <v>#VALUE!</v>
      </c>
      <c r="X130" s="547" t="e">
        <f t="shared" si="156"/>
        <v>#VALUE!</v>
      </c>
      <c r="Y130" s="547" t="e">
        <f t="shared" si="156"/>
        <v>#VALUE!</v>
      </c>
      <c r="Z130" s="547" t="e">
        <f t="shared" si="156"/>
        <v>#VALUE!</v>
      </c>
      <c r="AA130" s="547" t="e">
        <f t="shared" si="156"/>
        <v>#VALUE!</v>
      </c>
      <c r="AB130" s="547" t="e">
        <f t="shared" si="156"/>
        <v>#VALUE!</v>
      </c>
      <c r="AC130" s="547" t="e">
        <f t="shared" ref="AC130" si="157">$E130*AC107</f>
        <v>#VALUE!</v>
      </c>
    </row>
    <row r="131" spans="2:29" x14ac:dyDescent="0.25">
      <c r="B131" s="269" t="s">
        <v>172</v>
      </c>
      <c r="C131" s="221" t="s">
        <v>2</v>
      </c>
      <c r="D131" s="546"/>
      <c r="E131" s="564" t="str">
        <v>XXXXXXXX</v>
      </c>
      <c r="F131" s="546"/>
      <c r="G131" s="547" t="e">
        <f t="shared" ref="G131:AB131" si="158">$E131*G108</f>
        <v>#VALUE!</v>
      </c>
      <c r="H131" s="547" t="e">
        <f t="shared" si="158"/>
        <v>#VALUE!</v>
      </c>
      <c r="I131" s="547" t="e">
        <f t="shared" si="158"/>
        <v>#VALUE!</v>
      </c>
      <c r="J131" s="547" t="e">
        <f t="shared" si="158"/>
        <v>#VALUE!</v>
      </c>
      <c r="K131" s="547" t="e">
        <f t="shared" si="158"/>
        <v>#VALUE!</v>
      </c>
      <c r="L131" s="547" t="e">
        <f t="shared" si="158"/>
        <v>#VALUE!</v>
      </c>
      <c r="M131" s="547" t="e">
        <f t="shared" si="158"/>
        <v>#VALUE!</v>
      </c>
      <c r="N131" s="547" t="e">
        <f t="shared" si="158"/>
        <v>#VALUE!</v>
      </c>
      <c r="O131" s="547" t="e">
        <f t="shared" si="158"/>
        <v>#VALUE!</v>
      </c>
      <c r="P131" s="547" t="e">
        <f t="shared" si="158"/>
        <v>#VALUE!</v>
      </c>
      <c r="Q131" s="547" t="e">
        <f t="shared" si="158"/>
        <v>#VALUE!</v>
      </c>
      <c r="R131" s="547" t="e">
        <f t="shared" si="158"/>
        <v>#VALUE!</v>
      </c>
      <c r="S131" s="547" t="e">
        <f t="shared" si="158"/>
        <v>#VALUE!</v>
      </c>
      <c r="T131" s="547" t="e">
        <f t="shared" si="158"/>
        <v>#VALUE!</v>
      </c>
      <c r="U131" s="547" t="e">
        <f t="shared" si="158"/>
        <v>#VALUE!</v>
      </c>
      <c r="V131" s="547" t="e">
        <f t="shared" si="158"/>
        <v>#VALUE!</v>
      </c>
      <c r="W131" s="547" t="e">
        <f t="shared" si="158"/>
        <v>#VALUE!</v>
      </c>
      <c r="X131" s="547" t="e">
        <f t="shared" si="158"/>
        <v>#VALUE!</v>
      </c>
      <c r="Y131" s="547" t="e">
        <f t="shared" si="158"/>
        <v>#VALUE!</v>
      </c>
      <c r="Z131" s="547" t="e">
        <f t="shared" si="158"/>
        <v>#VALUE!</v>
      </c>
      <c r="AA131" s="547" t="e">
        <f t="shared" si="158"/>
        <v>#VALUE!</v>
      </c>
      <c r="AB131" s="547" t="e">
        <f t="shared" si="158"/>
        <v>#VALUE!</v>
      </c>
      <c r="AC131" s="547" t="e">
        <f t="shared" ref="AC131" si="159">$E131*AC108</f>
        <v>#VALUE!</v>
      </c>
    </row>
    <row r="132" spans="2:29" x14ac:dyDescent="0.25">
      <c r="B132" s="269" t="s">
        <v>173</v>
      </c>
      <c r="C132" s="221" t="s">
        <v>2</v>
      </c>
      <c r="D132" s="546"/>
      <c r="E132" s="564" t="str">
        <v>XXXXXXXX</v>
      </c>
      <c r="F132" s="546"/>
      <c r="G132" s="547" t="e">
        <f t="shared" ref="G132:AB132" si="160">$E132*G109</f>
        <v>#VALUE!</v>
      </c>
      <c r="H132" s="547" t="e">
        <f t="shared" si="160"/>
        <v>#VALUE!</v>
      </c>
      <c r="I132" s="547" t="e">
        <f t="shared" si="160"/>
        <v>#VALUE!</v>
      </c>
      <c r="J132" s="547" t="e">
        <f t="shared" si="160"/>
        <v>#VALUE!</v>
      </c>
      <c r="K132" s="547" t="e">
        <f t="shared" si="160"/>
        <v>#VALUE!</v>
      </c>
      <c r="L132" s="547" t="e">
        <f t="shared" si="160"/>
        <v>#VALUE!</v>
      </c>
      <c r="M132" s="547" t="e">
        <f t="shared" si="160"/>
        <v>#VALUE!</v>
      </c>
      <c r="N132" s="547" t="e">
        <f t="shared" si="160"/>
        <v>#VALUE!</v>
      </c>
      <c r="O132" s="547" t="e">
        <f t="shared" si="160"/>
        <v>#VALUE!</v>
      </c>
      <c r="P132" s="547" t="e">
        <f t="shared" si="160"/>
        <v>#VALUE!</v>
      </c>
      <c r="Q132" s="547" t="e">
        <f t="shared" si="160"/>
        <v>#VALUE!</v>
      </c>
      <c r="R132" s="547" t="e">
        <f t="shared" si="160"/>
        <v>#VALUE!</v>
      </c>
      <c r="S132" s="547" t="e">
        <f t="shared" si="160"/>
        <v>#VALUE!</v>
      </c>
      <c r="T132" s="547" t="e">
        <f t="shared" si="160"/>
        <v>#VALUE!</v>
      </c>
      <c r="U132" s="547" t="e">
        <f t="shared" si="160"/>
        <v>#VALUE!</v>
      </c>
      <c r="V132" s="547" t="e">
        <f t="shared" si="160"/>
        <v>#VALUE!</v>
      </c>
      <c r="W132" s="547" t="e">
        <f t="shared" si="160"/>
        <v>#VALUE!</v>
      </c>
      <c r="X132" s="547" t="e">
        <f t="shared" si="160"/>
        <v>#VALUE!</v>
      </c>
      <c r="Y132" s="547" t="e">
        <f t="shared" si="160"/>
        <v>#VALUE!</v>
      </c>
      <c r="Z132" s="547" t="e">
        <f t="shared" si="160"/>
        <v>#VALUE!</v>
      </c>
      <c r="AA132" s="547" t="e">
        <f t="shared" si="160"/>
        <v>#VALUE!</v>
      </c>
      <c r="AB132" s="547" t="e">
        <f t="shared" si="160"/>
        <v>#VALUE!</v>
      </c>
      <c r="AC132" s="547" t="e">
        <f t="shared" ref="AC132" si="161">$E132*AC109</f>
        <v>#VALUE!</v>
      </c>
    </row>
    <row r="133" spans="2:29" x14ac:dyDescent="0.25">
      <c r="B133" s="271" t="s">
        <v>174</v>
      </c>
      <c r="C133" s="235" t="s">
        <v>2</v>
      </c>
      <c r="D133" s="549"/>
      <c r="E133" s="548" t="str">
        <v>XXXXXXXX</v>
      </c>
      <c r="F133" s="549"/>
      <c r="G133" s="550" t="e">
        <f t="shared" ref="G133:AB133" si="162">$E133*G110</f>
        <v>#VALUE!</v>
      </c>
      <c r="H133" s="550" t="e">
        <f t="shared" si="162"/>
        <v>#VALUE!</v>
      </c>
      <c r="I133" s="550" t="e">
        <f t="shared" si="162"/>
        <v>#VALUE!</v>
      </c>
      <c r="J133" s="550" t="e">
        <f t="shared" si="162"/>
        <v>#VALUE!</v>
      </c>
      <c r="K133" s="550" t="e">
        <f t="shared" si="162"/>
        <v>#VALUE!</v>
      </c>
      <c r="L133" s="550" t="e">
        <f t="shared" si="162"/>
        <v>#VALUE!</v>
      </c>
      <c r="M133" s="550" t="e">
        <f t="shared" si="162"/>
        <v>#VALUE!</v>
      </c>
      <c r="N133" s="550" t="e">
        <f t="shared" si="162"/>
        <v>#VALUE!</v>
      </c>
      <c r="O133" s="550" t="e">
        <f t="shared" si="162"/>
        <v>#VALUE!</v>
      </c>
      <c r="P133" s="550" t="e">
        <f t="shared" si="162"/>
        <v>#VALUE!</v>
      </c>
      <c r="Q133" s="550" t="e">
        <f t="shared" si="162"/>
        <v>#VALUE!</v>
      </c>
      <c r="R133" s="550" t="e">
        <f t="shared" si="162"/>
        <v>#VALUE!</v>
      </c>
      <c r="S133" s="550" t="e">
        <f t="shared" si="162"/>
        <v>#VALUE!</v>
      </c>
      <c r="T133" s="550" t="e">
        <f t="shared" si="162"/>
        <v>#VALUE!</v>
      </c>
      <c r="U133" s="550" t="e">
        <f t="shared" si="162"/>
        <v>#VALUE!</v>
      </c>
      <c r="V133" s="550" t="e">
        <f t="shared" si="162"/>
        <v>#VALUE!</v>
      </c>
      <c r="W133" s="550" t="e">
        <f t="shared" si="162"/>
        <v>#VALUE!</v>
      </c>
      <c r="X133" s="550" t="e">
        <f t="shared" si="162"/>
        <v>#VALUE!</v>
      </c>
      <c r="Y133" s="550" t="e">
        <f t="shared" si="162"/>
        <v>#VALUE!</v>
      </c>
      <c r="Z133" s="550" t="e">
        <f t="shared" si="162"/>
        <v>#VALUE!</v>
      </c>
      <c r="AA133" s="550" t="e">
        <f t="shared" si="162"/>
        <v>#VALUE!</v>
      </c>
      <c r="AB133" s="550" t="e">
        <f t="shared" si="162"/>
        <v>#VALUE!</v>
      </c>
      <c r="AC133" s="550" t="e">
        <f t="shared" ref="AC133" si="163">$E133*AC110</f>
        <v>#VALUE!</v>
      </c>
    </row>
    <row r="134" spans="2:29" s="19" customFormat="1" x14ac:dyDescent="0.25">
      <c r="C134" s="237" t="s">
        <v>2</v>
      </c>
      <c r="D134" s="552"/>
      <c r="E134" s="565"/>
      <c r="F134" s="552"/>
      <c r="G134" s="553" t="e">
        <f>SUM(G114:G133)</f>
        <v>#VALUE!</v>
      </c>
      <c r="H134" s="553" t="e">
        <f>SUM(H114:H133)</f>
        <v>#VALUE!</v>
      </c>
      <c r="I134" s="553" t="e">
        <f t="shared" ref="I134" si="164">SUM(I114:I133)</f>
        <v>#VALUE!</v>
      </c>
      <c r="J134" s="553" t="e">
        <f t="shared" ref="J134" si="165">SUM(J114:J133)</f>
        <v>#VALUE!</v>
      </c>
      <c r="K134" s="553" t="e">
        <f t="shared" ref="K134" si="166">SUM(K114:K133)</f>
        <v>#VALUE!</v>
      </c>
      <c r="L134" s="553" t="e">
        <f t="shared" ref="L134" si="167">SUM(L114:L133)</f>
        <v>#VALUE!</v>
      </c>
      <c r="M134" s="553" t="e">
        <f t="shared" ref="M134" si="168">SUM(M114:M133)</f>
        <v>#VALUE!</v>
      </c>
      <c r="N134" s="553" t="e">
        <f t="shared" ref="N134" si="169">SUM(N114:N133)</f>
        <v>#VALUE!</v>
      </c>
      <c r="O134" s="553" t="e">
        <f t="shared" ref="O134" si="170">SUM(O114:O133)</f>
        <v>#VALUE!</v>
      </c>
      <c r="P134" s="553" t="e">
        <f t="shared" ref="P134" si="171">SUM(P114:P133)</f>
        <v>#VALUE!</v>
      </c>
      <c r="Q134" s="553" t="e">
        <f t="shared" ref="Q134" si="172">SUM(Q114:Q133)</f>
        <v>#VALUE!</v>
      </c>
      <c r="R134" s="553" t="e">
        <f t="shared" ref="R134" si="173">SUM(R114:R133)</f>
        <v>#VALUE!</v>
      </c>
      <c r="S134" s="553" t="e">
        <f t="shared" ref="S134" si="174">SUM(S114:S133)</f>
        <v>#VALUE!</v>
      </c>
      <c r="T134" s="553" t="e">
        <f t="shared" ref="T134" si="175">SUM(T114:T133)</f>
        <v>#VALUE!</v>
      </c>
      <c r="U134" s="553" t="e">
        <f t="shared" ref="U134" si="176">SUM(U114:U133)</f>
        <v>#VALUE!</v>
      </c>
      <c r="V134" s="553" t="e">
        <f t="shared" ref="V134" si="177">SUM(V114:V133)</f>
        <v>#VALUE!</v>
      </c>
      <c r="W134" s="553" t="e">
        <f t="shared" ref="W134" si="178">SUM(W114:W133)</f>
        <v>#VALUE!</v>
      </c>
      <c r="X134" s="553" t="e">
        <f t="shared" ref="X134" si="179">SUM(X114:X133)</f>
        <v>#VALUE!</v>
      </c>
      <c r="Y134" s="553" t="e">
        <f t="shared" ref="Y134" si="180">SUM(Y114:Y133)</f>
        <v>#VALUE!</v>
      </c>
      <c r="Z134" s="553" t="e">
        <f t="shared" ref="Z134" si="181">SUM(Z114:Z133)</f>
        <v>#VALUE!</v>
      </c>
      <c r="AA134" s="553" t="e">
        <f t="shared" ref="AA134" si="182">SUM(AA114:AA133)</f>
        <v>#VALUE!</v>
      </c>
      <c r="AB134" s="553" t="e">
        <f t="shared" ref="AB134:AC134" si="183">SUM(AB114:AB133)</f>
        <v>#VALUE!</v>
      </c>
      <c r="AC134" s="553" t="e">
        <f t="shared" si="183"/>
        <v>#VALUE!</v>
      </c>
    </row>
    <row r="136" spans="2:29" ht="30" x14ac:dyDescent="0.25">
      <c r="B136" s="264" t="s">
        <v>149</v>
      </c>
      <c r="C136" s="4"/>
      <c r="D136" s="243"/>
      <c r="E136" s="265" t="s">
        <v>178</v>
      </c>
      <c r="F136" s="243"/>
      <c r="G136" s="266">
        <v>2019</v>
      </c>
      <c r="H136" s="266">
        <v>2020</v>
      </c>
      <c r="I136" s="266">
        <v>2021</v>
      </c>
      <c r="J136" s="266">
        <v>2022</v>
      </c>
      <c r="K136" s="266">
        <v>2023</v>
      </c>
      <c r="L136" s="266">
        <v>2024</v>
      </c>
      <c r="M136" s="266">
        <v>2025</v>
      </c>
      <c r="N136" s="266">
        <v>2026</v>
      </c>
      <c r="O136" s="266">
        <v>2027</v>
      </c>
      <c r="P136" s="266">
        <v>2028</v>
      </c>
      <c r="Q136" s="266">
        <v>2029</v>
      </c>
      <c r="R136" s="266">
        <v>2030</v>
      </c>
      <c r="S136" s="266">
        <v>2031</v>
      </c>
      <c r="T136" s="266">
        <v>2032</v>
      </c>
      <c r="U136" s="266">
        <v>2033</v>
      </c>
      <c r="V136" s="266">
        <v>2034</v>
      </c>
      <c r="W136" s="266">
        <v>2035</v>
      </c>
      <c r="X136" s="266">
        <v>2036</v>
      </c>
      <c r="Y136" s="266">
        <v>2037</v>
      </c>
      <c r="Z136" s="266">
        <v>2038</v>
      </c>
      <c r="AA136" s="266">
        <v>2039</v>
      </c>
      <c r="AB136" s="266">
        <v>2040</v>
      </c>
      <c r="AC136" s="266">
        <v>2041</v>
      </c>
    </row>
    <row r="137" spans="2:29" x14ac:dyDescent="0.25">
      <c r="B137" s="267" t="s">
        <v>155</v>
      </c>
      <c r="C137" s="290" t="s">
        <v>5</v>
      </c>
      <c r="D137" s="227"/>
      <c r="E137" s="554" t="str">
        <f t="array" ref="E137:E156">TRANSPOSE('PPA Pricing &amp; Output (R)'!G72:Z72)</f>
        <v>XXXXXXXX</v>
      </c>
      <c r="F137" s="543"/>
      <c r="G137" s="555" t="e">
        <f>$E137*G114</f>
        <v>#VALUE!</v>
      </c>
      <c r="H137" s="555" t="e">
        <f t="shared" ref="H137:AB137" si="184">$E137*H114</f>
        <v>#VALUE!</v>
      </c>
      <c r="I137" s="555" t="e">
        <f t="shared" si="184"/>
        <v>#VALUE!</v>
      </c>
      <c r="J137" s="555" t="e">
        <f t="shared" si="184"/>
        <v>#VALUE!</v>
      </c>
      <c r="K137" s="555" t="e">
        <f t="shared" si="184"/>
        <v>#VALUE!</v>
      </c>
      <c r="L137" s="555" t="e">
        <f t="shared" si="184"/>
        <v>#VALUE!</v>
      </c>
      <c r="M137" s="555" t="e">
        <f t="shared" si="184"/>
        <v>#VALUE!</v>
      </c>
      <c r="N137" s="555" t="e">
        <f t="shared" si="184"/>
        <v>#VALUE!</v>
      </c>
      <c r="O137" s="555" t="e">
        <f t="shared" si="184"/>
        <v>#VALUE!</v>
      </c>
      <c r="P137" s="555" t="e">
        <f t="shared" si="184"/>
        <v>#VALUE!</v>
      </c>
      <c r="Q137" s="555" t="e">
        <f t="shared" si="184"/>
        <v>#VALUE!</v>
      </c>
      <c r="R137" s="555" t="e">
        <f t="shared" si="184"/>
        <v>#VALUE!</v>
      </c>
      <c r="S137" s="555" t="e">
        <f t="shared" si="184"/>
        <v>#VALUE!</v>
      </c>
      <c r="T137" s="555" t="e">
        <f t="shared" si="184"/>
        <v>#VALUE!</v>
      </c>
      <c r="U137" s="555" t="e">
        <f t="shared" si="184"/>
        <v>#VALUE!</v>
      </c>
      <c r="V137" s="555" t="e">
        <f t="shared" si="184"/>
        <v>#VALUE!</v>
      </c>
      <c r="W137" s="555" t="e">
        <f t="shared" si="184"/>
        <v>#VALUE!</v>
      </c>
      <c r="X137" s="555" t="e">
        <f t="shared" si="184"/>
        <v>#VALUE!</v>
      </c>
      <c r="Y137" s="555" t="e">
        <f t="shared" si="184"/>
        <v>#VALUE!</v>
      </c>
      <c r="Z137" s="555" t="e">
        <f t="shared" si="184"/>
        <v>#VALUE!</v>
      </c>
      <c r="AA137" s="555" t="e">
        <f t="shared" si="184"/>
        <v>#VALUE!</v>
      </c>
      <c r="AB137" s="555" t="e">
        <f t="shared" si="184"/>
        <v>#VALUE!</v>
      </c>
      <c r="AC137" s="555" t="e">
        <f t="shared" ref="AC137" si="185">$E137*AC114</f>
        <v>#VALUE!</v>
      </c>
    </row>
    <row r="138" spans="2:29" x14ac:dyDescent="0.25">
      <c r="B138" s="269" t="s">
        <v>156</v>
      </c>
      <c r="C138" s="221" t="s">
        <v>5</v>
      </c>
      <c r="E138" s="556" t="str">
        <v>XXXXXXXX</v>
      </c>
      <c r="F138" s="546"/>
      <c r="G138" s="566" t="e">
        <f t="shared" ref="G138:AB138" si="186">$E138*G115</f>
        <v>#VALUE!</v>
      </c>
      <c r="H138" s="566" t="e">
        <f t="shared" si="186"/>
        <v>#VALUE!</v>
      </c>
      <c r="I138" s="566" t="e">
        <f t="shared" si="186"/>
        <v>#VALUE!</v>
      </c>
      <c r="J138" s="566" t="e">
        <f t="shared" si="186"/>
        <v>#VALUE!</v>
      </c>
      <c r="K138" s="566" t="e">
        <f t="shared" si="186"/>
        <v>#VALUE!</v>
      </c>
      <c r="L138" s="566" t="e">
        <f t="shared" si="186"/>
        <v>#VALUE!</v>
      </c>
      <c r="M138" s="566" t="e">
        <f t="shared" si="186"/>
        <v>#VALUE!</v>
      </c>
      <c r="N138" s="566" t="e">
        <f t="shared" si="186"/>
        <v>#VALUE!</v>
      </c>
      <c r="O138" s="566" t="e">
        <f t="shared" si="186"/>
        <v>#VALUE!</v>
      </c>
      <c r="P138" s="566" t="e">
        <f t="shared" si="186"/>
        <v>#VALUE!</v>
      </c>
      <c r="Q138" s="566" t="e">
        <f t="shared" si="186"/>
        <v>#VALUE!</v>
      </c>
      <c r="R138" s="566" t="e">
        <f t="shared" si="186"/>
        <v>#VALUE!</v>
      </c>
      <c r="S138" s="566" t="e">
        <f t="shared" si="186"/>
        <v>#VALUE!</v>
      </c>
      <c r="T138" s="566" t="e">
        <f t="shared" si="186"/>
        <v>#VALUE!</v>
      </c>
      <c r="U138" s="566" t="e">
        <f t="shared" si="186"/>
        <v>#VALUE!</v>
      </c>
      <c r="V138" s="566" t="e">
        <f t="shared" si="186"/>
        <v>#VALUE!</v>
      </c>
      <c r="W138" s="566" t="e">
        <f t="shared" si="186"/>
        <v>#VALUE!</v>
      </c>
      <c r="X138" s="566" t="e">
        <f t="shared" si="186"/>
        <v>#VALUE!</v>
      </c>
      <c r="Y138" s="566" t="e">
        <f t="shared" si="186"/>
        <v>#VALUE!</v>
      </c>
      <c r="Z138" s="566" t="e">
        <f t="shared" si="186"/>
        <v>#VALUE!</v>
      </c>
      <c r="AA138" s="566" t="e">
        <f t="shared" si="186"/>
        <v>#VALUE!</v>
      </c>
      <c r="AB138" s="566" t="e">
        <f t="shared" si="186"/>
        <v>#VALUE!</v>
      </c>
      <c r="AC138" s="566" t="e">
        <f t="shared" ref="AC138" si="187">$E138*AC115</f>
        <v>#VALUE!</v>
      </c>
    </row>
    <row r="139" spans="2:29" x14ac:dyDescent="0.25">
      <c r="B139" s="269" t="s">
        <v>157</v>
      </c>
      <c r="C139" s="221" t="s">
        <v>5</v>
      </c>
      <c r="E139" s="556" t="str">
        <v>XXXXXXXX</v>
      </c>
      <c r="F139" s="546"/>
      <c r="G139" s="566" t="e">
        <f t="shared" ref="G139:AB139" si="188">$E139*G116</f>
        <v>#VALUE!</v>
      </c>
      <c r="H139" s="566" t="e">
        <f t="shared" si="188"/>
        <v>#VALUE!</v>
      </c>
      <c r="I139" s="566" t="e">
        <f t="shared" si="188"/>
        <v>#VALUE!</v>
      </c>
      <c r="J139" s="566" t="e">
        <f t="shared" si="188"/>
        <v>#VALUE!</v>
      </c>
      <c r="K139" s="566" t="e">
        <f t="shared" si="188"/>
        <v>#VALUE!</v>
      </c>
      <c r="L139" s="566" t="e">
        <f t="shared" si="188"/>
        <v>#VALUE!</v>
      </c>
      <c r="M139" s="566" t="e">
        <f t="shared" si="188"/>
        <v>#VALUE!</v>
      </c>
      <c r="N139" s="566" t="e">
        <f t="shared" si="188"/>
        <v>#VALUE!</v>
      </c>
      <c r="O139" s="566" t="e">
        <f t="shared" si="188"/>
        <v>#VALUE!</v>
      </c>
      <c r="P139" s="566" t="e">
        <f t="shared" si="188"/>
        <v>#VALUE!</v>
      </c>
      <c r="Q139" s="566" t="e">
        <f t="shared" si="188"/>
        <v>#VALUE!</v>
      </c>
      <c r="R139" s="566" t="e">
        <f t="shared" si="188"/>
        <v>#VALUE!</v>
      </c>
      <c r="S139" s="566" t="e">
        <f t="shared" si="188"/>
        <v>#VALUE!</v>
      </c>
      <c r="T139" s="566" t="e">
        <f t="shared" si="188"/>
        <v>#VALUE!</v>
      </c>
      <c r="U139" s="566" t="e">
        <f t="shared" si="188"/>
        <v>#VALUE!</v>
      </c>
      <c r="V139" s="566" t="e">
        <f t="shared" si="188"/>
        <v>#VALUE!</v>
      </c>
      <c r="W139" s="566" t="e">
        <f t="shared" si="188"/>
        <v>#VALUE!</v>
      </c>
      <c r="X139" s="566" t="e">
        <f t="shared" si="188"/>
        <v>#VALUE!</v>
      </c>
      <c r="Y139" s="566" t="e">
        <f t="shared" si="188"/>
        <v>#VALUE!</v>
      </c>
      <c r="Z139" s="566" t="e">
        <f t="shared" si="188"/>
        <v>#VALUE!</v>
      </c>
      <c r="AA139" s="566" t="e">
        <f t="shared" si="188"/>
        <v>#VALUE!</v>
      </c>
      <c r="AB139" s="566" t="e">
        <f t="shared" si="188"/>
        <v>#VALUE!</v>
      </c>
      <c r="AC139" s="566" t="e">
        <f t="shared" ref="AC139" si="189">$E139*AC116</f>
        <v>#VALUE!</v>
      </c>
    </row>
    <row r="140" spans="2:29" x14ac:dyDescent="0.25">
      <c r="B140" s="269" t="s">
        <v>158</v>
      </c>
      <c r="C140" s="221" t="s">
        <v>5</v>
      </c>
      <c r="E140" s="556" t="str">
        <v>XXXXXXXX</v>
      </c>
      <c r="F140" s="546"/>
      <c r="G140" s="566" t="e">
        <f t="shared" ref="G140:AB140" si="190">$E140*G117</f>
        <v>#VALUE!</v>
      </c>
      <c r="H140" s="566" t="e">
        <f t="shared" si="190"/>
        <v>#VALUE!</v>
      </c>
      <c r="I140" s="566" t="e">
        <f t="shared" si="190"/>
        <v>#VALUE!</v>
      </c>
      <c r="J140" s="566" t="e">
        <f t="shared" si="190"/>
        <v>#VALUE!</v>
      </c>
      <c r="K140" s="566" t="e">
        <f t="shared" si="190"/>
        <v>#VALUE!</v>
      </c>
      <c r="L140" s="566" t="e">
        <f t="shared" si="190"/>
        <v>#VALUE!</v>
      </c>
      <c r="M140" s="566" t="e">
        <f t="shared" si="190"/>
        <v>#VALUE!</v>
      </c>
      <c r="N140" s="566" t="e">
        <f t="shared" si="190"/>
        <v>#VALUE!</v>
      </c>
      <c r="O140" s="566" t="e">
        <f t="shared" si="190"/>
        <v>#VALUE!</v>
      </c>
      <c r="P140" s="566" t="e">
        <f t="shared" si="190"/>
        <v>#VALUE!</v>
      </c>
      <c r="Q140" s="566" t="e">
        <f t="shared" si="190"/>
        <v>#VALUE!</v>
      </c>
      <c r="R140" s="566" t="e">
        <f t="shared" si="190"/>
        <v>#VALUE!</v>
      </c>
      <c r="S140" s="566" t="e">
        <f t="shared" si="190"/>
        <v>#VALUE!</v>
      </c>
      <c r="T140" s="566" t="e">
        <f t="shared" si="190"/>
        <v>#VALUE!</v>
      </c>
      <c r="U140" s="566" t="e">
        <f t="shared" si="190"/>
        <v>#VALUE!</v>
      </c>
      <c r="V140" s="566" t="e">
        <f t="shared" si="190"/>
        <v>#VALUE!</v>
      </c>
      <c r="W140" s="566" t="e">
        <f t="shared" si="190"/>
        <v>#VALUE!</v>
      </c>
      <c r="X140" s="566" t="e">
        <f t="shared" si="190"/>
        <v>#VALUE!</v>
      </c>
      <c r="Y140" s="566" t="e">
        <f t="shared" si="190"/>
        <v>#VALUE!</v>
      </c>
      <c r="Z140" s="566" t="e">
        <f t="shared" si="190"/>
        <v>#VALUE!</v>
      </c>
      <c r="AA140" s="566" t="e">
        <f t="shared" si="190"/>
        <v>#VALUE!</v>
      </c>
      <c r="AB140" s="566" t="e">
        <f t="shared" si="190"/>
        <v>#VALUE!</v>
      </c>
      <c r="AC140" s="566" t="e">
        <f t="shared" ref="AC140" si="191">$E140*AC117</f>
        <v>#VALUE!</v>
      </c>
    </row>
    <row r="141" spans="2:29" x14ac:dyDescent="0.25">
      <c r="B141" s="269" t="s">
        <v>159</v>
      </c>
      <c r="C141" s="221" t="s">
        <v>5</v>
      </c>
      <c r="E141" s="556" t="str">
        <v>XXXXXXXX</v>
      </c>
      <c r="F141" s="546"/>
      <c r="G141" s="566" t="e">
        <f t="shared" ref="G141:AB141" si="192">$E141*G118</f>
        <v>#VALUE!</v>
      </c>
      <c r="H141" s="566" t="e">
        <f t="shared" si="192"/>
        <v>#VALUE!</v>
      </c>
      <c r="I141" s="566" t="e">
        <f t="shared" si="192"/>
        <v>#VALUE!</v>
      </c>
      <c r="J141" s="566" t="e">
        <f t="shared" si="192"/>
        <v>#VALUE!</v>
      </c>
      <c r="K141" s="566" t="e">
        <f t="shared" si="192"/>
        <v>#VALUE!</v>
      </c>
      <c r="L141" s="566" t="e">
        <f t="shared" si="192"/>
        <v>#VALUE!</v>
      </c>
      <c r="M141" s="566" t="e">
        <f t="shared" si="192"/>
        <v>#VALUE!</v>
      </c>
      <c r="N141" s="566" t="e">
        <f t="shared" si="192"/>
        <v>#VALUE!</v>
      </c>
      <c r="O141" s="566" t="e">
        <f t="shared" si="192"/>
        <v>#VALUE!</v>
      </c>
      <c r="P141" s="566" t="e">
        <f t="shared" si="192"/>
        <v>#VALUE!</v>
      </c>
      <c r="Q141" s="566" t="e">
        <f t="shared" si="192"/>
        <v>#VALUE!</v>
      </c>
      <c r="R141" s="566" t="e">
        <f t="shared" si="192"/>
        <v>#VALUE!</v>
      </c>
      <c r="S141" s="566" t="e">
        <f t="shared" si="192"/>
        <v>#VALUE!</v>
      </c>
      <c r="T141" s="566" t="e">
        <f t="shared" si="192"/>
        <v>#VALUE!</v>
      </c>
      <c r="U141" s="566" t="e">
        <f t="shared" si="192"/>
        <v>#VALUE!</v>
      </c>
      <c r="V141" s="566" t="e">
        <f t="shared" si="192"/>
        <v>#VALUE!</v>
      </c>
      <c r="W141" s="566" t="e">
        <f t="shared" si="192"/>
        <v>#VALUE!</v>
      </c>
      <c r="X141" s="566" t="e">
        <f t="shared" si="192"/>
        <v>#VALUE!</v>
      </c>
      <c r="Y141" s="566" t="e">
        <f t="shared" si="192"/>
        <v>#VALUE!</v>
      </c>
      <c r="Z141" s="566" t="e">
        <f t="shared" si="192"/>
        <v>#VALUE!</v>
      </c>
      <c r="AA141" s="566" t="e">
        <f t="shared" si="192"/>
        <v>#VALUE!</v>
      </c>
      <c r="AB141" s="566" t="e">
        <f t="shared" si="192"/>
        <v>#VALUE!</v>
      </c>
      <c r="AC141" s="566" t="e">
        <f t="shared" ref="AC141" si="193">$E141*AC118</f>
        <v>#VALUE!</v>
      </c>
    </row>
    <row r="142" spans="2:29" x14ac:dyDescent="0.25">
      <c r="B142" s="269" t="s">
        <v>160</v>
      </c>
      <c r="C142" s="221" t="s">
        <v>5</v>
      </c>
      <c r="E142" s="556" t="str">
        <v>XXXXXXXX</v>
      </c>
      <c r="F142" s="546"/>
      <c r="G142" s="566" t="e">
        <f t="shared" ref="G142:AB142" si="194">$E142*G119</f>
        <v>#VALUE!</v>
      </c>
      <c r="H142" s="566" t="e">
        <f t="shared" si="194"/>
        <v>#VALUE!</v>
      </c>
      <c r="I142" s="566" t="e">
        <f t="shared" si="194"/>
        <v>#VALUE!</v>
      </c>
      <c r="J142" s="566" t="e">
        <f t="shared" si="194"/>
        <v>#VALUE!</v>
      </c>
      <c r="K142" s="566" t="e">
        <f t="shared" si="194"/>
        <v>#VALUE!</v>
      </c>
      <c r="L142" s="566" t="e">
        <f t="shared" si="194"/>
        <v>#VALUE!</v>
      </c>
      <c r="M142" s="566" t="e">
        <f t="shared" si="194"/>
        <v>#VALUE!</v>
      </c>
      <c r="N142" s="566" t="e">
        <f t="shared" si="194"/>
        <v>#VALUE!</v>
      </c>
      <c r="O142" s="566" t="e">
        <f t="shared" si="194"/>
        <v>#VALUE!</v>
      </c>
      <c r="P142" s="566" t="e">
        <f t="shared" si="194"/>
        <v>#VALUE!</v>
      </c>
      <c r="Q142" s="566" t="e">
        <f t="shared" si="194"/>
        <v>#VALUE!</v>
      </c>
      <c r="R142" s="566" t="e">
        <f t="shared" si="194"/>
        <v>#VALUE!</v>
      </c>
      <c r="S142" s="566" t="e">
        <f t="shared" si="194"/>
        <v>#VALUE!</v>
      </c>
      <c r="T142" s="566" t="e">
        <f t="shared" si="194"/>
        <v>#VALUE!</v>
      </c>
      <c r="U142" s="566" t="e">
        <f t="shared" si="194"/>
        <v>#VALUE!</v>
      </c>
      <c r="V142" s="566" t="e">
        <f t="shared" si="194"/>
        <v>#VALUE!</v>
      </c>
      <c r="W142" s="566" t="e">
        <f t="shared" si="194"/>
        <v>#VALUE!</v>
      </c>
      <c r="X142" s="566" t="e">
        <f t="shared" si="194"/>
        <v>#VALUE!</v>
      </c>
      <c r="Y142" s="566" t="e">
        <f t="shared" si="194"/>
        <v>#VALUE!</v>
      </c>
      <c r="Z142" s="566" t="e">
        <f t="shared" si="194"/>
        <v>#VALUE!</v>
      </c>
      <c r="AA142" s="566" t="e">
        <f t="shared" si="194"/>
        <v>#VALUE!</v>
      </c>
      <c r="AB142" s="566" t="e">
        <f t="shared" si="194"/>
        <v>#VALUE!</v>
      </c>
      <c r="AC142" s="566" t="e">
        <f t="shared" ref="AC142" si="195">$E142*AC119</f>
        <v>#VALUE!</v>
      </c>
    </row>
    <row r="143" spans="2:29" x14ac:dyDescent="0.25">
      <c r="B143" s="269" t="s">
        <v>161</v>
      </c>
      <c r="C143" s="221" t="s">
        <v>5</v>
      </c>
      <c r="E143" s="556" t="str">
        <v>XXXXXXXX</v>
      </c>
      <c r="F143" s="546"/>
      <c r="G143" s="566" t="e">
        <f t="shared" ref="G143:AB143" si="196">$E143*G120</f>
        <v>#VALUE!</v>
      </c>
      <c r="H143" s="566" t="e">
        <f t="shared" si="196"/>
        <v>#VALUE!</v>
      </c>
      <c r="I143" s="566" t="e">
        <f t="shared" si="196"/>
        <v>#VALUE!</v>
      </c>
      <c r="J143" s="566" t="e">
        <f t="shared" si="196"/>
        <v>#VALUE!</v>
      </c>
      <c r="K143" s="566" t="e">
        <f t="shared" si="196"/>
        <v>#VALUE!</v>
      </c>
      <c r="L143" s="566" t="e">
        <f t="shared" si="196"/>
        <v>#VALUE!</v>
      </c>
      <c r="M143" s="566" t="e">
        <f t="shared" si="196"/>
        <v>#VALUE!</v>
      </c>
      <c r="N143" s="566" t="e">
        <f t="shared" si="196"/>
        <v>#VALUE!</v>
      </c>
      <c r="O143" s="566" t="e">
        <f t="shared" si="196"/>
        <v>#VALUE!</v>
      </c>
      <c r="P143" s="566" t="e">
        <f t="shared" si="196"/>
        <v>#VALUE!</v>
      </c>
      <c r="Q143" s="566" t="e">
        <f t="shared" si="196"/>
        <v>#VALUE!</v>
      </c>
      <c r="R143" s="566" t="e">
        <f t="shared" si="196"/>
        <v>#VALUE!</v>
      </c>
      <c r="S143" s="566" t="e">
        <f t="shared" si="196"/>
        <v>#VALUE!</v>
      </c>
      <c r="T143" s="566" t="e">
        <f t="shared" si="196"/>
        <v>#VALUE!</v>
      </c>
      <c r="U143" s="566" t="e">
        <f t="shared" si="196"/>
        <v>#VALUE!</v>
      </c>
      <c r="V143" s="566" t="e">
        <f t="shared" si="196"/>
        <v>#VALUE!</v>
      </c>
      <c r="W143" s="566" t="e">
        <f t="shared" si="196"/>
        <v>#VALUE!</v>
      </c>
      <c r="X143" s="566" t="e">
        <f t="shared" si="196"/>
        <v>#VALUE!</v>
      </c>
      <c r="Y143" s="566" t="e">
        <f t="shared" si="196"/>
        <v>#VALUE!</v>
      </c>
      <c r="Z143" s="566" t="e">
        <f t="shared" si="196"/>
        <v>#VALUE!</v>
      </c>
      <c r="AA143" s="566" t="e">
        <f t="shared" si="196"/>
        <v>#VALUE!</v>
      </c>
      <c r="AB143" s="566" t="e">
        <f t="shared" si="196"/>
        <v>#VALUE!</v>
      </c>
      <c r="AC143" s="566" t="e">
        <f t="shared" ref="AC143" si="197">$E143*AC120</f>
        <v>#VALUE!</v>
      </c>
    </row>
    <row r="144" spans="2:29" x14ac:dyDescent="0.25">
      <c r="B144" s="269" t="s">
        <v>162</v>
      </c>
      <c r="C144" s="221" t="s">
        <v>5</v>
      </c>
      <c r="E144" s="556" t="str">
        <v>XXXXXXXX</v>
      </c>
      <c r="F144" s="546"/>
      <c r="G144" s="566" t="e">
        <f t="shared" ref="G144:AB144" si="198">$E144*G121</f>
        <v>#VALUE!</v>
      </c>
      <c r="H144" s="566" t="e">
        <f t="shared" si="198"/>
        <v>#VALUE!</v>
      </c>
      <c r="I144" s="566" t="e">
        <f t="shared" si="198"/>
        <v>#VALUE!</v>
      </c>
      <c r="J144" s="566" t="e">
        <f t="shared" si="198"/>
        <v>#VALUE!</v>
      </c>
      <c r="K144" s="566" t="e">
        <f t="shared" si="198"/>
        <v>#VALUE!</v>
      </c>
      <c r="L144" s="566" t="e">
        <f t="shared" si="198"/>
        <v>#VALUE!</v>
      </c>
      <c r="M144" s="566" t="e">
        <f t="shared" si="198"/>
        <v>#VALUE!</v>
      </c>
      <c r="N144" s="566" t="e">
        <f t="shared" si="198"/>
        <v>#VALUE!</v>
      </c>
      <c r="O144" s="566" t="e">
        <f t="shared" si="198"/>
        <v>#VALUE!</v>
      </c>
      <c r="P144" s="566" t="e">
        <f t="shared" si="198"/>
        <v>#VALUE!</v>
      </c>
      <c r="Q144" s="566" t="e">
        <f t="shared" si="198"/>
        <v>#VALUE!</v>
      </c>
      <c r="R144" s="566" t="e">
        <f t="shared" si="198"/>
        <v>#VALUE!</v>
      </c>
      <c r="S144" s="566" t="e">
        <f t="shared" si="198"/>
        <v>#VALUE!</v>
      </c>
      <c r="T144" s="566" t="e">
        <f t="shared" si="198"/>
        <v>#VALUE!</v>
      </c>
      <c r="U144" s="566" t="e">
        <f t="shared" si="198"/>
        <v>#VALUE!</v>
      </c>
      <c r="V144" s="566" t="e">
        <f t="shared" si="198"/>
        <v>#VALUE!</v>
      </c>
      <c r="W144" s="566" t="e">
        <f t="shared" si="198"/>
        <v>#VALUE!</v>
      </c>
      <c r="X144" s="566" t="e">
        <f t="shared" si="198"/>
        <v>#VALUE!</v>
      </c>
      <c r="Y144" s="566" t="e">
        <f t="shared" si="198"/>
        <v>#VALUE!</v>
      </c>
      <c r="Z144" s="566" t="e">
        <f t="shared" si="198"/>
        <v>#VALUE!</v>
      </c>
      <c r="AA144" s="566" t="e">
        <f t="shared" si="198"/>
        <v>#VALUE!</v>
      </c>
      <c r="AB144" s="566" t="e">
        <f t="shared" si="198"/>
        <v>#VALUE!</v>
      </c>
      <c r="AC144" s="566" t="e">
        <f t="shared" ref="AC144" si="199">$E144*AC121</f>
        <v>#VALUE!</v>
      </c>
    </row>
    <row r="145" spans="2:29" x14ac:dyDescent="0.25">
      <c r="B145" s="269" t="s">
        <v>163</v>
      </c>
      <c r="C145" s="221" t="s">
        <v>5</v>
      </c>
      <c r="E145" s="556" t="str">
        <v>XXXXXXXX</v>
      </c>
      <c r="F145" s="546"/>
      <c r="G145" s="566" t="e">
        <f t="shared" ref="G145:AB145" si="200">$E145*G122</f>
        <v>#VALUE!</v>
      </c>
      <c r="H145" s="566" t="e">
        <f t="shared" si="200"/>
        <v>#VALUE!</v>
      </c>
      <c r="I145" s="566" t="e">
        <f t="shared" si="200"/>
        <v>#VALUE!</v>
      </c>
      <c r="J145" s="566" t="e">
        <f t="shared" si="200"/>
        <v>#VALUE!</v>
      </c>
      <c r="K145" s="566" t="e">
        <f t="shared" si="200"/>
        <v>#VALUE!</v>
      </c>
      <c r="L145" s="566" t="e">
        <f t="shared" si="200"/>
        <v>#VALUE!</v>
      </c>
      <c r="M145" s="566" t="e">
        <f t="shared" si="200"/>
        <v>#VALUE!</v>
      </c>
      <c r="N145" s="566" t="e">
        <f t="shared" si="200"/>
        <v>#VALUE!</v>
      </c>
      <c r="O145" s="566" t="e">
        <f t="shared" si="200"/>
        <v>#VALUE!</v>
      </c>
      <c r="P145" s="566" t="e">
        <f t="shared" si="200"/>
        <v>#VALUE!</v>
      </c>
      <c r="Q145" s="566" t="e">
        <f t="shared" si="200"/>
        <v>#VALUE!</v>
      </c>
      <c r="R145" s="566" t="e">
        <f t="shared" si="200"/>
        <v>#VALUE!</v>
      </c>
      <c r="S145" s="566" t="e">
        <f t="shared" si="200"/>
        <v>#VALUE!</v>
      </c>
      <c r="T145" s="566" t="e">
        <f t="shared" si="200"/>
        <v>#VALUE!</v>
      </c>
      <c r="U145" s="566" t="e">
        <f t="shared" si="200"/>
        <v>#VALUE!</v>
      </c>
      <c r="V145" s="566" t="e">
        <f t="shared" si="200"/>
        <v>#VALUE!</v>
      </c>
      <c r="W145" s="566" t="e">
        <f t="shared" si="200"/>
        <v>#VALUE!</v>
      </c>
      <c r="X145" s="566" t="e">
        <f t="shared" si="200"/>
        <v>#VALUE!</v>
      </c>
      <c r="Y145" s="566" t="e">
        <f t="shared" si="200"/>
        <v>#VALUE!</v>
      </c>
      <c r="Z145" s="566" t="e">
        <f t="shared" si="200"/>
        <v>#VALUE!</v>
      </c>
      <c r="AA145" s="566" t="e">
        <f t="shared" si="200"/>
        <v>#VALUE!</v>
      </c>
      <c r="AB145" s="566" t="e">
        <f t="shared" si="200"/>
        <v>#VALUE!</v>
      </c>
      <c r="AC145" s="566" t="e">
        <f t="shared" ref="AC145" si="201">$E145*AC122</f>
        <v>#VALUE!</v>
      </c>
    </row>
    <row r="146" spans="2:29" x14ac:dyDescent="0.25">
      <c r="B146" s="269" t="s">
        <v>164</v>
      </c>
      <c r="C146" s="221" t="s">
        <v>5</v>
      </c>
      <c r="E146" s="556" t="str">
        <v>XXXXXXXX</v>
      </c>
      <c r="F146" s="546"/>
      <c r="G146" s="566" t="e">
        <f t="shared" ref="G146:AB146" si="202">$E146*G123</f>
        <v>#VALUE!</v>
      </c>
      <c r="H146" s="566" t="e">
        <f t="shared" si="202"/>
        <v>#VALUE!</v>
      </c>
      <c r="I146" s="566" t="e">
        <f t="shared" si="202"/>
        <v>#VALUE!</v>
      </c>
      <c r="J146" s="566" t="e">
        <f t="shared" si="202"/>
        <v>#VALUE!</v>
      </c>
      <c r="K146" s="566" t="e">
        <f t="shared" si="202"/>
        <v>#VALUE!</v>
      </c>
      <c r="L146" s="566" t="e">
        <f t="shared" si="202"/>
        <v>#VALUE!</v>
      </c>
      <c r="M146" s="566" t="e">
        <f t="shared" si="202"/>
        <v>#VALUE!</v>
      </c>
      <c r="N146" s="566" t="e">
        <f t="shared" si="202"/>
        <v>#VALUE!</v>
      </c>
      <c r="O146" s="566" t="e">
        <f t="shared" si="202"/>
        <v>#VALUE!</v>
      </c>
      <c r="P146" s="566" t="e">
        <f t="shared" si="202"/>
        <v>#VALUE!</v>
      </c>
      <c r="Q146" s="566" t="e">
        <f t="shared" si="202"/>
        <v>#VALUE!</v>
      </c>
      <c r="R146" s="566" t="e">
        <f t="shared" si="202"/>
        <v>#VALUE!</v>
      </c>
      <c r="S146" s="566" t="e">
        <f t="shared" si="202"/>
        <v>#VALUE!</v>
      </c>
      <c r="T146" s="566" t="e">
        <f t="shared" si="202"/>
        <v>#VALUE!</v>
      </c>
      <c r="U146" s="566" t="e">
        <f t="shared" si="202"/>
        <v>#VALUE!</v>
      </c>
      <c r="V146" s="566" t="e">
        <f t="shared" si="202"/>
        <v>#VALUE!</v>
      </c>
      <c r="W146" s="566" t="e">
        <f t="shared" si="202"/>
        <v>#VALUE!</v>
      </c>
      <c r="X146" s="566" t="e">
        <f t="shared" si="202"/>
        <v>#VALUE!</v>
      </c>
      <c r="Y146" s="566" t="e">
        <f t="shared" si="202"/>
        <v>#VALUE!</v>
      </c>
      <c r="Z146" s="566" t="e">
        <f t="shared" si="202"/>
        <v>#VALUE!</v>
      </c>
      <c r="AA146" s="566" t="e">
        <f t="shared" si="202"/>
        <v>#VALUE!</v>
      </c>
      <c r="AB146" s="566" t="e">
        <f t="shared" si="202"/>
        <v>#VALUE!</v>
      </c>
      <c r="AC146" s="566" t="e">
        <f t="shared" ref="AC146" si="203">$E146*AC123</f>
        <v>#VALUE!</v>
      </c>
    </row>
    <row r="147" spans="2:29" x14ac:dyDescent="0.25">
      <c r="B147" s="269" t="s">
        <v>165</v>
      </c>
      <c r="C147" s="221" t="s">
        <v>5</v>
      </c>
      <c r="E147" s="556" t="str">
        <v>XXXXXXXX</v>
      </c>
      <c r="F147" s="546"/>
      <c r="G147" s="566" t="e">
        <f t="shared" ref="G147:AB147" si="204">$E147*G124</f>
        <v>#VALUE!</v>
      </c>
      <c r="H147" s="566" t="e">
        <f t="shared" si="204"/>
        <v>#VALUE!</v>
      </c>
      <c r="I147" s="566" t="e">
        <f t="shared" si="204"/>
        <v>#VALUE!</v>
      </c>
      <c r="J147" s="566" t="e">
        <f t="shared" si="204"/>
        <v>#VALUE!</v>
      </c>
      <c r="K147" s="566" t="e">
        <f t="shared" si="204"/>
        <v>#VALUE!</v>
      </c>
      <c r="L147" s="566" t="e">
        <f t="shared" si="204"/>
        <v>#VALUE!</v>
      </c>
      <c r="M147" s="566" t="e">
        <f t="shared" si="204"/>
        <v>#VALUE!</v>
      </c>
      <c r="N147" s="566" t="e">
        <f t="shared" si="204"/>
        <v>#VALUE!</v>
      </c>
      <c r="O147" s="566" t="e">
        <f t="shared" si="204"/>
        <v>#VALUE!</v>
      </c>
      <c r="P147" s="566" t="e">
        <f t="shared" si="204"/>
        <v>#VALUE!</v>
      </c>
      <c r="Q147" s="566" t="e">
        <f t="shared" si="204"/>
        <v>#VALUE!</v>
      </c>
      <c r="R147" s="566" t="e">
        <f t="shared" si="204"/>
        <v>#VALUE!</v>
      </c>
      <c r="S147" s="566" t="e">
        <f t="shared" si="204"/>
        <v>#VALUE!</v>
      </c>
      <c r="T147" s="566" t="e">
        <f t="shared" si="204"/>
        <v>#VALUE!</v>
      </c>
      <c r="U147" s="566" t="e">
        <f t="shared" si="204"/>
        <v>#VALUE!</v>
      </c>
      <c r="V147" s="566" t="e">
        <f t="shared" si="204"/>
        <v>#VALUE!</v>
      </c>
      <c r="W147" s="566" t="e">
        <f t="shared" si="204"/>
        <v>#VALUE!</v>
      </c>
      <c r="X147" s="566" t="e">
        <f t="shared" si="204"/>
        <v>#VALUE!</v>
      </c>
      <c r="Y147" s="566" t="e">
        <f t="shared" si="204"/>
        <v>#VALUE!</v>
      </c>
      <c r="Z147" s="566" t="e">
        <f t="shared" si="204"/>
        <v>#VALUE!</v>
      </c>
      <c r="AA147" s="566" t="e">
        <f t="shared" si="204"/>
        <v>#VALUE!</v>
      </c>
      <c r="AB147" s="566" t="e">
        <f t="shared" si="204"/>
        <v>#VALUE!</v>
      </c>
      <c r="AC147" s="566" t="e">
        <f t="shared" ref="AC147" si="205">$E147*AC124</f>
        <v>#VALUE!</v>
      </c>
    </row>
    <row r="148" spans="2:29" x14ac:dyDescent="0.25">
      <c r="B148" s="269" t="s">
        <v>166</v>
      </c>
      <c r="C148" s="221" t="s">
        <v>5</v>
      </c>
      <c r="E148" s="556" t="str">
        <v>XXXXXXXX</v>
      </c>
      <c r="F148" s="546"/>
      <c r="G148" s="566" t="e">
        <f t="shared" ref="G148:AB148" si="206">$E148*G125</f>
        <v>#VALUE!</v>
      </c>
      <c r="H148" s="566" t="e">
        <f t="shared" si="206"/>
        <v>#VALUE!</v>
      </c>
      <c r="I148" s="566" t="e">
        <f t="shared" si="206"/>
        <v>#VALUE!</v>
      </c>
      <c r="J148" s="566" t="e">
        <f t="shared" si="206"/>
        <v>#VALUE!</v>
      </c>
      <c r="K148" s="566" t="e">
        <f t="shared" si="206"/>
        <v>#VALUE!</v>
      </c>
      <c r="L148" s="566" t="e">
        <f t="shared" si="206"/>
        <v>#VALUE!</v>
      </c>
      <c r="M148" s="566" t="e">
        <f t="shared" si="206"/>
        <v>#VALUE!</v>
      </c>
      <c r="N148" s="566" t="e">
        <f t="shared" si="206"/>
        <v>#VALUE!</v>
      </c>
      <c r="O148" s="566" t="e">
        <f t="shared" si="206"/>
        <v>#VALUE!</v>
      </c>
      <c r="P148" s="566" t="e">
        <f t="shared" si="206"/>
        <v>#VALUE!</v>
      </c>
      <c r="Q148" s="566" t="e">
        <f t="shared" si="206"/>
        <v>#VALUE!</v>
      </c>
      <c r="R148" s="566" t="e">
        <f t="shared" si="206"/>
        <v>#VALUE!</v>
      </c>
      <c r="S148" s="566" t="e">
        <f t="shared" si="206"/>
        <v>#VALUE!</v>
      </c>
      <c r="T148" s="566" t="e">
        <f t="shared" si="206"/>
        <v>#VALUE!</v>
      </c>
      <c r="U148" s="566" t="e">
        <f t="shared" si="206"/>
        <v>#VALUE!</v>
      </c>
      <c r="V148" s="566" t="e">
        <f t="shared" si="206"/>
        <v>#VALUE!</v>
      </c>
      <c r="W148" s="566" t="e">
        <f t="shared" si="206"/>
        <v>#VALUE!</v>
      </c>
      <c r="X148" s="566" t="e">
        <f t="shared" si="206"/>
        <v>#VALUE!</v>
      </c>
      <c r="Y148" s="566" t="e">
        <f t="shared" si="206"/>
        <v>#VALUE!</v>
      </c>
      <c r="Z148" s="566" t="e">
        <f t="shared" si="206"/>
        <v>#VALUE!</v>
      </c>
      <c r="AA148" s="566" t="e">
        <f t="shared" si="206"/>
        <v>#VALUE!</v>
      </c>
      <c r="AB148" s="566" t="e">
        <f t="shared" si="206"/>
        <v>#VALUE!</v>
      </c>
      <c r="AC148" s="566" t="e">
        <f t="shared" ref="AC148" si="207">$E148*AC125</f>
        <v>#VALUE!</v>
      </c>
    </row>
    <row r="149" spans="2:29" x14ac:dyDescent="0.25">
      <c r="B149" s="269" t="s">
        <v>167</v>
      </c>
      <c r="C149" s="221" t="s">
        <v>5</v>
      </c>
      <c r="E149" s="556" t="str">
        <v>XXXXXXXX</v>
      </c>
      <c r="F149" s="546"/>
      <c r="G149" s="566" t="e">
        <f t="shared" ref="G149:AB149" si="208">$E149*G126</f>
        <v>#VALUE!</v>
      </c>
      <c r="H149" s="566" t="e">
        <f t="shared" si="208"/>
        <v>#VALUE!</v>
      </c>
      <c r="I149" s="566" t="e">
        <f t="shared" si="208"/>
        <v>#VALUE!</v>
      </c>
      <c r="J149" s="566" t="e">
        <f t="shared" si="208"/>
        <v>#VALUE!</v>
      </c>
      <c r="K149" s="566" t="e">
        <f t="shared" si="208"/>
        <v>#VALUE!</v>
      </c>
      <c r="L149" s="566" t="e">
        <f t="shared" si="208"/>
        <v>#VALUE!</v>
      </c>
      <c r="M149" s="566" t="e">
        <f t="shared" si="208"/>
        <v>#VALUE!</v>
      </c>
      <c r="N149" s="566" t="e">
        <f t="shared" si="208"/>
        <v>#VALUE!</v>
      </c>
      <c r="O149" s="566" t="e">
        <f t="shared" si="208"/>
        <v>#VALUE!</v>
      </c>
      <c r="P149" s="566" t="e">
        <f t="shared" si="208"/>
        <v>#VALUE!</v>
      </c>
      <c r="Q149" s="566" t="e">
        <f t="shared" si="208"/>
        <v>#VALUE!</v>
      </c>
      <c r="R149" s="566" t="e">
        <f t="shared" si="208"/>
        <v>#VALUE!</v>
      </c>
      <c r="S149" s="566" t="e">
        <f t="shared" si="208"/>
        <v>#VALUE!</v>
      </c>
      <c r="T149" s="566" t="e">
        <f t="shared" si="208"/>
        <v>#VALUE!</v>
      </c>
      <c r="U149" s="566" t="e">
        <f t="shared" si="208"/>
        <v>#VALUE!</v>
      </c>
      <c r="V149" s="566" t="e">
        <f t="shared" si="208"/>
        <v>#VALUE!</v>
      </c>
      <c r="W149" s="566" t="e">
        <f t="shared" si="208"/>
        <v>#VALUE!</v>
      </c>
      <c r="X149" s="566" t="e">
        <f t="shared" si="208"/>
        <v>#VALUE!</v>
      </c>
      <c r="Y149" s="566" t="e">
        <f t="shared" si="208"/>
        <v>#VALUE!</v>
      </c>
      <c r="Z149" s="566" t="e">
        <f t="shared" si="208"/>
        <v>#VALUE!</v>
      </c>
      <c r="AA149" s="566" t="e">
        <f t="shared" si="208"/>
        <v>#VALUE!</v>
      </c>
      <c r="AB149" s="566" t="e">
        <f t="shared" si="208"/>
        <v>#VALUE!</v>
      </c>
      <c r="AC149" s="566" t="e">
        <f t="shared" ref="AC149" si="209">$E149*AC126</f>
        <v>#VALUE!</v>
      </c>
    </row>
    <row r="150" spans="2:29" x14ac:dyDescent="0.25">
      <c r="B150" s="269" t="s">
        <v>168</v>
      </c>
      <c r="C150" s="221" t="s">
        <v>5</v>
      </c>
      <c r="E150" s="556" t="str">
        <v>XXXXXXXX</v>
      </c>
      <c r="F150" s="546"/>
      <c r="G150" s="566" t="e">
        <f t="shared" ref="G150:AB150" si="210">$E150*G127</f>
        <v>#VALUE!</v>
      </c>
      <c r="H150" s="566" t="e">
        <f t="shared" si="210"/>
        <v>#VALUE!</v>
      </c>
      <c r="I150" s="566" t="e">
        <f t="shared" si="210"/>
        <v>#VALUE!</v>
      </c>
      <c r="J150" s="566" t="e">
        <f t="shared" si="210"/>
        <v>#VALUE!</v>
      </c>
      <c r="K150" s="566" t="e">
        <f t="shared" si="210"/>
        <v>#VALUE!</v>
      </c>
      <c r="L150" s="566" t="e">
        <f t="shared" si="210"/>
        <v>#VALUE!</v>
      </c>
      <c r="M150" s="566" t="e">
        <f t="shared" si="210"/>
        <v>#VALUE!</v>
      </c>
      <c r="N150" s="566" t="e">
        <f t="shared" si="210"/>
        <v>#VALUE!</v>
      </c>
      <c r="O150" s="566" t="e">
        <f t="shared" si="210"/>
        <v>#VALUE!</v>
      </c>
      <c r="P150" s="566" t="e">
        <f t="shared" si="210"/>
        <v>#VALUE!</v>
      </c>
      <c r="Q150" s="566" t="e">
        <f t="shared" si="210"/>
        <v>#VALUE!</v>
      </c>
      <c r="R150" s="566" t="e">
        <f t="shared" si="210"/>
        <v>#VALUE!</v>
      </c>
      <c r="S150" s="566" t="e">
        <f t="shared" si="210"/>
        <v>#VALUE!</v>
      </c>
      <c r="T150" s="566" t="e">
        <f t="shared" si="210"/>
        <v>#VALUE!</v>
      </c>
      <c r="U150" s="566" t="e">
        <f t="shared" si="210"/>
        <v>#VALUE!</v>
      </c>
      <c r="V150" s="566" t="e">
        <f t="shared" si="210"/>
        <v>#VALUE!</v>
      </c>
      <c r="W150" s="566" t="e">
        <f t="shared" si="210"/>
        <v>#VALUE!</v>
      </c>
      <c r="X150" s="566" t="e">
        <f t="shared" si="210"/>
        <v>#VALUE!</v>
      </c>
      <c r="Y150" s="566" t="e">
        <f t="shared" si="210"/>
        <v>#VALUE!</v>
      </c>
      <c r="Z150" s="566" t="e">
        <f t="shared" si="210"/>
        <v>#VALUE!</v>
      </c>
      <c r="AA150" s="566" t="e">
        <f t="shared" si="210"/>
        <v>#VALUE!</v>
      </c>
      <c r="AB150" s="566" t="e">
        <f t="shared" si="210"/>
        <v>#VALUE!</v>
      </c>
      <c r="AC150" s="566" t="e">
        <f t="shared" ref="AC150" si="211">$E150*AC127</f>
        <v>#VALUE!</v>
      </c>
    </row>
    <row r="151" spans="2:29" x14ac:dyDescent="0.25">
      <c r="B151" s="269" t="s">
        <v>169</v>
      </c>
      <c r="C151" s="221" t="s">
        <v>5</v>
      </c>
      <c r="E151" s="556" t="str">
        <v>XXXXXXXX</v>
      </c>
      <c r="F151" s="546"/>
      <c r="G151" s="566" t="e">
        <f t="shared" ref="G151:AB151" si="212">$E151*G128</f>
        <v>#VALUE!</v>
      </c>
      <c r="H151" s="566" t="e">
        <f t="shared" si="212"/>
        <v>#VALUE!</v>
      </c>
      <c r="I151" s="566" t="e">
        <f t="shared" si="212"/>
        <v>#VALUE!</v>
      </c>
      <c r="J151" s="566" t="e">
        <f t="shared" si="212"/>
        <v>#VALUE!</v>
      </c>
      <c r="K151" s="566" t="e">
        <f t="shared" si="212"/>
        <v>#VALUE!</v>
      </c>
      <c r="L151" s="566" t="e">
        <f t="shared" si="212"/>
        <v>#VALUE!</v>
      </c>
      <c r="M151" s="566" t="e">
        <f t="shared" si="212"/>
        <v>#VALUE!</v>
      </c>
      <c r="N151" s="566" t="e">
        <f t="shared" si="212"/>
        <v>#VALUE!</v>
      </c>
      <c r="O151" s="566" t="e">
        <f t="shared" si="212"/>
        <v>#VALUE!</v>
      </c>
      <c r="P151" s="566" t="e">
        <f t="shared" si="212"/>
        <v>#VALUE!</v>
      </c>
      <c r="Q151" s="566" t="e">
        <f t="shared" si="212"/>
        <v>#VALUE!</v>
      </c>
      <c r="R151" s="566" t="e">
        <f t="shared" si="212"/>
        <v>#VALUE!</v>
      </c>
      <c r="S151" s="566" t="e">
        <f t="shared" si="212"/>
        <v>#VALUE!</v>
      </c>
      <c r="T151" s="566" t="e">
        <f t="shared" si="212"/>
        <v>#VALUE!</v>
      </c>
      <c r="U151" s="566" t="e">
        <f t="shared" si="212"/>
        <v>#VALUE!</v>
      </c>
      <c r="V151" s="566" t="e">
        <f t="shared" si="212"/>
        <v>#VALUE!</v>
      </c>
      <c r="W151" s="566" t="e">
        <f t="shared" si="212"/>
        <v>#VALUE!</v>
      </c>
      <c r="X151" s="566" t="e">
        <f t="shared" si="212"/>
        <v>#VALUE!</v>
      </c>
      <c r="Y151" s="566" t="e">
        <f t="shared" si="212"/>
        <v>#VALUE!</v>
      </c>
      <c r="Z151" s="566" t="e">
        <f t="shared" si="212"/>
        <v>#VALUE!</v>
      </c>
      <c r="AA151" s="566" t="e">
        <f t="shared" si="212"/>
        <v>#VALUE!</v>
      </c>
      <c r="AB151" s="566" t="e">
        <f t="shared" si="212"/>
        <v>#VALUE!</v>
      </c>
      <c r="AC151" s="566" t="e">
        <f t="shared" ref="AC151" si="213">$E151*AC128</f>
        <v>#VALUE!</v>
      </c>
    </row>
    <row r="152" spans="2:29" x14ac:dyDescent="0.25">
      <c r="B152" s="269" t="s">
        <v>170</v>
      </c>
      <c r="C152" s="221" t="s">
        <v>5</v>
      </c>
      <c r="E152" s="556" t="str">
        <v>XXXXXXXX</v>
      </c>
      <c r="F152" s="546"/>
      <c r="G152" s="566" t="e">
        <f t="shared" ref="G152:AB152" si="214">$E152*G129</f>
        <v>#VALUE!</v>
      </c>
      <c r="H152" s="566" t="e">
        <f t="shared" si="214"/>
        <v>#VALUE!</v>
      </c>
      <c r="I152" s="566" t="e">
        <f t="shared" si="214"/>
        <v>#VALUE!</v>
      </c>
      <c r="J152" s="566" t="e">
        <f t="shared" si="214"/>
        <v>#VALUE!</v>
      </c>
      <c r="K152" s="566" t="e">
        <f t="shared" si="214"/>
        <v>#VALUE!</v>
      </c>
      <c r="L152" s="566" t="e">
        <f t="shared" si="214"/>
        <v>#VALUE!</v>
      </c>
      <c r="M152" s="566" t="e">
        <f t="shared" si="214"/>
        <v>#VALUE!</v>
      </c>
      <c r="N152" s="566" t="e">
        <f t="shared" si="214"/>
        <v>#VALUE!</v>
      </c>
      <c r="O152" s="566" t="e">
        <f t="shared" si="214"/>
        <v>#VALUE!</v>
      </c>
      <c r="P152" s="566" t="e">
        <f t="shared" si="214"/>
        <v>#VALUE!</v>
      </c>
      <c r="Q152" s="566" t="e">
        <f t="shared" si="214"/>
        <v>#VALUE!</v>
      </c>
      <c r="R152" s="566" t="e">
        <f t="shared" si="214"/>
        <v>#VALUE!</v>
      </c>
      <c r="S152" s="566" t="e">
        <f t="shared" si="214"/>
        <v>#VALUE!</v>
      </c>
      <c r="T152" s="566" t="e">
        <f t="shared" si="214"/>
        <v>#VALUE!</v>
      </c>
      <c r="U152" s="566" t="e">
        <f t="shared" si="214"/>
        <v>#VALUE!</v>
      </c>
      <c r="V152" s="566" t="e">
        <f t="shared" si="214"/>
        <v>#VALUE!</v>
      </c>
      <c r="W152" s="566" t="e">
        <f t="shared" si="214"/>
        <v>#VALUE!</v>
      </c>
      <c r="X152" s="566" t="e">
        <f t="shared" si="214"/>
        <v>#VALUE!</v>
      </c>
      <c r="Y152" s="566" t="e">
        <f t="shared" si="214"/>
        <v>#VALUE!</v>
      </c>
      <c r="Z152" s="566" t="e">
        <f t="shared" si="214"/>
        <v>#VALUE!</v>
      </c>
      <c r="AA152" s="566" t="e">
        <f t="shared" si="214"/>
        <v>#VALUE!</v>
      </c>
      <c r="AB152" s="566" t="e">
        <f t="shared" si="214"/>
        <v>#VALUE!</v>
      </c>
      <c r="AC152" s="566" t="e">
        <f t="shared" ref="AC152" si="215">$E152*AC129</f>
        <v>#VALUE!</v>
      </c>
    </row>
    <row r="153" spans="2:29" x14ac:dyDescent="0.25">
      <c r="B153" s="269" t="s">
        <v>171</v>
      </c>
      <c r="C153" s="221" t="s">
        <v>5</v>
      </c>
      <c r="E153" s="556" t="str">
        <v>XXXXXXXX</v>
      </c>
      <c r="F153" s="546"/>
      <c r="G153" s="566" t="e">
        <f t="shared" ref="G153:AB153" si="216">$E153*G130</f>
        <v>#VALUE!</v>
      </c>
      <c r="H153" s="566" t="e">
        <f t="shared" si="216"/>
        <v>#VALUE!</v>
      </c>
      <c r="I153" s="566" t="e">
        <f t="shared" si="216"/>
        <v>#VALUE!</v>
      </c>
      <c r="J153" s="566" t="e">
        <f t="shared" si="216"/>
        <v>#VALUE!</v>
      </c>
      <c r="K153" s="566" t="e">
        <f t="shared" si="216"/>
        <v>#VALUE!</v>
      </c>
      <c r="L153" s="566" t="e">
        <f t="shared" si="216"/>
        <v>#VALUE!</v>
      </c>
      <c r="M153" s="566" t="e">
        <f t="shared" si="216"/>
        <v>#VALUE!</v>
      </c>
      <c r="N153" s="566" t="e">
        <f t="shared" si="216"/>
        <v>#VALUE!</v>
      </c>
      <c r="O153" s="566" t="e">
        <f t="shared" si="216"/>
        <v>#VALUE!</v>
      </c>
      <c r="P153" s="566" t="e">
        <f t="shared" si="216"/>
        <v>#VALUE!</v>
      </c>
      <c r="Q153" s="566" t="e">
        <f t="shared" si="216"/>
        <v>#VALUE!</v>
      </c>
      <c r="R153" s="566" t="e">
        <f t="shared" si="216"/>
        <v>#VALUE!</v>
      </c>
      <c r="S153" s="566" t="e">
        <f t="shared" si="216"/>
        <v>#VALUE!</v>
      </c>
      <c r="T153" s="566" t="e">
        <f t="shared" si="216"/>
        <v>#VALUE!</v>
      </c>
      <c r="U153" s="566" t="e">
        <f t="shared" si="216"/>
        <v>#VALUE!</v>
      </c>
      <c r="V153" s="566" t="e">
        <f t="shared" si="216"/>
        <v>#VALUE!</v>
      </c>
      <c r="W153" s="566" t="e">
        <f t="shared" si="216"/>
        <v>#VALUE!</v>
      </c>
      <c r="X153" s="566" t="e">
        <f t="shared" si="216"/>
        <v>#VALUE!</v>
      </c>
      <c r="Y153" s="566" t="e">
        <f t="shared" si="216"/>
        <v>#VALUE!</v>
      </c>
      <c r="Z153" s="566" t="e">
        <f t="shared" si="216"/>
        <v>#VALUE!</v>
      </c>
      <c r="AA153" s="566" t="e">
        <f t="shared" si="216"/>
        <v>#VALUE!</v>
      </c>
      <c r="AB153" s="566" t="e">
        <f t="shared" si="216"/>
        <v>#VALUE!</v>
      </c>
      <c r="AC153" s="566" t="e">
        <f t="shared" ref="AC153" si="217">$E153*AC130</f>
        <v>#VALUE!</v>
      </c>
    </row>
    <row r="154" spans="2:29" x14ac:dyDescent="0.25">
      <c r="B154" s="269" t="s">
        <v>172</v>
      </c>
      <c r="C154" s="221" t="s">
        <v>5</v>
      </c>
      <c r="E154" s="556" t="str">
        <v>XXXXXXXX</v>
      </c>
      <c r="F154" s="546"/>
      <c r="G154" s="566" t="e">
        <f t="shared" ref="G154:AB154" si="218">$E154*G131</f>
        <v>#VALUE!</v>
      </c>
      <c r="H154" s="566" t="e">
        <f t="shared" si="218"/>
        <v>#VALUE!</v>
      </c>
      <c r="I154" s="566" t="e">
        <f t="shared" si="218"/>
        <v>#VALUE!</v>
      </c>
      <c r="J154" s="566" t="e">
        <f t="shared" si="218"/>
        <v>#VALUE!</v>
      </c>
      <c r="K154" s="566" t="e">
        <f t="shared" si="218"/>
        <v>#VALUE!</v>
      </c>
      <c r="L154" s="566" t="e">
        <f t="shared" si="218"/>
        <v>#VALUE!</v>
      </c>
      <c r="M154" s="566" t="e">
        <f t="shared" si="218"/>
        <v>#VALUE!</v>
      </c>
      <c r="N154" s="566" t="e">
        <f t="shared" si="218"/>
        <v>#VALUE!</v>
      </c>
      <c r="O154" s="566" t="e">
        <f t="shared" si="218"/>
        <v>#VALUE!</v>
      </c>
      <c r="P154" s="566" t="e">
        <f t="shared" si="218"/>
        <v>#VALUE!</v>
      </c>
      <c r="Q154" s="566" t="e">
        <f t="shared" si="218"/>
        <v>#VALUE!</v>
      </c>
      <c r="R154" s="566" t="e">
        <f t="shared" si="218"/>
        <v>#VALUE!</v>
      </c>
      <c r="S154" s="566" t="e">
        <f t="shared" si="218"/>
        <v>#VALUE!</v>
      </c>
      <c r="T154" s="566" t="e">
        <f t="shared" si="218"/>
        <v>#VALUE!</v>
      </c>
      <c r="U154" s="566" t="e">
        <f t="shared" si="218"/>
        <v>#VALUE!</v>
      </c>
      <c r="V154" s="566" t="e">
        <f t="shared" si="218"/>
        <v>#VALUE!</v>
      </c>
      <c r="W154" s="566" t="e">
        <f t="shared" si="218"/>
        <v>#VALUE!</v>
      </c>
      <c r="X154" s="566" t="e">
        <f t="shared" si="218"/>
        <v>#VALUE!</v>
      </c>
      <c r="Y154" s="566" t="e">
        <f t="shared" si="218"/>
        <v>#VALUE!</v>
      </c>
      <c r="Z154" s="566" t="e">
        <f t="shared" si="218"/>
        <v>#VALUE!</v>
      </c>
      <c r="AA154" s="566" t="e">
        <f t="shared" si="218"/>
        <v>#VALUE!</v>
      </c>
      <c r="AB154" s="566" t="e">
        <f t="shared" si="218"/>
        <v>#VALUE!</v>
      </c>
      <c r="AC154" s="566" t="e">
        <f t="shared" ref="AC154" si="219">$E154*AC131</f>
        <v>#VALUE!</v>
      </c>
    </row>
    <row r="155" spans="2:29" x14ac:dyDescent="0.25">
      <c r="B155" s="269" t="s">
        <v>173</v>
      </c>
      <c r="C155" s="221" t="s">
        <v>5</v>
      </c>
      <c r="E155" s="556" t="str">
        <v>XXXXXXXX</v>
      </c>
      <c r="F155" s="546"/>
      <c r="G155" s="566" t="e">
        <f t="shared" ref="G155:AB155" si="220">$E155*G132</f>
        <v>#VALUE!</v>
      </c>
      <c r="H155" s="566" t="e">
        <f t="shared" si="220"/>
        <v>#VALUE!</v>
      </c>
      <c r="I155" s="566" t="e">
        <f t="shared" si="220"/>
        <v>#VALUE!</v>
      </c>
      <c r="J155" s="566" t="e">
        <f t="shared" si="220"/>
        <v>#VALUE!</v>
      </c>
      <c r="K155" s="566" t="e">
        <f t="shared" si="220"/>
        <v>#VALUE!</v>
      </c>
      <c r="L155" s="566" t="e">
        <f t="shared" si="220"/>
        <v>#VALUE!</v>
      </c>
      <c r="M155" s="566" t="e">
        <f t="shared" si="220"/>
        <v>#VALUE!</v>
      </c>
      <c r="N155" s="566" t="e">
        <f t="shared" si="220"/>
        <v>#VALUE!</v>
      </c>
      <c r="O155" s="566" t="e">
        <f t="shared" si="220"/>
        <v>#VALUE!</v>
      </c>
      <c r="P155" s="566" t="e">
        <f t="shared" si="220"/>
        <v>#VALUE!</v>
      </c>
      <c r="Q155" s="566" t="e">
        <f t="shared" si="220"/>
        <v>#VALUE!</v>
      </c>
      <c r="R155" s="566" t="e">
        <f t="shared" si="220"/>
        <v>#VALUE!</v>
      </c>
      <c r="S155" s="566" t="e">
        <f t="shared" si="220"/>
        <v>#VALUE!</v>
      </c>
      <c r="T155" s="566" t="e">
        <f t="shared" si="220"/>
        <v>#VALUE!</v>
      </c>
      <c r="U155" s="566" t="e">
        <f t="shared" si="220"/>
        <v>#VALUE!</v>
      </c>
      <c r="V155" s="566" t="e">
        <f t="shared" si="220"/>
        <v>#VALUE!</v>
      </c>
      <c r="W155" s="566" t="e">
        <f t="shared" si="220"/>
        <v>#VALUE!</v>
      </c>
      <c r="X155" s="566" t="e">
        <f t="shared" si="220"/>
        <v>#VALUE!</v>
      </c>
      <c r="Y155" s="566" t="e">
        <f t="shared" si="220"/>
        <v>#VALUE!</v>
      </c>
      <c r="Z155" s="566" t="e">
        <f t="shared" si="220"/>
        <v>#VALUE!</v>
      </c>
      <c r="AA155" s="566" t="e">
        <f t="shared" si="220"/>
        <v>#VALUE!</v>
      </c>
      <c r="AB155" s="566" t="e">
        <f t="shared" si="220"/>
        <v>#VALUE!</v>
      </c>
      <c r="AC155" s="566" t="e">
        <f t="shared" ref="AC155" si="221">$E155*AC132</f>
        <v>#VALUE!</v>
      </c>
    </row>
    <row r="156" spans="2:29" x14ac:dyDescent="0.25">
      <c r="B156" s="271" t="s">
        <v>174</v>
      </c>
      <c r="C156" s="235" t="s">
        <v>5</v>
      </c>
      <c r="D156" s="228"/>
      <c r="E156" s="557" t="str">
        <v>XXXXXXXX</v>
      </c>
      <c r="F156" s="549"/>
      <c r="G156" s="567" t="e">
        <f t="shared" ref="G156:AB156" si="222">$E156*G133</f>
        <v>#VALUE!</v>
      </c>
      <c r="H156" s="567" t="e">
        <f t="shared" si="222"/>
        <v>#VALUE!</v>
      </c>
      <c r="I156" s="567" t="e">
        <f t="shared" si="222"/>
        <v>#VALUE!</v>
      </c>
      <c r="J156" s="567" t="e">
        <f t="shared" si="222"/>
        <v>#VALUE!</v>
      </c>
      <c r="K156" s="567" t="e">
        <f t="shared" si="222"/>
        <v>#VALUE!</v>
      </c>
      <c r="L156" s="567" t="e">
        <f t="shared" si="222"/>
        <v>#VALUE!</v>
      </c>
      <c r="M156" s="567" t="e">
        <f t="shared" si="222"/>
        <v>#VALUE!</v>
      </c>
      <c r="N156" s="567" t="e">
        <f t="shared" si="222"/>
        <v>#VALUE!</v>
      </c>
      <c r="O156" s="567" t="e">
        <f t="shared" si="222"/>
        <v>#VALUE!</v>
      </c>
      <c r="P156" s="567" t="e">
        <f t="shared" si="222"/>
        <v>#VALUE!</v>
      </c>
      <c r="Q156" s="567" t="e">
        <f t="shared" si="222"/>
        <v>#VALUE!</v>
      </c>
      <c r="R156" s="567" t="e">
        <f t="shared" si="222"/>
        <v>#VALUE!</v>
      </c>
      <c r="S156" s="567" t="e">
        <f t="shared" si="222"/>
        <v>#VALUE!</v>
      </c>
      <c r="T156" s="567" t="e">
        <f t="shared" si="222"/>
        <v>#VALUE!</v>
      </c>
      <c r="U156" s="567" t="e">
        <f t="shared" si="222"/>
        <v>#VALUE!</v>
      </c>
      <c r="V156" s="567" t="e">
        <f t="shared" si="222"/>
        <v>#VALUE!</v>
      </c>
      <c r="W156" s="567" t="e">
        <f t="shared" si="222"/>
        <v>#VALUE!</v>
      </c>
      <c r="X156" s="567" t="e">
        <f t="shared" si="222"/>
        <v>#VALUE!</v>
      </c>
      <c r="Y156" s="567" t="e">
        <f t="shared" si="222"/>
        <v>#VALUE!</v>
      </c>
      <c r="Z156" s="567" t="e">
        <f t="shared" si="222"/>
        <v>#VALUE!</v>
      </c>
      <c r="AA156" s="567" t="e">
        <f t="shared" si="222"/>
        <v>#VALUE!</v>
      </c>
      <c r="AB156" s="567" t="e">
        <f t="shared" si="222"/>
        <v>#VALUE!</v>
      </c>
      <c r="AC156" s="567" t="e">
        <f t="shared" ref="AC156" si="223">$E156*AC133</f>
        <v>#VALUE!</v>
      </c>
    </row>
    <row r="157" spans="2:29" s="19" customFormat="1" x14ac:dyDescent="0.25">
      <c r="C157" s="237" t="s">
        <v>5</v>
      </c>
      <c r="E157" s="552"/>
      <c r="F157" s="552"/>
      <c r="G157" s="568" t="e">
        <f>SUM(G137:G156)</f>
        <v>#VALUE!</v>
      </c>
      <c r="H157" s="568" t="e">
        <f>SUM(H137:H156)</f>
        <v>#VALUE!</v>
      </c>
      <c r="I157" s="568" t="e">
        <f t="shared" ref="I157" si="224">SUM(I137:I156)</f>
        <v>#VALUE!</v>
      </c>
      <c r="J157" s="568" t="e">
        <f t="shared" ref="J157" si="225">SUM(J137:J156)</f>
        <v>#VALUE!</v>
      </c>
      <c r="K157" s="568" t="e">
        <f t="shared" ref="K157" si="226">SUM(K137:K156)</f>
        <v>#VALUE!</v>
      </c>
      <c r="L157" s="568" t="e">
        <f t="shared" ref="L157" si="227">SUM(L137:L156)</f>
        <v>#VALUE!</v>
      </c>
      <c r="M157" s="568" t="e">
        <f t="shared" ref="M157" si="228">SUM(M137:M156)</f>
        <v>#VALUE!</v>
      </c>
      <c r="N157" s="568" t="e">
        <f t="shared" ref="N157" si="229">SUM(N137:N156)</f>
        <v>#VALUE!</v>
      </c>
      <c r="O157" s="568" t="e">
        <f t="shared" ref="O157" si="230">SUM(O137:O156)</f>
        <v>#VALUE!</v>
      </c>
      <c r="P157" s="568" t="e">
        <f t="shared" ref="P157" si="231">SUM(P137:P156)</f>
        <v>#VALUE!</v>
      </c>
      <c r="Q157" s="568" t="e">
        <f t="shared" ref="Q157" si="232">SUM(Q137:Q156)</f>
        <v>#VALUE!</v>
      </c>
      <c r="R157" s="568" t="e">
        <f t="shared" ref="R157" si="233">SUM(R137:R156)</f>
        <v>#VALUE!</v>
      </c>
      <c r="S157" s="568" t="e">
        <f t="shared" ref="S157" si="234">SUM(S137:S156)</f>
        <v>#VALUE!</v>
      </c>
      <c r="T157" s="568" t="e">
        <f t="shared" ref="T157" si="235">SUM(T137:T156)</f>
        <v>#VALUE!</v>
      </c>
      <c r="U157" s="568" t="e">
        <f t="shared" ref="U157" si="236">SUM(U137:U156)</f>
        <v>#VALUE!</v>
      </c>
      <c r="V157" s="568" t="e">
        <f t="shared" ref="V157" si="237">SUM(V137:V156)</f>
        <v>#VALUE!</v>
      </c>
      <c r="W157" s="568" t="e">
        <f t="shared" ref="W157" si="238">SUM(W137:W156)</f>
        <v>#VALUE!</v>
      </c>
      <c r="X157" s="568" t="e">
        <f t="shared" ref="X157" si="239">SUM(X137:X156)</f>
        <v>#VALUE!</v>
      </c>
      <c r="Y157" s="568" t="e">
        <f t="shared" ref="Y157" si="240">SUM(Y137:Y156)</f>
        <v>#VALUE!</v>
      </c>
      <c r="Z157" s="568" t="e">
        <f t="shared" ref="Z157" si="241">SUM(Z137:Z156)</f>
        <v>#VALUE!</v>
      </c>
      <c r="AA157" s="568" t="e">
        <f t="shared" ref="AA157" si="242">SUM(AA137:AA156)</f>
        <v>#VALUE!</v>
      </c>
      <c r="AB157" s="568" t="e">
        <f t="shared" ref="AB157:AC157" si="243">SUM(AB137:AB156)</f>
        <v>#VALUE!</v>
      </c>
      <c r="AC157" s="568" t="e">
        <f t="shared" si="243"/>
        <v>#VALUE!</v>
      </c>
    </row>
    <row r="158" spans="2:29" s="19" customFormat="1" x14ac:dyDescent="0.25">
      <c r="G158" s="244"/>
      <c r="H158" s="244"/>
      <c r="I158" s="244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  <c r="AA158" s="244"/>
      <c r="AB158" s="244"/>
      <c r="AC158" s="244"/>
    </row>
    <row r="159" spans="2:29" s="19" customFormat="1" x14ac:dyDescent="0.25">
      <c r="G159" s="244"/>
      <c r="H159" s="244"/>
      <c r="I159" s="351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</row>
    <row r="160" spans="2:29" x14ac:dyDescent="0.25">
      <c r="B160" s="199"/>
      <c r="C160" s="200"/>
      <c r="D160" s="203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</row>
    <row r="162" spans="2:29" ht="18.75" x14ac:dyDescent="0.3">
      <c r="B162" s="259" t="s">
        <v>310</v>
      </c>
      <c r="D162" s="198"/>
    </row>
    <row r="164" spans="2:29" x14ac:dyDescent="0.25">
      <c r="B164" s="260" t="s">
        <v>19</v>
      </c>
      <c r="C164" s="261">
        <f>'Cost of Capital'!$F$17</f>
        <v>7.3899999999999993E-2</v>
      </c>
    </row>
    <row r="165" spans="2:29" x14ac:dyDescent="0.25">
      <c r="B165" s="260" t="s">
        <v>184</v>
      </c>
      <c r="C165" s="241">
        <v>0.02</v>
      </c>
    </row>
    <row r="166" spans="2:29" ht="14.65" customHeight="1" x14ac:dyDescent="0.25">
      <c r="B166" s="260" t="s">
        <v>44</v>
      </c>
      <c r="C166" s="261">
        <f>Losses!K38</f>
        <v>7.0999999999999994E-2</v>
      </c>
      <c r="D166" s="198"/>
      <c r="E166" s="4"/>
      <c r="F166" s="4"/>
      <c r="G166" s="4"/>
      <c r="I166" s="15"/>
      <c r="J166" s="15"/>
      <c r="K166" s="15"/>
    </row>
    <row r="167" spans="2:29" ht="14.65" customHeight="1" x14ac:dyDescent="0.25">
      <c r="B167" s="274" t="s">
        <v>34</v>
      </c>
      <c r="C167" s="261">
        <f>RevTax!F18</f>
        <v>4.8884999999999998E-2</v>
      </c>
      <c r="E167" s="216"/>
      <c r="F167" s="4"/>
      <c r="G167" s="217"/>
      <c r="I167" s="13"/>
      <c r="L167" s="13"/>
      <c r="N167" s="16"/>
      <c r="O167" s="16"/>
    </row>
    <row r="168" spans="2:29" x14ac:dyDescent="0.25">
      <c r="B168" s="4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</row>
    <row r="169" spans="2:29" x14ac:dyDescent="0.25">
      <c r="B169" s="264" t="s">
        <v>311</v>
      </c>
      <c r="C169" s="4"/>
      <c r="D169" s="275" t="s">
        <v>0</v>
      </c>
      <c r="E169" s="265" t="s">
        <v>1</v>
      </c>
      <c r="F169" s="243"/>
      <c r="G169" s="266">
        <v>2019</v>
      </c>
      <c r="H169" s="266">
        <v>2020</v>
      </c>
      <c r="I169" s="266">
        <v>2021</v>
      </c>
      <c r="J169" s="266">
        <v>2022</v>
      </c>
      <c r="K169" s="266">
        <v>2023</v>
      </c>
      <c r="L169" s="266">
        <v>2024</v>
      </c>
      <c r="M169" s="266">
        <v>2025</v>
      </c>
      <c r="N169" s="266">
        <v>2026</v>
      </c>
      <c r="O169" s="266">
        <v>2027</v>
      </c>
      <c r="P169" s="266">
        <v>2028</v>
      </c>
      <c r="Q169" s="266">
        <v>2029</v>
      </c>
      <c r="R169" s="266">
        <v>2030</v>
      </c>
      <c r="S169" s="266">
        <v>2031</v>
      </c>
      <c r="T169" s="266">
        <v>2032</v>
      </c>
      <c r="U169" s="266">
        <v>2033</v>
      </c>
      <c r="V169" s="266">
        <v>2034</v>
      </c>
      <c r="W169" s="266">
        <v>2035</v>
      </c>
      <c r="X169" s="266">
        <v>2036</v>
      </c>
      <c r="Y169" s="266">
        <v>2037</v>
      </c>
      <c r="Z169" s="266">
        <v>2038</v>
      </c>
      <c r="AA169" s="266">
        <v>2039</v>
      </c>
      <c r="AB169" s="266">
        <v>2040</v>
      </c>
      <c r="AC169" s="266">
        <v>2041</v>
      </c>
    </row>
    <row r="170" spans="2:29" x14ac:dyDescent="0.25">
      <c r="B170" s="267" t="s">
        <v>180</v>
      </c>
      <c r="C170" s="292" t="s">
        <v>2</v>
      </c>
      <c r="D170" s="575" t="s">
        <v>338</v>
      </c>
      <c r="E170" s="575" t="s">
        <v>338</v>
      </c>
      <c r="F170" s="227"/>
      <c r="G170" s="575" t="s">
        <v>336</v>
      </c>
      <c r="H170" s="576"/>
      <c r="I170" s="577"/>
      <c r="J170" s="575" t="s">
        <v>336</v>
      </c>
      <c r="K170" s="575" t="s">
        <v>336</v>
      </c>
      <c r="L170" s="575" t="s">
        <v>336</v>
      </c>
      <c r="M170" s="575" t="s">
        <v>336</v>
      </c>
      <c r="N170" s="575" t="s">
        <v>336</v>
      </c>
      <c r="O170" s="575" t="s">
        <v>336</v>
      </c>
      <c r="P170" s="575" t="s">
        <v>336</v>
      </c>
      <c r="Q170" s="575" t="s">
        <v>336</v>
      </c>
      <c r="R170" s="575" t="s">
        <v>336</v>
      </c>
      <c r="S170" s="575" t="s">
        <v>336</v>
      </c>
      <c r="T170" s="575" t="s">
        <v>336</v>
      </c>
      <c r="U170" s="575" t="s">
        <v>336</v>
      </c>
      <c r="V170" s="575" t="s">
        <v>336</v>
      </c>
      <c r="W170" s="577"/>
      <c r="X170" s="577"/>
      <c r="Y170" s="575" t="s">
        <v>336</v>
      </c>
      <c r="Z170" s="575" t="s">
        <v>336</v>
      </c>
      <c r="AA170" s="575" t="s">
        <v>336</v>
      </c>
      <c r="AB170" s="575" t="s">
        <v>336</v>
      </c>
      <c r="AC170" s="575" t="s">
        <v>336</v>
      </c>
    </row>
    <row r="171" spans="2:29" x14ac:dyDescent="0.25">
      <c r="B171" s="276" t="s">
        <v>181</v>
      </c>
      <c r="C171" s="293" t="s">
        <v>4</v>
      </c>
      <c r="D171" s="575" t="s">
        <v>338</v>
      </c>
      <c r="E171" s="4"/>
      <c r="F171" s="4"/>
      <c r="G171" s="575" t="s">
        <v>336</v>
      </c>
      <c r="H171" s="578"/>
      <c r="I171" s="578"/>
      <c r="J171" s="575" t="s">
        <v>336</v>
      </c>
      <c r="K171" s="575" t="s">
        <v>336</v>
      </c>
      <c r="L171" s="575" t="s">
        <v>336</v>
      </c>
      <c r="M171" s="575" t="s">
        <v>336</v>
      </c>
      <c r="N171" s="575" t="s">
        <v>336</v>
      </c>
      <c r="O171" s="575" t="s">
        <v>336</v>
      </c>
      <c r="P171" s="575" t="s">
        <v>336</v>
      </c>
      <c r="Q171" s="575" t="s">
        <v>336</v>
      </c>
      <c r="R171" s="575" t="s">
        <v>336</v>
      </c>
      <c r="S171" s="575" t="s">
        <v>336</v>
      </c>
      <c r="T171" s="575" t="s">
        <v>336</v>
      </c>
      <c r="U171" s="575" t="s">
        <v>336</v>
      </c>
      <c r="V171" s="575" t="s">
        <v>336</v>
      </c>
      <c r="W171" s="578"/>
      <c r="X171" s="578"/>
      <c r="Y171" s="575" t="s">
        <v>336</v>
      </c>
      <c r="Z171" s="575" t="s">
        <v>336</v>
      </c>
      <c r="AA171" s="575" t="s">
        <v>336</v>
      </c>
      <c r="AB171" s="575" t="s">
        <v>336</v>
      </c>
      <c r="AC171" s="575" t="s">
        <v>336</v>
      </c>
    </row>
    <row r="172" spans="2:29" x14ac:dyDescent="0.25">
      <c r="B172" s="267" t="s">
        <v>182</v>
      </c>
      <c r="C172" s="292" t="s">
        <v>5</v>
      </c>
      <c r="D172" s="575" t="s">
        <v>338</v>
      </c>
      <c r="E172" s="575" t="s">
        <v>338</v>
      </c>
      <c r="F172" s="227"/>
      <c r="G172" s="575" t="s">
        <v>336</v>
      </c>
      <c r="H172" s="579"/>
      <c r="I172" s="579"/>
      <c r="J172" s="575" t="s">
        <v>336</v>
      </c>
      <c r="K172" s="575" t="s">
        <v>336</v>
      </c>
      <c r="L172" s="575" t="s">
        <v>336</v>
      </c>
      <c r="M172" s="575" t="s">
        <v>336</v>
      </c>
      <c r="N172" s="575" t="s">
        <v>336</v>
      </c>
      <c r="O172" s="575" t="s">
        <v>336</v>
      </c>
      <c r="P172" s="575" t="s">
        <v>336</v>
      </c>
      <c r="Q172" s="575" t="s">
        <v>336</v>
      </c>
      <c r="R172" s="575" t="s">
        <v>336</v>
      </c>
      <c r="S172" s="575" t="s">
        <v>336</v>
      </c>
      <c r="T172" s="575" t="s">
        <v>336</v>
      </c>
      <c r="U172" s="575" t="s">
        <v>336</v>
      </c>
      <c r="V172" s="575" t="s">
        <v>336</v>
      </c>
      <c r="W172" s="579"/>
      <c r="X172" s="579"/>
      <c r="Y172" s="575" t="s">
        <v>336</v>
      </c>
      <c r="Z172" s="575" t="s">
        <v>336</v>
      </c>
      <c r="AA172" s="575" t="s">
        <v>336</v>
      </c>
      <c r="AB172" s="575" t="s">
        <v>336</v>
      </c>
      <c r="AC172" s="575" t="s">
        <v>336</v>
      </c>
    </row>
    <row r="173" spans="2:29" s="19" customFormat="1" x14ac:dyDescent="0.25"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/>
      <c r="AC173"/>
    </row>
    <row r="174" spans="2:29" s="19" customFormat="1" x14ac:dyDescent="0.25">
      <c r="G174" s="244"/>
      <c r="H174" s="244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/>
      <c r="AC174"/>
    </row>
    <row r="175" spans="2:29" x14ac:dyDescent="0.25">
      <c r="B175" s="199"/>
      <c r="C175" s="200"/>
      <c r="D175" s="203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</row>
    <row r="176" spans="2:29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9" x14ac:dyDescent="0.25">
      <c r="B177" s="277" t="s">
        <v>188</v>
      </c>
      <c r="C177" s="227"/>
      <c r="D177" s="227"/>
      <c r="E177" s="227"/>
      <c r="F177" s="227"/>
      <c r="G177" s="278"/>
      <c r="H177" s="278">
        <v>1</v>
      </c>
      <c r="I177" s="278">
        <v>2</v>
      </c>
      <c r="J177" s="278">
        <v>3</v>
      </c>
      <c r="K177" s="278">
        <v>4</v>
      </c>
      <c r="L177" s="278">
        <v>5</v>
      </c>
      <c r="M177" s="278">
        <v>6</v>
      </c>
      <c r="N177" s="278">
        <v>7</v>
      </c>
      <c r="O177" s="278">
        <v>8</v>
      </c>
      <c r="P177" s="278">
        <v>9</v>
      </c>
      <c r="Q177" s="278">
        <v>10</v>
      </c>
      <c r="R177" s="278">
        <v>11</v>
      </c>
      <c r="S177" s="278">
        <v>12</v>
      </c>
      <c r="T177" s="278">
        <v>13</v>
      </c>
      <c r="U177" s="278">
        <v>14</v>
      </c>
      <c r="V177" s="278">
        <v>15</v>
      </c>
      <c r="W177" s="278">
        <v>16</v>
      </c>
      <c r="X177" s="278">
        <v>17</v>
      </c>
      <c r="Y177" s="278">
        <v>18</v>
      </c>
      <c r="Z177" s="278">
        <v>19</v>
      </c>
      <c r="AA177" s="278">
        <v>20</v>
      </c>
      <c r="AB177" s="278">
        <v>21</v>
      </c>
      <c r="AC177" s="278"/>
    </row>
    <row r="178" spans="1:29" x14ac:dyDescent="0.25">
      <c r="B178" s="279" t="s">
        <v>189</v>
      </c>
      <c r="C178" s="228"/>
      <c r="D178" s="228"/>
      <c r="E178" s="228"/>
      <c r="F178" s="228"/>
      <c r="G178" s="238"/>
      <c r="H178" s="238"/>
      <c r="I178" s="273">
        <v>1</v>
      </c>
      <c r="J178" s="273">
        <v>2</v>
      </c>
      <c r="K178" s="273">
        <v>3</v>
      </c>
      <c r="L178" s="273">
        <v>4</v>
      </c>
      <c r="M178" s="273">
        <v>5</v>
      </c>
      <c r="N178" s="273">
        <v>6</v>
      </c>
      <c r="O178" s="273">
        <v>7</v>
      </c>
      <c r="P178" s="273">
        <v>8</v>
      </c>
      <c r="Q178" s="273">
        <v>9</v>
      </c>
      <c r="R178" s="273">
        <v>10</v>
      </c>
      <c r="S178" s="273">
        <v>11</v>
      </c>
      <c r="T178" s="273">
        <v>12</v>
      </c>
      <c r="U178" s="273">
        <v>13</v>
      </c>
      <c r="V178" s="273">
        <v>14</v>
      </c>
      <c r="W178" s="273">
        <v>15</v>
      </c>
      <c r="X178" s="273">
        <v>16</v>
      </c>
      <c r="Y178" s="273">
        <v>17</v>
      </c>
      <c r="Z178" s="273">
        <v>18</v>
      </c>
      <c r="AA178" s="273">
        <v>19</v>
      </c>
      <c r="AB178" s="273"/>
      <c r="AC178" s="273"/>
    </row>
    <row r="179" spans="1:29" x14ac:dyDescent="0.25">
      <c r="B179" s="5"/>
      <c r="C179" s="4"/>
      <c r="D179" s="4"/>
      <c r="E179" s="4"/>
      <c r="F179" s="4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3"/>
      <c r="AA179" s="237"/>
      <c r="AB179" s="243"/>
      <c r="AC179" s="243"/>
    </row>
    <row r="180" spans="1:29" x14ac:dyDescent="0.25">
      <c r="B180" s="280" t="s">
        <v>190</v>
      </c>
      <c r="G180" s="237"/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</row>
    <row r="181" spans="1:29" x14ac:dyDescent="0.25">
      <c r="A181" s="218"/>
      <c r="B181" s="281" t="s">
        <v>137</v>
      </c>
      <c r="C181" s="294" t="s">
        <v>5</v>
      </c>
      <c r="D181" s="248"/>
      <c r="E181" s="248"/>
      <c r="F181" s="249"/>
      <c r="G181" s="575" t="s">
        <v>336</v>
      </c>
      <c r="H181" s="580"/>
      <c r="I181" s="580"/>
      <c r="J181" s="575" t="s">
        <v>338</v>
      </c>
      <c r="K181" s="575" t="s">
        <v>338</v>
      </c>
      <c r="L181" s="575" t="s">
        <v>338</v>
      </c>
      <c r="M181" s="575" t="s">
        <v>338</v>
      </c>
      <c r="N181" s="575" t="s">
        <v>338</v>
      </c>
      <c r="O181" s="575" t="s">
        <v>338</v>
      </c>
      <c r="P181" s="575" t="s">
        <v>338</v>
      </c>
      <c r="Q181" s="575" t="s">
        <v>338</v>
      </c>
      <c r="R181" s="575" t="s">
        <v>338</v>
      </c>
      <c r="S181" s="575" t="s">
        <v>338</v>
      </c>
      <c r="T181" s="575" t="s">
        <v>338</v>
      </c>
      <c r="U181" s="575" t="s">
        <v>338</v>
      </c>
      <c r="V181" s="575" t="s">
        <v>338</v>
      </c>
      <c r="W181" s="575" t="s">
        <v>338</v>
      </c>
      <c r="X181" s="575" t="s">
        <v>338</v>
      </c>
      <c r="Y181" s="575" t="s">
        <v>338</v>
      </c>
      <c r="Z181" s="575" t="s">
        <v>338</v>
      </c>
      <c r="AA181" s="575" t="s">
        <v>338</v>
      </c>
      <c r="AB181" s="575" t="s">
        <v>338</v>
      </c>
      <c r="AC181" s="575" t="s">
        <v>338</v>
      </c>
    </row>
    <row r="182" spans="1:29" x14ac:dyDescent="0.25">
      <c r="A182" s="218"/>
      <c r="B182" s="282" t="s">
        <v>7</v>
      </c>
      <c r="C182" s="38" t="s">
        <v>5</v>
      </c>
      <c r="D182" s="4"/>
      <c r="E182" s="4"/>
      <c r="F182" s="4"/>
      <c r="G182" s="575" t="s">
        <v>336</v>
      </c>
      <c r="H182" s="581"/>
      <c r="I182" s="581"/>
      <c r="J182" s="575" t="s">
        <v>338</v>
      </c>
      <c r="K182" s="575" t="s">
        <v>338</v>
      </c>
      <c r="L182" s="575" t="s">
        <v>338</v>
      </c>
      <c r="M182" s="575" t="s">
        <v>338</v>
      </c>
      <c r="N182" s="575" t="s">
        <v>338</v>
      </c>
      <c r="O182" s="575" t="s">
        <v>338</v>
      </c>
      <c r="P182" s="575" t="s">
        <v>338</v>
      </c>
      <c r="Q182" s="575" t="s">
        <v>338</v>
      </c>
      <c r="R182" s="575" t="s">
        <v>338</v>
      </c>
      <c r="S182" s="575" t="s">
        <v>338</v>
      </c>
      <c r="T182" s="575" t="s">
        <v>338</v>
      </c>
      <c r="U182" s="575" t="s">
        <v>338</v>
      </c>
      <c r="V182" s="575" t="s">
        <v>338</v>
      </c>
      <c r="W182" s="575" t="s">
        <v>338</v>
      </c>
      <c r="X182" s="575" t="s">
        <v>338</v>
      </c>
      <c r="Y182" s="575" t="s">
        <v>338</v>
      </c>
      <c r="Z182" s="575" t="s">
        <v>338</v>
      </c>
      <c r="AA182" s="575" t="s">
        <v>338</v>
      </c>
      <c r="AB182" s="575" t="s">
        <v>338</v>
      </c>
      <c r="AC182" s="575" t="s">
        <v>338</v>
      </c>
    </row>
    <row r="183" spans="1:29" x14ac:dyDescent="0.25">
      <c r="A183" s="218"/>
      <c r="B183" s="349" t="s">
        <v>138</v>
      </c>
      <c r="C183" s="350" t="s">
        <v>5</v>
      </c>
      <c r="D183" s="255"/>
      <c r="E183" s="255"/>
      <c r="F183" s="255"/>
      <c r="G183" s="575" t="s">
        <v>336</v>
      </c>
      <c r="H183" s="582"/>
      <c r="I183" s="582"/>
      <c r="J183" s="575" t="s">
        <v>338</v>
      </c>
      <c r="K183" s="575" t="s">
        <v>338</v>
      </c>
      <c r="L183" s="575" t="s">
        <v>338</v>
      </c>
      <c r="M183" s="575" t="s">
        <v>338</v>
      </c>
      <c r="N183" s="575" t="s">
        <v>338</v>
      </c>
      <c r="O183" s="575" t="s">
        <v>338</v>
      </c>
      <c r="P183" s="575" t="s">
        <v>338</v>
      </c>
      <c r="Q183" s="575" t="s">
        <v>338</v>
      </c>
      <c r="R183" s="575" t="s">
        <v>338</v>
      </c>
      <c r="S183" s="575" t="s">
        <v>338</v>
      </c>
      <c r="T183" s="575" t="s">
        <v>338</v>
      </c>
      <c r="U183" s="575" t="s">
        <v>338</v>
      </c>
      <c r="V183" s="575" t="s">
        <v>338</v>
      </c>
      <c r="W183" s="575" t="s">
        <v>338</v>
      </c>
      <c r="X183" s="575" t="s">
        <v>338</v>
      </c>
      <c r="Y183" s="575" t="s">
        <v>338</v>
      </c>
      <c r="Z183" s="575" t="s">
        <v>338</v>
      </c>
      <c r="AA183" s="575" t="s">
        <v>338</v>
      </c>
      <c r="AB183" s="575" t="s">
        <v>338</v>
      </c>
      <c r="AC183" s="575" t="s">
        <v>338</v>
      </c>
    </row>
    <row r="184" spans="1:29" x14ac:dyDescent="0.25">
      <c r="A184" s="218"/>
      <c r="B184" s="284" t="s">
        <v>8</v>
      </c>
      <c r="C184" s="296" t="s">
        <v>5</v>
      </c>
      <c r="D184" s="228"/>
      <c r="E184" s="228"/>
      <c r="F184" s="228"/>
      <c r="G184" s="575" t="s">
        <v>338</v>
      </c>
      <c r="H184" s="575" t="s">
        <v>338</v>
      </c>
      <c r="I184" s="575" t="s">
        <v>338</v>
      </c>
      <c r="J184" s="575" t="s">
        <v>338</v>
      </c>
      <c r="K184" s="575" t="s">
        <v>338</v>
      </c>
      <c r="L184" s="575" t="s">
        <v>338</v>
      </c>
      <c r="M184" s="575" t="s">
        <v>338</v>
      </c>
      <c r="N184" s="575" t="s">
        <v>338</v>
      </c>
      <c r="O184" s="575" t="s">
        <v>338</v>
      </c>
      <c r="P184" s="575" t="s">
        <v>338</v>
      </c>
      <c r="Q184" s="575" t="s">
        <v>338</v>
      </c>
      <c r="R184" s="575" t="s">
        <v>338</v>
      </c>
      <c r="S184" s="575" t="s">
        <v>338</v>
      </c>
      <c r="T184" s="575" t="s">
        <v>338</v>
      </c>
      <c r="U184" s="575" t="s">
        <v>338</v>
      </c>
      <c r="V184" s="575" t="s">
        <v>338</v>
      </c>
      <c r="W184" s="575" t="s">
        <v>338</v>
      </c>
      <c r="X184" s="575" t="s">
        <v>338</v>
      </c>
      <c r="Y184" s="575" t="s">
        <v>338</v>
      </c>
      <c r="Z184" s="575" t="s">
        <v>338</v>
      </c>
      <c r="AA184" s="575" t="s">
        <v>338</v>
      </c>
      <c r="AB184" s="575" t="s">
        <v>338</v>
      </c>
      <c r="AC184" s="575" t="s">
        <v>338</v>
      </c>
    </row>
    <row r="185" spans="1:29" x14ac:dyDescent="0.25">
      <c r="A185" s="218"/>
      <c r="B185" s="285" t="s">
        <v>139</v>
      </c>
      <c r="C185" s="297" t="s">
        <v>5</v>
      </c>
      <c r="D185" s="5"/>
      <c r="E185" s="5"/>
      <c r="F185" s="5"/>
      <c r="G185" s="287"/>
      <c r="H185" s="287">
        <f t="shared" ref="H185:Z185" si="244">SUM(H183:H184)</f>
        <v>0</v>
      </c>
      <c r="I185" s="287">
        <f t="shared" si="244"/>
        <v>0</v>
      </c>
      <c r="J185" s="287">
        <f t="shared" si="244"/>
        <v>0</v>
      </c>
      <c r="K185" s="287">
        <f t="shared" si="244"/>
        <v>0</v>
      </c>
      <c r="L185" s="287">
        <f t="shared" si="244"/>
        <v>0</v>
      </c>
      <c r="M185" s="287">
        <f t="shared" si="244"/>
        <v>0</v>
      </c>
      <c r="N185" s="287">
        <f t="shared" si="244"/>
        <v>0</v>
      </c>
      <c r="O185" s="287">
        <f t="shared" si="244"/>
        <v>0</v>
      </c>
      <c r="P185" s="287">
        <f t="shared" si="244"/>
        <v>0</v>
      </c>
      <c r="Q185" s="287">
        <f t="shared" si="244"/>
        <v>0</v>
      </c>
      <c r="R185" s="287">
        <f t="shared" si="244"/>
        <v>0</v>
      </c>
      <c r="S185" s="287">
        <f t="shared" si="244"/>
        <v>0</v>
      </c>
      <c r="T185" s="287">
        <f t="shared" si="244"/>
        <v>0</v>
      </c>
      <c r="U185" s="287">
        <f t="shared" si="244"/>
        <v>0</v>
      </c>
      <c r="V185" s="287">
        <f t="shared" si="244"/>
        <v>0</v>
      </c>
      <c r="W185" s="287">
        <f t="shared" si="244"/>
        <v>0</v>
      </c>
      <c r="X185" s="287">
        <f t="shared" si="244"/>
        <v>0</v>
      </c>
      <c r="Y185" s="287">
        <f t="shared" si="244"/>
        <v>0</v>
      </c>
      <c r="Z185" s="287">
        <f t="shared" si="244"/>
        <v>0</v>
      </c>
      <c r="AA185" s="287">
        <f t="shared" ref="AA185:AB185" si="245">SUM(AA183:AA184)</f>
        <v>0</v>
      </c>
      <c r="AB185" s="287">
        <f t="shared" si="245"/>
        <v>0</v>
      </c>
      <c r="AC185" s="287"/>
    </row>
    <row r="186" spans="1:29" x14ac:dyDescent="0.25">
      <c r="A186" s="218"/>
      <c r="B186" s="7"/>
      <c r="C186" s="38"/>
      <c r="D186" s="4"/>
      <c r="E186" s="4"/>
      <c r="F186" s="4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</row>
    <row r="187" spans="1:29" x14ac:dyDescent="0.25">
      <c r="A187" s="218"/>
      <c r="B187" s="280" t="s">
        <v>126</v>
      </c>
      <c r="C187" s="297"/>
      <c r="D187" s="275" t="s">
        <v>140</v>
      </c>
      <c r="E187" s="4"/>
      <c r="F187" s="4"/>
      <c r="G187" s="4"/>
      <c r="H187" s="4"/>
      <c r="I187" s="209"/>
      <c r="J187" s="209"/>
      <c r="K187" s="209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9" x14ac:dyDescent="0.25">
      <c r="A188" s="218"/>
      <c r="B188" s="283" t="s">
        <v>29</v>
      </c>
      <c r="C188" s="295" t="s">
        <v>5</v>
      </c>
      <c r="D188" s="515">
        <f>'Admin. Costs (R)'!I26*0</f>
        <v>0</v>
      </c>
      <c r="E188" s="516" t="s">
        <v>333</v>
      </c>
      <c r="F188" s="520"/>
      <c r="G188" s="575" t="s">
        <v>338</v>
      </c>
      <c r="H188" s="575" t="s">
        <v>338</v>
      </c>
      <c r="I188" s="575" t="s">
        <v>338</v>
      </c>
      <c r="J188" s="575" t="s">
        <v>338</v>
      </c>
      <c r="K188" s="575" t="s">
        <v>338</v>
      </c>
      <c r="L188" s="575" t="s">
        <v>338</v>
      </c>
      <c r="M188" s="575" t="s">
        <v>338</v>
      </c>
      <c r="N188" s="575" t="s">
        <v>338</v>
      </c>
      <c r="O188" s="575" t="s">
        <v>338</v>
      </c>
      <c r="P188" s="575" t="s">
        <v>338</v>
      </c>
      <c r="Q188" s="575" t="s">
        <v>338</v>
      </c>
      <c r="R188" s="575" t="s">
        <v>338</v>
      </c>
      <c r="S188" s="247"/>
      <c r="T188" s="247"/>
      <c r="U188" s="247"/>
      <c r="V188" s="247"/>
      <c r="W188" s="247"/>
      <c r="X188" s="247"/>
      <c r="Y188" s="247"/>
      <c r="Z188" s="247"/>
      <c r="AA188" s="247"/>
      <c r="AB188" s="247"/>
      <c r="AC188" s="247"/>
    </row>
    <row r="189" spans="1:29" x14ac:dyDescent="0.25">
      <c r="A189" s="218"/>
      <c r="B189" s="282" t="s">
        <v>30</v>
      </c>
      <c r="C189" s="298" t="s">
        <v>5</v>
      </c>
      <c r="D189" s="515">
        <f>'Admin. Costs (R)'!I27*0</f>
        <v>0</v>
      </c>
      <c r="E189" s="517" t="s">
        <v>333</v>
      </c>
      <c r="F189" s="440"/>
      <c r="G189" s="575" t="s">
        <v>338</v>
      </c>
      <c r="H189" s="575" t="s">
        <v>338</v>
      </c>
      <c r="I189" s="575" t="s">
        <v>338</v>
      </c>
      <c r="J189" s="575" t="s">
        <v>338</v>
      </c>
      <c r="K189" s="575" t="s">
        <v>338</v>
      </c>
      <c r="L189" s="575" t="s">
        <v>338</v>
      </c>
      <c r="M189" s="575" t="s">
        <v>338</v>
      </c>
      <c r="N189" s="575" t="s">
        <v>338</v>
      </c>
      <c r="O189" s="575" t="s">
        <v>338</v>
      </c>
      <c r="P189" s="575" t="s">
        <v>338</v>
      </c>
      <c r="Q189" s="575" t="s">
        <v>338</v>
      </c>
      <c r="R189" s="575" t="s">
        <v>338</v>
      </c>
      <c r="S189" s="575" t="s">
        <v>338</v>
      </c>
      <c r="T189" s="575" t="s">
        <v>338</v>
      </c>
      <c r="U189" s="575" t="s">
        <v>338</v>
      </c>
      <c r="V189" s="575" t="s">
        <v>338</v>
      </c>
      <c r="W189" s="575" t="s">
        <v>338</v>
      </c>
      <c r="X189" s="252"/>
      <c r="Y189" s="252"/>
      <c r="Z189" s="252"/>
      <c r="AA189" s="252"/>
      <c r="AB189" s="252"/>
      <c r="AC189" s="252"/>
    </row>
    <row r="190" spans="1:29" x14ac:dyDescent="0.25">
      <c r="A190" s="218"/>
      <c r="B190" s="284" t="s">
        <v>31</v>
      </c>
      <c r="C190" s="296" t="s">
        <v>5</v>
      </c>
      <c r="D190" s="521">
        <f>'Admin. Costs (R)'!I28*0</f>
        <v>0</v>
      </c>
      <c r="E190" s="518" t="s">
        <v>333</v>
      </c>
      <c r="F190" s="519"/>
      <c r="G190" s="575" t="s">
        <v>338</v>
      </c>
      <c r="H190" s="575" t="s">
        <v>338</v>
      </c>
      <c r="I190" s="575" t="s">
        <v>338</v>
      </c>
      <c r="J190" s="575" t="s">
        <v>338</v>
      </c>
      <c r="K190" s="575" t="s">
        <v>338</v>
      </c>
      <c r="L190" s="575" t="s">
        <v>338</v>
      </c>
      <c r="M190" s="575" t="s">
        <v>338</v>
      </c>
      <c r="N190" s="575" t="s">
        <v>338</v>
      </c>
      <c r="O190" s="575" t="s">
        <v>338</v>
      </c>
      <c r="P190" s="575" t="s">
        <v>338</v>
      </c>
      <c r="Q190" s="575" t="s">
        <v>338</v>
      </c>
      <c r="R190" s="575" t="s">
        <v>338</v>
      </c>
      <c r="S190" s="575" t="s">
        <v>338</v>
      </c>
      <c r="T190" s="575" t="s">
        <v>338</v>
      </c>
      <c r="U190" s="575" t="s">
        <v>338</v>
      </c>
      <c r="V190" s="575" t="s">
        <v>338</v>
      </c>
      <c r="W190" s="575" t="s">
        <v>338</v>
      </c>
      <c r="X190" s="575" t="s">
        <v>338</v>
      </c>
      <c r="Y190" s="575" t="s">
        <v>338</v>
      </c>
      <c r="Z190" s="575" t="s">
        <v>338</v>
      </c>
      <c r="AA190" s="575" t="s">
        <v>338</v>
      </c>
      <c r="AB190" s="575" t="s">
        <v>338</v>
      </c>
      <c r="AC190" s="575" t="s">
        <v>338</v>
      </c>
    </row>
    <row r="191" spans="1:29" x14ac:dyDescent="0.25">
      <c r="A191" s="218"/>
      <c r="B191" s="7"/>
      <c r="C191" s="38"/>
      <c r="D191" s="4"/>
      <c r="E191" s="4"/>
      <c r="F191" s="4"/>
      <c r="G191" s="210"/>
      <c r="H191" s="253"/>
      <c r="I191" s="209"/>
      <c r="J191" s="209"/>
      <c r="K191" s="209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9" x14ac:dyDescent="0.25">
      <c r="A192" s="218"/>
      <c r="B192" s="280" t="s">
        <v>210</v>
      </c>
      <c r="C192" s="297"/>
      <c r="D192" s="5"/>
      <c r="E192" s="5"/>
      <c r="F192" s="4"/>
      <c r="G192" s="210"/>
      <c r="H192" s="4"/>
      <c r="I192" s="209"/>
      <c r="J192" s="209"/>
      <c r="K192" s="209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9" x14ac:dyDescent="0.25">
      <c r="A193" s="218"/>
      <c r="B193" s="283" t="s">
        <v>29</v>
      </c>
      <c r="C193" s="295" t="s">
        <v>5</v>
      </c>
      <c r="D193" s="227"/>
      <c r="E193" s="575" t="s">
        <v>338</v>
      </c>
      <c r="F193" s="227"/>
      <c r="G193" s="575" t="s">
        <v>338</v>
      </c>
      <c r="H193" s="575" t="s">
        <v>338</v>
      </c>
      <c r="I193" s="575" t="s">
        <v>338</v>
      </c>
      <c r="J193" s="575" t="s">
        <v>338</v>
      </c>
      <c r="K193" s="575" t="s">
        <v>338</v>
      </c>
      <c r="L193" s="575" t="s">
        <v>338</v>
      </c>
      <c r="M193" s="575" t="s">
        <v>338</v>
      </c>
      <c r="N193" s="575" t="s">
        <v>338</v>
      </c>
      <c r="O193" s="575" t="s">
        <v>338</v>
      </c>
      <c r="P193" s="575" t="s">
        <v>338</v>
      </c>
      <c r="Q193" s="575" t="s">
        <v>338</v>
      </c>
      <c r="R193" s="575" t="s">
        <v>338</v>
      </c>
      <c r="S193" s="247"/>
      <c r="T193" s="247"/>
      <c r="U193" s="247"/>
      <c r="V193" s="247"/>
      <c r="W193" s="247"/>
      <c r="X193" s="247"/>
      <c r="Y193" s="247"/>
      <c r="Z193" s="247"/>
      <c r="AA193" s="247"/>
      <c r="AB193" s="247"/>
      <c r="AC193" s="247"/>
    </row>
    <row r="194" spans="1:29" x14ac:dyDescent="0.25">
      <c r="A194" s="218"/>
      <c r="B194" s="282" t="s">
        <v>30</v>
      </c>
      <c r="C194" s="298" t="s">
        <v>5</v>
      </c>
      <c r="D194" s="4"/>
      <c r="E194" s="575" t="s">
        <v>338</v>
      </c>
      <c r="F194" s="4"/>
      <c r="G194" s="575" t="s">
        <v>338</v>
      </c>
      <c r="H194" s="575" t="s">
        <v>338</v>
      </c>
      <c r="I194" s="575" t="s">
        <v>338</v>
      </c>
      <c r="J194" s="575" t="s">
        <v>338</v>
      </c>
      <c r="K194" s="575" t="s">
        <v>338</v>
      </c>
      <c r="L194" s="575" t="s">
        <v>338</v>
      </c>
      <c r="M194" s="575" t="s">
        <v>338</v>
      </c>
      <c r="N194" s="575" t="s">
        <v>338</v>
      </c>
      <c r="O194" s="575" t="s">
        <v>338</v>
      </c>
      <c r="P194" s="575" t="s">
        <v>338</v>
      </c>
      <c r="Q194" s="575" t="s">
        <v>338</v>
      </c>
      <c r="R194" s="575" t="s">
        <v>338</v>
      </c>
      <c r="S194" s="575" t="s">
        <v>338</v>
      </c>
      <c r="T194" s="575" t="s">
        <v>338</v>
      </c>
      <c r="U194" s="575" t="s">
        <v>338</v>
      </c>
      <c r="V194" s="575" t="s">
        <v>338</v>
      </c>
      <c r="W194" s="575" t="s">
        <v>338</v>
      </c>
      <c r="X194" s="252"/>
      <c r="Y194" s="252"/>
      <c r="Z194" s="252"/>
      <c r="AA194" s="252"/>
      <c r="AB194" s="252"/>
      <c r="AC194" s="252"/>
    </row>
    <row r="195" spans="1:29" x14ac:dyDescent="0.25">
      <c r="A195" s="218"/>
      <c r="B195" s="284" t="s">
        <v>31</v>
      </c>
      <c r="C195" s="296" t="s">
        <v>5</v>
      </c>
      <c r="D195" s="228"/>
      <c r="E195" s="575" t="s">
        <v>338</v>
      </c>
      <c r="F195" s="228"/>
      <c r="G195" s="575" t="s">
        <v>338</v>
      </c>
      <c r="H195" s="575" t="s">
        <v>338</v>
      </c>
      <c r="I195" s="575" t="s">
        <v>338</v>
      </c>
      <c r="J195" s="575" t="s">
        <v>338</v>
      </c>
      <c r="K195" s="575" t="s">
        <v>338</v>
      </c>
      <c r="L195" s="575" t="s">
        <v>338</v>
      </c>
      <c r="M195" s="575" t="s">
        <v>338</v>
      </c>
      <c r="N195" s="575" t="s">
        <v>338</v>
      </c>
      <c r="O195" s="575" t="s">
        <v>338</v>
      </c>
      <c r="P195" s="575" t="s">
        <v>338</v>
      </c>
      <c r="Q195" s="575" t="s">
        <v>338</v>
      </c>
      <c r="R195" s="575" t="s">
        <v>338</v>
      </c>
      <c r="S195" s="575" t="s">
        <v>338</v>
      </c>
      <c r="T195" s="575" t="s">
        <v>338</v>
      </c>
      <c r="U195" s="575" t="s">
        <v>338</v>
      </c>
      <c r="V195" s="575" t="s">
        <v>338</v>
      </c>
      <c r="W195" s="575" t="s">
        <v>338</v>
      </c>
      <c r="X195" s="575" t="s">
        <v>338</v>
      </c>
      <c r="Y195" s="575" t="s">
        <v>338</v>
      </c>
      <c r="Z195" s="575" t="s">
        <v>338</v>
      </c>
      <c r="AA195" s="575" t="s">
        <v>338</v>
      </c>
      <c r="AB195" s="575" t="s">
        <v>338</v>
      </c>
      <c r="AC195" s="575" t="s">
        <v>338</v>
      </c>
    </row>
    <row r="196" spans="1:29" x14ac:dyDescent="0.25">
      <c r="A196" s="218"/>
      <c r="B196" s="7"/>
      <c r="C196" s="38"/>
      <c r="D196" s="4"/>
      <c r="E196" s="4"/>
      <c r="F196" s="4"/>
      <c r="G196" s="210"/>
      <c r="H196" s="4"/>
      <c r="I196" s="209"/>
      <c r="J196" s="209"/>
      <c r="K196" s="209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x14ac:dyDescent="0.25">
      <c r="A197" s="218"/>
      <c r="B197" s="289" t="s">
        <v>141</v>
      </c>
      <c r="C197" s="299" t="s">
        <v>2</v>
      </c>
      <c r="D197" s="257"/>
      <c r="E197" s="257"/>
      <c r="F197" s="257"/>
      <c r="G197" s="575" t="s">
        <v>338</v>
      </c>
      <c r="H197" s="575" t="s">
        <v>338</v>
      </c>
      <c r="I197" s="575" t="s">
        <v>338</v>
      </c>
      <c r="J197" s="575" t="s">
        <v>338</v>
      </c>
      <c r="K197" s="575" t="s">
        <v>338</v>
      </c>
      <c r="L197" s="575" t="s">
        <v>338</v>
      </c>
      <c r="M197" s="575" t="s">
        <v>338</v>
      </c>
      <c r="N197" s="575" t="s">
        <v>338</v>
      </c>
      <c r="O197" s="575" t="s">
        <v>338</v>
      </c>
      <c r="P197" s="575" t="s">
        <v>338</v>
      </c>
      <c r="Q197" s="575" t="s">
        <v>338</v>
      </c>
      <c r="R197" s="575" t="s">
        <v>338</v>
      </c>
      <c r="S197" s="575" t="s">
        <v>338</v>
      </c>
      <c r="T197" s="575" t="s">
        <v>338</v>
      </c>
      <c r="U197" s="575" t="s">
        <v>338</v>
      </c>
      <c r="V197" s="575" t="s">
        <v>338</v>
      </c>
      <c r="W197" s="575" t="s">
        <v>338</v>
      </c>
      <c r="X197" s="575" t="s">
        <v>338</v>
      </c>
      <c r="Y197" s="575" t="s">
        <v>338</v>
      </c>
      <c r="Z197" s="575" t="s">
        <v>338</v>
      </c>
      <c r="AA197" s="575" t="s">
        <v>338</v>
      </c>
      <c r="AB197" s="575" t="s">
        <v>338</v>
      </c>
      <c r="AC197" s="575" t="s">
        <v>338</v>
      </c>
    </row>
    <row r="198" spans="1:29" x14ac:dyDescent="0.25">
      <c r="A198" s="218"/>
      <c r="B198" s="283" t="s">
        <v>191</v>
      </c>
      <c r="C198" s="300" t="s">
        <v>193</v>
      </c>
      <c r="D198" s="245"/>
      <c r="E198" s="245"/>
      <c r="F198" s="245"/>
      <c r="G198" s="575" t="s">
        <v>338</v>
      </c>
      <c r="H198" s="575" t="s">
        <v>338</v>
      </c>
      <c r="I198" s="575" t="s">
        <v>338</v>
      </c>
      <c r="J198" s="575" t="s">
        <v>338</v>
      </c>
      <c r="K198" s="575" t="s">
        <v>338</v>
      </c>
      <c r="L198" s="575" t="s">
        <v>338</v>
      </c>
      <c r="M198" s="575" t="s">
        <v>338</v>
      </c>
      <c r="N198" s="575" t="s">
        <v>338</v>
      </c>
      <c r="O198" s="575" t="s">
        <v>338</v>
      </c>
      <c r="P198" s="575" t="s">
        <v>338</v>
      </c>
      <c r="Q198" s="575" t="s">
        <v>338</v>
      </c>
      <c r="R198" s="575" t="s">
        <v>338</v>
      </c>
      <c r="S198" s="575" t="s">
        <v>338</v>
      </c>
      <c r="T198" s="575" t="s">
        <v>338</v>
      </c>
      <c r="U198" s="575" t="s">
        <v>338</v>
      </c>
      <c r="V198" s="575" t="s">
        <v>338</v>
      </c>
      <c r="W198" s="575" t="s">
        <v>338</v>
      </c>
      <c r="X198" s="575" t="s">
        <v>338</v>
      </c>
      <c r="Y198" s="575" t="s">
        <v>338</v>
      </c>
      <c r="Z198" s="575" t="s">
        <v>338</v>
      </c>
      <c r="AA198" s="575" t="s">
        <v>338</v>
      </c>
      <c r="AB198" s="575" t="s">
        <v>338</v>
      </c>
      <c r="AC198" s="575" t="s">
        <v>338</v>
      </c>
    </row>
    <row r="199" spans="1:29" x14ac:dyDescent="0.25">
      <c r="A199" s="218"/>
      <c r="B199" s="284" t="s">
        <v>192</v>
      </c>
      <c r="C199" s="301" t="s">
        <v>193</v>
      </c>
      <c r="D199" s="256"/>
      <c r="E199" s="256"/>
      <c r="F199" s="256"/>
      <c r="G199" s="575" t="s">
        <v>338</v>
      </c>
      <c r="H199" s="575" t="s">
        <v>338</v>
      </c>
      <c r="I199" s="575" t="s">
        <v>338</v>
      </c>
      <c r="J199" s="575" t="s">
        <v>338</v>
      </c>
      <c r="K199" s="575" t="s">
        <v>338</v>
      </c>
      <c r="L199" s="575" t="s">
        <v>338</v>
      </c>
      <c r="M199" s="575" t="s">
        <v>338</v>
      </c>
      <c r="N199" s="575" t="s">
        <v>338</v>
      </c>
      <c r="O199" s="575" t="s">
        <v>338</v>
      </c>
      <c r="P199" s="575" t="s">
        <v>338</v>
      </c>
      <c r="Q199" s="575" t="s">
        <v>338</v>
      </c>
      <c r="R199" s="575" t="s">
        <v>338</v>
      </c>
      <c r="S199" s="575" t="s">
        <v>338</v>
      </c>
      <c r="T199" s="575" t="s">
        <v>338</v>
      </c>
      <c r="U199" s="575" t="s">
        <v>338</v>
      </c>
      <c r="V199" s="575" t="s">
        <v>338</v>
      </c>
      <c r="W199" s="575" t="s">
        <v>338</v>
      </c>
      <c r="X199" s="575" t="s">
        <v>338</v>
      </c>
      <c r="Y199" s="575" t="s">
        <v>338</v>
      </c>
      <c r="Z199" s="575" t="s">
        <v>338</v>
      </c>
      <c r="AA199" s="575" t="s">
        <v>338</v>
      </c>
      <c r="AB199" s="575" t="s">
        <v>338</v>
      </c>
      <c r="AC199" s="575" t="s">
        <v>338</v>
      </c>
    </row>
    <row r="200" spans="1:29" x14ac:dyDescent="0.25">
      <c r="A200" s="218"/>
      <c r="B200" s="7"/>
      <c r="C200" s="38"/>
      <c r="D200" s="4"/>
      <c r="E200" s="4"/>
      <c r="F200" s="4"/>
      <c r="G200" s="210"/>
      <c r="H200" s="4"/>
      <c r="I200" s="209"/>
      <c r="J200" s="209"/>
      <c r="K200" s="209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5.75" thickBot="1" x14ac:dyDescent="0.3">
      <c r="A201" s="218"/>
      <c r="B201" s="280" t="s">
        <v>142</v>
      </c>
      <c r="C201" s="38"/>
      <c r="D201" s="4"/>
      <c r="E201" s="4"/>
      <c r="F201" s="4"/>
      <c r="G201" s="210"/>
      <c r="H201" s="4"/>
      <c r="I201" s="525"/>
      <c r="J201" s="209"/>
      <c r="K201" s="209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x14ac:dyDescent="0.25">
      <c r="A202" s="218"/>
      <c r="B202" s="283" t="s">
        <v>29</v>
      </c>
      <c r="C202" s="295" t="s">
        <v>4</v>
      </c>
      <c r="D202" s="227"/>
      <c r="E202" s="227"/>
      <c r="F202" s="227"/>
      <c r="G202" s="325"/>
      <c r="H202" s="522">
        <v>45.513837350709203</v>
      </c>
      <c r="I202" s="329">
        <f t="shared" ref="I202:S202" si="246">H202*(1+$C$165)</f>
        <v>46.42411409772339</v>
      </c>
      <c r="J202" s="328">
        <f t="shared" si="246"/>
        <v>47.352596379677856</v>
      </c>
      <c r="K202" s="328">
        <f t="shared" si="246"/>
        <v>48.299648307271411</v>
      </c>
      <c r="L202" s="328">
        <f t="shared" si="246"/>
        <v>49.26564127341684</v>
      </c>
      <c r="M202" s="328">
        <f t="shared" si="246"/>
        <v>50.250954098885181</v>
      </c>
      <c r="N202" s="328">
        <f t="shared" si="246"/>
        <v>51.255973180862888</v>
      </c>
      <c r="O202" s="328">
        <f t="shared" si="246"/>
        <v>52.281092644480147</v>
      </c>
      <c r="P202" s="328">
        <f t="shared" si="246"/>
        <v>53.32671449736975</v>
      </c>
      <c r="Q202" s="328">
        <f t="shared" si="246"/>
        <v>54.393248787317148</v>
      </c>
      <c r="R202" s="328">
        <f t="shared" si="246"/>
        <v>55.48111376306349</v>
      </c>
      <c r="S202" s="328">
        <f t="shared" si="246"/>
        <v>56.590736038324764</v>
      </c>
      <c r="T202" s="323"/>
      <c r="U202" s="323"/>
      <c r="V202" s="323"/>
      <c r="W202" s="323"/>
      <c r="X202" s="323"/>
      <c r="Y202" s="323"/>
      <c r="Z202" s="323"/>
      <c r="AA202" s="323"/>
      <c r="AB202" s="323"/>
      <c r="AC202" s="323"/>
    </row>
    <row r="203" spans="1:29" x14ac:dyDescent="0.25">
      <c r="A203" s="218"/>
      <c r="B203" s="282" t="s">
        <v>30</v>
      </c>
      <c r="C203" s="298" t="s">
        <v>4</v>
      </c>
      <c r="D203" s="4"/>
      <c r="E203" s="4"/>
      <c r="F203" s="218"/>
      <c r="G203" s="326"/>
      <c r="H203" s="523">
        <v>45.247941959080201</v>
      </c>
      <c r="I203" s="329">
        <f t="shared" ref="I203:R204" si="247">H203*(1+$C$165)</f>
        <v>46.152900798261804</v>
      </c>
      <c r="J203" s="329">
        <f t="shared" si="247"/>
        <v>47.075958814227043</v>
      </c>
      <c r="K203" s="329">
        <f t="shared" si="247"/>
        <v>48.017477990511587</v>
      </c>
      <c r="L203" s="329">
        <f t="shared" si="247"/>
        <v>48.97782755032182</v>
      </c>
      <c r="M203" s="329">
        <f t="shared" si="247"/>
        <v>49.957384101328259</v>
      </c>
      <c r="N203" s="329">
        <f t="shared" si="247"/>
        <v>50.956531783354826</v>
      </c>
      <c r="O203" s="329">
        <f t="shared" si="247"/>
        <v>51.975662419021923</v>
      </c>
      <c r="P203" s="329">
        <f t="shared" si="247"/>
        <v>53.01517566740236</v>
      </c>
      <c r="Q203" s="329">
        <f t="shared" si="247"/>
        <v>54.075479180750406</v>
      </c>
      <c r="R203" s="329">
        <f t="shared" si="247"/>
        <v>55.156988764365416</v>
      </c>
      <c r="S203" s="329">
        <f t="shared" ref="S203:AB204" si="248">R203*1.02</f>
        <v>56.260128539652726</v>
      </c>
      <c r="T203" s="329">
        <f t="shared" si="248"/>
        <v>57.385331110445783</v>
      </c>
      <c r="U203" s="329">
        <f t="shared" si="248"/>
        <v>58.533037732654698</v>
      </c>
      <c r="V203" s="329">
        <f t="shared" si="248"/>
        <v>59.70369848730779</v>
      </c>
      <c r="W203" s="329">
        <f t="shared" si="248"/>
        <v>60.897772457053946</v>
      </c>
      <c r="X203" s="329">
        <f t="shared" si="248"/>
        <v>62.115727906195026</v>
      </c>
      <c r="Y203" s="324"/>
      <c r="Z203" s="324"/>
      <c r="AA203" s="324"/>
      <c r="AB203" s="324"/>
      <c r="AC203" s="324"/>
    </row>
    <row r="204" spans="1:29" ht="15.75" thickBot="1" x14ac:dyDescent="0.3">
      <c r="A204" s="218"/>
      <c r="B204" s="284" t="s">
        <v>31</v>
      </c>
      <c r="C204" s="296" t="s">
        <v>4</v>
      </c>
      <c r="D204" s="228"/>
      <c r="E204" s="228"/>
      <c r="F204" s="228"/>
      <c r="G204" s="327"/>
      <c r="H204" s="524">
        <v>45.067312528460498</v>
      </c>
      <c r="I204" s="330">
        <f t="shared" si="247"/>
        <v>45.96865877902971</v>
      </c>
      <c r="J204" s="330">
        <f t="shared" si="247"/>
        <v>46.888031954610305</v>
      </c>
      <c r="K204" s="330">
        <f t="shared" si="247"/>
        <v>47.825792593702509</v>
      </c>
      <c r="L204" s="330">
        <f t="shared" si="247"/>
        <v>48.782308445576561</v>
      </c>
      <c r="M204" s="330">
        <f t="shared" si="247"/>
        <v>49.757954614488092</v>
      </c>
      <c r="N204" s="330">
        <f t="shared" si="247"/>
        <v>50.753113706777853</v>
      </c>
      <c r="O204" s="330">
        <f t="shared" si="247"/>
        <v>51.768175980913412</v>
      </c>
      <c r="P204" s="330">
        <f t="shared" si="247"/>
        <v>52.803539500531684</v>
      </c>
      <c r="Q204" s="330">
        <f t="shared" si="247"/>
        <v>53.859610290542321</v>
      </c>
      <c r="R204" s="330">
        <f t="shared" si="247"/>
        <v>54.936802496353167</v>
      </c>
      <c r="S204" s="330">
        <f t="shared" si="248"/>
        <v>56.035538546280229</v>
      </c>
      <c r="T204" s="330">
        <f t="shared" si="248"/>
        <v>57.156249317205834</v>
      </c>
      <c r="U204" s="330">
        <f t="shared" si="248"/>
        <v>58.299374303549953</v>
      </c>
      <c r="V204" s="330">
        <f t="shared" si="248"/>
        <v>59.465361789620957</v>
      </c>
      <c r="W204" s="330">
        <f t="shared" si="248"/>
        <v>60.654669025413376</v>
      </c>
      <c r="X204" s="330">
        <f t="shared" si="248"/>
        <v>61.867762405921646</v>
      </c>
      <c r="Y204" s="330">
        <f t="shared" si="248"/>
        <v>63.105117654040079</v>
      </c>
      <c r="Z204" s="330">
        <f t="shared" ref="Z204" si="249">Y204*1.02</f>
        <v>64.367220007120878</v>
      </c>
      <c r="AA204" s="330">
        <f t="shared" si="248"/>
        <v>65.654564407263294</v>
      </c>
      <c r="AB204" s="330">
        <f t="shared" si="248"/>
        <v>66.967655695408567</v>
      </c>
      <c r="AC204" s="330"/>
    </row>
    <row r="205" spans="1:29" x14ac:dyDescent="0.25">
      <c r="A205" s="218"/>
      <c r="B205" s="7"/>
      <c r="C205" s="38"/>
      <c r="D205" s="527"/>
      <c r="E205" s="527" t="s">
        <v>334</v>
      </c>
      <c r="F205" s="4"/>
      <c r="G205" s="210"/>
      <c r="H205" s="4"/>
      <c r="I205" s="209"/>
      <c r="J205" s="209"/>
      <c r="K205" s="209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x14ac:dyDescent="0.25">
      <c r="A206" s="218"/>
      <c r="B206" s="280" t="s">
        <v>143</v>
      </c>
      <c r="C206" s="526"/>
      <c r="D206" s="275" t="s">
        <v>144</v>
      </c>
      <c r="E206" s="275" t="s">
        <v>1</v>
      </c>
      <c r="F206" s="4"/>
      <c r="G206" s="210"/>
      <c r="H206" s="4"/>
      <c r="I206" s="209"/>
      <c r="J206" s="209"/>
      <c r="K206" s="209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x14ac:dyDescent="0.25">
      <c r="A207" s="218"/>
      <c r="B207" s="283" t="s">
        <v>29</v>
      </c>
      <c r="C207" s="295" t="s">
        <v>5</v>
      </c>
      <c r="D207" s="575" t="s">
        <v>338</v>
      </c>
      <c r="E207" s="528">
        <f>NPV($C$164,G207:AC207)</f>
        <v>0</v>
      </c>
      <c r="F207" s="227"/>
      <c r="G207" s="575" t="s">
        <v>338</v>
      </c>
      <c r="H207" s="575" t="s">
        <v>338</v>
      </c>
      <c r="I207" s="575" t="s">
        <v>338</v>
      </c>
      <c r="J207" s="575" t="s">
        <v>338</v>
      </c>
      <c r="K207" s="575" t="s">
        <v>338</v>
      </c>
      <c r="L207" s="575" t="s">
        <v>338</v>
      </c>
      <c r="M207" s="575" t="s">
        <v>338</v>
      </c>
      <c r="N207" s="575" t="s">
        <v>338</v>
      </c>
      <c r="O207" s="575" t="s">
        <v>338</v>
      </c>
      <c r="P207" s="575" t="s">
        <v>338</v>
      </c>
      <c r="Q207" s="575" t="s">
        <v>338</v>
      </c>
      <c r="R207" s="575" t="s">
        <v>338</v>
      </c>
      <c r="S207" s="254"/>
      <c r="T207" s="254"/>
      <c r="U207" s="254"/>
      <c r="V207" s="254"/>
      <c r="W207" s="254"/>
      <c r="X207" s="254"/>
      <c r="Y207" s="254"/>
      <c r="Z207" s="254"/>
      <c r="AA207" s="254"/>
      <c r="AB207" s="254"/>
      <c r="AC207" s="254"/>
    </row>
    <row r="208" spans="1:29" x14ac:dyDescent="0.25">
      <c r="A208" s="218"/>
      <c r="B208" s="282" t="s">
        <v>30</v>
      </c>
      <c r="C208" s="298" t="s">
        <v>5</v>
      </c>
      <c r="D208" s="575" t="s">
        <v>338</v>
      </c>
      <c r="E208" s="529">
        <f>NPV($C$164,G208:AC208)</f>
        <v>0</v>
      </c>
      <c r="F208" s="4"/>
      <c r="G208" s="575" t="s">
        <v>338</v>
      </c>
      <c r="H208" s="575" t="s">
        <v>338</v>
      </c>
      <c r="I208" s="575" t="s">
        <v>338</v>
      </c>
      <c r="J208" s="575" t="s">
        <v>338</v>
      </c>
      <c r="K208" s="575" t="s">
        <v>338</v>
      </c>
      <c r="L208" s="575" t="s">
        <v>338</v>
      </c>
      <c r="M208" s="575" t="s">
        <v>338</v>
      </c>
      <c r="N208" s="575" t="s">
        <v>338</v>
      </c>
      <c r="O208" s="575" t="s">
        <v>338</v>
      </c>
      <c r="P208" s="575" t="s">
        <v>338</v>
      </c>
      <c r="Q208" s="575" t="s">
        <v>338</v>
      </c>
      <c r="R208" s="575" t="s">
        <v>338</v>
      </c>
      <c r="S208" s="575" t="s">
        <v>338</v>
      </c>
      <c r="T208" s="575" t="s">
        <v>338</v>
      </c>
      <c r="U208" s="575" t="s">
        <v>338</v>
      </c>
      <c r="V208" s="575" t="s">
        <v>338</v>
      </c>
      <c r="W208" s="575" t="s">
        <v>338</v>
      </c>
      <c r="X208" s="253"/>
      <c r="Y208" s="253"/>
      <c r="Z208" s="253"/>
      <c r="AA208" s="253"/>
      <c r="AB208" s="253"/>
      <c r="AC208" s="253"/>
    </row>
    <row r="209" spans="1:29" x14ac:dyDescent="0.25">
      <c r="A209" s="218"/>
      <c r="B209" s="286" t="s">
        <v>31</v>
      </c>
      <c r="C209" s="296" t="s">
        <v>5</v>
      </c>
      <c r="D209" s="575" t="s">
        <v>338</v>
      </c>
      <c r="E209" s="530">
        <f>NPV($C$164,G209:AC209)</f>
        <v>0</v>
      </c>
      <c r="F209" s="211"/>
      <c r="G209" s="575" t="s">
        <v>338</v>
      </c>
      <c r="H209" s="575" t="s">
        <v>338</v>
      </c>
      <c r="I209" s="575" t="s">
        <v>338</v>
      </c>
      <c r="J209" s="575" t="s">
        <v>338</v>
      </c>
      <c r="K209" s="575" t="s">
        <v>338</v>
      </c>
      <c r="L209" s="575" t="s">
        <v>338</v>
      </c>
      <c r="M209" s="575" t="s">
        <v>338</v>
      </c>
      <c r="N209" s="575" t="s">
        <v>338</v>
      </c>
      <c r="O209" s="575" t="s">
        <v>338</v>
      </c>
      <c r="P209" s="575" t="s">
        <v>338</v>
      </c>
      <c r="Q209" s="575" t="s">
        <v>338</v>
      </c>
      <c r="R209" s="575" t="s">
        <v>338</v>
      </c>
      <c r="S209" s="575" t="s">
        <v>338</v>
      </c>
      <c r="T209" s="575" t="s">
        <v>338</v>
      </c>
      <c r="U209" s="575" t="s">
        <v>338</v>
      </c>
      <c r="V209" s="575" t="s">
        <v>338</v>
      </c>
      <c r="W209" s="575" t="s">
        <v>338</v>
      </c>
      <c r="X209" s="575" t="s">
        <v>338</v>
      </c>
      <c r="Y209" s="575" t="s">
        <v>338</v>
      </c>
      <c r="Z209" s="575" t="s">
        <v>338</v>
      </c>
      <c r="AA209" s="575" t="s">
        <v>338</v>
      </c>
      <c r="AB209" s="480"/>
      <c r="AC209" s="480"/>
    </row>
    <row r="210" spans="1:29" x14ac:dyDescent="0.25">
      <c r="E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9" ht="15.75" thickBot="1" x14ac:dyDescent="0.3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9" ht="15.75" thickTop="1" x14ac:dyDescent="0.25">
      <c r="B212" s="335"/>
      <c r="C212" s="336"/>
      <c r="D212" s="336"/>
      <c r="E212" s="336"/>
      <c r="F212" s="336"/>
      <c r="G212" s="337"/>
      <c r="H212" s="337"/>
      <c r="I212" s="337"/>
      <c r="J212" s="337"/>
      <c r="K212" s="337"/>
      <c r="L212" s="337"/>
      <c r="M212" s="337"/>
      <c r="N212" s="337"/>
      <c r="O212" s="337"/>
      <c r="P212" s="337"/>
      <c r="Q212" s="337"/>
      <c r="R212" s="337"/>
      <c r="S212" s="338"/>
      <c r="T212" s="338"/>
      <c r="U212" s="338"/>
      <c r="V212" s="338"/>
      <c r="W212" s="338"/>
      <c r="X212" s="338"/>
      <c r="Y212" s="338"/>
      <c r="Z212" s="339"/>
    </row>
    <row r="213" spans="1:29" x14ac:dyDescent="0.25">
      <c r="A213" s="4"/>
      <c r="B213" s="340" t="s">
        <v>185</v>
      </c>
      <c r="C213" s="331"/>
      <c r="D213" s="331"/>
      <c r="E213" s="331"/>
      <c r="F213" s="331"/>
      <c r="G213" s="332">
        <v>51.111595395450372</v>
      </c>
      <c r="H213" s="332">
        <v>52.133827303359382</v>
      </c>
      <c r="I213" s="332">
        <v>46.750341519415635</v>
      </c>
      <c r="J213" s="332">
        <v>47.685348349803945</v>
      </c>
      <c r="K213" s="332">
        <v>48.639055316800025</v>
      </c>
      <c r="L213" s="332">
        <v>49.611836423136026</v>
      </c>
      <c r="M213" s="332">
        <v>50.604073151598747</v>
      </c>
      <c r="N213" s="332">
        <v>51.616154614630723</v>
      </c>
      <c r="O213" s="332">
        <v>52.648477706923337</v>
      </c>
      <c r="P213" s="332">
        <v>53.701447261061809</v>
      </c>
      <c r="Q213" s="332">
        <v>54.775476206283045</v>
      </c>
      <c r="R213" s="332">
        <v>55.870985730408705</v>
      </c>
      <c r="S213" s="332"/>
      <c r="T213" s="332"/>
      <c r="U213" s="332"/>
      <c r="V213" s="332"/>
      <c r="W213" s="332"/>
      <c r="X213" s="333"/>
      <c r="Y213" s="333"/>
      <c r="Z213" s="341"/>
      <c r="AA213" s="4"/>
    </row>
    <row r="214" spans="1:29" x14ac:dyDescent="0.25">
      <c r="A214" s="4"/>
      <c r="B214" s="340" t="s">
        <v>186</v>
      </c>
      <c r="C214" s="331"/>
      <c r="D214" s="331"/>
      <c r="E214" s="331"/>
      <c r="F214" s="331"/>
      <c r="G214" s="332">
        <v>50.629657816781602</v>
      </c>
      <c r="H214" s="332">
        <v>51.642250973117235</v>
      </c>
      <c r="I214" s="332">
        <v>46.502591467901908</v>
      </c>
      <c r="J214" s="332">
        <v>47.432643297259951</v>
      </c>
      <c r="K214" s="332">
        <v>48.38129616320515</v>
      </c>
      <c r="L214" s="332">
        <v>49.348922086469251</v>
      </c>
      <c r="M214" s="332">
        <v>50.335900528198636</v>
      </c>
      <c r="N214" s="332">
        <v>51.342618538762608</v>
      </c>
      <c r="O214" s="332">
        <v>52.36947090953786</v>
      </c>
      <c r="P214" s="332">
        <v>53.416860327728621</v>
      </c>
      <c r="Q214" s="332">
        <v>54.485197534283195</v>
      </c>
      <c r="R214" s="332">
        <v>55.574901484968862</v>
      </c>
      <c r="S214" s="332">
        <v>56.686399514668238</v>
      </c>
      <c r="T214" s="332">
        <v>57.820127504961604</v>
      </c>
      <c r="U214" s="332">
        <v>58.976530055060834</v>
      </c>
      <c r="V214" s="332">
        <v>60.156060656162055</v>
      </c>
      <c r="W214" s="332">
        <v>61.359181869285294</v>
      </c>
      <c r="X214" s="333"/>
      <c r="Y214" s="333"/>
      <c r="Z214" s="341"/>
      <c r="AA214" s="4"/>
    </row>
    <row r="215" spans="1:29" x14ac:dyDescent="0.25">
      <c r="A215" s="4"/>
      <c r="B215" s="340" t="s">
        <v>187</v>
      </c>
      <c r="C215" s="331"/>
      <c r="D215" s="331"/>
      <c r="E215" s="331"/>
      <c r="F215" s="331"/>
      <c r="G215" s="332">
        <v>50.214167737411159</v>
      </c>
      <c r="H215" s="332">
        <v>51.218451092159384</v>
      </c>
      <c r="I215" s="332">
        <v>46.386594359230124</v>
      </c>
      <c r="J215" s="332">
        <v>47.31432624641473</v>
      </c>
      <c r="K215" s="332">
        <v>48.260612771343027</v>
      </c>
      <c r="L215" s="332">
        <v>49.22582502676989</v>
      </c>
      <c r="M215" s="332">
        <v>50.210341527305289</v>
      </c>
      <c r="N215" s="332">
        <v>51.214548357851399</v>
      </c>
      <c r="O215" s="332">
        <v>52.238839325008428</v>
      </c>
      <c r="P215" s="332">
        <v>53.2836161115086</v>
      </c>
      <c r="Q215" s="332">
        <v>54.349288433738771</v>
      </c>
      <c r="R215" s="332">
        <v>55.43627420241355</v>
      </c>
      <c r="S215" s="332">
        <v>56.544999686461821</v>
      </c>
      <c r="T215" s="332">
        <v>57.675899680191058</v>
      </c>
      <c r="U215" s="332">
        <v>58.829417673794879</v>
      </c>
      <c r="V215" s="332">
        <v>60.006006027270779</v>
      </c>
      <c r="W215" s="332">
        <v>61.206126147816192</v>
      </c>
      <c r="X215" s="332">
        <v>62.430248670772521</v>
      </c>
      <c r="Y215" s="332">
        <v>63.678853644187974</v>
      </c>
      <c r="Z215" s="342">
        <v>64.952430717071735</v>
      </c>
      <c r="AA215" s="4"/>
    </row>
    <row r="216" spans="1:29" x14ac:dyDescent="0.25">
      <c r="A216" s="4"/>
      <c r="B216" s="343"/>
      <c r="C216" s="331"/>
      <c r="D216" s="331"/>
      <c r="E216" s="331"/>
      <c r="F216" s="331"/>
      <c r="G216" s="331"/>
      <c r="H216" s="331"/>
      <c r="I216" s="331"/>
      <c r="J216" s="331"/>
      <c r="K216" s="331"/>
      <c r="L216" s="331"/>
      <c r="M216" s="331"/>
      <c r="N216" s="331"/>
      <c r="O216" s="331"/>
      <c r="P216" s="331"/>
      <c r="Q216" s="331"/>
      <c r="R216" s="331"/>
      <c r="S216" s="331"/>
      <c r="T216" s="331"/>
      <c r="U216" s="331"/>
      <c r="V216" s="331"/>
      <c r="W216" s="331"/>
      <c r="X216" s="331"/>
      <c r="Y216" s="331"/>
      <c r="Z216" s="344"/>
      <c r="AA216" s="4"/>
    </row>
    <row r="217" spans="1:29" x14ac:dyDescent="0.25">
      <c r="A217" s="4"/>
      <c r="B217" s="340" t="s">
        <v>194</v>
      </c>
      <c r="C217" s="331"/>
      <c r="D217" s="331"/>
      <c r="E217" s="331"/>
      <c r="F217" s="331"/>
      <c r="G217" s="334">
        <f t="shared" ref="G217:R217" si="250">G202-G213</f>
        <v>-51.111595395450372</v>
      </c>
      <c r="H217" s="334">
        <f t="shared" si="250"/>
        <v>-6.6199899526501795</v>
      </c>
      <c r="I217" s="334">
        <f t="shared" si="250"/>
        <v>-0.32622742169224495</v>
      </c>
      <c r="J217" s="334">
        <f t="shared" si="250"/>
        <v>-0.3327519701260897</v>
      </c>
      <c r="K217" s="334">
        <f t="shared" si="250"/>
        <v>-0.33940700952861391</v>
      </c>
      <c r="L217" s="334">
        <f t="shared" si="250"/>
        <v>-0.34619514971918619</v>
      </c>
      <c r="M217" s="334">
        <f t="shared" si="250"/>
        <v>-0.35311905271356636</v>
      </c>
      <c r="N217" s="334">
        <f t="shared" si="250"/>
        <v>-0.36018143376783485</v>
      </c>
      <c r="O217" s="334">
        <f t="shared" si="250"/>
        <v>-0.36738506244319069</v>
      </c>
      <c r="P217" s="334">
        <f t="shared" si="250"/>
        <v>-0.37473276369205877</v>
      </c>
      <c r="Q217" s="334">
        <f t="shared" si="250"/>
        <v>-0.38222741896589696</v>
      </c>
      <c r="R217" s="334">
        <f t="shared" si="250"/>
        <v>-0.3898719673452149</v>
      </c>
      <c r="S217" s="334"/>
      <c r="T217" s="334"/>
      <c r="U217" s="334"/>
      <c r="V217" s="334"/>
      <c r="W217" s="334"/>
      <c r="X217" s="334"/>
      <c r="Y217" s="334"/>
      <c r="Z217" s="344"/>
      <c r="AA217" s="4"/>
    </row>
    <row r="218" spans="1:29" x14ac:dyDescent="0.25">
      <c r="A218" s="4"/>
      <c r="B218" s="340" t="s">
        <v>195</v>
      </c>
      <c r="C218" s="331"/>
      <c r="D218" s="331"/>
      <c r="E218" s="331"/>
      <c r="F218" s="331"/>
      <c r="G218" s="334">
        <f t="shared" ref="G218:W218" si="251">G203-G214</f>
        <v>-50.629657816781602</v>
      </c>
      <c r="H218" s="334">
        <f t="shared" si="251"/>
        <v>-6.3943090140370344</v>
      </c>
      <c r="I218" s="334">
        <f t="shared" si="251"/>
        <v>-0.34969066964010409</v>
      </c>
      <c r="J218" s="334">
        <f t="shared" si="251"/>
        <v>-0.35668448303290745</v>
      </c>
      <c r="K218" s="334">
        <f t="shared" si="251"/>
        <v>-0.36381817269356276</v>
      </c>
      <c r="L218" s="334">
        <f t="shared" si="251"/>
        <v>-0.3710945361474316</v>
      </c>
      <c r="M218" s="334">
        <f t="shared" si="251"/>
        <v>-0.37851642687037668</v>
      </c>
      <c r="N218" s="334">
        <f t="shared" si="251"/>
        <v>-0.38608675540778137</v>
      </c>
      <c r="O218" s="334">
        <f t="shared" si="251"/>
        <v>-0.39380849051593714</v>
      </c>
      <c r="P218" s="334">
        <f t="shared" si="251"/>
        <v>-0.40168466032626071</v>
      </c>
      <c r="Q218" s="334">
        <f t="shared" si="251"/>
        <v>-0.40971835353278863</v>
      </c>
      <c r="R218" s="334">
        <f t="shared" si="251"/>
        <v>-0.41791272060344653</v>
      </c>
      <c r="S218" s="334">
        <f t="shared" si="251"/>
        <v>-0.42627097501551248</v>
      </c>
      <c r="T218" s="334">
        <f t="shared" si="251"/>
        <v>-0.43479639451582131</v>
      </c>
      <c r="U218" s="334">
        <f t="shared" si="251"/>
        <v>-0.44349232240613645</v>
      </c>
      <c r="V218" s="334">
        <f t="shared" si="251"/>
        <v>-0.45236216885426472</v>
      </c>
      <c r="W218" s="334">
        <f t="shared" si="251"/>
        <v>-0.46140941223134746</v>
      </c>
      <c r="X218" s="334"/>
      <c r="Y218" s="334"/>
      <c r="Z218" s="344"/>
      <c r="AA218" s="4"/>
    </row>
    <row r="219" spans="1:29" x14ac:dyDescent="0.25">
      <c r="A219" s="4"/>
      <c r="B219" s="340" t="s">
        <v>196</v>
      </c>
      <c r="C219" s="331"/>
      <c r="D219" s="331"/>
      <c r="E219" s="331"/>
      <c r="F219" s="331"/>
      <c r="G219" s="334">
        <f t="shared" ref="G219:Z219" si="252">G204-G215</f>
        <v>-50.214167737411159</v>
      </c>
      <c r="H219" s="334">
        <f t="shared" si="252"/>
        <v>-6.1511385636988862</v>
      </c>
      <c r="I219" s="334">
        <f t="shared" si="252"/>
        <v>-0.41793558020041388</v>
      </c>
      <c r="J219" s="334">
        <f t="shared" si="252"/>
        <v>-0.42629429180442457</v>
      </c>
      <c r="K219" s="334">
        <f t="shared" si="252"/>
        <v>-0.43482017764051761</v>
      </c>
      <c r="L219" s="334">
        <f t="shared" si="252"/>
        <v>-0.44351658119332882</v>
      </c>
      <c r="M219" s="334">
        <f t="shared" si="252"/>
        <v>-0.45238691281719667</v>
      </c>
      <c r="N219" s="334">
        <f t="shared" si="252"/>
        <v>-0.46143465107354587</v>
      </c>
      <c r="O219" s="334">
        <f t="shared" si="252"/>
        <v>-0.47066334409501565</v>
      </c>
      <c r="P219" s="334">
        <f t="shared" si="252"/>
        <v>-0.48007661097691567</v>
      </c>
      <c r="Q219" s="334">
        <f t="shared" si="252"/>
        <v>-0.48967814319644987</v>
      </c>
      <c r="R219" s="334">
        <f t="shared" si="252"/>
        <v>-0.49947170606038327</v>
      </c>
      <c r="S219" s="334">
        <f t="shared" si="252"/>
        <v>-0.5094611401815925</v>
      </c>
      <c r="T219" s="334">
        <f t="shared" si="252"/>
        <v>-0.51965036298522449</v>
      </c>
      <c r="U219" s="334">
        <f t="shared" si="252"/>
        <v>-0.53004337024492543</v>
      </c>
      <c r="V219" s="334">
        <f t="shared" si="252"/>
        <v>-0.54064423764982195</v>
      </c>
      <c r="W219" s="334">
        <f t="shared" si="252"/>
        <v>-0.55145712240281597</v>
      </c>
      <c r="X219" s="334">
        <f t="shared" si="252"/>
        <v>-0.56248626485087527</v>
      </c>
      <c r="Y219" s="334">
        <f t="shared" si="252"/>
        <v>-0.57373599014789534</v>
      </c>
      <c r="Z219" s="345">
        <f t="shared" si="252"/>
        <v>-0.58521070995085722</v>
      </c>
      <c r="AA219" s="4"/>
    </row>
    <row r="220" spans="1:29" ht="15.75" thickBot="1" x14ac:dyDescent="0.3">
      <c r="A220" s="4"/>
      <c r="B220" s="346"/>
      <c r="C220" s="347"/>
      <c r="D220" s="347"/>
      <c r="E220" s="347"/>
      <c r="F220" s="347"/>
      <c r="G220" s="347"/>
      <c r="H220" s="347"/>
      <c r="I220" s="347"/>
      <c r="J220" s="347"/>
      <c r="K220" s="347"/>
      <c r="L220" s="347"/>
      <c r="M220" s="347"/>
      <c r="N220" s="347"/>
      <c r="O220" s="347"/>
      <c r="P220" s="347"/>
      <c r="Q220" s="347"/>
      <c r="R220" s="347"/>
      <c r="S220" s="347"/>
      <c r="T220" s="347"/>
      <c r="U220" s="347"/>
      <c r="V220" s="347"/>
      <c r="W220" s="347"/>
      <c r="X220" s="347"/>
      <c r="Y220" s="347"/>
      <c r="Z220" s="348"/>
      <c r="AA220" s="4"/>
    </row>
    <row r="221" spans="1:29" ht="15.75" thickTop="1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</sheetData>
  <mergeCells count="1">
    <mergeCell ref="B1:G1"/>
  </mergeCells>
  <conditionalFormatting sqref="E207">
    <cfRule type="cellIs" dxfId="6" priority="33" operator="lessThan">
      <formula>$D$207-1</formula>
    </cfRule>
    <cfRule type="cellIs" dxfId="5" priority="36" operator="greaterThan">
      <formula>$D$207+1</formula>
    </cfRule>
  </conditionalFormatting>
  <conditionalFormatting sqref="E208">
    <cfRule type="cellIs" dxfId="4" priority="32" operator="lessThan">
      <formula>$D$208-1</formula>
    </cfRule>
    <cfRule type="cellIs" dxfId="3" priority="35" operator="greaterThan">
      <formula>$D$208+1</formula>
    </cfRule>
  </conditionalFormatting>
  <conditionalFormatting sqref="E209">
    <cfRule type="cellIs" dxfId="2" priority="31" operator="lessThan">
      <formula>$D$209-1</formula>
    </cfRule>
    <cfRule type="cellIs" dxfId="1" priority="34" operator="greaterThan">
      <formula>$D$209+1</formula>
    </cfRule>
  </conditionalFormatting>
  <pageMargins left="0.7" right="0.7" top="0.75" bottom="0.75" header="0.3" footer="0.3"/>
  <pageSetup orientation="portrait" r:id="rId1"/>
  <headerFooter>
    <oddHeader>&amp;C&amp;"-,Bold"Designated information is confidential per WAC 480-07-160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B1:AA83"/>
  <sheetViews>
    <sheetView topLeftCell="A13" zoomScale="50" zoomScaleNormal="50" workbookViewId="0">
      <selection activeCell="C16" sqref="C16"/>
    </sheetView>
  </sheetViews>
  <sheetFormatPr defaultRowHeight="15" x14ac:dyDescent="0.25"/>
  <cols>
    <col min="1" max="1" width="2.7109375" customWidth="1"/>
    <col min="2" max="2" width="60.28515625" customWidth="1"/>
    <col min="3" max="3" width="23.7109375" bestFit="1" customWidth="1"/>
    <col min="4" max="4" width="13.28515625" bestFit="1" customWidth="1"/>
    <col min="5" max="5" width="14.42578125" bestFit="1" customWidth="1"/>
    <col min="6" max="6" width="2.7109375" customWidth="1"/>
    <col min="7" max="26" width="13.28515625" bestFit="1" customWidth="1"/>
  </cols>
  <sheetData>
    <row r="1" spans="2:26" ht="18.75" x14ac:dyDescent="0.3">
      <c r="B1" s="608" t="s">
        <v>329</v>
      </c>
      <c r="C1" s="608"/>
      <c r="D1" s="608"/>
      <c r="E1" s="608"/>
      <c r="F1" s="608"/>
      <c r="G1" s="608"/>
      <c r="H1" s="608"/>
      <c r="I1" s="22" t="s">
        <v>335</v>
      </c>
      <c r="J1" s="22"/>
    </row>
    <row r="2" spans="2:26" ht="18.75" x14ac:dyDescent="0.3">
      <c r="B2" s="22" t="s">
        <v>152</v>
      </c>
    </row>
    <row r="4" spans="2:26" x14ac:dyDescent="0.25">
      <c r="B4" s="199"/>
      <c r="C4" s="200"/>
      <c r="D4" s="203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</row>
    <row r="6" spans="2:26" ht="18.75" x14ac:dyDescent="0.3">
      <c r="B6" s="39" t="s">
        <v>146</v>
      </c>
      <c r="D6" s="198"/>
    </row>
    <row r="8" spans="2:26" x14ac:dyDescent="0.25">
      <c r="B8" s="14" t="s">
        <v>150</v>
      </c>
      <c r="C8" s="590" t="s">
        <v>342</v>
      </c>
    </row>
    <row r="9" spans="2:26" x14ac:dyDescent="0.25">
      <c r="B9" s="14" t="s">
        <v>20</v>
      </c>
      <c r="C9" s="590" t="s">
        <v>342</v>
      </c>
    </row>
    <row r="10" spans="2:26" x14ac:dyDescent="0.25">
      <c r="B10" s="14" t="s">
        <v>312</v>
      </c>
      <c r="C10" s="590" t="s">
        <v>342</v>
      </c>
    </row>
    <row r="11" spans="2:26" x14ac:dyDescent="0.25">
      <c r="B11" s="14" t="s">
        <v>313</v>
      </c>
      <c r="C11" s="590" t="s">
        <v>342</v>
      </c>
    </row>
    <row r="12" spans="2:26" x14ac:dyDescent="0.25">
      <c r="B12" s="14" t="s">
        <v>314</v>
      </c>
      <c r="C12" s="590" t="s">
        <v>342</v>
      </c>
    </row>
    <row r="13" spans="2:26" x14ac:dyDescent="0.25">
      <c r="B13" s="14" t="s">
        <v>18</v>
      </c>
      <c r="C13" s="590" t="s">
        <v>342</v>
      </c>
    </row>
    <row r="14" spans="2:26" x14ac:dyDescent="0.25">
      <c r="B14" s="17" t="s">
        <v>17</v>
      </c>
      <c r="C14" s="590" t="s">
        <v>342</v>
      </c>
      <c r="D14" s="198"/>
    </row>
    <row r="15" spans="2:26" x14ac:dyDescent="0.25">
      <c r="B15" s="18" t="s">
        <v>26</v>
      </c>
      <c r="C15" s="590" t="s">
        <v>342</v>
      </c>
    </row>
    <row r="16" spans="2:26" x14ac:dyDescent="0.25">
      <c r="B16" s="14" t="s">
        <v>19</v>
      </c>
      <c r="C16" s="59">
        <v>7.3899999999999993E-2</v>
      </c>
    </row>
    <row r="18" spans="2:26" x14ac:dyDescent="0.25">
      <c r="G18" s="19"/>
    </row>
    <row r="19" spans="2:26" ht="15.75" thickBot="1" x14ac:dyDescent="0.3">
      <c r="B19" s="1" t="s">
        <v>151</v>
      </c>
      <c r="C19" s="2"/>
      <c r="D19" s="3" t="s">
        <v>0</v>
      </c>
      <c r="E19" s="3" t="s">
        <v>1</v>
      </c>
      <c r="F19" s="3"/>
      <c r="G19" s="236">
        <v>1</v>
      </c>
      <c r="H19" s="236">
        <v>2</v>
      </c>
      <c r="I19" s="236">
        <v>3</v>
      </c>
      <c r="J19" s="236">
        <v>4</v>
      </c>
      <c r="K19" s="236">
        <v>5</v>
      </c>
      <c r="L19" s="236">
        <v>6</v>
      </c>
      <c r="M19" s="236">
        <v>7</v>
      </c>
      <c r="N19" s="236">
        <v>8</v>
      </c>
      <c r="O19" s="236">
        <v>9</v>
      </c>
      <c r="P19" s="236">
        <v>10</v>
      </c>
      <c r="Q19" s="236">
        <v>11</v>
      </c>
      <c r="R19" s="236">
        <v>12</v>
      </c>
      <c r="S19" s="236">
        <v>13</v>
      </c>
      <c r="T19" s="236">
        <v>14</v>
      </c>
      <c r="U19" s="236">
        <v>15</v>
      </c>
      <c r="V19" s="236">
        <v>16</v>
      </c>
      <c r="W19" s="236">
        <v>17</v>
      </c>
      <c r="X19" s="236">
        <v>18</v>
      </c>
      <c r="Y19" s="236">
        <v>19</v>
      </c>
      <c r="Z19" s="236">
        <v>20</v>
      </c>
    </row>
    <row r="20" spans="2:26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s="9" customFormat="1" ht="15" customHeight="1" x14ac:dyDescent="0.25">
      <c r="B21" s="239" t="s">
        <v>9</v>
      </c>
      <c r="F21" s="11"/>
    </row>
    <row r="22" spans="2:26" s="9" customFormat="1" x14ac:dyDescent="0.25">
      <c r="B22" s="21" t="s">
        <v>10</v>
      </c>
      <c r="C22" s="35" t="s">
        <v>2</v>
      </c>
      <c r="D22" s="591" t="s">
        <v>340</v>
      </c>
      <c r="E22" s="591" t="s">
        <v>339</v>
      </c>
      <c r="F22" s="6"/>
      <c r="G22" s="599" t="s">
        <v>346</v>
      </c>
      <c r="H22" s="599" t="s">
        <v>346</v>
      </c>
      <c r="I22" s="599" t="s">
        <v>346</v>
      </c>
      <c r="J22" s="599" t="s">
        <v>346</v>
      </c>
      <c r="K22" s="599" t="s">
        <v>346</v>
      </c>
      <c r="L22" s="599" t="s">
        <v>346</v>
      </c>
      <c r="M22" s="599" t="s">
        <v>346</v>
      </c>
      <c r="N22" s="599" t="s">
        <v>346</v>
      </c>
      <c r="O22" s="599" t="s">
        <v>346</v>
      </c>
      <c r="P22" s="599" t="s">
        <v>346</v>
      </c>
      <c r="Q22" s="599" t="s">
        <v>346</v>
      </c>
      <c r="R22" s="599" t="s">
        <v>346</v>
      </c>
      <c r="S22" s="599" t="s">
        <v>346</v>
      </c>
      <c r="T22" s="599" t="s">
        <v>346</v>
      </c>
      <c r="U22" s="599" t="s">
        <v>346</v>
      </c>
      <c r="V22" s="599" t="s">
        <v>346</v>
      </c>
      <c r="W22" s="599" t="s">
        <v>346</v>
      </c>
      <c r="X22" s="599" t="s">
        <v>346</v>
      </c>
      <c r="Y22" s="599" t="s">
        <v>346</v>
      </c>
      <c r="Z22" s="599" t="s">
        <v>346</v>
      </c>
    </row>
    <row r="23" spans="2:26" x14ac:dyDescent="0.25">
      <c r="B23" s="4"/>
      <c r="C23" s="1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s="9" customFormat="1" x14ac:dyDescent="0.25">
      <c r="B24" s="239" t="s">
        <v>3</v>
      </c>
      <c r="C24" s="11"/>
      <c r="F24" s="11"/>
    </row>
    <row r="25" spans="2:26" s="9" customFormat="1" x14ac:dyDescent="0.25">
      <c r="B25" s="21" t="s">
        <v>221</v>
      </c>
      <c r="C25" s="35" t="s">
        <v>4</v>
      </c>
      <c r="D25" s="592" t="s">
        <v>340</v>
      </c>
      <c r="E25" s="240"/>
      <c r="F25" s="35"/>
      <c r="G25" s="602" t="s">
        <v>337</v>
      </c>
      <c r="H25" s="602" t="s">
        <v>337</v>
      </c>
      <c r="I25" s="602" t="s">
        <v>337</v>
      </c>
      <c r="J25" s="602" t="s">
        <v>337</v>
      </c>
      <c r="K25" s="602" t="s">
        <v>337</v>
      </c>
      <c r="L25" s="602" t="s">
        <v>337</v>
      </c>
      <c r="M25" s="602" t="s">
        <v>337</v>
      </c>
      <c r="N25" s="602" t="s">
        <v>337</v>
      </c>
      <c r="O25" s="602" t="s">
        <v>337</v>
      </c>
      <c r="P25" s="602" t="s">
        <v>337</v>
      </c>
      <c r="Q25" s="602" t="s">
        <v>337</v>
      </c>
      <c r="R25" s="602" t="s">
        <v>337</v>
      </c>
      <c r="S25" s="602" t="s">
        <v>337</v>
      </c>
      <c r="T25" s="602" t="s">
        <v>337</v>
      </c>
      <c r="U25" s="602" t="s">
        <v>337</v>
      </c>
      <c r="V25" s="602" t="s">
        <v>337</v>
      </c>
      <c r="W25" s="602" t="s">
        <v>337</v>
      </c>
      <c r="X25" s="602" t="s">
        <v>337</v>
      </c>
      <c r="Y25" s="602" t="s">
        <v>337</v>
      </c>
      <c r="Z25" s="602" t="s">
        <v>337</v>
      </c>
    </row>
    <row r="26" spans="2:26" s="9" customFormat="1" x14ac:dyDescent="0.25">
      <c r="B26" s="8"/>
      <c r="C26" s="36"/>
      <c r="D26" s="229"/>
      <c r="E26" s="229"/>
      <c r="F26" s="37"/>
      <c r="G26" s="197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2:26" s="9" customFormat="1" x14ac:dyDescent="0.25">
      <c r="B27" s="239" t="s">
        <v>211</v>
      </c>
      <c r="C27" s="11"/>
      <c r="F27" s="11"/>
    </row>
    <row r="28" spans="2:26" s="9" customFormat="1" x14ac:dyDescent="0.25">
      <c r="B28" s="21" t="s">
        <v>222</v>
      </c>
      <c r="C28" s="35" t="s">
        <v>5</v>
      </c>
      <c r="D28" s="593" t="s">
        <v>343</v>
      </c>
      <c r="E28" s="593"/>
      <c r="F28" s="35"/>
      <c r="G28" s="603"/>
      <c r="H28" s="602" t="s">
        <v>337</v>
      </c>
      <c r="I28" s="602" t="s">
        <v>337</v>
      </c>
      <c r="J28" s="602" t="s">
        <v>337</v>
      </c>
      <c r="K28" s="602" t="s">
        <v>337</v>
      </c>
      <c r="L28" s="602" t="s">
        <v>337</v>
      </c>
      <c r="M28" s="602" t="s">
        <v>337</v>
      </c>
      <c r="N28" s="602" t="s">
        <v>337</v>
      </c>
      <c r="O28" s="602" t="s">
        <v>337</v>
      </c>
      <c r="P28" s="602" t="s">
        <v>337</v>
      </c>
      <c r="Q28" s="602" t="s">
        <v>337</v>
      </c>
      <c r="R28" s="602" t="s">
        <v>337</v>
      </c>
      <c r="S28" s="602" t="s">
        <v>337</v>
      </c>
      <c r="T28" s="602" t="s">
        <v>337</v>
      </c>
      <c r="U28" s="602" t="s">
        <v>337</v>
      </c>
      <c r="V28" s="602" t="s">
        <v>337</v>
      </c>
      <c r="W28" s="602" t="s">
        <v>337</v>
      </c>
      <c r="X28" s="602" t="s">
        <v>337</v>
      </c>
      <c r="Y28" s="602" t="s">
        <v>337</v>
      </c>
      <c r="Z28" s="602" t="s">
        <v>337</v>
      </c>
    </row>
    <row r="29" spans="2:26" x14ac:dyDescent="0.25">
      <c r="B29" s="198"/>
      <c r="C29" s="223"/>
      <c r="D29" s="224"/>
      <c r="E29" s="222"/>
      <c r="G29" s="20"/>
    </row>
    <row r="30" spans="2:26" x14ac:dyDescent="0.25">
      <c r="B30" s="239" t="s">
        <v>230</v>
      </c>
      <c r="C30" s="223"/>
      <c r="D30" s="224"/>
      <c r="E30" s="222"/>
      <c r="G30" s="20"/>
    </row>
    <row r="31" spans="2:26" x14ac:dyDescent="0.25">
      <c r="B31" s="504" t="s">
        <v>328</v>
      </c>
      <c r="C31" s="35" t="s">
        <v>5</v>
      </c>
      <c r="D31" s="593" t="s">
        <v>344</v>
      </c>
      <c r="E31" s="593"/>
      <c r="F31" s="35"/>
      <c r="G31" s="602" t="s">
        <v>337</v>
      </c>
      <c r="H31" s="602" t="s">
        <v>337</v>
      </c>
      <c r="I31" s="602" t="s">
        <v>337</v>
      </c>
      <c r="J31" s="602" t="s">
        <v>337</v>
      </c>
      <c r="K31" s="602" t="s">
        <v>337</v>
      </c>
      <c r="L31" s="602" t="s">
        <v>337</v>
      </c>
      <c r="M31" s="602" t="s">
        <v>337</v>
      </c>
      <c r="N31" s="602" t="s">
        <v>337</v>
      </c>
      <c r="O31" s="602" t="s">
        <v>337</v>
      </c>
      <c r="P31" s="602" t="s">
        <v>337</v>
      </c>
      <c r="Q31" s="602" t="s">
        <v>337</v>
      </c>
      <c r="R31" s="602" t="s">
        <v>337</v>
      </c>
      <c r="S31" s="602" t="s">
        <v>337</v>
      </c>
      <c r="T31" s="602" t="s">
        <v>337</v>
      </c>
      <c r="U31" s="602" t="s">
        <v>337</v>
      </c>
      <c r="V31" s="602" t="s">
        <v>337</v>
      </c>
      <c r="W31" s="602" t="s">
        <v>337</v>
      </c>
      <c r="X31" s="602" t="s">
        <v>337</v>
      </c>
      <c r="Y31" s="602" t="s">
        <v>337</v>
      </c>
      <c r="Z31" s="602" t="s">
        <v>337</v>
      </c>
    </row>
    <row r="32" spans="2:26" x14ac:dyDescent="0.25">
      <c r="B32" s="505" t="s">
        <v>328</v>
      </c>
      <c r="C32" s="35" t="s">
        <v>4</v>
      </c>
      <c r="D32" s="592" t="s">
        <v>339</v>
      </c>
      <c r="E32" s="240"/>
      <c r="F32" s="35"/>
      <c r="G32" s="602" t="s">
        <v>337</v>
      </c>
      <c r="H32" s="602" t="s">
        <v>337</v>
      </c>
      <c r="I32" s="602" t="s">
        <v>337</v>
      </c>
      <c r="J32" s="602" t="s">
        <v>337</v>
      </c>
      <c r="K32" s="602" t="s">
        <v>337</v>
      </c>
      <c r="L32" s="602" t="s">
        <v>337</v>
      </c>
      <c r="M32" s="602" t="s">
        <v>337</v>
      </c>
      <c r="N32" s="602" t="s">
        <v>337</v>
      </c>
      <c r="O32" s="602" t="s">
        <v>337</v>
      </c>
      <c r="P32" s="602" t="s">
        <v>337</v>
      </c>
      <c r="Q32" s="602" t="s">
        <v>337</v>
      </c>
      <c r="R32" s="602" t="s">
        <v>337</v>
      </c>
      <c r="S32" s="602" t="s">
        <v>337</v>
      </c>
      <c r="T32" s="602" t="s">
        <v>337</v>
      </c>
      <c r="U32" s="602" t="s">
        <v>337</v>
      </c>
      <c r="V32" s="602" t="s">
        <v>337</v>
      </c>
      <c r="W32" s="602" t="s">
        <v>337</v>
      </c>
      <c r="X32" s="602" t="s">
        <v>337</v>
      </c>
      <c r="Y32" s="602" t="s">
        <v>337</v>
      </c>
      <c r="Z32" s="602" t="s">
        <v>337</v>
      </c>
    </row>
    <row r="33" spans="2:27" x14ac:dyDescent="0.25"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</row>
    <row r="34" spans="2:27" x14ac:dyDescent="0.25">
      <c r="B34" s="239" t="s">
        <v>217</v>
      </c>
      <c r="C34" s="11"/>
      <c r="D34" s="9"/>
      <c r="E34" s="9"/>
      <c r="F34" s="11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2:27" x14ac:dyDescent="0.25">
      <c r="B35" s="21" t="s">
        <v>212</v>
      </c>
      <c r="C35" s="35" t="s">
        <v>4</v>
      </c>
      <c r="D35" s="511">
        <v>0</v>
      </c>
      <c r="E35" s="512">
        <v>0</v>
      </c>
      <c r="F35" s="510" t="s">
        <v>331</v>
      </c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1"/>
      <c r="Z35" s="361"/>
    </row>
    <row r="36" spans="2:27" x14ac:dyDescent="0.25">
      <c r="B36" s="21" t="s">
        <v>213</v>
      </c>
      <c r="C36" s="35" t="s">
        <v>4</v>
      </c>
      <c r="D36" s="511">
        <v>0</v>
      </c>
      <c r="E36" s="512">
        <v>0</v>
      </c>
      <c r="F36" s="510" t="s">
        <v>330</v>
      </c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</row>
    <row r="37" spans="2:27" x14ac:dyDescent="0.25">
      <c r="B37" s="21" t="s">
        <v>218</v>
      </c>
      <c r="C37" s="35" t="s">
        <v>4</v>
      </c>
      <c r="D37" s="511">
        <v>0</v>
      </c>
      <c r="E37" s="512">
        <v>0</v>
      </c>
      <c r="F37" s="35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1"/>
    </row>
    <row r="38" spans="2:27" x14ac:dyDescent="0.25">
      <c r="B38" s="352"/>
      <c r="C38" s="36"/>
      <c r="D38" s="363"/>
      <c r="E38" s="363"/>
      <c r="F38" s="36"/>
      <c r="G38" s="362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363"/>
      <c r="Z38" s="363"/>
    </row>
    <row r="39" spans="2:27" x14ac:dyDescent="0.25">
      <c r="B39" s="239" t="s">
        <v>216</v>
      </c>
      <c r="C39" s="36"/>
      <c r="D39" s="363"/>
      <c r="E39" s="363"/>
      <c r="F39" s="36"/>
      <c r="G39" s="362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</row>
    <row r="40" spans="2:27" x14ac:dyDescent="0.25">
      <c r="B40" s="353" t="s">
        <v>214</v>
      </c>
      <c r="C40" s="354"/>
      <c r="D40" s="365">
        <v>111.70277296047112</v>
      </c>
      <c r="E40" s="366">
        <v>1148.3422051745556</v>
      </c>
      <c r="F40" s="354"/>
      <c r="G40" s="364">
        <v>100</v>
      </c>
      <c r="H40" s="365">
        <v>101.49999999999999</v>
      </c>
      <c r="I40" s="365">
        <v>103.02249999999998</v>
      </c>
      <c r="J40" s="365">
        <v>104.56783749999997</v>
      </c>
      <c r="K40" s="365">
        <v>106.13635506249996</v>
      </c>
      <c r="L40" s="365">
        <v>107.72840038843745</v>
      </c>
      <c r="M40" s="365">
        <v>109.344326394264</v>
      </c>
      <c r="N40" s="365">
        <v>110.98449129017796</v>
      </c>
      <c r="O40" s="365">
        <v>112.64925865953062</v>
      </c>
      <c r="P40" s="365">
        <v>114.33899753942356</v>
      </c>
      <c r="Q40" s="365">
        <v>116.0540825025149</v>
      </c>
      <c r="R40" s="365">
        <v>117.79489374005261</v>
      </c>
      <c r="S40" s="365">
        <v>119.56181714615339</v>
      </c>
      <c r="T40" s="365">
        <v>121.35524440334568</v>
      </c>
      <c r="U40" s="365">
        <v>123.17557306939585</v>
      </c>
      <c r="V40" s="365">
        <v>125.02320666543677</v>
      </c>
      <c r="W40" s="365">
        <v>126.89855476541831</v>
      </c>
      <c r="X40" s="365">
        <v>128.80203308689957</v>
      </c>
      <c r="Y40" s="365">
        <v>130.73406358320304</v>
      </c>
      <c r="Z40" s="365">
        <v>132.69507453695107</v>
      </c>
    </row>
    <row r="41" spans="2:27" x14ac:dyDescent="0.25">
      <c r="B41" s="369" t="s">
        <v>215</v>
      </c>
      <c r="C41" s="358"/>
      <c r="D41" s="367">
        <v>0.99999999999999967</v>
      </c>
      <c r="E41" s="367">
        <v>10.280337495121319</v>
      </c>
      <c r="F41" s="359"/>
      <c r="G41" s="360">
        <v>0.89523292349588812</v>
      </c>
      <c r="H41" s="360">
        <v>0.90866141734832628</v>
      </c>
      <c r="I41" s="360">
        <v>0.92229133860855106</v>
      </c>
      <c r="J41" s="360">
        <v>0.9361257086876793</v>
      </c>
      <c r="K41" s="360">
        <v>0.95016759431799436</v>
      </c>
      <c r="L41" s="360">
        <v>0.96442010823276425</v>
      </c>
      <c r="M41" s="360">
        <v>0.97888640985625563</v>
      </c>
      <c r="N41" s="360">
        <v>0.99356970600409944</v>
      </c>
      <c r="O41" s="360">
        <v>1.0084732515941608</v>
      </c>
      <c r="P41" s="360">
        <v>1.0236003503680731</v>
      </c>
      <c r="Q41" s="360">
        <v>1.0389543556235941</v>
      </c>
      <c r="R41" s="360">
        <v>1.0545386709579478</v>
      </c>
      <c r="S41" s="360">
        <v>1.0703567510223169</v>
      </c>
      <c r="T41" s="360">
        <v>1.0864121022876516</v>
      </c>
      <c r="U41" s="360">
        <v>1.1027082838219664</v>
      </c>
      <c r="V41" s="360">
        <v>1.1192489080792956</v>
      </c>
      <c r="W41" s="360">
        <v>1.1360376417004849</v>
      </c>
      <c r="X41" s="360">
        <v>1.1530782063259921</v>
      </c>
      <c r="Y41" s="360">
        <v>1.1703743794208816</v>
      </c>
      <c r="Z41" s="360">
        <v>1.1879299951121949</v>
      </c>
    </row>
    <row r="42" spans="2:27" x14ac:dyDescent="0.25">
      <c r="B42" s="355"/>
      <c r="C42" s="223"/>
      <c r="D42" s="368"/>
      <c r="E42" s="368"/>
      <c r="F42" s="356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</row>
    <row r="43" spans="2:27" x14ac:dyDescent="0.25">
      <c r="B43" s="239" t="s">
        <v>219</v>
      </c>
      <c r="C43" s="223"/>
      <c r="D43" s="368"/>
      <c r="E43" s="368"/>
      <c r="F43" s="356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</row>
    <row r="44" spans="2:27" x14ac:dyDescent="0.25">
      <c r="B44" s="21" t="s">
        <v>212</v>
      </c>
      <c r="C44" s="35"/>
      <c r="D44" s="511">
        <v>0</v>
      </c>
      <c r="E44" s="592" t="s">
        <v>340</v>
      </c>
      <c r="F44" s="35"/>
      <c r="G44" s="514">
        <v>0</v>
      </c>
      <c r="H44" s="596" t="s">
        <v>337</v>
      </c>
      <c r="I44" s="596" t="s">
        <v>337</v>
      </c>
      <c r="J44" s="596" t="s">
        <v>337</v>
      </c>
      <c r="K44" s="596" t="s">
        <v>337</v>
      </c>
      <c r="L44" s="596" t="s">
        <v>337</v>
      </c>
      <c r="M44" s="596" t="s">
        <v>337</v>
      </c>
      <c r="N44" s="596" t="s">
        <v>337</v>
      </c>
      <c r="O44" s="596" t="s">
        <v>337</v>
      </c>
      <c r="P44" s="596" t="s">
        <v>337</v>
      </c>
      <c r="Q44" s="596" t="s">
        <v>337</v>
      </c>
      <c r="R44" s="596" t="s">
        <v>337</v>
      </c>
      <c r="S44" s="596" t="s">
        <v>337</v>
      </c>
      <c r="T44" s="596" t="s">
        <v>337</v>
      </c>
      <c r="U44" s="596" t="s">
        <v>337</v>
      </c>
      <c r="V44" s="596" t="s">
        <v>337</v>
      </c>
      <c r="W44" s="596" t="s">
        <v>337</v>
      </c>
      <c r="X44" s="596" t="s">
        <v>337</v>
      </c>
      <c r="Y44" s="596" t="s">
        <v>337</v>
      </c>
      <c r="Z44" s="596" t="s">
        <v>337</v>
      </c>
    </row>
    <row r="45" spans="2:27" x14ac:dyDescent="0.25">
      <c r="B45" s="21" t="s">
        <v>213</v>
      </c>
      <c r="C45" s="35"/>
      <c r="D45" s="511">
        <v>0</v>
      </c>
      <c r="E45" s="592" t="s">
        <v>340</v>
      </c>
      <c r="F45" s="35"/>
      <c r="G45" s="514">
        <v>0</v>
      </c>
      <c r="H45" s="596"/>
      <c r="I45" s="596" t="s">
        <v>337</v>
      </c>
      <c r="J45" s="596" t="s">
        <v>337</v>
      </c>
      <c r="K45" s="596" t="s">
        <v>337</v>
      </c>
      <c r="L45" s="596" t="s">
        <v>337</v>
      </c>
      <c r="M45" s="596" t="s">
        <v>337</v>
      </c>
      <c r="N45" s="596" t="s">
        <v>337</v>
      </c>
      <c r="O45" s="596" t="s">
        <v>337</v>
      </c>
      <c r="P45" s="596" t="s">
        <v>337</v>
      </c>
      <c r="Q45" s="596" t="s">
        <v>337</v>
      </c>
      <c r="R45" s="596" t="s">
        <v>337</v>
      </c>
      <c r="S45" s="596" t="s">
        <v>337</v>
      </c>
      <c r="T45" s="596" t="s">
        <v>337</v>
      </c>
      <c r="U45" s="596" t="s">
        <v>337</v>
      </c>
      <c r="V45" s="596" t="s">
        <v>337</v>
      </c>
      <c r="W45" s="596" t="s">
        <v>337</v>
      </c>
      <c r="X45" s="596" t="s">
        <v>337</v>
      </c>
      <c r="Y45" s="596" t="s">
        <v>337</v>
      </c>
      <c r="Z45" s="596" t="s">
        <v>337</v>
      </c>
    </row>
    <row r="46" spans="2:27" x14ac:dyDescent="0.25">
      <c r="B46" s="21" t="s">
        <v>218</v>
      </c>
      <c r="C46" s="35"/>
      <c r="D46" s="511">
        <v>0</v>
      </c>
      <c r="E46" s="592" t="s">
        <v>340</v>
      </c>
      <c r="F46" s="35"/>
      <c r="G46" s="514">
        <v>0</v>
      </c>
      <c r="H46" s="596"/>
      <c r="I46" s="596" t="s">
        <v>337</v>
      </c>
      <c r="J46" s="596" t="s">
        <v>337</v>
      </c>
      <c r="K46" s="596" t="s">
        <v>337</v>
      </c>
      <c r="L46" s="596" t="s">
        <v>337</v>
      </c>
      <c r="M46" s="596" t="s">
        <v>337</v>
      </c>
      <c r="N46" s="596" t="s">
        <v>337</v>
      </c>
      <c r="O46" s="596" t="s">
        <v>337</v>
      </c>
      <c r="P46" s="596" t="s">
        <v>337</v>
      </c>
      <c r="Q46" s="596" t="s">
        <v>337</v>
      </c>
      <c r="R46" s="596" t="s">
        <v>337</v>
      </c>
      <c r="S46" s="596" t="s">
        <v>337</v>
      </c>
      <c r="T46" s="596" t="s">
        <v>337</v>
      </c>
      <c r="U46" s="596" t="s">
        <v>337</v>
      </c>
      <c r="V46" s="596" t="s">
        <v>337</v>
      </c>
      <c r="W46" s="596" t="s">
        <v>337</v>
      </c>
      <c r="X46" s="596" t="s">
        <v>337</v>
      </c>
      <c r="Y46" s="596" t="s">
        <v>337</v>
      </c>
      <c r="Z46" s="596" t="s">
        <v>337</v>
      </c>
    </row>
    <row r="47" spans="2:27" x14ac:dyDescent="0.25">
      <c r="B47" s="352"/>
      <c r="C47" s="36"/>
      <c r="D47" s="36"/>
      <c r="E47" s="371"/>
      <c r="F47" s="36"/>
      <c r="G47" s="596"/>
      <c r="H47" s="596"/>
      <c r="I47" s="596" t="s">
        <v>337</v>
      </c>
      <c r="J47" s="596" t="s">
        <v>337</v>
      </c>
      <c r="K47" s="596" t="s">
        <v>337</v>
      </c>
      <c r="L47" s="596" t="s">
        <v>337</v>
      </c>
      <c r="M47" s="596" t="s">
        <v>337</v>
      </c>
      <c r="N47" s="596" t="s">
        <v>337</v>
      </c>
      <c r="O47" s="596" t="s">
        <v>337</v>
      </c>
      <c r="P47" s="596" t="s">
        <v>337</v>
      </c>
      <c r="Q47" s="596" t="s">
        <v>337</v>
      </c>
      <c r="R47" s="596" t="s">
        <v>337</v>
      </c>
      <c r="S47" s="596" t="s">
        <v>337</v>
      </c>
      <c r="T47" s="596" t="s">
        <v>337</v>
      </c>
      <c r="U47" s="596" t="s">
        <v>337</v>
      </c>
      <c r="V47" s="596" t="s">
        <v>337</v>
      </c>
      <c r="W47" s="596" t="s">
        <v>337</v>
      </c>
      <c r="X47" s="596" t="s">
        <v>337</v>
      </c>
      <c r="Y47" s="596" t="s">
        <v>337</v>
      </c>
      <c r="Z47" s="596" t="s">
        <v>337</v>
      </c>
    </row>
    <row r="48" spans="2:27" x14ac:dyDescent="0.25">
      <c r="B48" s="373" t="s">
        <v>220</v>
      </c>
      <c r="C48" s="513" t="s">
        <v>332</v>
      </c>
      <c r="D48" s="592" t="s">
        <v>338</v>
      </c>
      <c r="E48" s="374"/>
      <c r="F48" s="374"/>
      <c r="G48" s="597"/>
      <c r="H48" s="596"/>
      <c r="I48" s="596" t="s">
        <v>337</v>
      </c>
      <c r="J48" s="596" t="s">
        <v>337</v>
      </c>
      <c r="K48" s="596" t="s">
        <v>337</v>
      </c>
      <c r="L48" s="596" t="s">
        <v>337</v>
      </c>
      <c r="M48" s="596" t="s">
        <v>337</v>
      </c>
      <c r="N48" s="596" t="s">
        <v>337</v>
      </c>
      <c r="O48" s="596" t="s">
        <v>337</v>
      </c>
      <c r="P48" s="596" t="s">
        <v>337</v>
      </c>
      <c r="Q48" s="596" t="s">
        <v>337</v>
      </c>
      <c r="R48" s="596" t="s">
        <v>337</v>
      </c>
      <c r="S48" s="596" t="s">
        <v>337</v>
      </c>
      <c r="T48" s="596" t="s">
        <v>337</v>
      </c>
      <c r="U48" s="596" t="s">
        <v>337</v>
      </c>
      <c r="V48" s="596" t="s">
        <v>337</v>
      </c>
      <c r="W48" s="596" t="s">
        <v>337</v>
      </c>
      <c r="X48" s="596" t="s">
        <v>337</v>
      </c>
      <c r="Y48" s="596" t="s">
        <v>337</v>
      </c>
      <c r="Z48" s="596" t="s">
        <v>337</v>
      </c>
    </row>
    <row r="49" spans="2:26" ht="15.75" thickBot="1" x14ac:dyDescent="0.3">
      <c r="B49" s="375" t="s">
        <v>176</v>
      </c>
      <c r="C49" s="376"/>
      <c r="D49" s="594" t="s">
        <v>339</v>
      </c>
      <c r="E49" s="594" t="s">
        <v>340</v>
      </c>
      <c r="F49" s="376"/>
      <c r="G49" s="598"/>
      <c r="H49" s="596"/>
      <c r="I49" s="596" t="s">
        <v>337</v>
      </c>
      <c r="J49" s="596" t="s">
        <v>337</v>
      </c>
      <c r="K49" s="596" t="s">
        <v>337</v>
      </c>
      <c r="L49" s="596" t="s">
        <v>337</v>
      </c>
      <c r="M49" s="596" t="s">
        <v>337</v>
      </c>
      <c r="N49" s="596" t="s">
        <v>337</v>
      </c>
      <c r="O49" s="596" t="s">
        <v>337</v>
      </c>
      <c r="P49" s="596" t="s">
        <v>337</v>
      </c>
      <c r="Q49" s="596" t="s">
        <v>337</v>
      </c>
      <c r="R49" s="596" t="s">
        <v>337</v>
      </c>
      <c r="S49" s="596" t="s">
        <v>337</v>
      </c>
      <c r="T49" s="596" t="s">
        <v>337</v>
      </c>
      <c r="U49" s="596" t="s">
        <v>337</v>
      </c>
      <c r="V49" s="596" t="s">
        <v>337</v>
      </c>
      <c r="W49" s="596" t="s">
        <v>337</v>
      </c>
      <c r="X49" s="596" t="s">
        <v>337</v>
      </c>
      <c r="Y49" s="596" t="s">
        <v>337</v>
      </c>
      <c r="Z49" s="596" t="s">
        <v>337</v>
      </c>
    </row>
    <row r="50" spans="2:26" x14ac:dyDescent="0.25">
      <c r="B50" s="355"/>
      <c r="C50" s="223"/>
      <c r="D50" s="372"/>
      <c r="E50" s="223"/>
      <c r="F50" s="223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</row>
    <row r="51" spans="2:26" x14ac:dyDescent="0.25">
      <c r="B51" s="199"/>
      <c r="C51" s="200"/>
      <c r="D51" s="203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</row>
    <row r="52" spans="2:26" x14ac:dyDescent="0.25">
      <c r="B52" s="198"/>
      <c r="C52" s="223"/>
      <c r="D52" s="224"/>
      <c r="E52" s="222"/>
      <c r="G52" s="20"/>
    </row>
    <row r="53" spans="2:26" ht="18.75" x14ac:dyDescent="0.3">
      <c r="B53" s="39" t="s">
        <v>145</v>
      </c>
      <c r="D53" s="204"/>
    </row>
    <row r="55" spans="2:26" x14ac:dyDescent="0.25">
      <c r="B55" s="14" t="s">
        <v>150</v>
      </c>
      <c r="C55" s="590" t="s">
        <v>345</v>
      </c>
    </row>
    <row r="56" spans="2:26" x14ac:dyDescent="0.25">
      <c r="B56" s="14" t="s">
        <v>20</v>
      </c>
      <c r="C56" s="590" t="s">
        <v>345</v>
      </c>
    </row>
    <row r="57" spans="2:26" x14ac:dyDescent="0.25">
      <c r="B57" s="14" t="s">
        <v>312</v>
      </c>
      <c r="C57" s="590" t="s">
        <v>345</v>
      </c>
    </row>
    <row r="58" spans="2:26" x14ac:dyDescent="0.25">
      <c r="B58" s="14" t="s">
        <v>313</v>
      </c>
      <c r="C58" s="590" t="s">
        <v>345</v>
      </c>
    </row>
    <row r="59" spans="2:26" x14ac:dyDescent="0.25">
      <c r="B59" s="14" t="s">
        <v>314</v>
      </c>
      <c r="C59" s="590" t="s">
        <v>345</v>
      </c>
    </row>
    <row r="60" spans="2:26" x14ac:dyDescent="0.25">
      <c r="B60" s="14" t="s">
        <v>18</v>
      </c>
      <c r="C60" s="590" t="s">
        <v>345</v>
      </c>
    </row>
    <row r="61" spans="2:26" x14ac:dyDescent="0.25">
      <c r="B61" s="17" t="s">
        <v>17</v>
      </c>
      <c r="C61" s="590" t="s">
        <v>345</v>
      </c>
    </row>
    <row r="62" spans="2:26" x14ac:dyDescent="0.25">
      <c r="B62" s="18" t="s">
        <v>26</v>
      </c>
      <c r="C62" s="590" t="s">
        <v>345</v>
      </c>
    </row>
    <row r="63" spans="2:26" x14ac:dyDescent="0.25">
      <c r="B63" s="14" t="s">
        <v>19</v>
      </c>
      <c r="C63" s="59">
        <v>7.3899999999999993E-2</v>
      </c>
    </row>
    <row r="65" spans="2:26" x14ac:dyDescent="0.25">
      <c r="G65" s="19"/>
    </row>
    <row r="66" spans="2:26" ht="15.75" thickBot="1" x14ac:dyDescent="0.3">
      <c r="B66" s="1" t="s">
        <v>151</v>
      </c>
      <c r="C66" s="2"/>
      <c r="D66" s="3" t="s">
        <v>0</v>
      </c>
      <c r="E66" s="3" t="s">
        <v>1</v>
      </c>
      <c r="F66" s="3"/>
      <c r="G66" s="236">
        <v>1</v>
      </c>
      <c r="H66" s="236">
        <v>2</v>
      </c>
      <c r="I66" s="236">
        <v>3</v>
      </c>
      <c r="J66" s="236">
        <v>4</v>
      </c>
      <c r="K66" s="236">
        <v>5</v>
      </c>
      <c r="L66" s="236">
        <v>6</v>
      </c>
      <c r="M66" s="236">
        <v>7</v>
      </c>
      <c r="N66" s="236">
        <v>8</v>
      </c>
      <c r="O66" s="236">
        <v>9</v>
      </c>
      <c r="P66" s="236">
        <v>10</v>
      </c>
      <c r="Q66" s="236">
        <v>11</v>
      </c>
      <c r="R66" s="236">
        <v>12</v>
      </c>
      <c r="S66" s="236">
        <v>13</v>
      </c>
      <c r="T66" s="236">
        <v>14</v>
      </c>
      <c r="U66" s="236">
        <v>15</v>
      </c>
      <c r="V66" s="236">
        <v>16</v>
      </c>
      <c r="W66" s="236">
        <v>17</v>
      </c>
      <c r="X66" s="236">
        <v>18</v>
      </c>
      <c r="Y66" s="236">
        <v>19</v>
      </c>
      <c r="Z66" s="236">
        <v>20</v>
      </c>
    </row>
    <row r="67" spans="2:26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2:26" s="9" customFormat="1" x14ac:dyDescent="0.25">
      <c r="B68" s="239" t="s">
        <v>9</v>
      </c>
      <c r="F68" s="11"/>
      <c r="G68" s="11"/>
      <c r="H68" s="11"/>
    </row>
    <row r="69" spans="2:26" s="9" customFormat="1" x14ac:dyDescent="0.25">
      <c r="B69" s="21" t="s">
        <v>10</v>
      </c>
      <c r="C69" s="35" t="s">
        <v>2</v>
      </c>
      <c r="D69" s="591" t="s">
        <v>340</v>
      </c>
      <c r="E69" s="591" t="s">
        <v>341</v>
      </c>
      <c r="F69" s="219"/>
      <c r="G69" s="599" t="s">
        <v>337</v>
      </c>
      <c r="H69" s="599" t="s">
        <v>337</v>
      </c>
      <c r="I69" s="599" t="s">
        <v>337</v>
      </c>
      <c r="J69" s="599" t="s">
        <v>337</v>
      </c>
      <c r="K69" s="599" t="s">
        <v>337</v>
      </c>
      <c r="L69" s="599" t="s">
        <v>337</v>
      </c>
      <c r="M69" s="599" t="s">
        <v>337</v>
      </c>
      <c r="N69" s="599" t="s">
        <v>337</v>
      </c>
      <c r="O69" s="599" t="s">
        <v>337</v>
      </c>
      <c r="P69" s="599" t="s">
        <v>337</v>
      </c>
      <c r="Q69" s="599" t="s">
        <v>337</v>
      </c>
      <c r="R69" s="599" t="s">
        <v>337</v>
      </c>
      <c r="S69" s="599" t="s">
        <v>337</v>
      </c>
      <c r="T69" s="599" t="s">
        <v>337</v>
      </c>
      <c r="U69" s="599" t="s">
        <v>337</v>
      </c>
      <c r="V69" s="599" t="s">
        <v>337</v>
      </c>
      <c r="W69" s="599" t="s">
        <v>337</v>
      </c>
      <c r="X69" s="599" t="s">
        <v>337</v>
      </c>
      <c r="Y69" s="599" t="s">
        <v>337</v>
      </c>
      <c r="Z69" s="599" t="s">
        <v>337</v>
      </c>
    </row>
    <row r="70" spans="2:26" x14ac:dyDescent="0.25">
      <c r="B70" s="4"/>
      <c r="C70" s="12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2:26" s="9" customFormat="1" x14ac:dyDescent="0.25">
      <c r="B71" s="239" t="s">
        <v>3</v>
      </c>
      <c r="C71" s="11"/>
      <c r="D71" s="11"/>
      <c r="E71" s="11"/>
      <c r="F71" s="11"/>
      <c r="G71" s="11"/>
      <c r="H71" s="11"/>
    </row>
    <row r="72" spans="2:26" s="9" customFormat="1" x14ac:dyDescent="0.25">
      <c r="B72" s="21" t="s">
        <v>6</v>
      </c>
      <c r="C72" s="35" t="s">
        <v>4</v>
      </c>
      <c r="D72" s="592" t="s">
        <v>339</v>
      </c>
      <c r="E72" s="592"/>
      <c r="F72" s="35"/>
      <c r="G72" s="599" t="s">
        <v>337</v>
      </c>
      <c r="H72" s="599" t="s">
        <v>337</v>
      </c>
      <c r="I72" s="599" t="s">
        <v>337</v>
      </c>
      <c r="J72" s="599" t="s">
        <v>337</v>
      </c>
      <c r="K72" s="599" t="s">
        <v>337</v>
      </c>
      <c r="L72" s="599" t="s">
        <v>337</v>
      </c>
      <c r="M72" s="599" t="s">
        <v>337</v>
      </c>
      <c r="N72" s="599" t="s">
        <v>337</v>
      </c>
      <c r="O72" s="599" t="s">
        <v>337</v>
      </c>
      <c r="P72" s="599" t="s">
        <v>337</v>
      </c>
      <c r="Q72" s="599" t="s">
        <v>337</v>
      </c>
      <c r="R72" s="599" t="s">
        <v>337</v>
      </c>
      <c r="S72" s="599" t="s">
        <v>337</v>
      </c>
      <c r="T72" s="599" t="s">
        <v>337</v>
      </c>
      <c r="U72" s="599" t="s">
        <v>337</v>
      </c>
      <c r="V72" s="599" t="s">
        <v>337</v>
      </c>
      <c r="W72" s="599" t="s">
        <v>337</v>
      </c>
      <c r="X72" s="599" t="s">
        <v>337</v>
      </c>
      <c r="Y72" s="599" t="s">
        <v>337</v>
      </c>
      <c r="Z72" s="599" t="s">
        <v>337</v>
      </c>
    </row>
    <row r="73" spans="2:26" s="9" customFormat="1" x14ac:dyDescent="0.25">
      <c r="B73" s="8"/>
      <c r="C73" s="36"/>
      <c r="D73" s="229"/>
      <c r="F73" s="37"/>
      <c r="G73" s="600"/>
      <c r="H73" s="600"/>
      <c r="I73" s="601"/>
      <c r="J73" s="601"/>
      <c r="K73" s="601"/>
      <c r="L73" s="601"/>
      <c r="M73" s="601"/>
      <c r="N73" s="601"/>
      <c r="O73" s="601"/>
      <c r="P73" s="601"/>
      <c r="Q73" s="601"/>
      <c r="R73" s="601"/>
      <c r="S73" s="601"/>
      <c r="T73" s="601"/>
      <c r="U73" s="601"/>
      <c r="V73" s="601"/>
      <c r="W73" s="601"/>
      <c r="X73" s="601"/>
      <c r="Y73" s="601"/>
      <c r="Z73" s="601"/>
    </row>
    <row r="74" spans="2:26" s="9" customFormat="1" x14ac:dyDescent="0.25">
      <c r="B74" s="239" t="s">
        <v>147</v>
      </c>
      <c r="C74" s="11"/>
      <c r="F74" s="11"/>
    </row>
    <row r="75" spans="2:26" s="9" customFormat="1" ht="15.75" thickBot="1" x14ac:dyDescent="0.3">
      <c r="B75" s="370" t="s">
        <v>176</v>
      </c>
      <c r="C75" s="379" t="s">
        <v>5</v>
      </c>
      <c r="D75" s="595" t="s">
        <v>338</v>
      </c>
      <c r="E75" s="595" t="s">
        <v>340</v>
      </c>
      <c r="F75" s="379"/>
      <c r="G75" s="599" t="s">
        <v>337</v>
      </c>
      <c r="H75" s="599" t="s">
        <v>337</v>
      </c>
      <c r="I75" s="599" t="s">
        <v>337</v>
      </c>
      <c r="J75" s="599" t="s">
        <v>337</v>
      </c>
      <c r="K75" s="599" t="s">
        <v>337</v>
      </c>
      <c r="L75" s="599" t="s">
        <v>337</v>
      </c>
      <c r="M75" s="599" t="s">
        <v>337</v>
      </c>
      <c r="N75" s="599" t="s">
        <v>337</v>
      </c>
      <c r="O75" s="599" t="s">
        <v>337</v>
      </c>
      <c r="P75" s="599" t="s">
        <v>337</v>
      </c>
      <c r="Q75" s="599" t="s">
        <v>337</v>
      </c>
      <c r="R75" s="599" t="s">
        <v>337</v>
      </c>
      <c r="S75" s="599" t="s">
        <v>337</v>
      </c>
      <c r="T75" s="599" t="s">
        <v>337</v>
      </c>
      <c r="U75" s="599" t="s">
        <v>337</v>
      </c>
      <c r="V75" s="599" t="s">
        <v>337</v>
      </c>
      <c r="W75" s="599" t="s">
        <v>337</v>
      </c>
      <c r="X75" s="599" t="s">
        <v>337</v>
      </c>
      <c r="Y75" s="599" t="s">
        <v>337</v>
      </c>
      <c r="Z75" s="599" t="s">
        <v>337</v>
      </c>
    </row>
    <row r="76" spans="2:26" x14ac:dyDescent="0.25">
      <c r="B76" s="4"/>
      <c r="C76" s="223"/>
      <c r="D76" s="377"/>
      <c r="E76" s="4"/>
      <c r="F76" s="4"/>
      <c r="G76" s="378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2:26" x14ac:dyDescent="0.25">
      <c r="C77" s="223"/>
      <c r="D77" s="224"/>
      <c r="G77" s="20"/>
    </row>
    <row r="78" spans="2:26" x14ac:dyDescent="0.25">
      <c r="B78" s="199"/>
      <c r="C78" s="200"/>
      <c r="D78" s="202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</row>
    <row r="79" spans="2:26" x14ac:dyDescent="0.25">
      <c r="C79" s="223"/>
      <c r="D79" s="224"/>
      <c r="G79" s="20"/>
    </row>
    <row r="80" spans="2:26" x14ac:dyDescent="0.25">
      <c r="B80" s="198"/>
    </row>
    <row r="81" spans="5:5" x14ac:dyDescent="0.25">
      <c r="E81" s="206"/>
    </row>
    <row r="82" spans="5:5" x14ac:dyDescent="0.25">
      <c r="E82" s="206"/>
    </row>
    <row r="83" spans="5:5" x14ac:dyDescent="0.25">
      <c r="E83" s="206"/>
    </row>
  </sheetData>
  <mergeCells count="1">
    <mergeCell ref="B1:H1"/>
  </mergeCells>
  <pageMargins left="0.7" right="0.7" top="0.75" bottom="0.75" header="0.3" footer="0.3"/>
  <pageSetup orientation="portrait" r:id="rId1"/>
  <headerFooter>
    <oddHeader>&amp;C&amp;"-,Bold"Designated information is confidential per WAC 480-07-160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K21"/>
  <sheetViews>
    <sheetView zoomScale="64" zoomScaleNormal="64" workbookViewId="0">
      <selection activeCell="T34" sqref="T34"/>
    </sheetView>
  </sheetViews>
  <sheetFormatPr defaultRowHeight="15" x14ac:dyDescent="0.25"/>
  <cols>
    <col min="2" max="2" width="25" customWidth="1"/>
    <col min="3" max="3" width="16.42578125" customWidth="1"/>
    <col min="4" max="4" width="24.7109375" customWidth="1"/>
  </cols>
  <sheetData>
    <row r="1" spans="1:4" ht="18.75" x14ac:dyDescent="0.3">
      <c r="A1" s="421"/>
      <c r="B1" s="422" t="s">
        <v>265</v>
      </c>
      <c r="C1" s="422"/>
      <c r="D1" s="422"/>
    </row>
    <row r="2" spans="1:4" ht="15.75" thickBot="1" x14ac:dyDescent="0.3">
      <c r="C2" s="423"/>
    </row>
    <row r="3" spans="1:4" ht="16.5" thickBot="1" x14ac:dyDescent="0.3">
      <c r="B3" s="424" t="s">
        <v>266</v>
      </c>
      <c r="C3" s="425" t="s">
        <v>267</v>
      </c>
    </row>
    <row r="4" spans="1:4" ht="15.75" thickBot="1" x14ac:dyDescent="0.3">
      <c r="B4" s="426" t="s">
        <v>268</v>
      </c>
      <c r="C4" s="604" t="s">
        <v>340</v>
      </c>
      <c r="D4" s="427" t="s">
        <v>269</v>
      </c>
    </row>
    <row r="5" spans="1:4" ht="15.75" thickBot="1" x14ac:dyDescent="0.3">
      <c r="B5" s="428" t="s">
        <v>270</v>
      </c>
      <c r="C5" s="604" t="s">
        <v>340</v>
      </c>
      <c r="D5" s="429" t="s">
        <v>269</v>
      </c>
    </row>
    <row r="6" spans="1:4" ht="15.75" thickBot="1" x14ac:dyDescent="0.3">
      <c r="B6" s="430" t="s">
        <v>271</v>
      </c>
      <c r="C6" s="604" t="s">
        <v>340</v>
      </c>
      <c r="D6" s="431" t="s">
        <v>269</v>
      </c>
    </row>
    <row r="7" spans="1:4" ht="15.75" thickBot="1" x14ac:dyDescent="0.3">
      <c r="B7" s="430" t="s">
        <v>272</v>
      </c>
      <c r="C7" s="604" t="s">
        <v>340</v>
      </c>
      <c r="D7" s="431" t="s">
        <v>269</v>
      </c>
    </row>
    <row r="8" spans="1:4" ht="15.75" thickBot="1" x14ac:dyDescent="0.3">
      <c r="B8" s="430" t="s">
        <v>273</v>
      </c>
      <c r="C8" s="604" t="s">
        <v>340</v>
      </c>
      <c r="D8" s="431" t="s">
        <v>269</v>
      </c>
    </row>
    <row r="9" spans="1:4" ht="15.75" thickBot="1" x14ac:dyDescent="0.3">
      <c r="B9" s="430" t="s">
        <v>274</v>
      </c>
      <c r="C9" s="604" t="s">
        <v>340</v>
      </c>
      <c r="D9" s="431" t="s">
        <v>269</v>
      </c>
    </row>
    <row r="10" spans="1:4" ht="15.75" thickBot="1" x14ac:dyDescent="0.3">
      <c r="B10" s="430" t="s">
        <v>275</v>
      </c>
      <c r="C10" s="604" t="s">
        <v>340</v>
      </c>
      <c r="D10" s="431" t="s">
        <v>269</v>
      </c>
    </row>
    <row r="11" spans="1:4" ht="15.75" thickBot="1" x14ac:dyDescent="0.3">
      <c r="B11" s="430" t="s">
        <v>276</v>
      </c>
      <c r="C11" s="604" t="s">
        <v>340</v>
      </c>
      <c r="D11" s="431" t="s">
        <v>269</v>
      </c>
    </row>
    <row r="12" spans="1:4" ht="15.75" thickBot="1" x14ac:dyDescent="0.3">
      <c r="B12" s="432" t="s">
        <v>277</v>
      </c>
      <c r="C12" s="604" t="s">
        <v>340</v>
      </c>
      <c r="D12" s="431" t="s">
        <v>269</v>
      </c>
    </row>
    <row r="13" spans="1:4" ht="15.75" thickBot="1" x14ac:dyDescent="0.3">
      <c r="B13" s="430" t="s">
        <v>278</v>
      </c>
      <c r="C13" s="604" t="s">
        <v>340</v>
      </c>
      <c r="D13" s="431" t="s">
        <v>269</v>
      </c>
    </row>
    <row r="14" spans="1:4" ht="15.75" thickBot="1" x14ac:dyDescent="0.3">
      <c r="B14" s="433" t="s">
        <v>279</v>
      </c>
      <c r="C14" s="604" t="s">
        <v>340</v>
      </c>
      <c r="D14" s="431" t="s">
        <v>269</v>
      </c>
    </row>
    <row r="15" spans="1:4" ht="15.75" thickBot="1" x14ac:dyDescent="0.3">
      <c r="B15" s="428" t="s">
        <v>280</v>
      </c>
      <c r="C15" s="604" t="s">
        <v>340</v>
      </c>
      <c r="D15" s="431" t="s">
        <v>269</v>
      </c>
    </row>
    <row r="16" spans="1:4" ht="15.75" thickBot="1" x14ac:dyDescent="0.3">
      <c r="B16" s="434" t="s">
        <v>281</v>
      </c>
      <c r="C16" s="604" t="s">
        <v>340</v>
      </c>
      <c r="D16" s="435"/>
    </row>
    <row r="17" spans="2:11" ht="15.75" thickBot="1" x14ac:dyDescent="0.3">
      <c r="B17" s="436" t="s">
        <v>270</v>
      </c>
      <c r="C17" s="604" t="s">
        <v>340</v>
      </c>
      <c r="D17" s="437" t="s">
        <v>269</v>
      </c>
    </row>
    <row r="18" spans="2:11" ht="15.75" thickBot="1" x14ac:dyDescent="0.3">
      <c r="B18" s="438" t="s">
        <v>282</v>
      </c>
      <c r="C18" s="604" t="s">
        <v>340</v>
      </c>
      <c r="D18" s="439"/>
    </row>
    <row r="20" spans="2:11" ht="15.75" x14ac:dyDescent="0.25">
      <c r="B20" s="509" t="s">
        <v>329</v>
      </c>
      <c r="C20" s="507"/>
      <c r="D20" s="507"/>
      <c r="E20" s="507"/>
      <c r="F20" s="507"/>
      <c r="G20" s="507"/>
      <c r="H20" s="507"/>
      <c r="I20" s="507"/>
      <c r="J20" s="507"/>
      <c r="K20" s="507"/>
    </row>
    <row r="21" spans="2:11" x14ac:dyDescent="0.25">
      <c r="B21" s="19" t="s">
        <v>335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B1:K16"/>
  <sheetViews>
    <sheetView zoomScale="75" zoomScaleNormal="75" workbookViewId="0">
      <selection activeCell="L21" sqref="L21"/>
    </sheetView>
  </sheetViews>
  <sheetFormatPr defaultRowHeight="15" x14ac:dyDescent="0.25"/>
  <cols>
    <col min="1" max="1" width="2.7109375" customWidth="1"/>
    <col min="2" max="2" width="14.42578125" customWidth="1"/>
    <col min="3" max="3" width="16" customWidth="1"/>
    <col min="4" max="4" width="15.42578125" customWidth="1"/>
    <col min="5" max="5" width="15" customWidth="1"/>
    <col min="6" max="8" width="14.28515625" customWidth="1"/>
    <col min="9" max="9" width="13.28515625" customWidth="1"/>
    <col min="10" max="10" width="14" customWidth="1"/>
    <col min="11" max="11" width="17.7109375" customWidth="1"/>
  </cols>
  <sheetData>
    <row r="1" spans="2:11" ht="15.75" x14ac:dyDescent="0.25">
      <c r="B1" s="572"/>
      <c r="C1" s="573"/>
      <c r="D1" s="573"/>
      <c r="E1" s="573"/>
      <c r="F1" s="573"/>
      <c r="G1" s="573"/>
      <c r="H1" s="573"/>
      <c r="I1" s="573"/>
      <c r="J1" s="573"/>
    </row>
    <row r="2" spans="2:11" ht="33.75" customHeight="1" thickBot="1" x14ac:dyDescent="0.3">
      <c r="B2" s="609" t="s">
        <v>283</v>
      </c>
      <c r="C2" s="609"/>
      <c r="D2" s="609"/>
      <c r="E2" s="609"/>
      <c r="F2" s="609"/>
      <c r="G2" s="609"/>
      <c r="H2" s="609"/>
      <c r="I2" s="609"/>
      <c r="J2" s="609"/>
      <c r="K2" s="609"/>
    </row>
    <row r="3" spans="2:11" x14ac:dyDescent="0.25">
      <c r="B3" s="440"/>
      <c r="C3" s="441" t="s">
        <v>284</v>
      </c>
      <c r="D3" s="441" t="s">
        <v>285</v>
      </c>
      <c r="E3" s="441" t="s">
        <v>286</v>
      </c>
      <c r="F3" s="442">
        <v>44013</v>
      </c>
      <c r="G3" s="443" t="s">
        <v>287</v>
      </c>
      <c r="H3" s="444" t="s">
        <v>288</v>
      </c>
      <c r="I3" s="444" t="s">
        <v>289</v>
      </c>
      <c r="J3" s="444" t="s">
        <v>290</v>
      </c>
      <c r="K3" s="445" t="s">
        <v>282</v>
      </c>
    </row>
    <row r="4" spans="2:11" x14ac:dyDescent="0.25">
      <c r="B4" s="446" t="s">
        <v>291</v>
      </c>
      <c r="C4" s="447">
        <v>172850</v>
      </c>
      <c r="D4" s="448">
        <v>92558</v>
      </c>
      <c r="E4" s="447">
        <v>70632</v>
      </c>
      <c r="F4" s="448">
        <v>28228</v>
      </c>
      <c r="G4" s="449">
        <v>27600</v>
      </c>
      <c r="H4" s="449">
        <v>25500</v>
      </c>
      <c r="I4" s="449">
        <v>26700</v>
      </c>
      <c r="J4" s="450">
        <v>23400</v>
      </c>
      <c r="K4" s="451">
        <f>SUM(C4:J4)</f>
        <v>467468</v>
      </c>
    </row>
    <row r="5" spans="2:11" x14ac:dyDescent="0.25">
      <c r="B5" s="452" t="s">
        <v>292</v>
      </c>
      <c r="C5" s="453">
        <v>4.7</v>
      </c>
      <c r="D5" s="453">
        <v>5.8</v>
      </c>
      <c r="E5" s="453">
        <v>5</v>
      </c>
      <c r="F5" s="454" t="s">
        <v>293</v>
      </c>
      <c r="G5" s="454" t="s">
        <v>293</v>
      </c>
      <c r="H5" s="454" t="s">
        <v>293</v>
      </c>
      <c r="I5" s="454" t="s">
        <v>293</v>
      </c>
      <c r="J5" s="454" t="s">
        <v>293</v>
      </c>
      <c r="K5" s="211"/>
    </row>
    <row r="6" spans="2:11" x14ac:dyDescent="0.25">
      <c r="B6" s="446" t="s">
        <v>294</v>
      </c>
      <c r="C6" s="455">
        <f>C4*C5</f>
        <v>812395</v>
      </c>
      <c r="D6" s="455">
        <f>D4*D5</f>
        <v>536836.4</v>
      </c>
      <c r="E6" s="455">
        <f>E4*E5</f>
        <v>353160</v>
      </c>
      <c r="F6" s="456">
        <f>F4*6.5</f>
        <v>183482</v>
      </c>
      <c r="G6" s="456">
        <f t="shared" ref="G6:J6" si="0">G4*6.5</f>
        <v>179400</v>
      </c>
      <c r="H6" s="456">
        <f t="shared" si="0"/>
        <v>165750</v>
      </c>
      <c r="I6" s="456">
        <f t="shared" si="0"/>
        <v>173550</v>
      </c>
      <c r="J6" s="456">
        <f t="shared" si="0"/>
        <v>152100</v>
      </c>
      <c r="K6" s="457">
        <f>SUM(C6:J6)</f>
        <v>2556673.4</v>
      </c>
    </row>
    <row r="8" spans="2:11" x14ac:dyDescent="0.25">
      <c r="B8" s="610" t="s">
        <v>295</v>
      </c>
      <c r="C8" s="610"/>
      <c r="D8" s="610"/>
      <c r="E8" s="610"/>
      <c r="F8" s="610"/>
      <c r="G8" s="610"/>
      <c r="H8" s="610"/>
      <c r="I8" s="610"/>
    </row>
    <row r="9" spans="2:11" x14ac:dyDescent="0.25">
      <c r="B9" s="458" t="s">
        <v>296</v>
      </c>
      <c r="C9" s="458"/>
      <c r="D9" s="458"/>
      <c r="E9" s="458"/>
      <c r="F9" s="458"/>
      <c r="G9" s="458"/>
      <c r="H9" s="458"/>
      <c r="I9" s="458"/>
      <c r="J9" s="458"/>
      <c r="K9" s="458"/>
    </row>
    <row r="11" spans="2:11" x14ac:dyDescent="0.25">
      <c r="B11" t="s">
        <v>297</v>
      </c>
    </row>
    <row r="12" spans="2:11" x14ac:dyDescent="0.25">
      <c r="B12" t="s">
        <v>298</v>
      </c>
    </row>
    <row r="13" spans="2:11" x14ac:dyDescent="0.25">
      <c r="B13" t="s">
        <v>299</v>
      </c>
    </row>
    <row r="14" spans="2:11" x14ac:dyDescent="0.25">
      <c r="B14" t="s">
        <v>300</v>
      </c>
    </row>
    <row r="15" spans="2:11" x14ac:dyDescent="0.25">
      <c r="B15" t="s">
        <v>301</v>
      </c>
    </row>
    <row r="16" spans="2:11" x14ac:dyDescent="0.25">
      <c r="B16" t="s">
        <v>302</v>
      </c>
    </row>
  </sheetData>
  <mergeCells count="2">
    <mergeCell ref="B2:K2"/>
    <mergeCell ref="B8:I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B1:J29"/>
  <sheetViews>
    <sheetView topLeftCell="A7" zoomScale="71" zoomScaleNormal="71" workbookViewId="0">
      <selection activeCell="K38" sqref="K38"/>
    </sheetView>
  </sheetViews>
  <sheetFormatPr defaultRowHeight="15" x14ac:dyDescent="0.25"/>
  <cols>
    <col min="1" max="2" width="2.7109375" customWidth="1"/>
    <col min="3" max="3" width="29.28515625" bestFit="1" customWidth="1"/>
    <col min="4" max="4" width="14.28515625" bestFit="1" customWidth="1"/>
    <col min="5" max="5" width="13.5703125" bestFit="1" customWidth="1"/>
    <col min="6" max="7" width="12.5703125" bestFit="1" customWidth="1"/>
    <col min="8" max="8" width="16.28515625" bestFit="1" customWidth="1"/>
    <col min="9" max="9" width="14.7109375" bestFit="1" customWidth="1"/>
  </cols>
  <sheetData>
    <row r="1" spans="2:10" ht="18.75" x14ac:dyDescent="0.3">
      <c r="B1" s="508" t="s">
        <v>329</v>
      </c>
      <c r="C1" s="195"/>
      <c r="D1" s="195"/>
      <c r="E1" s="195"/>
      <c r="F1" s="195"/>
      <c r="G1" s="195"/>
      <c r="H1" s="195"/>
      <c r="I1" s="22" t="s">
        <v>335</v>
      </c>
      <c r="J1" s="22"/>
    </row>
    <row r="2" spans="2:10" ht="23.25" x14ac:dyDescent="0.35">
      <c r="B2" s="19" t="s">
        <v>122</v>
      </c>
      <c r="E2" s="584"/>
    </row>
    <row r="3" spans="2:10" x14ac:dyDescent="0.25">
      <c r="C3" s="24"/>
      <c r="D3" s="27"/>
      <c r="E3" s="24"/>
    </row>
    <row r="5" spans="2:10" x14ac:dyDescent="0.25">
      <c r="C5" t="s">
        <v>123</v>
      </c>
      <c r="D5" s="585" t="s">
        <v>340</v>
      </c>
      <c r="E5" t="s">
        <v>307</v>
      </c>
    </row>
    <row r="6" spans="2:10" x14ac:dyDescent="0.25">
      <c r="C6" t="s">
        <v>11</v>
      </c>
      <c r="D6">
        <v>10</v>
      </c>
      <c r="E6" t="s">
        <v>12</v>
      </c>
    </row>
    <row r="7" spans="2:10" x14ac:dyDescent="0.25">
      <c r="C7" t="s">
        <v>309</v>
      </c>
      <c r="D7" s="585" t="s">
        <v>341</v>
      </c>
      <c r="E7" t="s">
        <v>308</v>
      </c>
    </row>
    <row r="8" spans="2:10" x14ac:dyDescent="0.25">
      <c r="C8" s="28" t="s">
        <v>21</v>
      </c>
      <c r="D8" s="569">
        <v>375346.1</v>
      </c>
      <c r="E8" s="29" t="s">
        <v>2</v>
      </c>
    </row>
    <row r="9" spans="2:10" x14ac:dyDescent="0.25">
      <c r="C9" s="30" t="s">
        <v>22</v>
      </c>
      <c r="D9" s="570">
        <v>360664.42499999999</v>
      </c>
      <c r="E9" s="31" t="s">
        <v>2</v>
      </c>
    </row>
    <row r="10" spans="2:10" x14ac:dyDescent="0.25">
      <c r="C10" s="32" t="s">
        <v>23</v>
      </c>
      <c r="D10" s="571">
        <v>736010.52499999991</v>
      </c>
      <c r="E10" s="33" t="s">
        <v>133</v>
      </c>
    </row>
    <row r="11" spans="2:10" x14ac:dyDescent="0.25">
      <c r="C11" t="s">
        <v>45</v>
      </c>
      <c r="D11" s="586" t="s">
        <v>341</v>
      </c>
      <c r="E11" t="s">
        <v>14</v>
      </c>
    </row>
    <row r="12" spans="2:10" x14ac:dyDescent="0.25">
      <c r="B12" t="s">
        <v>131</v>
      </c>
      <c r="C12" s="24" t="s">
        <v>13</v>
      </c>
      <c r="D12" s="587" t="s">
        <v>341</v>
      </c>
      <c r="E12" s="24" t="s">
        <v>14</v>
      </c>
    </row>
    <row r="13" spans="2:10" x14ac:dyDescent="0.25">
      <c r="C13" s="24" t="s">
        <v>24</v>
      </c>
      <c r="D13" s="588" t="s">
        <v>341</v>
      </c>
      <c r="E13" s="24" t="s">
        <v>14</v>
      </c>
      <c r="H13" s="205"/>
    </row>
    <row r="14" spans="2:10" x14ac:dyDescent="0.25">
      <c r="B14" t="s">
        <v>131</v>
      </c>
      <c r="C14" t="s">
        <v>25</v>
      </c>
      <c r="D14" s="587" t="s">
        <v>341</v>
      </c>
      <c r="E14" s="24" t="s">
        <v>14</v>
      </c>
    </row>
    <row r="15" spans="2:10" x14ac:dyDescent="0.25">
      <c r="B15" t="s">
        <v>131</v>
      </c>
      <c r="C15" s="25" t="s">
        <v>124</v>
      </c>
      <c r="D15" s="225">
        <v>0.03</v>
      </c>
      <c r="E15" s="25" t="s">
        <v>14</v>
      </c>
    </row>
    <row r="16" spans="2:10" x14ac:dyDescent="0.25">
      <c r="B16" t="s">
        <v>131</v>
      </c>
      <c r="C16" s="25" t="s">
        <v>125</v>
      </c>
      <c r="D16" s="225">
        <v>4.0000000000000001E-3</v>
      </c>
      <c r="E16" s="25" t="s">
        <v>14</v>
      </c>
    </row>
    <row r="17" spans="3:9" x14ac:dyDescent="0.25">
      <c r="C17" s="34" t="s">
        <v>15</v>
      </c>
      <c r="D17" s="226">
        <v>9.3881469765666747E-2</v>
      </c>
      <c r="E17" s="34" t="s">
        <v>14</v>
      </c>
    </row>
    <row r="18" spans="3:9" x14ac:dyDescent="0.25">
      <c r="D18" s="26"/>
    </row>
    <row r="19" spans="3:9" x14ac:dyDescent="0.25">
      <c r="C19" s="25" t="s">
        <v>16</v>
      </c>
      <c r="D19" s="23">
        <v>25024.35785</v>
      </c>
    </row>
    <row r="21" spans="3:9" x14ac:dyDescent="0.25">
      <c r="C21" s="611" t="s">
        <v>120</v>
      </c>
      <c r="D21" s="611"/>
      <c r="E21" s="611"/>
      <c r="F21" s="611"/>
      <c r="G21" s="611"/>
    </row>
    <row r="22" spans="3:9" ht="31.15" customHeight="1" x14ac:dyDescent="0.25">
      <c r="C22" s="612" t="s">
        <v>121</v>
      </c>
      <c r="D22" s="612"/>
      <c r="E22" s="612"/>
      <c r="F22" s="612"/>
      <c r="G22" s="612"/>
    </row>
    <row r="23" spans="3:9" x14ac:dyDescent="0.25">
      <c r="C23" s="612" t="s">
        <v>327</v>
      </c>
      <c r="D23" s="612"/>
      <c r="E23" s="612"/>
      <c r="F23" s="612"/>
      <c r="G23" s="612"/>
    </row>
    <row r="24" spans="3:9" x14ac:dyDescent="0.25">
      <c r="C24" s="4"/>
      <c r="D24" s="4"/>
      <c r="E24" s="4"/>
      <c r="F24" s="4"/>
      <c r="G24" s="4"/>
      <c r="H24" s="4"/>
      <c r="I24" s="4"/>
    </row>
    <row r="25" spans="3:9" ht="30" x14ac:dyDescent="0.25">
      <c r="C25" s="233"/>
      <c r="D25" s="250" t="s">
        <v>133</v>
      </c>
      <c r="E25" s="251" t="s">
        <v>183</v>
      </c>
      <c r="F25" s="250" t="s">
        <v>134</v>
      </c>
      <c r="G25" s="250" t="s">
        <v>135</v>
      </c>
      <c r="H25" s="250" t="s">
        <v>136</v>
      </c>
      <c r="I25" s="250" t="s">
        <v>148</v>
      </c>
    </row>
    <row r="26" spans="3:9" x14ac:dyDescent="0.25">
      <c r="C26" s="230" t="s">
        <v>132</v>
      </c>
      <c r="D26" s="589" t="s">
        <v>337</v>
      </c>
      <c r="E26" s="589" t="s">
        <v>337</v>
      </c>
      <c r="F26" s="589" t="s">
        <v>337</v>
      </c>
      <c r="G26" s="589" t="s">
        <v>337</v>
      </c>
      <c r="H26" s="589" t="s">
        <v>337</v>
      </c>
      <c r="I26" s="231">
        <v>8.5903669774528582E-2</v>
      </c>
    </row>
    <row r="27" spans="3:9" x14ac:dyDescent="0.25">
      <c r="C27" s="207" t="s">
        <v>30</v>
      </c>
      <c r="D27" s="589" t="s">
        <v>337</v>
      </c>
      <c r="E27" s="589" t="s">
        <v>337</v>
      </c>
      <c r="F27" s="589" t="s">
        <v>337</v>
      </c>
      <c r="G27" s="589" t="s">
        <v>337</v>
      </c>
      <c r="H27" s="589" t="s">
        <v>337</v>
      </c>
      <c r="I27" s="220">
        <v>6.7571427143945539E-2</v>
      </c>
    </row>
    <row r="28" spans="3:9" x14ac:dyDescent="0.25">
      <c r="C28" s="232" t="s">
        <v>31</v>
      </c>
      <c r="D28" s="589" t="s">
        <v>337</v>
      </c>
      <c r="E28" s="589" t="s">
        <v>337</v>
      </c>
      <c r="F28" s="589" t="s">
        <v>337</v>
      </c>
      <c r="G28" s="589" t="s">
        <v>337</v>
      </c>
      <c r="H28" s="589" t="s">
        <v>337</v>
      </c>
      <c r="I28" s="234">
        <v>5.8885566560400469E-2</v>
      </c>
    </row>
    <row r="29" spans="3:9" x14ac:dyDescent="0.25">
      <c r="C29" s="4"/>
      <c r="D29" s="4"/>
      <c r="E29" s="4"/>
      <c r="F29" s="4"/>
      <c r="G29" s="4"/>
      <c r="H29" s="4"/>
      <c r="I29" s="4"/>
    </row>
  </sheetData>
  <mergeCells count="3">
    <mergeCell ref="C21:G21"/>
    <mergeCell ref="C22:G22"/>
    <mergeCell ref="C23:G23"/>
  </mergeCells>
  <pageMargins left="0.7" right="0.7" top="0.75" bottom="0.75" header="0.3" footer="0.3"/>
  <pageSetup orientation="portrait" r:id="rId1"/>
  <headerFooter>
    <oddHeader>&amp;C&amp;"-,Bold"Designated information is confidential per WAC 480-07-160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B1:G23"/>
  <sheetViews>
    <sheetView workbookViewId="0">
      <selection activeCell="B1" sqref="B1"/>
    </sheetView>
  </sheetViews>
  <sheetFormatPr defaultRowHeight="15" x14ac:dyDescent="0.25"/>
  <cols>
    <col min="1" max="1" width="2.7109375" customWidth="1"/>
    <col min="2" max="2" width="41.28515625" bestFit="1" customWidth="1"/>
    <col min="3" max="3" width="32.7109375" bestFit="1" customWidth="1"/>
    <col min="4" max="4" width="11.5703125" bestFit="1" customWidth="1"/>
    <col min="5" max="5" width="7.5703125" bestFit="1" customWidth="1"/>
    <col min="6" max="6" width="19.7109375" bestFit="1" customWidth="1"/>
  </cols>
  <sheetData>
    <row r="1" spans="2:6" ht="15.75" thickBot="1" x14ac:dyDescent="0.3">
      <c r="B1" t="s">
        <v>329</v>
      </c>
    </row>
    <row r="2" spans="2:6" x14ac:dyDescent="0.25">
      <c r="B2" s="175"/>
      <c r="C2" s="176"/>
      <c r="D2" s="176"/>
      <c r="E2" s="176"/>
      <c r="F2" s="459" t="s">
        <v>305</v>
      </c>
    </row>
    <row r="3" spans="2:6" x14ac:dyDescent="0.25">
      <c r="B3" s="177"/>
      <c r="C3" s="44"/>
      <c r="D3" s="44"/>
      <c r="E3" s="44"/>
      <c r="F3" s="45"/>
    </row>
    <row r="4" spans="2:6" x14ac:dyDescent="0.25">
      <c r="B4" s="52"/>
      <c r="C4" s="44"/>
      <c r="D4" s="44"/>
      <c r="E4" s="44"/>
      <c r="F4" s="45"/>
    </row>
    <row r="5" spans="2:6" x14ac:dyDescent="0.25">
      <c r="B5" s="613" t="s">
        <v>35</v>
      </c>
      <c r="C5" s="614"/>
      <c r="D5" s="614"/>
      <c r="E5" s="614"/>
      <c r="F5" s="619"/>
    </row>
    <row r="6" spans="2:6" x14ac:dyDescent="0.25">
      <c r="B6" s="613" t="s">
        <v>303</v>
      </c>
      <c r="C6" s="614"/>
      <c r="D6" s="614"/>
      <c r="E6" s="614"/>
      <c r="F6" s="615"/>
    </row>
    <row r="7" spans="2:6" x14ac:dyDescent="0.25">
      <c r="B7" s="616" t="s">
        <v>304</v>
      </c>
      <c r="C7" s="617"/>
      <c r="D7" s="617"/>
      <c r="E7" s="617"/>
      <c r="F7" s="618"/>
    </row>
    <row r="8" spans="2:6" x14ac:dyDescent="0.25">
      <c r="B8" s="380"/>
      <c r="C8" s="44"/>
      <c r="D8" s="44"/>
      <c r="E8" s="44"/>
      <c r="F8" s="48"/>
    </row>
    <row r="9" spans="2:6" x14ac:dyDescent="0.25">
      <c r="B9" s="47" t="s">
        <v>36</v>
      </c>
      <c r="C9" s="44"/>
      <c r="D9" s="44"/>
      <c r="E9" s="44"/>
      <c r="F9" s="48"/>
    </row>
    <row r="10" spans="2:6" x14ac:dyDescent="0.25">
      <c r="B10" s="52"/>
      <c r="C10" s="44"/>
      <c r="D10" s="44"/>
      <c r="E10" s="44"/>
      <c r="F10" s="63"/>
    </row>
    <row r="11" spans="2:6" x14ac:dyDescent="0.25">
      <c r="B11" s="47" t="s">
        <v>37</v>
      </c>
      <c r="C11" s="44"/>
      <c r="D11" s="178" t="s">
        <v>110</v>
      </c>
      <c r="E11" s="44"/>
      <c r="F11" s="53" t="s">
        <v>111</v>
      </c>
    </row>
    <row r="12" spans="2:6" ht="15.75" thickBot="1" x14ac:dyDescent="0.3">
      <c r="B12" s="49" t="s">
        <v>38</v>
      </c>
      <c r="C12" s="50" t="s">
        <v>39</v>
      </c>
      <c r="D12" s="179" t="s">
        <v>112</v>
      </c>
      <c r="E12" s="179" t="s">
        <v>113</v>
      </c>
      <c r="F12" s="180" t="s">
        <v>114</v>
      </c>
    </row>
    <row r="13" spans="2:6" x14ac:dyDescent="0.25">
      <c r="B13" s="52"/>
      <c r="C13" s="44"/>
      <c r="D13" s="44"/>
      <c r="E13" s="44"/>
      <c r="F13" s="63"/>
    </row>
    <row r="14" spans="2:6" x14ac:dyDescent="0.25">
      <c r="B14" s="54">
        <v>1</v>
      </c>
      <c r="C14" s="44"/>
      <c r="D14" s="44"/>
      <c r="E14" s="44"/>
      <c r="F14" s="382"/>
    </row>
    <row r="15" spans="2:6" x14ac:dyDescent="0.25">
      <c r="B15" s="54">
        <v>2</v>
      </c>
      <c r="C15" s="62" t="s">
        <v>115</v>
      </c>
      <c r="D15" s="460">
        <v>0.51500000000000001</v>
      </c>
      <c r="E15" s="460">
        <v>5.5E-2</v>
      </c>
      <c r="F15" s="461">
        <f>ROUND(D15*E15,4)</f>
        <v>2.8299999999999999E-2</v>
      </c>
    </row>
    <row r="16" spans="2:6" ht="15.75" thickBot="1" x14ac:dyDescent="0.3">
      <c r="B16" s="54">
        <v>3</v>
      </c>
      <c r="C16" s="62" t="s">
        <v>116</v>
      </c>
      <c r="D16" s="460">
        <v>0.48499999999999999</v>
      </c>
      <c r="E16" s="462">
        <v>9.4E-2</v>
      </c>
      <c r="F16" s="461">
        <f>ROUND(D16*E16,4)</f>
        <v>4.5600000000000002E-2</v>
      </c>
    </row>
    <row r="17" spans="2:7" x14ac:dyDescent="0.25">
      <c r="B17" s="54">
        <v>4</v>
      </c>
      <c r="C17" s="62" t="s">
        <v>117</v>
      </c>
      <c r="D17" s="463">
        <v>1</v>
      </c>
      <c r="E17" s="464"/>
      <c r="F17" s="465">
        <f>SUM(F15:F16)</f>
        <v>7.3899999999999993E-2</v>
      </c>
    </row>
    <row r="18" spans="2:7" x14ac:dyDescent="0.25">
      <c r="B18" s="54">
        <v>5</v>
      </c>
      <c r="C18" s="381"/>
      <c r="D18" s="466"/>
      <c r="E18" s="464"/>
      <c r="F18" s="461"/>
    </row>
    <row r="19" spans="2:7" x14ac:dyDescent="0.25">
      <c r="B19" s="54">
        <v>6</v>
      </c>
      <c r="C19" s="44"/>
      <c r="D19" s="44"/>
      <c r="E19" s="44"/>
      <c r="F19" s="194"/>
    </row>
    <row r="20" spans="2:7" x14ac:dyDescent="0.25">
      <c r="B20" s="54">
        <v>7</v>
      </c>
      <c r="C20" s="62" t="s">
        <v>118</v>
      </c>
      <c r="D20" s="55">
        <v>0.51500000000000001</v>
      </c>
      <c r="E20" s="55">
        <v>4.3400000000000001E-2</v>
      </c>
      <c r="F20" s="181">
        <f>ROUND(D20*E20,4)</f>
        <v>2.24E-2</v>
      </c>
      <c r="G20" s="198"/>
    </row>
    <row r="21" spans="2:7" ht="15.75" thickBot="1" x14ac:dyDescent="0.3">
      <c r="B21" s="54">
        <v>8</v>
      </c>
      <c r="C21" s="62" t="s">
        <v>116</v>
      </c>
      <c r="D21" s="55">
        <v>0.48499999999999999</v>
      </c>
      <c r="E21" s="182">
        <v>9.4E-2</v>
      </c>
      <c r="F21" s="181">
        <f>ROUND(D21*E21,4)</f>
        <v>4.5600000000000002E-2</v>
      </c>
    </row>
    <row r="22" spans="2:7" x14ac:dyDescent="0.25">
      <c r="B22" s="54">
        <v>9</v>
      </c>
      <c r="C22" s="62" t="s">
        <v>119</v>
      </c>
      <c r="D22" s="183">
        <v>1</v>
      </c>
      <c r="E22" s="44"/>
      <c r="F22" s="184">
        <f>SUM(F20:F21)</f>
        <v>6.8000000000000005E-2</v>
      </c>
    </row>
    <row r="23" spans="2:7" ht="15.75" thickBot="1" x14ac:dyDescent="0.3">
      <c r="B23" s="185"/>
      <c r="C23" s="186"/>
      <c r="D23" s="186"/>
      <c r="E23" s="186"/>
      <c r="F23" s="187"/>
    </row>
  </sheetData>
  <mergeCells count="3">
    <mergeCell ref="B6:F6"/>
    <mergeCell ref="B7:F7"/>
    <mergeCell ref="B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</sheetPr>
  <dimension ref="A1:U58"/>
  <sheetViews>
    <sheetView workbookViewId="0"/>
  </sheetViews>
  <sheetFormatPr defaultColWidth="9.28515625" defaultRowHeight="12.75" x14ac:dyDescent="0.2"/>
  <cols>
    <col min="1" max="1" width="13" style="64" customWidth="1"/>
    <col min="2" max="2" width="14.7109375" style="64" customWidth="1"/>
    <col min="3" max="3" width="18.28515625" style="64" customWidth="1"/>
    <col min="4" max="4" width="14" style="64" customWidth="1"/>
    <col min="5" max="7" width="13" style="64" customWidth="1"/>
    <col min="8" max="8" width="17.28515625" style="64" customWidth="1"/>
    <col min="9" max="9" width="14.7109375" style="64" customWidth="1"/>
    <col min="10" max="10" width="13.7109375" style="64" customWidth="1"/>
    <col min="11" max="11" width="15.5703125" style="64" customWidth="1"/>
    <col min="12" max="12" width="11.28515625" style="65" customWidth="1"/>
    <col min="13" max="13" width="12" style="64" bestFit="1" customWidth="1"/>
    <col min="14" max="14" width="12.7109375" style="66" customWidth="1"/>
    <col min="15" max="16" width="12.7109375" style="64" customWidth="1"/>
    <col min="17" max="17" width="7.5703125" style="64" bestFit="1" customWidth="1"/>
    <col min="18" max="16384" width="9.28515625" style="64"/>
  </cols>
  <sheetData>
    <row r="1" spans="1:14" x14ac:dyDescent="0.2">
      <c r="A1" s="506"/>
    </row>
    <row r="2" spans="1:14" x14ac:dyDescent="0.2">
      <c r="A2" s="384"/>
    </row>
    <row r="3" spans="1:14" ht="15" x14ac:dyDescent="0.2">
      <c r="A3" s="67" t="s">
        <v>318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4" ht="15" x14ac:dyDescent="0.2">
      <c r="A4" s="67" t="s">
        <v>319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4" ht="15" x14ac:dyDescent="0.2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4" ht="13.5" thickBo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14" ht="13.5" thickBot="1" x14ac:dyDescent="0.25">
      <c r="A7" s="69"/>
      <c r="B7" s="66"/>
      <c r="C7" s="68"/>
      <c r="D7" s="68"/>
      <c r="E7" s="68"/>
      <c r="F7" s="68"/>
      <c r="G7" s="68"/>
      <c r="H7" s="70" t="s">
        <v>46</v>
      </c>
      <c r="I7" s="71"/>
      <c r="J7" s="72" t="s">
        <v>47</v>
      </c>
      <c r="K7" s="73" t="s">
        <v>48</v>
      </c>
    </row>
    <row r="8" spans="1:14" x14ac:dyDescent="0.2">
      <c r="A8" s="74" t="s">
        <v>49</v>
      </c>
      <c r="B8" s="75">
        <v>22233671792</v>
      </c>
      <c r="C8" s="76"/>
      <c r="D8" s="76"/>
      <c r="E8" s="76"/>
      <c r="F8" s="76"/>
      <c r="G8" s="68"/>
      <c r="H8" s="77" t="s">
        <v>50</v>
      </c>
      <c r="I8" s="78"/>
      <c r="J8" s="79" t="s">
        <v>51</v>
      </c>
      <c r="K8" s="80" t="s">
        <v>52</v>
      </c>
    </row>
    <row r="9" spans="1:14" x14ac:dyDescent="0.2">
      <c r="A9" s="81" t="s">
        <v>53</v>
      </c>
      <c r="B9" s="82">
        <f>B8*0.071</f>
        <v>1578590697.2319999</v>
      </c>
      <c r="C9" s="66"/>
      <c r="D9" s="66"/>
      <c r="E9" s="66"/>
      <c r="F9" s="66"/>
      <c r="G9" s="68"/>
      <c r="H9" s="81" t="s">
        <v>54</v>
      </c>
      <c r="I9" s="83"/>
      <c r="J9" s="84">
        <f>SUM(B33:B34)/B38</f>
        <v>2.9975001023434478E-2</v>
      </c>
      <c r="K9" s="85">
        <f>SUM(I33:I34)/I38</f>
        <v>7.0270541510746446E-3</v>
      </c>
    </row>
    <row r="10" spans="1:14" x14ac:dyDescent="0.2">
      <c r="A10" s="81" t="s">
        <v>55</v>
      </c>
      <c r="B10" s="86">
        <f>B8-B9-B11</f>
        <v>-49198937.771789551</v>
      </c>
      <c r="C10" s="76"/>
      <c r="D10" s="76"/>
      <c r="E10" s="68"/>
      <c r="F10" s="66"/>
      <c r="G10" s="68"/>
      <c r="H10" s="81" t="s">
        <v>56</v>
      </c>
      <c r="I10" s="83"/>
      <c r="J10" s="84">
        <f>SUM(B29:B32,B35:B35)/B38</f>
        <v>9.3142292757198042E-2</v>
      </c>
      <c r="K10" s="85">
        <f>SUM(I29:I32,I35:I35)/I38</f>
        <v>4.6114107807676039E-2</v>
      </c>
    </row>
    <row r="11" spans="1:14" ht="13.5" thickBot="1" x14ac:dyDescent="0.25">
      <c r="A11" s="87" t="s">
        <v>57</v>
      </c>
      <c r="B11" s="88">
        <f>B38</f>
        <v>20704280032.539791</v>
      </c>
      <c r="C11" s="89"/>
      <c r="D11" s="66"/>
      <c r="E11" s="76"/>
      <c r="F11" s="66"/>
      <c r="G11" s="68"/>
      <c r="H11" s="90" t="s">
        <v>58</v>
      </c>
      <c r="I11" s="91"/>
      <c r="J11" s="92">
        <f>SUM(B24:B28,B36)/B38</f>
        <v>0.87688270621936737</v>
      </c>
      <c r="K11" s="93">
        <f>SUM(I24:I28,I36)/I38</f>
        <v>0.9468588380412496</v>
      </c>
    </row>
    <row r="12" spans="1:14" ht="13.5" thickBot="1" x14ac:dyDescent="0.25">
      <c r="A12" s="66"/>
      <c r="B12" s="68"/>
      <c r="C12" s="68"/>
      <c r="D12" s="68"/>
      <c r="E12" s="76"/>
      <c r="F12" s="66"/>
      <c r="G12" s="68"/>
      <c r="H12" s="94" t="s">
        <v>59</v>
      </c>
      <c r="I12" s="95"/>
      <c r="J12" s="96">
        <f>SUM(J9:J11)</f>
        <v>0.99999999999999989</v>
      </c>
      <c r="K12" s="97">
        <f>SUM(K9:K11)</f>
        <v>1.0000000000000002</v>
      </c>
    </row>
    <row r="13" spans="1:14" s="69" customFormat="1" ht="30" customHeight="1" x14ac:dyDescent="0.2">
      <c r="H13" s="620"/>
      <c r="I13" s="620"/>
      <c r="L13" s="65"/>
      <c r="N13" s="66"/>
    </row>
    <row r="14" spans="1:14" x14ac:dyDescent="0.2">
      <c r="A14" s="68"/>
      <c r="B14" s="68"/>
      <c r="C14" s="68"/>
      <c r="D14" s="68"/>
      <c r="E14" s="68"/>
      <c r="F14" s="66"/>
      <c r="G14" s="68"/>
      <c r="H14" s="69"/>
      <c r="I14" s="68"/>
      <c r="J14" s="68"/>
      <c r="K14" s="68"/>
    </row>
    <row r="15" spans="1:14" ht="13.5" thickBot="1" x14ac:dyDescent="0.25">
      <c r="C15" s="98"/>
      <c r="D15" s="99"/>
      <c r="G15" s="99"/>
    </row>
    <row r="16" spans="1:14" s="104" customFormat="1" ht="11.25" x14ac:dyDescent="0.2">
      <c r="A16" s="100" t="s">
        <v>60</v>
      </c>
      <c r="B16" s="101" t="s">
        <v>61</v>
      </c>
      <c r="C16" s="101" t="s">
        <v>62</v>
      </c>
      <c r="D16" s="101" t="s">
        <v>63</v>
      </c>
      <c r="E16" s="101" t="s">
        <v>64</v>
      </c>
      <c r="F16" s="101" t="s">
        <v>65</v>
      </c>
      <c r="G16" s="101" t="s">
        <v>66</v>
      </c>
      <c r="H16" s="101" t="s">
        <v>67</v>
      </c>
      <c r="I16" s="101" t="s">
        <v>68</v>
      </c>
      <c r="J16" s="101" t="s">
        <v>69</v>
      </c>
      <c r="K16" s="102" t="s">
        <v>70</v>
      </c>
      <c r="L16" s="103"/>
      <c r="N16" s="105"/>
    </row>
    <row r="17" spans="1:21" s="104" customFormat="1" ht="11.25" x14ac:dyDescent="0.2">
      <c r="A17" s="106"/>
      <c r="B17" s="107"/>
      <c r="C17" s="107"/>
      <c r="D17" s="107"/>
      <c r="E17" s="107"/>
      <c r="F17" s="107" t="s">
        <v>71</v>
      </c>
      <c r="G17" s="107" t="s">
        <v>71</v>
      </c>
      <c r="H17" s="107" t="s">
        <v>71</v>
      </c>
      <c r="I17" s="107"/>
      <c r="J17" s="107" t="s">
        <v>72</v>
      </c>
      <c r="K17" s="108" t="s">
        <v>73</v>
      </c>
      <c r="L17" s="103"/>
      <c r="N17" s="105"/>
    </row>
    <row r="18" spans="1:21" s="104" customFormat="1" ht="11.25" x14ac:dyDescent="0.2">
      <c r="A18" s="106"/>
      <c r="B18" s="107" t="s">
        <v>320</v>
      </c>
      <c r="C18" s="107" t="s">
        <v>74</v>
      </c>
      <c r="D18" s="107" t="s">
        <v>71</v>
      </c>
      <c r="E18" s="107" t="s">
        <v>75</v>
      </c>
      <c r="F18" s="107" t="s">
        <v>76</v>
      </c>
      <c r="G18" s="107" t="s">
        <v>76</v>
      </c>
      <c r="H18" s="107" t="s">
        <v>76</v>
      </c>
      <c r="I18" s="107" t="s">
        <v>77</v>
      </c>
      <c r="J18" s="107" t="s">
        <v>78</v>
      </c>
      <c r="K18" s="108" t="s">
        <v>72</v>
      </c>
      <c r="L18" s="103"/>
      <c r="N18" s="109"/>
      <c r="O18" s="110"/>
      <c r="P18" s="110"/>
      <c r="Q18" s="110"/>
      <c r="R18" s="110"/>
      <c r="S18" s="110"/>
      <c r="T18" s="110"/>
      <c r="U18" s="110"/>
    </row>
    <row r="19" spans="1:21" s="104" customFormat="1" x14ac:dyDescent="0.2">
      <c r="A19" s="106" t="s">
        <v>79</v>
      </c>
      <c r="B19" s="107" t="s">
        <v>321</v>
      </c>
      <c r="C19" s="107" t="s">
        <v>80</v>
      </c>
      <c r="D19" s="107" t="s">
        <v>81</v>
      </c>
      <c r="E19" s="107" t="s">
        <v>82</v>
      </c>
      <c r="F19" s="107" t="s">
        <v>83</v>
      </c>
      <c r="G19" s="107" t="s">
        <v>84</v>
      </c>
      <c r="H19" s="107" t="s">
        <v>85</v>
      </c>
      <c r="I19" s="107" t="s">
        <v>80</v>
      </c>
      <c r="J19" s="107" t="s">
        <v>86</v>
      </c>
      <c r="K19" s="108" t="s">
        <v>7</v>
      </c>
      <c r="L19" s="103"/>
      <c r="N19" s="109"/>
      <c r="O19" s="111"/>
      <c r="P19" s="112"/>
      <c r="Q19" s="110"/>
      <c r="R19" s="110"/>
      <c r="S19" s="110"/>
      <c r="T19" s="113"/>
      <c r="U19" s="110"/>
    </row>
    <row r="20" spans="1:21" x14ac:dyDescent="0.2">
      <c r="A20" s="114"/>
      <c r="B20" s="115"/>
      <c r="C20" s="115"/>
      <c r="D20" s="115"/>
      <c r="E20" s="115"/>
      <c r="F20" s="115"/>
      <c r="G20" s="115"/>
      <c r="H20" s="115"/>
      <c r="I20" s="115"/>
      <c r="J20" s="107" t="s">
        <v>80</v>
      </c>
      <c r="K20" s="116"/>
      <c r="N20" s="109"/>
      <c r="O20" s="111"/>
      <c r="P20" s="112"/>
      <c r="Q20" s="112"/>
      <c r="R20" s="117"/>
      <c r="S20" s="117"/>
      <c r="T20" s="110"/>
      <c r="U20" s="117"/>
    </row>
    <row r="21" spans="1:21" s="104" customFormat="1" x14ac:dyDescent="0.2">
      <c r="A21" s="118"/>
      <c r="B21" s="119"/>
      <c r="C21" s="120" t="s">
        <v>87</v>
      </c>
      <c r="D21" s="119" t="s">
        <v>88</v>
      </c>
      <c r="E21" s="120" t="s">
        <v>322</v>
      </c>
      <c r="F21" s="120" t="s">
        <v>89</v>
      </c>
      <c r="G21" s="119" t="s">
        <v>88</v>
      </c>
      <c r="H21" s="120" t="s">
        <v>323</v>
      </c>
      <c r="I21" s="119" t="s">
        <v>90</v>
      </c>
      <c r="J21" s="120" t="s">
        <v>91</v>
      </c>
      <c r="K21" s="121" t="s">
        <v>92</v>
      </c>
      <c r="L21" s="103"/>
      <c r="N21" s="109"/>
      <c r="O21" s="111"/>
      <c r="P21" s="112"/>
      <c r="Q21" s="112"/>
      <c r="R21" s="110"/>
      <c r="S21" s="110"/>
      <c r="T21" s="110"/>
      <c r="U21" s="110"/>
    </row>
    <row r="22" spans="1:21" s="104" customFormat="1" x14ac:dyDescent="0.2">
      <c r="A22" s="118"/>
      <c r="B22" s="119" t="s">
        <v>324</v>
      </c>
      <c r="C22" s="120" t="s">
        <v>93</v>
      </c>
      <c r="D22" s="119"/>
      <c r="E22" s="120"/>
      <c r="F22" s="120"/>
      <c r="G22" s="119"/>
      <c r="H22" s="120"/>
      <c r="I22" s="119" t="s">
        <v>94</v>
      </c>
      <c r="J22" s="120"/>
      <c r="K22" s="121"/>
      <c r="L22" s="103"/>
      <c r="M22" s="621"/>
      <c r="N22" s="621"/>
      <c r="O22" s="621"/>
      <c r="P22" s="122"/>
      <c r="Q22" s="112"/>
      <c r="R22" s="110"/>
      <c r="S22" s="110"/>
      <c r="T22" s="110"/>
      <c r="U22" s="110"/>
    </row>
    <row r="23" spans="1:21" s="129" customFormat="1" x14ac:dyDescent="0.2">
      <c r="A23" s="123" t="s">
        <v>95</v>
      </c>
      <c r="B23" s="124" t="s">
        <v>95</v>
      </c>
      <c r="C23" s="124" t="s">
        <v>95</v>
      </c>
      <c r="D23" s="124" t="s">
        <v>95</v>
      </c>
      <c r="E23" s="124" t="s">
        <v>95</v>
      </c>
      <c r="F23" s="124" t="s">
        <v>95</v>
      </c>
      <c r="G23" s="124" t="s">
        <v>95</v>
      </c>
      <c r="H23" s="124" t="s">
        <v>95</v>
      </c>
      <c r="I23" s="124" t="s">
        <v>96</v>
      </c>
      <c r="J23" s="124" t="s">
        <v>95</v>
      </c>
      <c r="K23" s="125" t="s">
        <v>95</v>
      </c>
      <c r="L23" s="126"/>
      <c r="M23" s="127"/>
      <c r="N23" s="127"/>
      <c r="O23" s="128"/>
      <c r="Q23" s="112"/>
      <c r="R23" s="130"/>
      <c r="S23" s="130"/>
      <c r="T23" s="110"/>
      <c r="U23" s="130"/>
    </row>
    <row r="24" spans="1:21" s="104" customFormat="1" x14ac:dyDescent="0.2">
      <c r="A24" s="131" t="s">
        <v>97</v>
      </c>
      <c r="B24" s="132">
        <v>10497389420.49617</v>
      </c>
      <c r="C24" s="133">
        <f t="shared" ref="C24:C36" si="0">(B24/$B$38)*$C$38</f>
        <v>-24944620.535152167</v>
      </c>
      <c r="D24" s="134">
        <f>'[1]Loss at Peak - Prelim'!P24</f>
        <v>1626541.6907758305</v>
      </c>
      <c r="E24" s="133">
        <f t="shared" ref="E24:E36" si="1">SUM(B24:C24)/8760</f>
        <v>1195484.5662055956</v>
      </c>
      <c r="F24" s="135">
        <f t="shared" ref="F24:F36" si="2">E24/D24</f>
        <v>0.73498550512736716</v>
      </c>
      <c r="G24" s="134">
        <f>'[1]Loss at Peak - Prelim'!AC24</f>
        <v>251673.71992420664</v>
      </c>
      <c r="H24" s="133">
        <f t="shared" ref="H24:H36" si="3">F24*G24*8760</f>
        <v>1620394456.8122025</v>
      </c>
      <c r="I24" s="133">
        <f>(H24/$H$38)*$I$38</f>
        <v>866208837.55113983</v>
      </c>
      <c r="J24" s="133">
        <f t="shared" ref="J24:J36" si="4">B24+C24+I24</f>
        <v>11338653637.512157</v>
      </c>
      <c r="K24" s="136">
        <f>I24/(B24+C24+I24)</f>
        <v>7.6394329101422034E-2</v>
      </c>
      <c r="L24" s="481"/>
      <c r="M24" s="482"/>
      <c r="N24" s="109"/>
      <c r="O24" s="111"/>
      <c r="P24" s="112"/>
      <c r="Q24" s="112"/>
      <c r="R24" s="110"/>
      <c r="S24" s="110"/>
      <c r="T24" s="113"/>
      <c r="U24" s="110"/>
    </row>
    <row r="25" spans="1:21" s="104" customFormat="1" x14ac:dyDescent="0.2">
      <c r="A25" s="137">
        <v>24</v>
      </c>
      <c r="B25" s="132">
        <v>2689866724.7775373</v>
      </c>
      <c r="C25" s="133">
        <f t="shared" si="0"/>
        <v>-6391846.7775140246</v>
      </c>
      <c r="D25" s="134">
        <f>'[1]Loss at Peak - Prelim'!F24</f>
        <v>383616.17135738832</v>
      </c>
      <c r="E25" s="133">
        <f t="shared" si="1"/>
        <v>306332.74863013963</v>
      </c>
      <c r="F25" s="135">
        <f t="shared" si="2"/>
        <v>0.79853971626433562</v>
      </c>
      <c r="G25" s="134">
        <f>'[1]Loss at Peak - Prelim'!Z24</f>
        <v>59234.060525990433</v>
      </c>
      <c r="H25" s="133">
        <f t="shared" si="3"/>
        <v>414354568.99793386</v>
      </c>
      <c r="I25" s="133">
        <f t="shared" ref="I25:I36" si="5">(H25/$H$38)*$I$38</f>
        <v>221500134.14128894</v>
      </c>
      <c r="J25" s="133">
        <f t="shared" si="4"/>
        <v>2904975012.1413121</v>
      </c>
      <c r="K25" s="136">
        <f t="shared" ref="K25:K36" si="6">I25/(B25+C25+I25)</f>
        <v>7.6248550578070895E-2</v>
      </c>
      <c r="L25" s="483"/>
      <c r="M25" s="484"/>
      <c r="N25" s="109"/>
      <c r="O25" s="111"/>
      <c r="P25" s="112"/>
      <c r="Q25" s="112"/>
      <c r="R25" s="110"/>
      <c r="S25" s="110"/>
      <c r="T25" s="113"/>
      <c r="U25" s="110"/>
    </row>
    <row r="26" spans="1:21" s="104" customFormat="1" x14ac:dyDescent="0.2">
      <c r="A26" s="137">
        <v>25</v>
      </c>
      <c r="B26" s="132">
        <v>2979551170.6691647</v>
      </c>
      <c r="C26" s="133">
        <f t="shared" si="0"/>
        <v>-7080214.9315613108</v>
      </c>
      <c r="D26" s="134">
        <f>'[1]Loss at Peak - Prelim'!G24</f>
        <v>432908.50216168351</v>
      </c>
      <c r="E26" s="133">
        <f t="shared" si="1"/>
        <v>339323.16846319672</v>
      </c>
      <c r="F26" s="135">
        <f t="shared" si="2"/>
        <v>0.78382190871470947</v>
      </c>
      <c r="G26" s="134">
        <f>'[1]Loss at Peak - Prelim'!AA24</f>
        <v>66635.147110322345</v>
      </c>
      <c r="H26" s="133">
        <f t="shared" si="3"/>
        <v>457535572.5925653</v>
      </c>
      <c r="I26" s="133">
        <f t="shared" si="5"/>
        <v>244583258.60567498</v>
      </c>
      <c r="J26" s="133">
        <f t="shared" si="4"/>
        <v>3217054214.3432779</v>
      </c>
      <c r="K26" s="136">
        <f t="shared" si="6"/>
        <v>7.6027086368391728E-2</v>
      </c>
      <c r="L26" s="483"/>
      <c r="M26" s="485"/>
      <c r="N26" s="138"/>
      <c r="O26" s="111"/>
      <c r="P26" s="112"/>
      <c r="Q26" s="112"/>
      <c r="R26" s="110"/>
      <c r="S26" s="110"/>
      <c r="T26" s="113"/>
      <c r="U26" s="110"/>
    </row>
    <row r="27" spans="1:21" s="104" customFormat="1" x14ac:dyDescent="0.2">
      <c r="A27" s="137">
        <v>26</v>
      </c>
      <c r="B27" s="132">
        <v>1901973153.8160584</v>
      </c>
      <c r="C27" s="133">
        <f t="shared" si="0"/>
        <v>-4519599.7489960399</v>
      </c>
      <c r="D27" s="134">
        <f>'[1]Loss at Peak - Prelim'!H24</f>
        <v>256067.09075776031</v>
      </c>
      <c r="E27" s="133">
        <f t="shared" si="1"/>
        <v>216604.28699395689</v>
      </c>
      <c r="F27" s="135">
        <f t="shared" si="2"/>
        <v>0.84588881122121518</v>
      </c>
      <c r="G27" s="134">
        <f>'[1]Loss at Peak - Prelim'!AB24</f>
        <v>39135.120706198133</v>
      </c>
      <c r="H27" s="133">
        <f t="shared" si="3"/>
        <v>289990696.0050028</v>
      </c>
      <c r="I27" s="133">
        <f t="shared" si="5"/>
        <v>155019355.09043258</v>
      </c>
      <c r="J27" s="133">
        <f t="shared" si="4"/>
        <v>2052472909.157495</v>
      </c>
      <c r="K27" s="136">
        <f t="shared" si="6"/>
        <v>7.552808828744316E-2</v>
      </c>
      <c r="L27" s="483"/>
      <c r="M27" s="485"/>
      <c r="N27" s="138"/>
      <c r="O27" s="111"/>
      <c r="P27" s="112"/>
      <c r="Q27" s="112"/>
      <c r="R27" s="110"/>
      <c r="S27" s="110"/>
      <c r="T27" s="110"/>
      <c r="U27" s="110"/>
    </row>
    <row r="28" spans="1:21" s="104" customFormat="1" x14ac:dyDescent="0.2">
      <c r="A28" s="137">
        <v>29</v>
      </c>
      <c r="B28" s="132">
        <v>16475530.202172358</v>
      </c>
      <c r="C28" s="133">
        <f t="shared" si="0"/>
        <v>-39150.29085290456</v>
      </c>
      <c r="D28" s="134">
        <f>'[1]Loss at Peak - Prelim'!I24</f>
        <v>1926.7026364139044</v>
      </c>
      <c r="E28" s="133">
        <f t="shared" si="1"/>
        <v>1876.2990766346409</v>
      </c>
      <c r="F28" s="135">
        <f t="shared" si="2"/>
        <v>0.97383947121540371</v>
      </c>
      <c r="G28" s="134">
        <f>'[1]Loss at Peak - Prelim'!AF24</f>
        <v>286.47962012725094</v>
      </c>
      <c r="H28" s="133">
        <f t="shared" si="3"/>
        <v>2443910.0171815148</v>
      </c>
      <c r="I28" s="133">
        <f t="shared" si="5"/>
        <v>1306432.792436867</v>
      </c>
      <c r="J28" s="133">
        <f t="shared" si="4"/>
        <v>17742812.703756321</v>
      </c>
      <c r="K28" s="136">
        <f t="shared" si="6"/>
        <v>7.3631662253881694E-2</v>
      </c>
      <c r="L28" s="483"/>
      <c r="M28" s="485"/>
      <c r="N28" s="138"/>
      <c r="O28" s="111"/>
      <c r="P28" s="112"/>
      <c r="Q28" s="112"/>
      <c r="R28" s="110"/>
      <c r="S28" s="110"/>
      <c r="T28" s="110"/>
      <c r="U28" s="110"/>
    </row>
    <row r="29" spans="1:21" s="104" customFormat="1" x14ac:dyDescent="0.2">
      <c r="A29" s="131">
        <v>31</v>
      </c>
      <c r="B29" s="132">
        <v>1297584516.8405302</v>
      </c>
      <c r="C29" s="133">
        <f t="shared" si="0"/>
        <v>-3083409.7972661373</v>
      </c>
      <c r="D29" s="134">
        <f>'[1]Loss at Peak - Prelim'!J24</f>
        <v>169381.15576487154</v>
      </c>
      <c r="E29" s="133">
        <f t="shared" si="1"/>
        <v>147774.09897754155</v>
      </c>
      <c r="F29" s="135">
        <f t="shared" si="2"/>
        <v>0.87243529724567426</v>
      </c>
      <c r="G29" s="134">
        <f>'[1]Loss at Peak - Prelim'!V24</f>
        <v>11972.725430804838</v>
      </c>
      <c r="H29" s="133">
        <f t="shared" si="3"/>
        <v>91501951.645769939</v>
      </c>
      <c r="I29" s="133">
        <f t="shared" si="5"/>
        <v>48913891.821544841</v>
      </c>
      <c r="J29" s="133">
        <f t="shared" si="4"/>
        <v>1343414998.8648088</v>
      </c>
      <c r="K29" s="136">
        <f t="shared" si="6"/>
        <v>3.6410112930760248E-2</v>
      </c>
      <c r="L29" s="483"/>
      <c r="M29" s="139"/>
      <c r="N29" s="138"/>
      <c r="O29" s="140"/>
      <c r="P29" s="484"/>
      <c r="Q29" s="112"/>
      <c r="R29" s="110"/>
      <c r="S29" s="110"/>
      <c r="T29" s="110"/>
      <c r="U29" s="110"/>
    </row>
    <row r="30" spans="1:21" s="104" customFormat="1" x14ac:dyDescent="0.2">
      <c r="A30" s="131">
        <v>35</v>
      </c>
      <c r="B30" s="132">
        <v>4443660</v>
      </c>
      <c r="C30" s="133">
        <f t="shared" si="0"/>
        <v>-10559.331282005071</v>
      </c>
      <c r="D30" s="134">
        <f>'[1]Loss at Peak - Prelim'!K24</f>
        <v>430.7000000000001</v>
      </c>
      <c r="E30" s="133">
        <f t="shared" si="1"/>
        <v>506.06172017328714</v>
      </c>
      <c r="F30" s="135">
        <f t="shared" si="2"/>
        <v>1.1749749713798165</v>
      </c>
      <c r="G30" s="134">
        <f>'[1]Loss at Peak - Prelim'!X24</f>
        <v>29.892050561080193</v>
      </c>
      <c r="H30" s="133">
        <f t="shared" si="3"/>
        <v>307672.32257180562</v>
      </c>
      <c r="I30" s="133">
        <f t="shared" si="5"/>
        <v>164471.36298274217</v>
      </c>
      <c r="J30" s="133">
        <f t="shared" si="4"/>
        <v>4597572.0317007378</v>
      </c>
      <c r="K30" s="136">
        <f t="shared" si="6"/>
        <v>3.577352608043876E-2</v>
      </c>
      <c r="L30" s="483"/>
      <c r="M30" s="110"/>
      <c r="N30" s="109"/>
      <c r="O30" s="111"/>
      <c r="P30" s="112"/>
      <c r="Q30" s="112"/>
      <c r="R30" s="110"/>
      <c r="S30" s="110"/>
      <c r="T30" s="110"/>
      <c r="U30" s="110"/>
    </row>
    <row r="31" spans="1:21" s="104" customFormat="1" x14ac:dyDescent="0.2">
      <c r="A31" s="131">
        <v>40</v>
      </c>
      <c r="B31" s="132">
        <v>499634378.34003699</v>
      </c>
      <c r="C31" s="133">
        <f t="shared" si="0"/>
        <v>-1187265.6595624122</v>
      </c>
      <c r="D31" s="134">
        <f>'[1]Loss at Peak - Prelim'!L24</f>
        <v>67652.62769578585</v>
      </c>
      <c r="E31" s="133">
        <f t="shared" si="1"/>
        <v>56900.355328821301</v>
      </c>
      <c r="F31" s="135">
        <f>E31/D31</f>
        <v>0.84106644881091119</v>
      </c>
      <c r="G31" s="134">
        <f>'[1]Loss at Peak - Prelim'!Y24</f>
        <v>4787.109062591654</v>
      </c>
      <c r="H31" s="133">
        <f t="shared" si="3"/>
        <v>35270184.937457755</v>
      </c>
      <c r="I31" s="133">
        <f t="shared" si="5"/>
        <v>18854264.630719971</v>
      </c>
      <c r="J31" s="133">
        <f>B31+C31+I31</f>
        <v>517301377.31119454</v>
      </c>
      <c r="K31" s="136">
        <f t="shared" si="6"/>
        <v>3.6447350534266516E-2</v>
      </c>
      <c r="L31" s="486"/>
      <c r="M31" s="484"/>
      <c r="N31" s="109"/>
      <c r="O31" s="111"/>
      <c r="P31" s="112"/>
      <c r="Q31" s="112"/>
      <c r="R31" s="110"/>
      <c r="S31" s="110"/>
      <c r="T31" s="113"/>
      <c r="U31" s="110"/>
    </row>
    <row r="32" spans="1:21" s="104" customFormat="1" x14ac:dyDescent="0.2">
      <c r="A32" s="137">
        <v>43</v>
      </c>
      <c r="B32" s="132">
        <v>119697406.93726367</v>
      </c>
      <c r="C32" s="133">
        <f t="shared" si="0"/>
        <v>-284433.23149105441</v>
      </c>
      <c r="D32" s="134">
        <f>'[1]Loss at Peak - Prelim'!M24</f>
        <v>23873.502004593163</v>
      </c>
      <c r="E32" s="133">
        <f t="shared" si="1"/>
        <v>13631.618002942079</v>
      </c>
      <c r="F32" s="135">
        <f t="shared" si="2"/>
        <v>0.57099364811745723</v>
      </c>
      <c r="G32" s="134">
        <f>'[1]Loss at Peak - Prelim'!W24</f>
        <v>1717.1642671213274</v>
      </c>
      <c r="H32" s="133">
        <f t="shared" si="3"/>
        <v>8589091.4302727878</v>
      </c>
      <c r="I32" s="133">
        <f t="shared" si="5"/>
        <v>4591441.8382260064</v>
      </c>
      <c r="J32" s="133">
        <f t="shared" si="4"/>
        <v>124004415.54399861</v>
      </c>
      <c r="K32" s="136">
        <f t="shared" si="6"/>
        <v>3.7026438277086147E-2</v>
      </c>
      <c r="L32" s="487"/>
      <c r="M32" s="484"/>
      <c r="N32" s="109"/>
      <c r="O32" s="111"/>
      <c r="P32" s="112"/>
      <c r="Q32" s="112"/>
      <c r="R32" s="110"/>
      <c r="S32" s="110"/>
      <c r="T32" s="110"/>
      <c r="U32" s="110"/>
    </row>
    <row r="33" spans="1:21" s="104" customFormat="1" x14ac:dyDescent="0.2">
      <c r="A33" s="137">
        <v>46</v>
      </c>
      <c r="B33" s="132">
        <v>78351494.123954177</v>
      </c>
      <c r="C33" s="133">
        <f t="shared" si="0"/>
        <v>-186184.22266665444</v>
      </c>
      <c r="D33" s="134">
        <f>'[1]Loss at Peak - Prelim'!N24</f>
        <v>9747.4433333333327</v>
      </c>
      <c r="E33" s="133">
        <f t="shared" si="1"/>
        <v>8922.9805823387578</v>
      </c>
      <c r="F33" s="135">
        <f t="shared" si="2"/>
        <v>0.91541753844568041</v>
      </c>
      <c r="G33" s="134">
        <f>'[1]Loss at Peak - Prelim'!T24</f>
        <v>328.50171941937214</v>
      </c>
      <c r="H33" s="133">
        <f t="shared" si="3"/>
        <v>2634274.221806644</v>
      </c>
      <c r="I33" s="133">
        <f t="shared" si="5"/>
        <v>1408195.1477118155</v>
      </c>
      <c r="J33" s="133">
        <f t="shared" si="4"/>
        <v>79573505.048999339</v>
      </c>
      <c r="K33" s="136">
        <f t="shared" si="6"/>
        <v>1.7696784210330874E-2</v>
      </c>
      <c r="L33" s="481"/>
      <c r="M33" s="482"/>
      <c r="N33" s="109"/>
      <c r="O33" s="111"/>
      <c r="P33" s="112"/>
      <c r="Q33" s="112"/>
      <c r="R33" s="110"/>
      <c r="S33" s="110"/>
      <c r="T33" s="110"/>
      <c r="U33" s="110"/>
    </row>
    <row r="34" spans="1:21" s="104" customFormat="1" ht="13.15" customHeight="1" x14ac:dyDescent="0.2">
      <c r="A34" s="137">
        <v>49</v>
      </c>
      <c r="B34" s="132">
        <v>542259321.04090011</v>
      </c>
      <c r="C34" s="133">
        <f t="shared" si="0"/>
        <v>-1288553.9873946265</v>
      </c>
      <c r="D34" s="134">
        <f>'[1]Loss at Peak - Prelim'!O24</f>
        <v>69168.869083333324</v>
      </c>
      <c r="E34" s="133">
        <f t="shared" si="1"/>
        <v>61754.653773231228</v>
      </c>
      <c r="F34" s="135">
        <f t="shared" si="2"/>
        <v>0.89280993880108706</v>
      </c>
      <c r="G34" s="134">
        <f>'[1]Loss at Peak - Prelim'!S24</f>
        <v>2316.428070316711</v>
      </c>
      <c r="H34" s="133">
        <f t="shared" si="3"/>
        <v>18116818.832382068</v>
      </c>
      <c r="I34" s="133">
        <f t="shared" si="5"/>
        <v>9684647.1641201265</v>
      </c>
      <c r="J34" s="133">
        <f t="shared" si="4"/>
        <v>550655414.21762562</v>
      </c>
      <c r="K34" s="136">
        <f t="shared" si="6"/>
        <v>1.7587491040799316E-2</v>
      </c>
      <c r="L34" s="481"/>
      <c r="M34" s="482"/>
      <c r="N34" s="110"/>
      <c r="O34" s="110"/>
      <c r="P34" s="110"/>
      <c r="Q34" s="110"/>
      <c r="R34" s="110"/>
      <c r="S34" s="110"/>
      <c r="T34" s="110"/>
      <c r="U34" s="110"/>
    </row>
    <row r="35" spans="1:21" s="104" customFormat="1" ht="13.15" customHeight="1" x14ac:dyDescent="0.2">
      <c r="A35" s="137" t="s">
        <v>98</v>
      </c>
      <c r="B35" s="132">
        <v>7084150</v>
      </c>
      <c r="C35" s="133">
        <f t="shared" si="0"/>
        <v>-16833.84568158145</v>
      </c>
      <c r="D35" s="134">
        <f>'[1]Loss at Peak - Prelim'!E24</f>
        <v>831.0577259435554</v>
      </c>
      <c r="E35" s="133">
        <f t="shared" si="1"/>
        <v>806.77125049297013</v>
      </c>
      <c r="F35" s="135">
        <f t="shared" si="2"/>
        <v>0.97077642780709217</v>
      </c>
      <c r="G35" s="134">
        <f>'[1]Loss at Peak - Prelim'!U24</f>
        <v>59.66445045864188</v>
      </c>
      <c r="H35" s="133">
        <f t="shared" si="3"/>
        <v>507386.57664982701</v>
      </c>
      <c r="I35" s="133">
        <f t="shared" si="5"/>
        <v>271231.9428773729</v>
      </c>
      <c r="J35" s="133">
        <f t="shared" si="4"/>
        <v>7338548.0971957911</v>
      </c>
      <c r="K35" s="136">
        <f t="shared" si="6"/>
        <v>3.6959891695881389E-2</v>
      </c>
      <c r="L35" s="481"/>
      <c r="M35" s="482"/>
      <c r="N35" s="110"/>
      <c r="O35" s="110"/>
      <c r="P35" s="141"/>
      <c r="Q35" s="141"/>
      <c r="R35" s="110"/>
      <c r="S35" s="110"/>
      <c r="T35" s="110"/>
      <c r="U35" s="110"/>
    </row>
    <row r="36" spans="1:21" s="104" customFormat="1" ht="13.15" customHeight="1" x14ac:dyDescent="0.2">
      <c r="A36" s="131" t="s">
        <v>99</v>
      </c>
      <c r="B36" s="132">
        <v>69969105.295999989</v>
      </c>
      <c r="C36" s="133">
        <f t="shared" si="0"/>
        <v>-166265.41236862389</v>
      </c>
      <c r="D36" s="134">
        <f>'[1]Loss at Peak - Prelim'!Q24+'[1]Loss at Peak - Prelim'!R24</f>
        <v>2661.2756900677418</v>
      </c>
      <c r="E36" s="133">
        <f t="shared" si="1"/>
        <v>7968.3607173095161</v>
      </c>
      <c r="F36" s="135">
        <f t="shared" si="2"/>
        <v>2.9941883687768871</v>
      </c>
      <c r="G36" s="134">
        <f>'[1]Loss at Peak - Prelim'!AD24+'[1]Loss at Peak - Prelim'!AE24</f>
        <v>433.95262242340772</v>
      </c>
      <c r="H36" s="133">
        <f t="shared" si="3"/>
        <v>11382182.437225064</v>
      </c>
      <c r="I36" s="133">
        <f t="shared" si="5"/>
        <v>6084535.142844162</v>
      </c>
      <c r="J36" s="133">
        <f t="shared" si="4"/>
        <v>75887375.026475519</v>
      </c>
      <c r="K36" s="136">
        <f t="shared" si="6"/>
        <v>8.0178490041609624E-2</v>
      </c>
      <c r="L36" s="481"/>
      <c r="M36" s="482"/>
      <c r="N36" s="110"/>
      <c r="O36" s="110"/>
      <c r="P36" s="110"/>
      <c r="Q36" s="110"/>
      <c r="R36" s="110"/>
      <c r="S36" s="110"/>
      <c r="T36" s="110"/>
      <c r="U36" s="110"/>
    </row>
    <row r="37" spans="1:21" s="129" customFormat="1" ht="11.25" x14ac:dyDescent="0.2">
      <c r="A37" s="123" t="s">
        <v>95</v>
      </c>
      <c r="B37" s="124" t="s">
        <v>95</v>
      </c>
      <c r="C37" s="124" t="s">
        <v>95</v>
      </c>
      <c r="D37" s="124" t="s">
        <v>95</v>
      </c>
      <c r="E37" s="124" t="s">
        <v>95</v>
      </c>
      <c r="F37" s="124" t="s">
        <v>95</v>
      </c>
      <c r="G37" s="124" t="s">
        <v>95</v>
      </c>
      <c r="H37" s="124" t="s">
        <v>95</v>
      </c>
      <c r="I37" s="124" t="s">
        <v>96</v>
      </c>
      <c r="J37" s="124" t="s">
        <v>95</v>
      </c>
      <c r="K37" s="125" t="s">
        <v>95</v>
      </c>
      <c r="L37" s="126"/>
      <c r="N37" s="130"/>
      <c r="O37" s="130"/>
      <c r="P37" s="130"/>
      <c r="Q37" s="110"/>
      <c r="R37" s="130"/>
      <c r="S37" s="130"/>
      <c r="T37" s="130"/>
      <c r="U37" s="130"/>
    </row>
    <row r="38" spans="1:21" s="104" customFormat="1" ht="11.25" x14ac:dyDescent="0.2">
      <c r="A38" s="142" t="s">
        <v>15</v>
      </c>
      <c r="B38" s="143">
        <f>SUM(B24:B36)</f>
        <v>20704280032.539791</v>
      </c>
      <c r="C38" s="144">
        <f>B10</f>
        <v>-49198937.771789551</v>
      </c>
      <c r="D38" s="143">
        <f>SUM(D24:D36)</f>
        <v>3044806.7889870051</v>
      </c>
      <c r="E38" s="143">
        <f>SUM(E24:E36)</f>
        <v>2357885.9697223743</v>
      </c>
      <c r="F38" s="145">
        <f>E38/D38</f>
        <v>0.77439592497323395</v>
      </c>
      <c r="G38" s="143">
        <f>SUM(G24:G36)</f>
        <v>438609.9655605419</v>
      </c>
      <c r="H38" s="143">
        <f>SUM(H24:H36)</f>
        <v>2953028766.829021</v>
      </c>
      <c r="I38" s="143">
        <f>B9</f>
        <v>1578590697.2319999</v>
      </c>
      <c r="J38" s="143">
        <f>SUM(J24:J36)</f>
        <v>22233671791.999989</v>
      </c>
      <c r="K38" s="146">
        <f>I38/(B38+C38+I38)</f>
        <v>7.0999999999999994E-2</v>
      </c>
      <c r="L38" s="103"/>
      <c r="Q38" s="129"/>
    </row>
    <row r="39" spans="1:21" s="104" customFormat="1" ht="12" thickBot="1" x14ac:dyDescent="0.25">
      <c r="A39" s="147"/>
      <c r="B39" s="148"/>
      <c r="C39" s="148"/>
      <c r="D39" s="148"/>
      <c r="E39" s="148"/>
      <c r="F39" s="148"/>
      <c r="G39" s="148"/>
      <c r="H39" s="149"/>
      <c r="I39" s="148"/>
      <c r="J39" s="148"/>
      <c r="K39" s="150"/>
      <c r="L39" s="103"/>
      <c r="M39" s="151"/>
      <c r="P39" s="104" t="e">
        <f>O39/N39</f>
        <v>#DIV/0!</v>
      </c>
    </row>
    <row r="40" spans="1:21" s="104" customFormat="1" ht="11.25" x14ac:dyDescent="0.2">
      <c r="A40" s="142"/>
      <c r="B40" s="110"/>
      <c r="C40" s="110"/>
      <c r="D40" s="110"/>
      <c r="E40" s="110"/>
      <c r="F40" s="110"/>
      <c r="G40" s="110"/>
      <c r="H40" s="141"/>
      <c r="I40" s="110"/>
      <c r="J40" s="110"/>
      <c r="K40" s="110"/>
      <c r="L40" s="103"/>
    </row>
    <row r="41" spans="1:21" s="104" customFormat="1" ht="11.25" x14ac:dyDescent="0.2">
      <c r="A41" s="142"/>
      <c r="B41" s="110"/>
      <c r="C41" s="110"/>
      <c r="D41" s="110"/>
      <c r="E41" s="110"/>
      <c r="F41" s="110"/>
      <c r="G41" s="110"/>
      <c r="H41" s="141"/>
      <c r="I41" s="110"/>
      <c r="J41" s="110"/>
      <c r="K41" s="110"/>
      <c r="L41" s="103"/>
    </row>
    <row r="42" spans="1:21" s="104" customFormat="1" ht="13.5" thickBot="1" x14ac:dyDescent="0.25">
      <c r="A42" s="152" t="s">
        <v>100</v>
      </c>
      <c r="B42" s="110"/>
      <c r="C42" s="110"/>
      <c r="D42" s="99"/>
      <c r="E42" s="153"/>
      <c r="F42" s="153"/>
      <c r="G42" s="99"/>
      <c r="H42" s="141"/>
      <c r="I42" s="110"/>
      <c r="J42" s="110"/>
      <c r="K42" s="110"/>
      <c r="L42" s="103"/>
    </row>
    <row r="43" spans="1:21" s="104" customFormat="1" ht="11.25" x14ac:dyDescent="0.2">
      <c r="A43" s="154">
        <v>459</v>
      </c>
      <c r="B43" s="155">
        <f>'[2]Transportation Class Loads'!$BE$11</f>
        <v>293153938.24000144</v>
      </c>
      <c r="C43" s="156">
        <v>0</v>
      </c>
      <c r="D43" s="157">
        <f>'[1]Loss at Peak - Prelim'!AN24</f>
        <v>34976.057500000003</v>
      </c>
      <c r="E43" s="155">
        <f>SUM(B43:C43)/8760</f>
        <v>33465.061442922539</v>
      </c>
      <c r="F43" s="158">
        <f>E43/D43</f>
        <v>0.95679913160374164</v>
      </c>
      <c r="G43" s="157">
        <f>E43/(1-$K$33)-E43</f>
        <v>602.89324255624524</v>
      </c>
      <c r="H43" s="156">
        <f>F43*G43*8760</f>
        <v>5053186.1229255954</v>
      </c>
      <c r="I43" s="156">
        <f>H43</f>
        <v>5053186.1229255954</v>
      </c>
      <c r="J43" s="156">
        <f>B43+C43+I43</f>
        <v>298207124.36292702</v>
      </c>
      <c r="K43" s="159">
        <f>I43/(B43+C43+I43)</f>
        <v>1.6945222666027646E-2</v>
      </c>
      <c r="L43" s="103"/>
    </row>
    <row r="44" spans="1:21" s="104" customFormat="1" ht="11.25" x14ac:dyDescent="0.2">
      <c r="A44" s="137" t="s">
        <v>101</v>
      </c>
      <c r="B44" s="132">
        <f>'[2]Transportation Class Loads'!$BE$10</f>
        <v>1661664054.6089966</v>
      </c>
      <c r="C44" s="133">
        <v>0</v>
      </c>
      <c r="D44" s="160">
        <f>'[1]Loss at Peak - Prelim'!AL24</f>
        <v>198654.46691666663</v>
      </c>
      <c r="E44" s="133">
        <f>SUM(B44:C44)/8760</f>
        <v>189687.67746678044</v>
      </c>
      <c r="F44" s="161">
        <f>E44/D44</f>
        <v>0.95486238195868178</v>
      </c>
      <c r="G44" s="160">
        <f>E44/(1-$K$33)-E44</f>
        <v>3417.3377848405798</v>
      </c>
      <c r="H44" s="133">
        <f>F44*G44*8760</f>
        <v>28584644.723386865</v>
      </c>
      <c r="I44" s="133">
        <f>H44</f>
        <v>28584644.723386865</v>
      </c>
      <c r="J44" s="133">
        <f>B44+C44+I44</f>
        <v>1690248699.3323834</v>
      </c>
      <c r="K44" s="136">
        <f t="shared" ref="K44:K45" si="7">I44/(B44+C44+I44)</f>
        <v>1.6911502274592646E-2</v>
      </c>
      <c r="L44" s="103"/>
    </row>
    <row r="45" spans="1:21" s="104" customFormat="1" ht="11.25" x14ac:dyDescent="0.2">
      <c r="A45" s="137" t="s">
        <v>102</v>
      </c>
      <c r="B45" s="132">
        <f>'[2]Transportation Class Loads'!$BE$9</f>
        <v>74975062.919999987</v>
      </c>
      <c r="C45" s="133">
        <v>0</v>
      </c>
      <c r="D45" s="160">
        <f>'[1]Loss at Peak - Prelim'!AM24</f>
        <v>8915.4699999999993</v>
      </c>
      <c r="E45" s="133">
        <f>SUM(B45:C45)/8760</f>
        <v>8558.7971369863008</v>
      </c>
      <c r="F45" s="161">
        <f>E45/D45</f>
        <v>0.95999393604445993</v>
      </c>
      <c r="G45" s="160">
        <f>E45/(1-$K$29)-E45</f>
        <v>323.40186887696836</v>
      </c>
      <c r="H45" s="133">
        <f>F45*G45*8760</f>
        <v>2719663.1773194559</v>
      </c>
      <c r="I45" s="133">
        <f>H45</f>
        <v>2719663.1773194559</v>
      </c>
      <c r="J45" s="133">
        <f>B45+C45+I45</f>
        <v>77694726.097319439</v>
      </c>
      <c r="K45" s="136">
        <f t="shared" si="7"/>
        <v>3.5004476029850982E-2</v>
      </c>
      <c r="L45" s="103"/>
    </row>
    <row r="46" spans="1:21" s="129" customFormat="1" ht="11.25" x14ac:dyDescent="0.2">
      <c r="A46" s="162" t="s">
        <v>95</v>
      </c>
      <c r="B46" s="163" t="s">
        <v>95</v>
      </c>
      <c r="C46" s="163" t="s">
        <v>95</v>
      </c>
      <c r="D46" s="163" t="s">
        <v>95</v>
      </c>
      <c r="E46" s="163" t="s">
        <v>95</v>
      </c>
      <c r="F46" s="163" t="s">
        <v>95</v>
      </c>
      <c r="G46" s="163" t="s">
        <v>95</v>
      </c>
      <c r="H46" s="163" t="s">
        <v>95</v>
      </c>
      <c r="I46" s="163" t="s">
        <v>96</v>
      </c>
      <c r="J46" s="163" t="s">
        <v>95</v>
      </c>
      <c r="K46" s="164" t="s">
        <v>95</v>
      </c>
      <c r="L46" s="126"/>
      <c r="Q46" s="104"/>
    </row>
    <row r="47" spans="1:21" s="104" customFormat="1" ht="11.25" x14ac:dyDescent="0.2">
      <c r="A47" s="142" t="s">
        <v>103</v>
      </c>
      <c r="B47" s="143">
        <f>SUM(B43:B45)</f>
        <v>2029793055.7689981</v>
      </c>
      <c r="C47" s="144">
        <v>0</v>
      </c>
      <c r="D47" s="143">
        <f>SUM(D43:D45)</f>
        <v>242545.99441666662</v>
      </c>
      <c r="E47" s="143">
        <f>SUM(E43:E45)</f>
        <v>231711.53604668929</v>
      </c>
      <c r="F47" s="145">
        <f>E47/D47</f>
        <v>0.95533029355510624</v>
      </c>
      <c r="G47" s="143">
        <f>SUM(G43:G45)</f>
        <v>4343.6328962737934</v>
      </c>
      <c r="H47" s="143">
        <f>SUM(H43:H45)</f>
        <v>36357494.023631915</v>
      </c>
      <c r="I47" s="143">
        <f>SUM(I43:I45)</f>
        <v>36357494.023631915</v>
      </c>
      <c r="J47" s="143">
        <f>SUM(J43:J45)</f>
        <v>2066150549.7926297</v>
      </c>
      <c r="K47" s="146">
        <f>I47/(B47+C47)</f>
        <v>1.7911921572644103E-2</v>
      </c>
      <c r="L47" s="103"/>
      <c r="N47" s="105"/>
      <c r="Q47" s="129"/>
    </row>
    <row r="48" spans="1:21" s="104" customFormat="1" ht="12" thickBot="1" x14ac:dyDescent="0.25">
      <c r="A48" s="147"/>
      <c r="B48" s="148"/>
      <c r="C48" s="148"/>
      <c r="D48" s="148"/>
      <c r="E48" s="148"/>
      <c r="F48" s="148"/>
      <c r="G48" s="148"/>
      <c r="H48" s="149"/>
      <c r="I48" s="148"/>
      <c r="J48" s="148"/>
      <c r="K48" s="150"/>
      <c r="L48" s="103"/>
      <c r="N48" s="105"/>
    </row>
    <row r="49" spans="1:17" s="104" customFormat="1" ht="11.25" x14ac:dyDescent="0.2">
      <c r="A49" s="110"/>
      <c r="B49" s="110"/>
      <c r="C49" s="110"/>
      <c r="D49" s="110"/>
      <c r="E49" s="110"/>
      <c r="F49" s="110"/>
      <c r="G49" s="110"/>
      <c r="H49" s="141"/>
      <c r="I49" s="110"/>
      <c r="J49" s="110"/>
      <c r="K49" s="110"/>
      <c r="L49" s="103"/>
      <c r="N49" s="105"/>
    </row>
    <row r="50" spans="1:17" s="104" customFormat="1" ht="12" x14ac:dyDescent="0.2">
      <c r="A50" s="488" t="s">
        <v>104</v>
      </c>
      <c r="B50" s="110"/>
      <c r="C50" s="110"/>
      <c r="D50" s="110"/>
      <c r="E50" s="110"/>
      <c r="F50" s="110"/>
      <c r="G50" s="110"/>
      <c r="H50" s="141"/>
      <c r="I50" s="110"/>
      <c r="J50" s="110"/>
      <c r="K50" s="110"/>
      <c r="L50" s="103"/>
      <c r="N50" s="105"/>
    </row>
    <row r="51" spans="1:17" x14ac:dyDescent="0.2">
      <c r="A51" s="489" t="s">
        <v>105</v>
      </c>
      <c r="Q51" s="104"/>
    </row>
    <row r="52" spans="1:17" x14ac:dyDescent="0.2">
      <c r="A52" s="489" t="s">
        <v>106</v>
      </c>
    </row>
    <row r="55" spans="1:17" x14ac:dyDescent="0.2">
      <c r="A55" s="165" t="s">
        <v>107</v>
      </c>
      <c r="B55" s="166">
        <f>SUM(B24:B28)+B36</f>
        <v>18155225105.257103</v>
      </c>
      <c r="C55" s="166">
        <f>SUM(C24:C28)+C36</f>
        <v>-43141697.696445078</v>
      </c>
      <c r="D55" s="166">
        <f>SUM(D24:D28)+D36</f>
        <v>2703721.4333791439</v>
      </c>
      <c r="E55" s="167">
        <f>SUM(B55:C55)/8784</f>
        <v>2061940.2786385084</v>
      </c>
      <c r="F55" s="168">
        <f t="shared" ref="F55:F57" si="8">E55/D55</f>
        <v>0.76263044453565265</v>
      </c>
      <c r="G55" s="166">
        <f>SUM(G24:G28)+G36</f>
        <v>417398.48050926824</v>
      </c>
      <c r="H55" s="166">
        <f>SUM(H24:H28)+H36</f>
        <v>2796101386.8621106</v>
      </c>
      <c r="I55" s="166">
        <f>SUM(I24:I28)+I36</f>
        <v>1494702553.3238175</v>
      </c>
      <c r="J55" s="167">
        <f t="shared" ref="J55:J57" si="9">B55+C55+I55</f>
        <v>19606785960.884476</v>
      </c>
      <c r="K55" s="169">
        <f>I55/(B55+C55+I55)</f>
        <v>7.6233940448258472E-2</v>
      </c>
    </row>
    <row r="56" spans="1:17" x14ac:dyDescent="0.2">
      <c r="A56" s="165" t="s">
        <v>108</v>
      </c>
      <c r="B56" s="166">
        <f>SUM(B29:B32)+B35</f>
        <v>1928444112.117831</v>
      </c>
      <c r="C56" s="166">
        <f>SUM(C29:C32)+C35</f>
        <v>-4582501.8652831903</v>
      </c>
      <c r="D56" s="166">
        <f>SUM(D29:D32)+D35</f>
        <v>262169.04319119413</v>
      </c>
      <c r="E56" s="167">
        <f>SUM(B56:C56)/8784</f>
        <v>219018.85362620078</v>
      </c>
      <c r="F56" s="168">
        <f t="shared" si="8"/>
        <v>0.83541081342115264</v>
      </c>
      <c r="G56" s="166">
        <f>SUM(G29:G32)+G35</f>
        <v>18566.555261537538</v>
      </c>
      <c r="H56" s="166">
        <f>SUM(H29:H32)+H35</f>
        <v>136176286.91272208</v>
      </c>
      <c r="I56" s="166">
        <f>SUM(I29:I32)+I35</f>
        <v>72795301.596350923</v>
      </c>
      <c r="J56" s="167">
        <f t="shared" si="9"/>
        <v>1996656911.8488986</v>
      </c>
      <c r="K56" s="169">
        <f t="shared" ref="K56:K57" si="10">I56/(B56+C56+I56)</f>
        <v>3.6458592943212603E-2</v>
      </c>
    </row>
    <row r="57" spans="1:17" x14ac:dyDescent="0.2">
      <c r="A57" s="170" t="s">
        <v>109</v>
      </c>
      <c r="B57" s="171">
        <f>SUM(B33:B34)</f>
        <v>620610815.16485429</v>
      </c>
      <c r="C57" s="171">
        <f>SUM(C33:C34)</f>
        <v>-1474738.210061281</v>
      </c>
      <c r="D57" s="171">
        <f>SUM(D33:D34)</f>
        <v>78916.312416666653</v>
      </c>
      <c r="E57" s="172">
        <f>SUM(B57:C57)/8784</f>
        <v>70484.526064980979</v>
      </c>
      <c r="F57" s="173">
        <f t="shared" si="8"/>
        <v>0.89315534274882147</v>
      </c>
      <c r="G57" s="171">
        <f>SUM(G33:G34)</f>
        <v>2644.929789736083</v>
      </c>
      <c r="H57" s="171">
        <f>SUM(H33:H34)</f>
        <v>20751093.054188713</v>
      </c>
      <c r="I57" s="171">
        <f>SUM(I33:I34)</f>
        <v>11092842.311831942</v>
      </c>
      <c r="J57" s="172">
        <f t="shared" si="9"/>
        <v>630228919.26662493</v>
      </c>
      <c r="K57" s="174">
        <f t="shared" si="10"/>
        <v>1.7601290535414163E-2</v>
      </c>
    </row>
    <row r="58" spans="1:17" x14ac:dyDescent="0.2">
      <c r="A58" s="165" t="s">
        <v>15</v>
      </c>
      <c r="B58" s="166">
        <f>SUM(B55:B57)</f>
        <v>20704280032.539791</v>
      </c>
      <c r="C58" s="166">
        <f t="shared" ref="C58:J58" si="11">SUM(C55:C57)</f>
        <v>-49198937.771789551</v>
      </c>
      <c r="D58" s="166">
        <f t="shared" si="11"/>
        <v>3044806.7889870047</v>
      </c>
      <c r="E58" s="166">
        <f t="shared" si="11"/>
        <v>2351443.6583296899</v>
      </c>
      <c r="F58" s="166"/>
      <c r="G58" s="166">
        <f t="shared" si="11"/>
        <v>438609.9655605419</v>
      </c>
      <c r="H58" s="166">
        <f t="shared" si="11"/>
        <v>2953028766.8290215</v>
      </c>
      <c r="I58" s="166">
        <f t="shared" si="11"/>
        <v>1578590697.2320004</v>
      </c>
      <c r="J58" s="166">
        <f t="shared" si="11"/>
        <v>22233671792</v>
      </c>
      <c r="K58" s="165"/>
    </row>
  </sheetData>
  <mergeCells count="2">
    <mergeCell ref="H13:I13"/>
    <mergeCell ref="M22:O22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</sheetPr>
  <dimension ref="A1:F23"/>
  <sheetViews>
    <sheetView workbookViewId="0">
      <selection activeCell="C8" sqref="C8"/>
    </sheetView>
  </sheetViews>
  <sheetFormatPr defaultRowHeight="15" x14ac:dyDescent="0.25"/>
  <cols>
    <col min="1" max="1" width="2.7109375" customWidth="1"/>
    <col min="2" max="2" width="5.42578125" bestFit="1" customWidth="1"/>
    <col min="3" max="3" width="34.7109375" bestFit="1" customWidth="1"/>
    <col min="4" max="4" width="37.7109375" customWidth="1"/>
    <col min="5" max="5" width="7.28515625" bestFit="1" customWidth="1"/>
    <col min="6" max="6" width="23.28515625" customWidth="1"/>
  </cols>
  <sheetData>
    <row r="1" spans="1:6" ht="15.75" thickBot="1" x14ac:dyDescent="0.3"/>
    <row r="2" spans="1:6" x14ac:dyDescent="0.25">
      <c r="B2" s="41"/>
      <c r="C2" s="42"/>
      <c r="D2" s="42"/>
      <c r="E2" s="42"/>
      <c r="F2" s="43"/>
    </row>
    <row r="3" spans="1:6" s="490" customFormat="1" ht="12.75" x14ac:dyDescent="0.2">
      <c r="B3" s="495"/>
      <c r="C3" s="496"/>
      <c r="D3" s="496"/>
      <c r="E3" s="491" t="s">
        <v>305</v>
      </c>
      <c r="F3" s="497"/>
    </row>
    <row r="4" spans="1:6" s="490" customFormat="1" ht="12.75" x14ac:dyDescent="0.2">
      <c r="B4" s="495"/>
      <c r="C4" s="496"/>
      <c r="D4" s="496"/>
      <c r="E4" s="491"/>
      <c r="F4" s="498"/>
    </row>
    <row r="5" spans="1:6" s="490" customFormat="1" ht="12.75" x14ac:dyDescent="0.2">
      <c r="B5" s="499"/>
      <c r="C5" s="492" t="s">
        <v>35</v>
      </c>
      <c r="D5" s="500"/>
      <c r="E5" s="500"/>
      <c r="F5" s="498"/>
    </row>
    <row r="6" spans="1:6" s="490" customFormat="1" ht="12.75" x14ac:dyDescent="0.2">
      <c r="B6" s="501"/>
      <c r="C6" s="494" t="s">
        <v>325</v>
      </c>
      <c r="D6" s="502"/>
      <c r="E6" s="502"/>
      <c r="F6" s="498"/>
    </row>
    <row r="7" spans="1:6" s="490" customFormat="1" ht="12.75" x14ac:dyDescent="0.2">
      <c r="B7" s="499"/>
      <c r="C7" s="493" t="s">
        <v>304</v>
      </c>
      <c r="D7" s="500"/>
      <c r="E7" s="500"/>
      <c r="F7" s="498"/>
    </row>
    <row r="8" spans="1:6" s="490" customFormat="1" ht="12.75" x14ac:dyDescent="0.2">
      <c r="B8" s="499"/>
      <c r="C8" s="492" t="s">
        <v>326</v>
      </c>
      <c r="D8" s="500"/>
      <c r="E8" s="500"/>
      <c r="F8" s="498"/>
    </row>
    <row r="9" spans="1:6" x14ac:dyDescent="0.25">
      <c r="A9" s="490"/>
      <c r="B9" s="380"/>
      <c r="C9" s="622"/>
      <c r="D9" s="622"/>
      <c r="E9" s="622"/>
      <c r="F9" s="623"/>
    </row>
    <row r="10" spans="1:6" x14ac:dyDescent="0.25">
      <c r="B10" s="46"/>
      <c r="C10" s="503"/>
      <c r="D10" s="503"/>
      <c r="E10" s="503"/>
      <c r="F10" s="48"/>
    </row>
    <row r="11" spans="1:6" x14ac:dyDescent="0.25">
      <c r="B11" s="380" t="s">
        <v>37</v>
      </c>
      <c r="C11" s="503"/>
      <c r="D11" s="503"/>
      <c r="E11" s="503"/>
      <c r="F11" s="48"/>
    </row>
    <row r="12" spans="1:6" ht="15.75" thickBot="1" x14ac:dyDescent="0.3">
      <c r="B12" s="49" t="s">
        <v>38</v>
      </c>
      <c r="C12" s="50" t="s">
        <v>39</v>
      </c>
      <c r="D12" s="50"/>
      <c r="E12" s="50"/>
      <c r="F12" s="51" t="s">
        <v>40</v>
      </c>
    </row>
    <row r="13" spans="1:6" x14ac:dyDescent="0.25">
      <c r="B13" s="52"/>
      <c r="C13" s="503"/>
      <c r="D13" s="503"/>
      <c r="E13" s="503"/>
      <c r="F13" s="53"/>
    </row>
    <row r="14" spans="1:6" x14ac:dyDescent="0.25">
      <c r="B14" s="467">
        <v>1</v>
      </c>
      <c r="C14" s="468" t="s">
        <v>41</v>
      </c>
      <c r="D14" s="469"/>
      <c r="E14" s="469"/>
      <c r="F14" s="470">
        <v>8.4790000000000004E-3</v>
      </c>
    </row>
    <row r="15" spans="1:6" x14ac:dyDescent="0.25">
      <c r="B15" s="467">
        <v>2</v>
      </c>
      <c r="C15" s="468" t="s">
        <v>42</v>
      </c>
      <c r="D15" s="469"/>
      <c r="E15" s="469"/>
      <c r="F15" s="470">
        <v>2E-3</v>
      </c>
    </row>
    <row r="16" spans="1:6" x14ac:dyDescent="0.25">
      <c r="B16" s="467">
        <v>3</v>
      </c>
      <c r="C16" s="468" t="str">
        <f>"STATE UTILITY TAX ( "&amp;E16*100&amp;"% - ( LINE 1 * "&amp;E16*100&amp;"% )  )"</f>
        <v>STATE UTILITY TAX ( 3.8734% - ( LINE 1 * 3.8734% )  )</v>
      </c>
      <c r="D16" s="471"/>
      <c r="E16" s="472">
        <v>3.8733999999999998E-2</v>
      </c>
      <c r="F16" s="473">
        <f>ROUND(E16-(E16*F14),6)</f>
        <v>3.8406000000000003E-2</v>
      </c>
    </row>
    <row r="17" spans="2:6" x14ac:dyDescent="0.25">
      <c r="B17" s="467">
        <v>4</v>
      </c>
      <c r="C17" s="468"/>
      <c r="D17" s="469"/>
      <c r="E17" s="469"/>
      <c r="F17" s="470"/>
    </row>
    <row r="18" spans="2:6" x14ac:dyDescent="0.25">
      <c r="B18" s="467">
        <v>5</v>
      </c>
      <c r="C18" s="468" t="s">
        <v>43</v>
      </c>
      <c r="D18" s="469"/>
      <c r="E18" s="469"/>
      <c r="F18" s="470">
        <f>ROUND(SUM(F14:F16),6)</f>
        <v>4.8884999999999998E-2</v>
      </c>
    </row>
    <row r="19" spans="2:6" x14ac:dyDescent="0.25">
      <c r="B19" s="467">
        <v>6</v>
      </c>
      <c r="C19" s="469"/>
      <c r="D19" s="469"/>
      <c r="E19" s="469"/>
      <c r="F19" s="470"/>
    </row>
    <row r="20" spans="2:6" x14ac:dyDescent="0.25">
      <c r="B20" s="467">
        <v>7</v>
      </c>
      <c r="C20" s="469" t="str">
        <f>"CONVERSION FACTOR EXCLUDING FEDERAL INCOME TAX ( 1 - LINE "&amp;$A$15&amp;" )"</f>
        <v>CONVERSION FACTOR EXCLUDING FEDERAL INCOME TAX ( 1 - LINE  )</v>
      </c>
      <c r="D20" s="469"/>
      <c r="E20" s="469"/>
      <c r="F20" s="470">
        <f>ROUND(1-F18,6)</f>
        <v>0.95111500000000004</v>
      </c>
    </row>
    <row r="21" spans="2:6" ht="15.75" thickBot="1" x14ac:dyDescent="0.3">
      <c r="B21" s="467">
        <v>8</v>
      </c>
      <c r="C21" s="474" t="s">
        <v>306</v>
      </c>
      <c r="D21" s="469"/>
      <c r="E21" s="475">
        <v>0.21</v>
      </c>
      <c r="F21" s="476">
        <f>ROUND((F20)*E21,6)</f>
        <v>0.19973399999999999</v>
      </c>
    </row>
    <row r="22" spans="2:6" ht="16.5" thickTop="1" thickBot="1" x14ac:dyDescent="0.3">
      <c r="B22" s="467">
        <v>9</v>
      </c>
      <c r="C22" s="468" t="str">
        <f>"CONVERSION FACTOR INCL FEDERAL INCOME TAX ( LINE "&amp;B20&amp;" - LINE "&amp;B21&amp;" ) "</f>
        <v xml:space="preserve">CONVERSION FACTOR INCL FEDERAL INCOME TAX ( LINE 7 - LINE 8 ) </v>
      </c>
      <c r="D22" s="469"/>
      <c r="E22" s="469"/>
      <c r="F22" s="476">
        <f>F20-F21</f>
        <v>0.75138100000000008</v>
      </c>
    </row>
    <row r="23" spans="2:6" ht="16.5" thickTop="1" thickBot="1" x14ac:dyDescent="0.3">
      <c r="B23" s="56"/>
      <c r="C23" s="57"/>
      <c r="D23" s="57"/>
      <c r="E23" s="57"/>
      <c r="F23" s="58"/>
    </row>
  </sheetData>
  <mergeCells count="1">
    <mergeCell ref="C9:F9"/>
  </mergeCells>
  <conditionalFormatting sqref="F3">
    <cfRule type="cellIs" dxfId="0" priority="1" stopIfTrue="1" operator="notEqual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  <pageSetUpPr fitToPage="1"/>
  </sheetPr>
  <dimension ref="A1:R62"/>
  <sheetViews>
    <sheetView workbookViewId="0">
      <selection activeCell="L43" sqref="L43"/>
    </sheetView>
  </sheetViews>
  <sheetFormatPr defaultRowHeight="12.75" x14ac:dyDescent="0.2"/>
  <cols>
    <col min="1" max="1" width="14.7109375" style="385" customWidth="1"/>
    <col min="2" max="2" width="11.5703125" style="385" bestFit="1" customWidth="1"/>
    <col min="3" max="3" width="11.5703125" style="385" customWidth="1"/>
    <col min="4" max="4" width="9" style="385" bestFit="1" customWidth="1"/>
    <col min="5" max="5" width="11.28515625" style="385" customWidth="1"/>
    <col min="6" max="7" width="11.7109375" style="385" customWidth="1"/>
    <col min="8" max="8" width="12.7109375" style="385" bestFit="1" customWidth="1"/>
    <col min="9" max="9" width="13.28515625" style="385" bestFit="1" customWidth="1"/>
    <col min="10" max="10" width="12.28515625" style="385" bestFit="1" customWidth="1"/>
    <col min="11" max="11" width="12.28515625" style="385" customWidth="1"/>
    <col min="12" max="12" width="11.7109375" style="385" customWidth="1"/>
    <col min="13" max="14" width="10.7109375" style="385" bestFit="1" customWidth="1"/>
    <col min="15" max="15" width="8" style="385" bestFit="1" customWidth="1"/>
    <col min="16" max="16" width="9.5703125" style="385" customWidth="1"/>
    <col min="17" max="18" width="11.7109375" style="385" bestFit="1" customWidth="1"/>
    <col min="19" max="19" width="11.28515625" style="385" bestFit="1" customWidth="1"/>
    <col min="20" max="256" width="8.7109375" style="385"/>
    <col min="257" max="257" width="14.7109375" style="385" customWidth="1"/>
    <col min="258" max="258" width="11.5703125" style="385" bestFit="1" customWidth="1"/>
    <col min="259" max="259" width="11.5703125" style="385" customWidth="1"/>
    <col min="260" max="260" width="9" style="385" bestFit="1" customWidth="1"/>
    <col min="261" max="261" width="11.28515625" style="385" customWidth="1"/>
    <col min="262" max="263" width="11.7109375" style="385" customWidth="1"/>
    <col min="264" max="264" width="12.7109375" style="385" bestFit="1" customWidth="1"/>
    <col min="265" max="265" width="13.28515625" style="385" bestFit="1" customWidth="1"/>
    <col min="266" max="266" width="12.28515625" style="385" bestFit="1" customWidth="1"/>
    <col min="267" max="267" width="12.28515625" style="385" customWidth="1"/>
    <col min="268" max="268" width="11.7109375" style="385" customWidth="1"/>
    <col min="269" max="270" width="10.7109375" style="385" bestFit="1" customWidth="1"/>
    <col min="271" max="271" width="8" style="385" bestFit="1" customWidth="1"/>
    <col min="272" max="272" width="9.5703125" style="385" customWidth="1"/>
    <col min="273" max="274" width="11.7109375" style="385" bestFit="1" customWidth="1"/>
    <col min="275" max="275" width="11.28515625" style="385" bestFit="1" customWidth="1"/>
    <col min="276" max="512" width="8.7109375" style="385"/>
    <col min="513" max="513" width="14.7109375" style="385" customWidth="1"/>
    <col min="514" max="514" width="11.5703125" style="385" bestFit="1" customWidth="1"/>
    <col min="515" max="515" width="11.5703125" style="385" customWidth="1"/>
    <col min="516" max="516" width="9" style="385" bestFit="1" customWidth="1"/>
    <col min="517" max="517" width="11.28515625" style="385" customWidth="1"/>
    <col min="518" max="519" width="11.7109375" style="385" customWidth="1"/>
    <col min="520" max="520" width="12.7109375" style="385" bestFit="1" customWidth="1"/>
    <col min="521" max="521" width="13.28515625" style="385" bestFit="1" customWidth="1"/>
    <col min="522" max="522" width="12.28515625" style="385" bestFit="1" customWidth="1"/>
    <col min="523" max="523" width="12.28515625" style="385" customWidth="1"/>
    <col min="524" max="524" width="11.7109375" style="385" customWidth="1"/>
    <col min="525" max="526" width="10.7109375" style="385" bestFit="1" customWidth="1"/>
    <col min="527" max="527" width="8" style="385" bestFit="1" customWidth="1"/>
    <col min="528" max="528" width="9.5703125" style="385" customWidth="1"/>
    <col min="529" max="530" width="11.7109375" style="385" bestFit="1" customWidth="1"/>
    <col min="531" max="531" width="11.28515625" style="385" bestFit="1" customWidth="1"/>
    <col min="532" max="768" width="8.7109375" style="385"/>
    <col min="769" max="769" width="14.7109375" style="385" customWidth="1"/>
    <col min="770" max="770" width="11.5703125" style="385" bestFit="1" customWidth="1"/>
    <col min="771" max="771" width="11.5703125" style="385" customWidth="1"/>
    <col min="772" max="772" width="9" style="385" bestFit="1" customWidth="1"/>
    <col min="773" max="773" width="11.28515625" style="385" customWidth="1"/>
    <col min="774" max="775" width="11.7109375" style="385" customWidth="1"/>
    <col min="776" max="776" width="12.7109375" style="385" bestFit="1" customWidth="1"/>
    <col min="777" max="777" width="13.28515625" style="385" bestFit="1" customWidth="1"/>
    <col min="778" max="778" width="12.28515625" style="385" bestFit="1" customWidth="1"/>
    <col min="779" max="779" width="12.28515625" style="385" customWidth="1"/>
    <col min="780" max="780" width="11.7109375" style="385" customWidth="1"/>
    <col min="781" max="782" width="10.7109375" style="385" bestFit="1" customWidth="1"/>
    <col min="783" max="783" width="8" style="385" bestFit="1" customWidth="1"/>
    <col min="784" max="784" width="9.5703125" style="385" customWidth="1"/>
    <col min="785" max="786" width="11.7109375" style="385" bestFit="1" customWidth="1"/>
    <col min="787" max="787" width="11.28515625" style="385" bestFit="1" customWidth="1"/>
    <col min="788" max="1024" width="8.7109375" style="385"/>
    <col min="1025" max="1025" width="14.7109375" style="385" customWidth="1"/>
    <col min="1026" max="1026" width="11.5703125" style="385" bestFit="1" customWidth="1"/>
    <col min="1027" max="1027" width="11.5703125" style="385" customWidth="1"/>
    <col min="1028" max="1028" width="9" style="385" bestFit="1" customWidth="1"/>
    <col min="1029" max="1029" width="11.28515625" style="385" customWidth="1"/>
    <col min="1030" max="1031" width="11.7109375" style="385" customWidth="1"/>
    <col min="1032" max="1032" width="12.7109375" style="385" bestFit="1" customWidth="1"/>
    <col min="1033" max="1033" width="13.28515625" style="385" bestFit="1" customWidth="1"/>
    <col min="1034" max="1034" width="12.28515625" style="385" bestFit="1" customWidth="1"/>
    <col min="1035" max="1035" width="12.28515625" style="385" customWidth="1"/>
    <col min="1036" max="1036" width="11.7109375" style="385" customWidth="1"/>
    <col min="1037" max="1038" width="10.7109375" style="385" bestFit="1" customWidth="1"/>
    <col min="1039" max="1039" width="8" style="385" bestFit="1" customWidth="1"/>
    <col min="1040" max="1040" width="9.5703125" style="385" customWidth="1"/>
    <col min="1041" max="1042" width="11.7109375" style="385" bestFit="1" customWidth="1"/>
    <col min="1043" max="1043" width="11.28515625" style="385" bestFit="1" customWidth="1"/>
    <col min="1044" max="1280" width="8.7109375" style="385"/>
    <col min="1281" max="1281" width="14.7109375" style="385" customWidth="1"/>
    <col min="1282" max="1282" width="11.5703125" style="385" bestFit="1" customWidth="1"/>
    <col min="1283" max="1283" width="11.5703125" style="385" customWidth="1"/>
    <col min="1284" max="1284" width="9" style="385" bestFit="1" customWidth="1"/>
    <col min="1285" max="1285" width="11.28515625" style="385" customWidth="1"/>
    <col min="1286" max="1287" width="11.7109375" style="385" customWidth="1"/>
    <col min="1288" max="1288" width="12.7109375" style="385" bestFit="1" customWidth="1"/>
    <col min="1289" max="1289" width="13.28515625" style="385" bestFit="1" customWidth="1"/>
    <col min="1290" max="1290" width="12.28515625" style="385" bestFit="1" customWidth="1"/>
    <col min="1291" max="1291" width="12.28515625" style="385" customWidth="1"/>
    <col min="1292" max="1292" width="11.7109375" style="385" customWidth="1"/>
    <col min="1293" max="1294" width="10.7109375" style="385" bestFit="1" customWidth="1"/>
    <col min="1295" max="1295" width="8" style="385" bestFit="1" customWidth="1"/>
    <col min="1296" max="1296" width="9.5703125" style="385" customWidth="1"/>
    <col min="1297" max="1298" width="11.7109375" style="385" bestFit="1" customWidth="1"/>
    <col min="1299" max="1299" width="11.28515625" style="385" bestFit="1" customWidth="1"/>
    <col min="1300" max="1536" width="8.7109375" style="385"/>
    <col min="1537" max="1537" width="14.7109375" style="385" customWidth="1"/>
    <col min="1538" max="1538" width="11.5703125" style="385" bestFit="1" customWidth="1"/>
    <col min="1539" max="1539" width="11.5703125" style="385" customWidth="1"/>
    <col min="1540" max="1540" width="9" style="385" bestFit="1" customWidth="1"/>
    <col min="1541" max="1541" width="11.28515625" style="385" customWidth="1"/>
    <col min="1542" max="1543" width="11.7109375" style="385" customWidth="1"/>
    <col min="1544" max="1544" width="12.7109375" style="385" bestFit="1" customWidth="1"/>
    <col min="1545" max="1545" width="13.28515625" style="385" bestFit="1" customWidth="1"/>
    <col min="1546" max="1546" width="12.28515625" style="385" bestFit="1" customWidth="1"/>
    <col min="1547" max="1547" width="12.28515625" style="385" customWidth="1"/>
    <col min="1548" max="1548" width="11.7109375" style="385" customWidth="1"/>
    <col min="1549" max="1550" width="10.7109375" style="385" bestFit="1" customWidth="1"/>
    <col min="1551" max="1551" width="8" style="385" bestFit="1" customWidth="1"/>
    <col min="1552" max="1552" width="9.5703125" style="385" customWidth="1"/>
    <col min="1553" max="1554" width="11.7109375" style="385" bestFit="1" customWidth="1"/>
    <col min="1555" max="1555" width="11.28515625" style="385" bestFit="1" customWidth="1"/>
    <col min="1556" max="1792" width="8.7109375" style="385"/>
    <col min="1793" max="1793" width="14.7109375" style="385" customWidth="1"/>
    <col min="1794" max="1794" width="11.5703125" style="385" bestFit="1" customWidth="1"/>
    <col min="1795" max="1795" width="11.5703125" style="385" customWidth="1"/>
    <col min="1796" max="1796" width="9" style="385" bestFit="1" customWidth="1"/>
    <col min="1797" max="1797" width="11.28515625" style="385" customWidth="1"/>
    <col min="1798" max="1799" width="11.7109375" style="385" customWidth="1"/>
    <col min="1800" max="1800" width="12.7109375" style="385" bestFit="1" customWidth="1"/>
    <col min="1801" max="1801" width="13.28515625" style="385" bestFit="1" customWidth="1"/>
    <col min="1802" max="1802" width="12.28515625" style="385" bestFit="1" customWidth="1"/>
    <col min="1803" max="1803" width="12.28515625" style="385" customWidth="1"/>
    <col min="1804" max="1804" width="11.7109375" style="385" customWidth="1"/>
    <col min="1805" max="1806" width="10.7109375" style="385" bestFit="1" customWidth="1"/>
    <col min="1807" max="1807" width="8" style="385" bestFit="1" customWidth="1"/>
    <col min="1808" max="1808" width="9.5703125" style="385" customWidth="1"/>
    <col min="1809" max="1810" width="11.7109375" style="385" bestFit="1" customWidth="1"/>
    <col min="1811" max="1811" width="11.28515625" style="385" bestFit="1" customWidth="1"/>
    <col min="1812" max="2048" width="8.7109375" style="385"/>
    <col min="2049" max="2049" width="14.7109375" style="385" customWidth="1"/>
    <col min="2050" max="2050" width="11.5703125" style="385" bestFit="1" customWidth="1"/>
    <col min="2051" max="2051" width="11.5703125" style="385" customWidth="1"/>
    <col min="2052" max="2052" width="9" style="385" bestFit="1" customWidth="1"/>
    <col min="2053" max="2053" width="11.28515625" style="385" customWidth="1"/>
    <col min="2054" max="2055" width="11.7109375" style="385" customWidth="1"/>
    <col min="2056" max="2056" width="12.7109375" style="385" bestFit="1" customWidth="1"/>
    <col min="2057" max="2057" width="13.28515625" style="385" bestFit="1" customWidth="1"/>
    <col min="2058" max="2058" width="12.28515625" style="385" bestFit="1" customWidth="1"/>
    <col min="2059" max="2059" width="12.28515625" style="385" customWidth="1"/>
    <col min="2060" max="2060" width="11.7109375" style="385" customWidth="1"/>
    <col min="2061" max="2062" width="10.7109375" style="385" bestFit="1" customWidth="1"/>
    <col min="2063" max="2063" width="8" style="385" bestFit="1" customWidth="1"/>
    <col min="2064" max="2064" width="9.5703125" style="385" customWidth="1"/>
    <col min="2065" max="2066" width="11.7109375" style="385" bestFit="1" customWidth="1"/>
    <col min="2067" max="2067" width="11.28515625" style="385" bestFit="1" customWidth="1"/>
    <col min="2068" max="2304" width="8.7109375" style="385"/>
    <col min="2305" max="2305" width="14.7109375" style="385" customWidth="1"/>
    <col min="2306" max="2306" width="11.5703125" style="385" bestFit="1" customWidth="1"/>
    <col min="2307" max="2307" width="11.5703125" style="385" customWidth="1"/>
    <col min="2308" max="2308" width="9" style="385" bestFit="1" customWidth="1"/>
    <col min="2309" max="2309" width="11.28515625" style="385" customWidth="1"/>
    <col min="2310" max="2311" width="11.7109375" style="385" customWidth="1"/>
    <col min="2312" max="2312" width="12.7109375" style="385" bestFit="1" customWidth="1"/>
    <col min="2313" max="2313" width="13.28515625" style="385" bestFit="1" customWidth="1"/>
    <col min="2314" max="2314" width="12.28515625" style="385" bestFit="1" customWidth="1"/>
    <col min="2315" max="2315" width="12.28515625" style="385" customWidth="1"/>
    <col min="2316" max="2316" width="11.7109375" style="385" customWidth="1"/>
    <col min="2317" max="2318" width="10.7109375" style="385" bestFit="1" customWidth="1"/>
    <col min="2319" max="2319" width="8" style="385" bestFit="1" customWidth="1"/>
    <col min="2320" max="2320" width="9.5703125" style="385" customWidth="1"/>
    <col min="2321" max="2322" width="11.7109375" style="385" bestFit="1" customWidth="1"/>
    <col min="2323" max="2323" width="11.28515625" style="385" bestFit="1" customWidth="1"/>
    <col min="2324" max="2560" width="8.7109375" style="385"/>
    <col min="2561" max="2561" width="14.7109375" style="385" customWidth="1"/>
    <col min="2562" max="2562" width="11.5703125" style="385" bestFit="1" customWidth="1"/>
    <col min="2563" max="2563" width="11.5703125" style="385" customWidth="1"/>
    <col min="2564" max="2564" width="9" style="385" bestFit="1" customWidth="1"/>
    <col min="2565" max="2565" width="11.28515625" style="385" customWidth="1"/>
    <col min="2566" max="2567" width="11.7109375" style="385" customWidth="1"/>
    <col min="2568" max="2568" width="12.7109375" style="385" bestFit="1" customWidth="1"/>
    <col min="2569" max="2569" width="13.28515625" style="385" bestFit="1" customWidth="1"/>
    <col min="2570" max="2570" width="12.28515625" style="385" bestFit="1" customWidth="1"/>
    <col min="2571" max="2571" width="12.28515625" style="385" customWidth="1"/>
    <col min="2572" max="2572" width="11.7109375" style="385" customWidth="1"/>
    <col min="2573" max="2574" width="10.7109375" style="385" bestFit="1" customWidth="1"/>
    <col min="2575" max="2575" width="8" style="385" bestFit="1" customWidth="1"/>
    <col min="2576" max="2576" width="9.5703125" style="385" customWidth="1"/>
    <col min="2577" max="2578" width="11.7109375" style="385" bestFit="1" customWidth="1"/>
    <col min="2579" max="2579" width="11.28515625" style="385" bestFit="1" customWidth="1"/>
    <col min="2580" max="2816" width="8.7109375" style="385"/>
    <col min="2817" max="2817" width="14.7109375" style="385" customWidth="1"/>
    <col min="2818" max="2818" width="11.5703125" style="385" bestFit="1" customWidth="1"/>
    <col min="2819" max="2819" width="11.5703125" style="385" customWidth="1"/>
    <col min="2820" max="2820" width="9" style="385" bestFit="1" customWidth="1"/>
    <col min="2821" max="2821" width="11.28515625" style="385" customWidth="1"/>
    <col min="2822" max="2823" width="11.7109375" style="385" customWidth="1"/>
    <col min="2824" max="2824" width="12.7109375" style="385" bestFit="1" customWidth="1"/>
    <col min="2825" max="2825" width="13.28515625" style="385" bestFit="1" customWidth="1"/>
    <col min="2826" max="2826" width="12.28515625" style="385" bestFit="1" customWidth="1"/>
    <col min="2827" max="2827" width="12.28515625" style="385" customWidth="1"/>
    <col min="2828" max="2828" width="11.7109375" style="385" customWidth="1"/>
    <col min="2829" max="2830" width="10.7109375" style="385" bestFit="1" customWidth="1"/>
    <col min="2831" max="2831" width="8" style="385" bestFit="1" customWidth="1"/>
    <col min="2832" max="2832" width="9.5703125" style="385" customWidth="1"/>
    <col min="2833" max="2834" width="11.7109375" style="385" bestFit="1" customWidth="1"/>
    <col min="2835" max="2835" width="11.28515625" style="385" bestFit="1" customWidth="1"/>
    <col min="2836" max="3072" width="8.7109375" style="385"/>
    <col min="3073" max="3073" width="14.7109375" style="385" customWidth="1"/>
    <col min="3074" max="3074" width="11.5703125" style="385" bestFit="1" customWidth="1"/>
    <col min="3075" max="3075" width="11.5703125" style="385" customWidth="1"/>
    <col min="3076" max="3076" width="9" style="385" bestFit="1" customWidth="1"/>
    <col min="3077" max="3077" width="11.28515625" style="385" customWidth="1"/>
    <col min="3078" max="3079" width="11.7109375" style="385" customWidth="1"/>
    <col min="3080" max="3080" width="12.7109375" style="385" bestFit="1" customWidth="1"/>
    <col min="3081" max="3081" width="13.28515625" style="385" bestFit="1" customWidth="1"/>
    <col min="3082" max="3082" width="12.28515625" style="385" bestFit="1" customWidth="1"/>
    <col min="3083" max="3083" width="12.28515625" style="385" customWidth="1"/>
    <col min="3084" max="3084" width="11.7109375" style="385" customWidth="1"/>
    <col min="3085" max="3086" width="10.7109375" style="385" bestFit="1" customWidth="1"/>
    <col min="3087" max="3087" width="8" style="385" bestFit="1" customWidth="1"/>
    <col min="3088" max="3088" width="9.5703125" style="385" customWidth="1"/>
    <col min="3089" max="3090" width="11.7109375" style="385" bestFit="1" customWidth="1"/>
    <col min="3091" max="3091" width="11.28515625" style="385" bestFit="1" customWidth="1"/>
    <col min="3092" max="3328" width="8.7109375" style="385"/>
    <col min="3329" max="3329" width="14.7109375" style="385" customWidth="1"/>
    <col min="3330" max="3330" width="11.5703125" style="385" bestFit="1" customWidth="1"/>
    <col min="3331" max="3331" width="11.5703125" style="385" customWidth="1"/>
    <col min="3332" max="3332" width="9" style="385" bestFit="1" customWidth="1"/>
    <col min="3333" max="3333" width="11.28515625" style="385" customWidth="1"/>
    <col min="3334" max="3335" width="11.7109375" style="385" customWidth="1"/>
    <col min="3336" max="3336" width="12.7109375" style="385" bestFit="1" customWidth="1"/>
    <col min="3337" max="3337" width="13.28515625" style="385" bestFit="1" customWidth="1"/>
    <col min="3338" max="3338" width="12.28515625" style="385" bestFit="1" customWidth="1"/>
    <col min="3339" max="3339" width="12.28515625" style="385" customWidth="1"/>
    <col min="3340" max="3340" width="11.7109375" style="385" customWidth="1"/>
    <col min="3341" max="3342" width="10.7109375" style="385" bestFit="1" customWidth="1"/>
    <col min="3343" max="3343" width="8" style="385" bestFit="1" customWidth="1"/>
    <col min="3344" max="3344" width="9.5703125" style="385" customWidth="1"/>
    <col min="3345" max="3346" width="11.7109375" style="385" bestFit="1" customWidth="1"/>
    <col min="3347" max="3347" width="11.28515625" style="385" bestFit="1" customWidth="1"/>
    <col min="3348" max="3584" width="8.7109375" style="385"/>
    <col min="3585" max="3585" width="14.7109375" style="385" customWidth="1"/>
    <col min="3586" max="3586" width="11.5703125" style="385" bestFit="1" customWidth="1"/>
    <col min="3587" max="3587" width="11.5703125" style="385" customWidth="1"/>
    <col min="3588" max="3588" width="9" style="385" bestFit="1" customWidth="1"/>
    <col min="3589" max="3589" width="11.28515625" style="385" customWidth="1"/>
    <col min="3590" max="3591" width="11.7109375" style="385" customWidth="1"/>
    <col min="3592" max="3592" width="12.7109375" style="385" bestFit="1" customWidth="1"/>
    <col min="3593" max="3593" width="13.28515625" style="385" bestFit="1" customWidth="1"/>
    <col min="3594" max="3594" width="12.28515625" style="385" bestFit="1" customWidth="1"/>
    <col min="3595" max="3595" width="12.28515625" style="385" customWidth="1"/>
    <col min="3596" max="3596" width="11.7109375" style="385" customWidth="1"/>
    <col min="3597" max="3598" width="10.7109375" style="385" bestFit="1" customWidth="1"/>
    <col min="3599" max="3599" width="8" style="385" bestFit="1" customWidth="1"/>
    <col min="3600" max="3600" width="9.5703125" style="385" customWidth="1"/>
    <col min="3601" max="3602" width="11.7109375" style="385" bestFit="1" customWidth="1"/>
    <col min="3603" max="3603" width="11.28515625" style="385" bestFit="1" customWidth="1"/>
    <col min="3604" max="3840" width="8.7109375" style="385"/>
    <col min="3841" max="3841" width="14.7109375" style="385" customWidth="1"/>
    <col min="3842" max="3842" width="11.5703125" style="385" bestFit="1" customWidth="1"/>
    <col min="3843" max="3843" width="11.5703125" style="385" customWidth="1"/>
    <col min="3844" max="3844" width="9" style="385" bestFit="1" customWidth="1"/>
    <col min="3845" max="3845" width="11.28515625" style="385" customWidth="1"/>
    <col min="3846" max="3847" width="11.7109375" style="385" customWidth="1"/>
    <col min="3848" max="3848" width="12.7109375" style="385" bestFit="1" customWidth="1"/>
    <col min="3849" max="3849" width="13.28515625" style="385" bestFit="1" customWidth="1"/>
    <col min="3850" max="3850" width="12.28515625" style="385" bestFit="1" customWidth="1"/>
    <col min="3851" max="3851" width="12.28515625" style="385" customWidth="1"/>
    <col min="3852" max="3852" width="11.7109375" style="385" customWidth="1"/>
    <col min="3853" max="3854" width="10.7109375" style="385" bestFit="1" customWidth="1"/>
    <col min="3855" max="3855" width="8" style="385" bestFit="1" customWidth="1"/>
    <col min="3856" max="3856" width="9.5703125" style="385" customWidth="1"/>
    <col min="3857" max="3858" width="11.7109375" style="385" bestFit="1" customWidth="1"/>
    <col min="3859" max="3859" width="11.28515625" style="385" bestFit="1" customWidth="1"/>
    <col min="3860" max="4096" width="8.7109375" style="385"/>
    <col min="4097" max="4097" width="14.7109375" style="385" customWidth="1"/>
    <col min="4098" max="4098" width="11.5703125" style="385" bestFit="1" customWidth="1"/>
    <col min="4099" max="4099" width="11.5703125" style="385" customWidth="1"/>
    <col min="4100" max="4100" width="9" style="385" bestFit="1" customWidth="1"/>
    <col min="4101" max="4101" width="11.28515625" style="385" customWidth="1"/>
    <col min="4102" max="4103" width="11.7109375" style="385" customWidth="1"/>
    <col min="4104" max="4104" width="12.7109375" style="385" bestFit="1" customWidth="1"/>
    <col min="4105" max="4105" width="13.28515625" style="385" bestFit="1" customWidth="1"/>
    <col min="4106" max="4106" width="12.28515625" style="385" bestFit="1" customWidth="1"/>
    <col min="4107" max="4107" width="12.28515625" style="385" customWidth="1"/>
    <col min="4108" max="4108" width="11.7109375" style="385" customWidth="1"/>
    <col min="4109" max="4110" width="10.7109375" style="385" bestFit="1" customWidth="1"/>
    <col min="4111" max="4111" width="8" style="385" bestFit="1" customWidth="1"/>
    <col min="4112" max="4112" width="9.5703125" style="385" customWidth="1"/>
    <col min="4113" max="4114" width="11.7109375" style="385" bestFit="1" customWidth="1"/>
    <col min="4115" max="4115" width="11.28515625" style="385" bestFit="1" customWidth="1"/>
    <col min="4116" max="4352" width="8.7109375" style="385"/>
    <col min="4353" max="4353" width="14.7109375" style="385" customWidth="1"/>
    <col min="4354" max="4354" width="11.5703125" style="385" bestFit="1" customWidth="1"/>
    <col min="4355" max="4355" width="11.5703125" style="385" customWidth="1"/>
    <col min="4356" max="4356" width="9" style="385" bestFit="1" customWidth="1"/>
    <col min="4357" max="4357" width="11.28515625" style="385" customWidth="1"/>
    <col min="4358" max="4359" width="11.7109375" style="385" customWidth="1"/>
    <col min="4360" max="4360" width="12.7109375" style="385" bestFit="1" customWidth="1"/>
    <col min="4361" max="4361" width="13.28515625" style="385" bestFit="1" customWidth="1"/>
    <col min="4362" max="4362" width="12.28515625" style="385" bestFit="1" customWidth="1"/>
    <col min="4363" max="4363" width="12.28515625" style="385" customWidth="1"/>
    <col min="4364" max="4364" width="11.7109375" style="385" customWidth="1"/>
    <col min="4365" max="4366" width="10.7109375" style="385" bestFit="1" customWidth="1"/>
    <col min="4367" max="4367" width="8" style="385" bestFit="1" customWidth="1"/>
    <col min="4368" max="4368" width="9.5703125" style="385" customWidth="1"/>
    <col min="4369" max="4370" width="11.7109375" style="385" bestFit="1" customWidth="1"/>
    <col min="4371" max="4371" width="11.28515625" style="385" bestFit="1" customWidth="1"/>
    <col min="4372" max="4608" width="8.7109375" style="385"/>
    <col min="4609" max="4609" width="14.7109375" style="385" customWidth="1"/>
    <col min="4610" max="4610" width="11.5703125" style="385" bestFit="1" customWidth="1"/>
    <col min="4611" max="4611" width="11.5703125" style="385" customWidth="1"/>
    <col min="4612" max="4612" width="9" style="385" bestFit="1" customWidth="1"/>
    <col min="4613" max="4613" width="11.28515625" style="385" customWidth="1"/>
    <col min="4614" max="4615" width="11.7109375" style="385" customWidth="1"/>
    <col min="4616" max="4616" width="12.7109375" style="385" bestFit="1" customWidth="1"/>
    <col min="4617" max="4617" width="13.28515625" style="385" bestFit="1" customWidth="1"/>
    <col min="4618" max="4618" width="12.28515625" style="385" bestFit="1" customWidth="1"/>
    <col min="4619" max="4619" width="12.28515625" style="385" customWidth="1"/>
    <col min="4620" max="4620" width="11.7109375" style="385" customWidth="1"/>
    <col min="4621" max="4622" width="10.7109375" style="385" bestFit="1" customWidth="1"/>
    <col min="4623" max="4623" width="8" style="385" bestFit="1" customWidth="1"/>
    <col min="4624" max="4624" width="9.5703125" style="385" customWidth="1"/>
    <col min="4625" max="4626" width="11.7109375" style="385" bestFit="1" customWidth="1"/>
    <col min="4627" max="4627" width="11.28515625" style="385" bestFit="1" customWidth="1"/>
    <col min="4628" max="4864" width="8.7109375" style="385"/>
    <col min="4865" max="4865" width="14.7109375" style="385" customWidth="1"/>
    <col min="4866" max="4866" width="11.5703125" style="385" bestFit="1" customWidth="1"/>
    <col min="4867" max="4867" width="11.5703125" style="385" customWidth="1"/>
    <col min="4868" max="4868" width="9" style="385" bestFit="1" customWidth="1"/>
    <col min="4869" max="4869" width="11.28515625" style="385" customWidth="1"/>
    <col min="4870" max="4871" width="11.7109375" style="385" customWidth="1"/>
    <col min="4872" max="4872" width="12.7109375" style="385" bestFit="1" customWidth="1"/>
    <col min="4873" max="4873" width="13.28515625" style="385" bestFit="1" customWidth="1"/>
    <col min="4874" max="4874" width="12.28515625" style="385" bestFit="1" customWidth="1"/>
    <col min="4875" max="4875" width="12.28515625" style="385" customWidth="1"/>
    <col min="4876" max="4876" width="11.7109375" style="385" customWidth="1"/>
    <col min="4877" max="4878" width="10.7109375" style="385" bestFit="1" customWidth="1"/>
    <col min="4879" max="4879" width="8" style="385" bestFit="1" customWidth="1"/>
    <col min="4880" max="4880" width="9.5703125" style="385" customWidth="1"/>
    <col min="4881" max="4882" width="11.7109375" style="385" bestFit="1" customWidth="1"/>
    <col min="4883" max="4883" width="11.28515625" style="385" bestFit="1" customWidth="1"/>
    <col min="4884" max="5120" width="8.7109375" style="385"/>
    <col min="5121" max="5121" width="14.7109375" style="385" customWidth="1"/>
    <col min="5122" max="5122" width="11.5703125" style="385" bestFit="1" customWidth="1"/>
    <col min="5123" max="5123" width="11.5703125" style="385" customWidth="1"/>
    <col min="5124" max="5124" width="9" style="385" bestFit="1" customWidth="1"/>
    <col min="5125" max="5125" width="11.28515625" style="385" customWidth="1"/>
    <col min="5126" max="5127" width="11.7109375" style="385" customWidth="1"/>
    <col min="5128" max="5128" width="12.7109375" style="385" bestFit="1" customWidth="1"/>
    <col min="5129" max="5129" width="13.28515625" style="385" bestFit="1" customWidth="1"/>
    <col min="5130" max="5130" width="12.28515625" style="385" bestFit="1" customWidth="1"/>
    <col min="5131" max="5131" width="12.28515625" style="385" customWidth="1"/>
    <col min="5132" max="5132" width="11.7109375" style="385" customWidth="1"/>
    <col min="5133" max="5134" width="10.7109375" style="385" bestFit="1" customWidth="1"/>
    <col min="5135" max="5135" width="8" style="385" bestFit="1" customWidth="1"/>
    <col min="5136" max="5136" width="9.5703125" style="385" customWidth="1"/>
    <col min="5137" max="5138" width="11.7109375" style="385" bestFit="1" customWidth="1"/>
    <col min="5139" max="5139" width="11.28515625" style="385" bestFit="1" customWidth="1"/>
    <col min="5140" max="5376" width="8.7109375" style="385"/>
    <col min="5377" max="5377" width="14.7109375" style="385" customWidth="1"/>
    <col min="5378" max="5378" width="11.5703125" style="385" bestFit="1" customWidth="1"/>
    <col min="5379" max="5379" width="11.5703125" style="385" customWidth="1"/>
    <col min="5380" max="5380" width="9" style="385" bestFit="1" customWidth="1"/>
    <col min="5381" max="5381" width="11.28515625" style="385" customWidth="1"/>
    <col min="5382" max="5383" width="11.7109375" style="385" customWidth="1"/>
    <col min="5384" max="5384" width="12.7109375" style="385" bestFit="1" customWidth="1"/>
    <col min="5385" max="5385" width="13.28515625" style="385" bestFit="1" customWidth="1"/>
    <col min="5386" max="5386" width="12.28515625" style="385" bestFit="1" customWidth="1"/>
    <col min="5387" max="5387" width="12.28515625" style="385" customWidth="1"/>
    <col min="5388" max="5388" width="11.7109375" style="385" customWidth="1"/>
    <col min="5389" max="5390" width="10.7109375" style="385" bestFit="1" customWidth="1"/>
    <col min="5391" max="5391" width="8" style="385" bestFit="1" customWidth="1"/>
    <col min="5392" max="5392" width="9.5703125" style="385" customWidth="1"/>
    <col min="5393" max="5394" width="11.7109375" style="385" bestFit="1" customWidth="1"/>
    <col min="5395" max="5395" width="11.28515625" style="385" bestFit="1" customWidth="1"/>
    <col min="5396" max="5632" width="8.7109375" style="385"/>
    <col min="5633" max="5633" width="14.7109375" style="385" customWidth="1"/>
    <col min="5634" max="5634" width="11.5703125" style="385" bestFit="1" customWidth="1"/>
    <col min="5635" max="5635" width="11.5703125" style="385" customWidth="1"/>
    <col min="5636" max="5636" width="9" style="385" bestFit="1" customWidth="1"/>
    <col min="5637" max="5637" width="11.28515625" style="385" customWidth="1"/>
    <col min="5638" max="5639" width="11.7109375" style="385" customWidth="1"/>
    <col min="5640" max="5640" width="12.7109375" style="385" bestFit="1" customWidth="1"/>
    <col min="5641" max="5641" width="13.28515625" style="385" bestFit="1" customWidth="1"/>
    <col min="5642" max="5642" width="12.28515625" style="385" bestFit="1" customWidth="1"/>
    <col min="5643" max="5643" width="12.28515625" style="385" customWidth="1"/>
    <col min="5644" max="5644" width="11.7109375" style="385" customWidth="1"/>
    <col min="5645" max="5646" width="10.7109375" style="385" bestFit="1" customWidth="1"/>
    <col min="5647" max="5647" width="8" style="385" bestFit="1" customWidth="1"/>
    <col min="5648" max="5648" width="9.5703125" style="385" customWidth="1"/>
    <col min="5649" max="5650" width="11.7109375" style="385" bestFit="1" customWidth="1"/>
    <col min="5651" max="5651" width="11.28515625" style="385" bestFit="1" customWidth="1"/>
    <col min="5652" max="5888" width="8.7109375" style="385"/>
    <col min="5889" max="5889" width="14.7109375" style="385" customWidth="1"/>
    <col min="5890" max="5890" width="11.5703125" style="385" bestFit="1" customWidth="1"/>
    <col min="5891" max="5891" width="11.5703125" style="385" customWidth="1"/>
    <col min="5892" max="5892" width="9" style="385" bestFit="1" customWidth="1"/>
    <col min="5893" max="5893" width="11.28515625" style="385" customWidth="1"/>
    <col min="5894" max="5895" width="11.7109375" style="385" customWidth="1"/>
    <col min="5896" max="5896" width="12.7109375" style="385" bestFit="1" customWidth="1"/>
    <col min="5897" max="5897" width="13.28515625" style="385" bestFit="1" customWidth="1"/>
    <col min="5898" max="5898" width="12.28515625" style="385" bestFit="1" customWidth="1"/>
    <col min="5899" max="5899" width="12.28515625" style="385" customWidth="1"/>
    <col min="5900" max="5900" width="11.7109375" style="385" customWidth="1"/>
    <col min="5901" max="5902" width="10.7109375" style="385" bestFit="1" customWidth="1"/>
    <col min="5903" max="5903" width="8" style="385" bestFit="1" customWidth="1"/>
    <col min="5904" max="5904" width="9.5703125" style="385" customWidth="1"/>
    <col min="5905" max="5906" width="11.7109375" style="385" bestFit="1" customWidth="1"/>
    <col min="5907" max="5907" width="11.28515625" style="385" bestFit="1" customWidth="1"/>
    <col min="5908" max="6144" width="8.7109375" style="385"/>
    <col min="6145" max="6145" width="14.7109375" style="385" customWidth="1"/>
    <col min="6146" max="6146" width="11.5703125" style="385" bestFit="1" customWidth="1"/>
    <col min="6147" max="6147" width="11.5703125" style="385" customWidth="1"/>
    <col min="6148" max="6148" width="9" style="385" bestFit="1" customWidth="1"/>
    <col min="6149" max="6149" width="11.28515625" style="385" customWidth="1"/>
    <col min="6150" max="6151" width="11.7109375" style="385" customWidth="1"/>
    <col min="6152" max="6152" width="12.7109375" style="385" bestFit="1" customWidth="1"/>
    <col min="6153" max="6153" width="13.28515625" style="385" bestFit="1" customWidth="1"/>
    <col min="6154" max="6154" width="12.28515625" style="385" bestFit="1" customWidth="1"/>
    <col min="6155" max="6155" width="12.28515625" style="385" customWidth="1"/>
    <col min="6156" max="6156" width="11.7109375" style="385" customWidth="1"/>
    <col min="6157" max="6158" width="10.7109375" style="385" bestFit="1" customWidth="1"/>
    <col min="6159" max="6159" width="8" style="385" bestFit="1" customWidth="1"/>
    <col min="6160" max="6160" width="9.5703125" style="385" customWidth="1"/>
    <col min="6161" max="6162" width="11.7109375" style="385" bestFit="1" customWidth="1"/>
    <col min="6163" max="6163" width="11.28515625" style="385" bestFit="1" customWidth="1"/>
    <col min="6164" max="6400" width="8.7109375" style="385"/>
    <col min="6401" max="6401" width="14.7109375" style="385" customWidth="1"/>
    <col min="6402" max="6402" width="11.5703125" style="385" bestFit="1" customWidth="1"/>
    <col min="6403" max="6403" width="11.5703125" style="385" customWidth="1"/>
    <col min="6404" max="6404" width="9" style="385" bestFit="1" customWidth="1"/>
    <col min="6405" max="6405" width="11.28515625" style="385" customWidth="1"/>
    <col min="6406" max="6407" width="11.7109375" style="385" customWidth="1"/>
    <col min="6408" max="6408" width="12.7109375" style="385" bestFit="1" customWidth="1"/>
    <col min="6409" max="6409" width="13.28515625" style="385" bestFit="1" customWidth="1"/>
    <col min="6410" max="6410" width="12.28515625" style="385" bestFit="1" customWidth="1"/>
    <col min="6411" max="6411" width="12.28515625" style="385" customWidth="1"/>
    <col min="6412" max="6412" width="11.7109375" style="385" customWidth="1"/>
    <col min="6413" max="6414" width="10.7109375" style="385" bestFit="1" customWidth="1"/>
    <col min="6415" max="6415" width="8" style="385" bestFit="1" customWidth="1"/>
    <col min="6416" max="6416" width="9.5703125" style="385" customWidth="1"/>
    <col min="6417" max="6418" width="11.7109375" style="385" bestFit="1" customWidth="1"/>
    <col min="6419" max="6419" width="11.28515625" style="385" bestFit="1" customWidth="1"/>
    <col min="6420" max="6656" width="8.7109375" style="385"/>
    <col min="6657" max="6657" width="14.7109375" style="385" customWidth="1"/>
    <col min="6658" max="6658" width="11.5703125" style="385" bestFit="1" customWidth="1"/>
    <col min="6659" max="6659" width="11.5703125" style="385" customWidth="1"/>
    <col min="6660" max="6660" width="9" style="385" bestFit="1" customWidth="1"/>
    <col min="6661" max="6661" width="11.28515625" style="385" customWidth="1"/>
    <col min="6662" max="6663" width="11.7109375" style="385" customWidth="1"/>
    <col min="6664" max="6664" width="12.7109375" style="385" bestFit="1" customWidth="1"/>
    <col min="6665" max="6665" width="13.28515625" style="385" bestFit="1" customWidth="1"/>
    <col min="6666" max="6666" width="12.28515625" style="385" bestFit="1" customWidth="1"/>
    <col min="6667" max="6667" width="12.28515625" style="385" customWidth="1"/>
    <col min="6668" max="6668" width="11.7109375" style="385" customWidth="1"/>
    <col min="6669" max="6670" width="10.7109375" style="385" bestFit="1" customWidth="1"/>
    <col min="6671" max="6671" width="8" style="385" bestFit="1" customWidth="1"/>
    <col min="6672" max="6672" width="9.5703125" style="385" customWidth="1"/>
    <col min="6673" max="6674" width="11.7109375" style="385" bestFit="1" customWidth="1"/>
    <col min="6675" max="6675" width="11.28515625" style="385" bestFit="1" customWidth="1"/>
    <col min="6676" max="6912" width="8.7109375" style="385"/>
    <col min="6913" max="6913" width="14.7109375" style="385" customWidth="1"/>
    <col min="6914" max="6914" width="11.5703125" style="385" bestFit="1" customWidth="1"/>
    <col min="6915" max="6915" width="11.5703125" style="385" customWidth="1"/>
    <col min="6916" max="6916" width="9" style="385" bestFit="1" customWidth="1"/>
    <col min="6917" max="6917" width="11.28515625" style="385" customWidth="1"/>
    <col min="6918" max="6919" width="11.7109375" style="385" customWidth="1"/>
    <col min="6920" max="6920" width="12.7109375" style="385" bestFit="1" customWidth="1"/>
    <col min="6921" max="6921" width="13.28515625" style="385" bestFit="1" customWidth="1"/>
    <col min="6922" max="6922" width="12.28515625" style="385" bestFit="1" customWidth="1"/>
    <col min="6923" max="6923" width="12.28515625" style="385" customWidth="1"/>
    <col min="6924" max="6924" width="11.7109375" style="385" customWidth="1"/>
    <col min="6925" max="6926" width="10.7109375" style="385" bestFit="1" customWidth="1"/>
    <col min="6927" max="6927" width="8" style="385" bestFit="1" customWidth="1"/>
    <col min="6928" max="6928" width="9.5703125" style="385" customWidth="1"/>
    <col min="6929" max="6930" width="11.7109375" style="385" bestFit="1" customWidth="1"/>
    <col min="6931" max="6931" width="11.28515625" style="385" bestFit="1" customWidth="1"/>
    <col min="6932" max="7168" width="8.7109375" style="385"/>
    <col min="7169" max="7169" width="14.7109375" style="385" customWidth="1"/>
    <col min="7170" max="7170" width="11.5703125" style="385" bestFit="1" customWidth="1"/>
    <col min="7171" max="7171" width="11.5703125" style="385" customWidth="1"/>
    <col min="7172" max="7172" width="9" style="385" bestFit="1" customWidth="1"/>
    <col min="7173" max="7173" width="11.28515625" style="385" customWidth="1"/>
    <col min="7174" max="7175" width="11.7109375" style="385" customWidth="1"/>
    <col min="7176" max="7176" width="12.7109375" style="385" bestFit="1" customWidth="1"/>
    <col min="7177" max="7177" width="13.28515625" style="385" bestFit="1" customWidth="1"/>
    <col min="7178" max="7178" width="12.28515625" style="385" bestFit="1" customWidth="1"/>
    <col min="7179" max="7179" width="12.28515625" style="385" customWidth="1"/>
    <col min="7180" max="7180" width="11.7109375" style="385" customWidth="1"/>
    <col min="7181" max="7182" width="10.7109375" style="385" bestFit="1" customWidth="1"/>
    <col min="7183" max="7183" width="8" style="385" bestFit="1" customWidth="1"/>
    <col min="7184" max="7184" width="9.5703125" style="385" customWidth="1"/>
    <col min="7185" max="7186" width="11.7109375" style="385" bestFit="1" customWidth="1"/>
    <col min="7187" max="7187" width="11.28515625" style="385" bestFit="1" customWidth="1"/>
    <col min="7188" max="7424" width="8.7109375" style="385"/>
    <col min="7425" max="7425" width="14.7109375" style="385" customWidth="1"/>
    <col min="7426" max="7426" width="11.5703125" style="385" bestFit="1" customWidth="1"/>
    <col min="7427" max="7427" width="11.5703125" style="385" customWidth="1"/>
    <col min="7428" max="7428" width="9" style="385" bestFit="1" customWidth="1"/>
    <col min="7429" max="7429" width="11.28515625" style="385" customWidth="1"/>
    <col min="7430" max="7431" width="11.7109375" style="385" customWidth="1"/>
    <col min="7432" max="7432" width="12.7109375" style="385" bestFit="1" customWidth="1"/>
    <col min="7433" max="7433" width="13.28515625" style="385" bestFit="1" customWidth="1"/>
    <col min="7434" max="7434" width="12.28515625" style="385" bestFit="1" customWidth="1"/>
    <col min="7435" max="7435" width="12.28515625" style="385" customWidth="1"/>
    <col min="7436" max="7436" width="11.7109375" style="385" customWidth="1"/>
    <col min="7437" max="7438" width="10.7109375" style="385" bestFit="1" customWidth="1"/>
    <col min="7439" max="7439" width="8" style="385" bestFit="1" customWidth="1"/>
    <col min="7440" max="7440" width="9.5703125" style="385" customWidth="1"/>
    <col min="7441" max="7442" width="11.7109375" style="385" bestFit="1" customWidth="1"/>
    <col min="7443" max="7443" width="11.28515625" style="385" bestFit="1" customWidth="1"/>
    <col min="7444" max="7680" width="8.7109375" style="385"/>
    <col min="7681" max="7681" width="14.7109375" style="385" customWidth="1"/>
    <col min="7682" max="7682" width="11.5703125" style="385" bestFit="1" customWidth="1"/>
    <col min="7683" max="7683" width="11.5703125" style="385" customWidth="1"/>
    <col min="7684" max="7684" width="9" style="385" bestFit="1" customWidth="1"/>
    <col min="7685" max="7685" width="11.28515625" style="385" customWidth="1"/>
    <col min="7686" max="7687" width="11.7109375" style="385" customWidth="1"/>
    <col min="7688" max="7688" width="12.7109375" style="385" bestFit="1" customWidth="1"/>
    <col min="7689" max="7689" width="13.28515625" style="385" bestFit="1" customWidth="1"/>
    <col min="7690" max="7690" width="12.28515625" style="385" bestFit="1" customWidth="1"/>
    <col min="7691" max="7691" width="12.28515625" style="385" customWidth="1"/>
    <col min="7692" max="7692" width="11.7109375" style="385" customWidth="1"/>
    <col min="7693" max="7694" width="10.7109375" style="385" bestFit="1" customWidth="1"/>
    <col min="7695" max="7695" width="8" style="385" bestFit="1" customWidth="1"/>
    <col min="7696" max="7696" width="9.5703125" style="385" customWidth="1"/>
    <col min="7697" max="7698" width="11.7109375" style="385" bestFit="1" customWidth="1"/>
    <col min="7699" max="7699" width="11.28515625" style="385" bestFit="1" customWidth="1"/>
    <col min="7700" max="7936" width="8.7109375" style="385"/>
    <col min="7937" max="7937" width="14.7109375" style="385" customWidth="1"/>
    <col min="7938" max="7938" width="11.5703125" style="385" bestFit="1" customWidth="1"/>
    <col min="7939" max="7939" width="11.5703125" style="385" customWidth="1"/>
    <col min="7940" max="7940" width="9" style="385" bestFit="1" customWidth="1"/>
    <col min="7941" max="7941" width="11.28515625" style="385" customWidth="1"/>
    <col min="7942" max="7943" width="11.7109375" style="385" customWidth="1"/>
    <col min="7944" max="7944" width="12.7109375" style="385" bestFit="1" customWidth="1"/>
    <col min="7945" max="7945" width="13.28515625" style="385" bestFit="1" customWidth="1"/>
    <col min="7946" max="7946" width="12.28515625" style="385" bestFit="1" customWidth="1"/>
    <col min="7947" max="7947" width="12.28515625" style="385" customWidth="1"/>
    <col min="7948" max="7948" width="11.7109375" style="385" customWidth="1"/>
    <col min="7949" max="7950" width="10.7109375" style="385" bestFit="1" customWidth="1"/>
    <col min="7951" max="7951" width="8" style="385" bestFit="1" customWidth="1"/>
    <col min="7952" max="7952" width="9.5703125" style="385" customWidth="1"/>
    <col min="7953" max="7954" width="11.7109375" style="385" bestFit="1" customWidth="1"/>
    <col min="7955" max="7955" width="11.28515625" style="385" bestFit="1" customWidth="1"/>
    <col min="7956" max="8192" width="8.7109375" style="385"/>
    <col min="8193" max="8193" width="14.7109375" style="385" customWidth="1"/>
    <col min="8194" max="8194" width="11.5703125" style="385" bestFit="1" customWidth="1"/>
    <col min="8195" max="8195" width="11.5703125" style="385" customWidth="1"/>
    <col min="8196" max="8196" width="9" style="385" bestFit="1" customWidth="1"/>
    <col min="8197" max="8197" width="11.28515625" style="385" customWidth="1"/>
    <col min="8198" max="8199" width="11.7109375" style="385" customWidth="1"/>
    <col min="8200" max="8200" width="12.7109375" style="385" bestFit="1" customWidth="1"/>
    <col min="8201" max="8201" width="13.28515625" style="385" bestFit="1" customWidth="1"/>
    <col min="8202" max="8202" width="12.28515625" style="385" bestFit="1" customWidth="1"/>
    <col min="8203" max="8203" width="12.28515625" style="385" customWidth="1"/>
    <col min="8204" max="8204" width="11.7109375" style="385" customWidth="1"/>
    <col min="8205" max="8206" width="10.7109375" style="385" bestFit="1" customWidth="1"/>
    <col min="8207" max="8207" width="8" style="385" bestFit="1" customWidth="1"/>
    <col min="8208" max="8208" width="9.5703125" style="385" customWidth="1"/>
    <col min="8209" max="8210" width="11.7109375" style="385" bestFit="1" customWidth="1"/>
    <col min="8211" max="8211" width="11.28515625" style="385" bestFit="1" customWidth="1"/>
    <col min="8212" max="8448" width="8.7109375" style="385"/>
    <col min="8449" max="8449" width="14.7109375" style="385" customWidth="1"/>
    <col min="8450" max="8450" width="11.5703125" style="385" bestFit="1" customWidth="1"/>
    <col min="8451" max="8451" width="11.5703125" style="385" customWidth="1"/>
    <col min="8452" max="8452" width="9" style="385" bestFit="1" customWidth="1"/>
    <col min="8453" max="8453" width="11.28515625" style="385" customWidth="1"/>
    <col min="8454" max="8455" width="11.7109375" style="385" customWidth="1"/>
    <col min="8456" max="8456" width="12.7109375" style="385" bestFit="1" customWidth="1"/>
    <col min="8457" max="8457" width="13.28515625" style="385" bestFit="1" customWidth="1"/>
    <col min="8458" max="8458" width="12.28515625" style="385" bestFit="1" customWidth="1"/>
    <col min="8459" max="8459" width="12.28515625" style="385" customWidth="1"/>
    <col min="8460" max="8460" width="11.7109375" style="385" customWidth="1"/>
    <col min="8461" max="8462" width="10.7109375" style="385" bestFit="1" customWidth="1"/>
    <col min="8463" max="8463" width="8" style="385" bestFit="1" customWidth="1"/>
    <col min="8464" max="8464" width="9.5703125" style="385" customWidth="1"/>
    <col min="8465" max="8466" width="11.7109375" style="385" bestFit="1" customWidth="1"/>
    <col min="8467" max="8467" width="11.28515625" style="385" bestFit="1" customWidth="1"/>
    <col min="8468" max="8704" width="8.7109375" style="385"/>
    <col min="8705" max="8705" width="14.7109375" style="385" customWidth="1"/>
    <col min="8706" max="8706" width="11.5703125" style="385" bestFit="1" customWidth="1"/>
    <col min="8707" max="8707" width="11.5703125" style="385" customWidth="1"/>
    <col min="8708" max="8708" width="9" style="385" bestFit="1" customWidth="1"/>
    <col min="8709" max="8709" width="11.28515625" style="385" customWidth="1"/>
    <col min="8710" max="8711" width="11.7109375" style="385" customWidth="1"/>
    <col min="8712" max="8712" width="12.7109375" style="385" bestFit="1" customWidth="1"/>
    <col min="8713" max="8713" width="13.28515625" style="385" bestFit="1" customWidth="1"/>
    <col min="8714" max="8714" width="12.28515625" style="385" bestFit="1" customWidth="1"/>
    <col min="8715" max="8715" width="12.28515625" style="385" customWidth="1"/>
    <col min="8716" max="8716" width="11.7109375" style="385" customWidth="1"/>
    <col min="8717" max="8718" width="10.7109375" style="385" bestFit="1" customWidth="1"/>
    <col min="8719" max="8719" width="8" style="385" bestFit="1" customWidth="1"/>
    <col min="8720" max="8720" width="9.5703125" style="385" customWidth="1"/>
    <col min="8721" max="8722" width="11.7109375" style="385" bestFit="1" customWidth="1"/>
    <col min="8723" max="8723" width="11.28515625" style="385" bestFit="1" customWidth="1"/>
    <col min="8724" max="8960" width="8.7109375" style="385"/>
    <col min="8961" max="8961" width="14.7109375" style="385" customWidth="1"/>
    <col min="8962" max="8962" width="11.5703125" style="385" bestFit="1" customWidth="1"/>
    <col min="8963" max="8963" width="11.5703125" style="385" customWidth="1"/>
    <col min="8964" max="8964" width="9" style="385" bestFit="1" customWidth="1"/>
    <col min="8965" max="8965" width="11.28515625" style="385" customWidth="1"/>
    <col min="8966" max="8967" width="11.7109375" style="385" customWidth="1"/>
    <col min="8968" max="8968" width="12.7109375" style="385" bestFit="1" customWidth="1"/>
    <col min="8969" max="8969" width="13.28515625" style="385" bestFit="1" customWidth="1"/>
    <col min="8970" max="8970" width="12.28515625" style="385" bestFit="1" customWidth="1"/>
    <col min="8971" max="8971" width="12.28515625" style="385" customWidth="1"/>
    <col min="8972" max="8972" width="11.7109375" style="385" customWidth="1"/>
    <col min="8973" max="8974" width="10.7109375" style="385" bestFit="1" customWidth="1"/>
    <col min="8975" max="8975" width="8" style="385" bestFit="1" customWidth="1"/>
    <col min="8976" max="8976" width="9.5703125" style="385" customWidth="1"/>
    <col min="8977" max="8978" width="11.7109375" style="385" bestFit="1" customWidth="1"/>
    <col min="8979" max="8979" width="11.28515625" style="385" bestFit="1" customWidth="1"/>
    <col min="8980" max="9216" width="8.7109375" style="385"/>
    <col min="9217" max="9217" width="14.7109375" style="385" customWidth="1"/>
    <col min="9218" max="9218" width="11.5703125" style="385" bestFit="1" customWidth="1"/>
    <col min="9219" max="9219" width="11.5703125" style="385" customWidth="1"/>
    <col min="9220" max="9220" width="9" style="385" bestFit="1" customWidth="1"/>
    <col min="9221" max="9221" width="11.28515625" style="385" customWidth="1"/>
    <col min="9222" max="9223" width="11.7109375" style="385" customWidth="1"/>
    <col min="9224" max="9224" width="12.7109375" style="385" bestFit="1" customWidth="1"/>
    <col min="9225" max="9225" width="13.28515625" style="385" bestFit="1" customWidth="1"/>
    <col min="9226" max="9226" width="12.28515625" style="385" bestFit="1" customWidth="1"/>
    <col min="9227" max="9227" width="12.28515625" style="385" customWidth="1"/>
    <col min="9228" max="9228" width="11.7109375" style="385" customWidth="1"/>
    <col min="9229" max="9230" width="10.7109375" style="385" bestFit="1" customWidth="1"/>
    <col min="9231" max="9231" width="8" style="385" bestFit="1" customWidth="1"/>
    <col min="9232" max="9232" width="9.5703125" style="385" customWidth="1"/>
    <col min="9233" max="9234" width="11.7109375" style="385" bestFit="1" customWidth="1"/>
    <col min="9235" max="9235" width="11.28515625" style="385" bestFit="1" customWidth="1"/>
    <col min="9236" max="9472" width="8.7109375" style="385"/>
    <col min="9473" max="9473" width="14.7109375" style="385" customWidth="1"/>
    <col min="9474" max="9474" width="11.5703125" style="385" bestFit="1" customWidth="1"/>
    <col min="9475" max="9475" width="11.5703125" style="385" customWidth="1"/>
    <col min="9476" max="9476" width="9" style="385" bestFit="1" customWidth="1"/>
    <col min="9477" max="9477" width="11.28515625" style="385" customWidth="1"/>
    <col min="9478" max="9479" width="11.7109375" style="385" customWidth="1"/>
    <col min="9480" max="9480" width="12.7109375" style="385" bestFit="1" customWidth="1"/>
    <col min="9481" max="9481" width="13.28515625" style="385" bestFit="1" customWidth="1"/>
    <col min="9482" max="9482" width="12.28515625" style="385" bestFit="1" customWidth="1"/>
    <col min="9483" max="9483" width="12.28515625" style="385" customWidth="1"/>
    <col min="9484" max="9484" width="11.7109375" style="385" customWidth="1"/>
    <col min="9485" max="9486" width="10.7109375" style="385" bestFit="1" customWidth="1"/>
    <col min="9487" max="9487" width="8" style="385" bestFit="1" customWidth="1"/>
    <col min="9488" max="9488" width="9.5703125" style="385" customWidth="1"/>
    <col min="9489" max="9490" width="11.7109375" style="385" bestFit="1" customWidth="1"/>
    <col min="9491" max="9491" width="11.28515625" style="385" bestFit="1" customWidth="1"/>
    <col min="9492" max="9728" width="8.7109375" style="385"/>
    <col min="9729" max="9729" width="14.7109375" style="385" customWidth="1"/>
    <col min="9730" max="9730" width="11.5703125" style="385" bestFit="1" customWidth="1"/>
    <col min="9731" max="9731" width="11.5703125" style="385" customWidth="1"/>
    <col min="9732" max="9732" width="9" style="385" bestFit="1" customWidth="1"/>
    <col min="9733" max="9733" width="11.28515625" style="385" customWidth="1"/>
    <col min="9734" max="9735" width="11.7109375" style="385" customWidth="1"/>
    <col min="9736" max="9736" width="12.7109375" style="385" bestFit="1" customWidth="1"/>
    <col min="9737" max="9737" width="13.28515625" style="385" bestFit="1" customWidth="1"/>
    <col min="9738" max="9738" width="12.28515625" style="385" bestFit="1" customWidth="1"/>
    <col min="9739" max="9739" width="12.28515625" style="385" customWidth="1"/>
    <col min="9740" max="9740" width="11.7109375" style="385" customWidth="1"/>
    <col min="9741" max="9742" width="10.7109375" style="385" bestFit="1" customWidth="1"/>
    <col min="9743" max="9743" width="8" style="385" bestFit="1" customWidth="1"/>
    <col min="9744" max="9744" width="9.5703125" style="385" customWidth="1"/>
    <col min="9745" max="9746" width="11.7109375" style="385" bestFit="1" customWidth="1"/>
    <col min="9747" max="9747" width="11.28515625" style="385" bestFit="1" customWidth="1"/>
    <col min="9748" max="9984" width="8.7109375" style="385"/>
    <col min="9985" max="9985" width="14.7109375" style="385" customWidth="1"/>
    <col min="9986" max="9986" width="11.5703125" style="385" bestFit="1" customWidth="1"/>
    <col min="9987" max="9987" width="11.5703125" style="385" customWidth="1"/>
    <col min="9988" max="9988" width="9" style="385" bestFit="1" customWidth="1"/>
    <col min="9989" max="9989" width="11.28515625" style="385" customWidth="1"/>
    <col min="9990" max="9991" width="11.7109375" style="385" customWidth="1"/>
    <col min="9992" max="9992" width="12.7109375" style="385" bestFit="1" customWidth="1"/>
    <col min="9993" max="9993" width="13.28515625" style="385" bestFit="1" customWidth="1"/>
    <col min="9994" max="9994" width="12.28515625" style="385" bestFit="1" customWidth="1"/>
    <col min="9995" max="9995" width="12.28515625" style="385" customWidth="1"/>
    <col min="9996" max="9996" width="11.7109375" style="385" customWidth="1"/>
    <col min="9997" max="9998" width="10.7109375" style="385" bestFit="1" customWidth="1"/>
    <col min="9999" max="9999" width="8" style="385" bestFit="1" customWidth="1"/>
    <col min="10000" max="10000" width="9.5703125" style="385" customWidth="1"/>
    <col min="10001" max="10002" width="11.7109375" style="385" bestFit="1" customWidth="1"/>
    <col min="10003" max="10003" width="11.28515625" style="385" bestFit="1" customWidth="1"/>
    <col min="10004" max="10240" width="8.7109375" style="385"/>
    <col min="10241" max="10241" width="14.7109375" style="385" customWidth="1"/>
    <col min="10242" max="10242" width="11.5703125" style="385" bestFit="1" customWidth="1"/>
    <col min="10243" max="10243" width="11.5703125" style="385" customWidth="1"/>
    <col min="10244" max="10244" width="9" style="385" bestFit="1" customWidth="1"/>
    <col min="10245" max="10245" width="11.28515625" style="385" customWidth="1"/>
    <col min="10246" max="10247" width="11.7109375" style="385" customWidth="1"/>
    <col min="10248" max="10248" width="12.7109375" style="385" bestFit="1" customWidth="1"/>
    <col min="10249" max="10249" width="13.28515625" style="385" bestFit="1" customWidth="1"/>
    <col min="10250" max="10250" width="12.28515625" style="385" bestFit="1" customWidth="1"/>
    <col min="10251" max="10251" width="12.28515625" style="385" customWidth="1"/>
    <col min="10252" max="10252" width="11.7109375" style="385" customWidth="1"/>
    <col min="10253" max="10254" width="10.7109375" style="385" bestFit="1" customWidth="1"/>
    <col min="10255" max="10255" width="8" style="385" bestFit="1" customWidth="1"/>
    <col min="10256" max="10256" width="9.5703125" style="385" customWidth="1"/>
    <col min="10257" max="10258" width="11.7109375" style="385" bestFit="1" customWidth="1"/>
    <col min="10259" max="10259" width="11.28515625" style="385" bestFit="1" customWidth="1"/>
    <col min="10260" max="10496" width="8.7109375" style="385"/>
    <col min="10497" max="10497" width="14.7109375" style="385" customWidth="1"/>
    <col min="10498" max="10498" width="11.5703125" style="385" bestFit="1" customWidth="1"/>
    <col min="10499" max="10499" width="11.5703125" style="385" customWidth="1"/>
    <col min="10500" max="10500" width="9" style="385" bestFit="1" customWidth="1"/>
    <col min="10501" max="10501" width="11.28515625" style="385" customWidth="1"/>
    <col min="10502" max="10503" width="11.7109375" style="385" customWidth="1"/>
    <col min="10504" max="10504" width="12.7109375" style="385" bestFit="1" customWidth="1"/>
    <col min="10505" max="10505" width="13.28515625" style="385" bestFit="1" customWidth="1"/>
    <col min="10506" max="10506" width="12.28515625" style="385" bestFit="1" customWidth="1"/>
    <col min="10507" max="10507" width="12.28515625" style="385" customWidth="1"/>
    <col min="10508" max="10508" width="11.7109375" style="385" customWidth="1"/>
    <col min="10509" max="10510" width="10.7109375" style="385" bestFit="1" customWidth="1"/>
    <col min="10511" max="10511" width="8" style="385" bestFit="1" customWidth="1"/>
    <col min="10512" max="10512" width="9.5703125" style="385" customWidth="1"/>
    <col min="10513" max="10514" width="11.7109375" style="385" bestFit="1" customWidth="1"/>
    <col min="10515" max="10515" width="11.28515625" style="385" bestFit="1" customWidth="1"/>
    <col min="10516" max="10752" width="8.7109375" style="385"/>
    <col min="10753" max="10753" width="14.7109375" style="385" customWidth="1"/>
    <col min="10754" max="10754" width="11.5703125" style="385" bestFit="1" customWidth="1"/>
    <col min="10755" max="10755" width="11.5703125" style="385" customWidth="1"/>
    <col min="10756" max="10756" width="9" style="385" bestFit="1" customWidth="1"/>
    <col min="10757" max="10757" width="11.28515625" style="385" customWidth="1"/>
    <col min="10758" max="10759" width="11.7109375" style="385" customWidth="1"/>
    <col min="10760" max="10760" width="12.7109375" style="385" bestFit="1" customWidth="1"/>
    <col min="10761" max="10761" width="13.28515625" style="385" bestFit="1" customWidth="1"/>
    <col min="10762" max="10762" width="12.28515625" style="385" bestFit="1" customWidth="1"/>
    <col min="10763" max="10763" width="12.28515625" style="385" customWidth="1"/>
    <col min="10764" max="10764" width="11.7109375" style="385" customWidth="1"/>
    <col min="10765" max="10766" width="10.7109375" style="385" bestFit="1" customWidth="1"/>
    <col min="10767" max="10767" width="8" style="385" bestFit="1" customWidth="1"/>
    <col min="10768" max="10768" width="9.5703125" style="385" customWidth="1"/>
    <col min="10769" max="10770" width="11.7109375" style="385" bestFit="1" customWidth="1"/>
    <col min="10771" max="10771" width="11.28515625" style="385" bestFit="1" customWidth="1"/>
    <col min="10772" max="11008" width="8.7109375" style="385"/>
    <col min="11009" max="11009" width="14.7109375" style="385" customWidth="1"/>
    <col min="11010" max="11010" width="11.5703125" style="385" bestFit="1" customWidth="1"/>
    <col min="11011" max="11011" width="11.5703125" style="385" customWidth="1"/>
    <col min="11012" max="11012" width="9" style="385" bestFit="1" customWidth="1"/>
    <col min="11013" max="11013" width="11.28515625" style="385" customWidth="1"/>
    <col min="11014" max="11015" width="11.7109375" style="385" customWidth="1"/>
    <col min="11016" max="11016" width="12.7109375" style="385" bestFit="1" customWidth="1"/>
    <col min="11017" max="11017" width="13.28515625" style="385" bestFit="1" customWidth="1"/>
    <col min="11018" max="11018" width="12.28515625" style="385" bestFit="1" customWidth="1"/>
    <col min="11019" max="11019" width="12.28515625" style="385" customWidth="1"/>
    <col min="11020" max="11020" width="11.7109375" style="385" customWidth="1"/>
    <col min="11021" max="11022" width="10.7109375" style="385" bestFit="1" customWidth="1"/>
    <col min="11023" max="11023" width="8" style="385" bestFit="1" customWidth="1"/>
    <col min="11024" max="11024" width="9.5703125" style="385" customWidth="1"/>
    <col min="11025" max="11026" width="11.7109375" style="385" bestFit="1" customWidth="1"/>
    <col min="11027" max="11027" width="11.28515625" style="385" bestFit="1" customWidth="1"/>
    <col min="11028" max="11264" width="8.7109375" style="385"/>
    <col min="11265" max="11265" width="14.7109375" style="385" customWidth="1"/>
    <col min="11266" max="11266" width="11.5703125" style="385" bestFit="1" customWidth="1"/>
    <col min="11267" max="11267" width="11.5703125" style="385" customWidth="1"/>
    <col min="11268" max="11268" width="9" style="385" bestFit="1" customWidth="1"/>
    <col min="11269" max="11269" width="11.28515625" style="385" customWidth="1"/>
    <col min="11270" max="11271" width="11.7109375" style="385" customWidth="1"/>
    <col min="11272" max="11272" width="12.7109375" style="385" bestFit="1" customWidth="1"/>
    <col min="11273" max="11273" width="13.28515625" style="385" bestFit="1" customWidth="1"/>
    <col min="11274" max="11274" width="12.28515625" style="385" bestFit="1" customWidth="1"/>
    <col min="11275" max="11275" width="12.28515625" style="385" customWidth="1"/>
    <col min="11276" max="11276" width="11.7109375" style="385" customWidth="1"/>
    <col min="11277" max="11278" width="10.7109375" style="385" bestFit="1" customWidth="1"/>
    <col min="11279" max="11279" width="8" style="385" bestFit="1" customWidth="1"/>
    <col min="11280" max="11280" width="9.5703125" style="385" customWidth="1"/>
    <col min="11281" max="11282" width="11.7109375" style="385" bestFit="1" customWidth="1"/>
    <col min="11283" max="11283" width="11.28515625" style="385" bestFit="1" customWidth="1"/>
    <col min="11284" max="11520" width="8.7109375" style="385"/>
    <col min="11521" max="11521" width="14.7109375" style="385" customWidth="1"/>
    <col min="11522" max="11522" width="11.5703125" style="385" bestFit="1" customWidth="1"/>
    <col min="11523" max="11523" width="11.5703125" style="385" customWidth="1"/>
    <col min="11524" max="11524" width="9" style="385" bestFit="1" customWidth="1"/>
    <col min="11525" max="11525" width="11.28515625" style="385" customWidth="1"/>
    <col min="11526" max="11527" width="11.7109375" style="385" customWidth="1"/>
    <col min="11528" max="11528" width="12.7109375" style="385" bestFit="1" customWidth="1"/>
    <col min="11529" max="11529" width="13.28515625" style="385" bestFit="1" customWidth="1"/>
    <col min="11530" max="11530" width="12.28515625" style="385" bestFit="1" customWidth="1"/>
    <col min="11531" max="11531" width="12.28515625" style="385" customWidth="1"/>
    <col min="11532" max="11532" width="11.7109375" style="385" customWidth="1"/>
    <col min="11533" max="11534" width="10.7109375" style="385" bestFit="1" customWidth="1"/>
    <col min="11535" max="11535" width="8" style="385" bestFit="1" customWidth="1"/>
    <col min="11536" max="11536" width="9.5703125" style="385" customWidth="1"/>
    <col min="11537" max="11538" width="11.7109375" style="385" bestFit="1" customWidth="1"/>
    <col min="11539" max="11539" width="11.28515625" style="385" bestFit="1" customWidth="1"/>
    <col min="11540" max="11776" width="8.7109375" style="385"/>
    <col min="11777" max="11777" width="14.7109375" style="385" customWidth="1"/>
    <col min="11778" max="11778" width="11.5703125" style="385" bestFit="1" customWidth="1"/>
    <col min="11779" max="11779" width="11.5703125" style="385" customWidth="1"/>
    <col min="11780" max="11780" width="9" style="385" bestFit="1" customWidth="1"/>
    <col min="11781" max="11781" width="11.28515625" style="385" customWidth="1"/>
    <col min="11782" max="11783" width="11.7109375" style="385" customWidth="1"/>
    <col min="11784" max="11784" width="12.7109375" style="385" bestFit="1" customWidth="1"/>
    <col min="11785" max="11785" width="13.28515625" style="385" bestFit="1" customWidth="1"/>
    <col min="11786" max="11786" width="12.28515625" style="385" bestFit="1" customWidth="1"/>
    <col min="11787" max="11787" width="12.28515625" style="385" customWidth="1"/>
    <col min="11788" max="11788" width="11.7109375" style="385" customWidth="1"/>
    <col min="11789" max="11790" width="10.7109375" style="385" bestFit="1" customWidth="1"/>
    <col min="11791" max="11791" width="8" style="385" bestFit="1" customWidth="1"/>
    <col min="11792" max="11792" width="9.5703125" style="385" customWidth="1"/>
    <col min="11793" max="11794" width="11.7109375" style="385" bestFit="1" customWidth="1"/>
    <col min="11795" max="11795" width="11.28515625" style="385" bestFit="1" customWidth="1"/>
    <col min="11796" max="12032" width="8.7109375" style="385"/>
    <col min="12033" max="12033" width="14.7109375" style="385" customWidth="1"/>
    <col min="12034" max="12034" width="11.5703125" style="385" bestFit="1" customWidth="1"/>
    <col min="12035" max="12035" width="11.5703125" style="385" customWidth="1"/>
    <col min="12036" max="12036" width="9" style="385" bestFit="1" customWidth="1"/>
    <col min="12037" max="12037" width="11.28515625" style="385" customWidth="1"/>
    <col min="12038" max="12039" width="11.7109375" style="385" customWidth="1"/>
    <col min="12040" max="12040" width="12.7109375" style="385" bestFit="1" customWidth="1"/>
    <col min="12041" max="12041" width="13.28515625" style="385" bestFit="1" customWidth="1"/>
    <col min="12042" max="12042" width="12.28515625" style="385" bestFit="1" customWidth="1"/>
    <col min="12043" max="12043" width="12.28515625" style="385" customWidth="1"/>
    <col min="12044" max="12044" width="11.7109375" style="385" customWidth="1"/>
    <col min="12045" max="12046" width="10.7109375" style="385" bestFit="1" customWidth="1"/>
    <col min="12047" max="12047" width="8" style="385" bestFit="1" customWidth="1"/>
    <col min="12048" max="12048" width="9.5703125" style="385" customWidth="1"/>
    <col min="12049" max="12050" width="11.7109375" style="385" bestFit="1" customWidth="1"/>
    <col min="12051" max="12051" width="11.28515625" style="385" bestFit="1" customWidth="1"/>
    <col min="12052" max="12288" width="8.7109375" style="385"/>
    <col min="12289" max="12289" width="14.7109375" style="385" customWidth="1"/>
    <col min="12290" max="12290" width="11.5703125" style="385" bestFit="1" customWidth="1"/>
    <col min="12291" max="12291" width="11.5703125" style="385" customWidth="1"/>
    <col min="12292" max="12292" width="9" style="385" bestFit="1" customWidth="1"/>
    <col min="12293" max="12293" width="11.28515625" style="385" customWidth="1"/>
    <col min="12294" max="12295" width="11.7109375" style="385" customWidth="1"/>
    <col min="12296" max="12296" width="12.7109375" style="385" bestFit="1" customWidth="1"/>
    <col min="12297" max="12297" width="13.28515625" style="385" bestFit="1" customWidth="1"/>
    <col min="12298" max="12298" width="12.28515625" style="385" bestFit="1" customWidth="1"/>
    <col min="12299" max="12299" width="12.28515625" style="385" customWidth="1"/>
    <col min="12300" max="12300" width="11.7109375" style="385" customWidth="1"/>
    <col min="12301" max="12302" width="10.7109375" style="385" bestFit="1" customWidth="1"/>
    <col min="12303" max="12303" width="8" style="385" bestFit="1" customWidth="1"/>
    <col min="12304" max="12304" width="9.5703125" style="385" customWidth="1"/>
    <col min="12305" max="12306" width="11.7109375" style="385" bestFit="1" customWidth="1"/>
    <col min="12307" max="12307" width="11.28515625" style="385" bestFit="1" customWidth="1"/>
    <col min="12308" max="12544" width="8.7109375" style="385"/>
    <col min="12545" max="12545" width="14.7109375" style="385" customWidth="1"/>
    <col min="12546" max="12546" width="11.5703125" style="385" bestFit="1" customWidth="1"/>
    <col min="12547" max="12547" width="11.5703125" style="385" customWidth="1"/>
    <col min="12548" max="12548" width="9" style="385" bestFit="1" customWidth="1"/>
    <col min="12549" max="12549" width="11.28515625" style="385" customWidth="1"/>
    <col min="12550" max="12551" width="11.7109375" style="385" customWidth="1"/>
    <col min="12552" max="12552" width="12.7109375" style="385" bestFit="1" customWidth="1"/>
    <col min="12553" max="12553" width="13.28515625" style="385" bestFit="1" customWidth="1"/>
    <col min="12554" max="12554" width="12.28515625" style="385" bestFit="1" customWidth="1"/>
    <col min="12555" max="12555" width="12.28515625" style="385" customWidth="1"/>
    <col min="12556" max="12556" width="11.7109375" style="385" customWidth="1"/>
    <col min="12557" max="12558" width="10.7109375" style="385" bestFit="1" customWidth="1"/>
    <col min="12559" max="12559" width="8" style="385" bestFit="1" customWidth="1"/>
    <col min="12560" max="12560" width="9.5703125" style="385" customWidth="1"/>
    <col min="12561" max="12562" width="11.7109375" style="385" bestFit="1" customWidth="1"/>
    <col min="12563" max="12563" width="11.28515625" style="385" bestFit="1" customWidth="1"/>
    <col min="12564" max="12800" width="8.7109375" style="385"/>
    <col min="12801" max="12801" width="14.7109375" style="385" customWidth="1"/>
    <col min="12802" max="12802" width="11.5703125" style="385" bestFit="1" customWidth="1"/>
    <col min="12803" max="12803" width="11.5703125" style="385" customWidth="1"/>
    <col min="12804" max="12804" width="9" style="385" bestFit="1" customWidth="1"/>
    <col min="12805" max="12805" width="11.28515625" style="385" customWidth="1"/>
    <col min="12806" max="12807" width="11.7109375" style="385" customWidth="1"/>
    <col min="12808" max="12808" width="12.7109375" style="385" bestFit="1" customWidth="1"/>
    <col min="12809" max="12809" width="13.28515625" style="385" bestFit="1" customWidth="1"/>
    <col min="12810" max="12810" width="12.28515625" style="385" bestFit="1" customWidth="1"/>
    <col min="12811" max="12811" width="12.28515625" style="385" customWidth="1"/>
    <col min="12812" max="12812" width="11.7109375" style="385" customWidth="1"/>
    <col min="12813" max="12814" width="10.7109375" style="385" bestFit="1" customWidth="1"/>
    <col min="12815" max="12815" width="8" style="385" bestFit="1" customWidth="1"/>
    <col min="12816" max="12816" width="9.5703125" style="385" customWidth="1"/>
    <col min="12817" max="12818" width="11.7109375" style="385" bestFit="1" customWidth="1"/>
    <col min="12819" max="12819" width="11.28515625" style="385" bestFit="1" customWidth="1"/>
    <col min="12820" max="13056" width="8.7109375" style="385"/>
    <col min="13057" max="13057" width="14.7109375" style="385" customWidth="1"/>
    <col min="13058" max="13058" width="11.5703125" style="385" bestFit="1" customWidth="1"/>
    <col min="13059" max="13059" width="11.5703125" style="385" customWidth="1"/>
    <col min="13060" max="13060" width="9" style="385" bestFit="1" customWidth="1"/>
    <col min="13061" max="13061" width="11.28515625" style="385" customWidth="1"/>
    <col min="13062" max="13063" width="11.7109375" style="385" customWidth="1"/>
    <col min="13064" max="13064" width="12.7109375" style="385" bestFit="1" customWidth="1"/>
    <col min="13065" max="13065" width="13.28515625" style="385" bestFit="1" customWidth="1"/>
    <col min="13066" max="13066" width="12.28515625" style="385" bestFit="1" customWidth="1"/>
    <col min="13067" max="13067" width="12.28515625" style="385" customWidth="1"/>
    <col min="13068" max="13068" width="11.7109375" style="385" customWidth="1"/>
    <col min="13069" max="13070" width="10.7109375" style="385" bestFit="1" customWidth="1"/>
    <col min="13071" max="13071" width="8" style="385" bestFit="1" customWidth="1"/>
    <col min="13072" max="13072" width="9.5703125" style="385" customWidth="1"/>
    <col min="13073" max="13074" width="11.7109375" style="385" bestFit="1" customWidth="1"/>
    <col min="13075" max="13075" width="11.28515625" style="385" bestFit="1" customWidth="1"/>
    <col min="13076" max="13312" width="8.7109375" style="385"/>
    <col min="13313" max="13313" width="14.7109375" style="385" customWidth="1"/>
    <col min="13314" max="13314" width="11.5703125" style="385" bestFit="1" customWidth="1"/>
    <col min="13315" max="13315" width="11.5703125" style="385" customWidth="1"/>
    <col min="13316" max="13316" width="9" style="385" bestFit="1" customWidth="1"/>
    <col min="13317" max="13317" width="11.28515625" style="385" customWidth="1"/>
    <col min="13318" max="13319" width="11.7109375" style="385" customWidth="1"/>
    <col min="13320" max="13320" width="12.7109375" style="385" bestFit="1" customWidth="1"/>
    <col min="13321" max="13321" width="13.28515625" style="385" bestFit="1" customWidth="1"/>
    <col min="13322" max="13322" width="12.28515625" style="385" bestFit="1" customWidth="1"/>
    <col min="13323" max="13323" width="12.28515625" style="385" customWidth="1"/>
    <col min="13324" max="13324" width="11.7109375" style="385" customWidth="1"/>
    <col min="13325" max="13326" width="10.7109375" style="385" bestFit="1" customWidth="1"/>
    <col min="13327" max="13327" width="8" style="385" bestFit="1" customWidth="1"/>
    <col min="13328" max="13328" width="9.5703125" style="385" customWidth="1"/>
    <col min="13329" max="13330" width="11.7109375" style="385" bestFit="1" customWidth="1"/>
    <col min="13331" max="13331" width="11.28515625" style="385" bestFit="1" customWidth="1"/>
    <col min="13332" max="13568" width="8.7109375" style="385"/>
    <col min="13569" max="13569" width="14.7109375" style="385" customWidth="1"/>
    <col min="13570" max="13570" width="11.5703125" style="385" bestFit="1" customWidth="1"/>
    <col min="13571" max="13571" width="11.5703125" style="385" customWidth="1"/>
    <col min="13572" max="13572" width="9" style="385" bestFit="1" customWidth="1"/>
    <col min="13573" max="13573" width="11.28515625" style="385" customWidth="1"/>
    <col min="13574" max="13575" width="11.7109375" style="385" customWidth="1"/>
    <col min="13576" max="13576" width="12.7109375" style="385" bestFit="1" customWidth="1"/>
    <col min="13577" max="13577" width="13.28515625" style="385" bestFit="1" customWidth="1"/>
    <col min="13578" max="13578" width="12.28515625" style="385" bestFit="1" customWidth="1"/>
    <col min="13579" max="13579" width="12.28515625" style="385" customWidth="1"/>
    <col min="13580" max="13580" width="11.7109375" style="385" customWidth="1"/>
    <col min="13581" max="13582" width="10.7109375" style="385" bestFit="1" customWidth="1"/>
    <col min="13583" max="13583" width="8" style="385" bestFit="1" customWidth="1"/>
    <col min="13584" max="13584" width="9.5703125" style="385" customWidth="1"/>
    <col min="13585" max="13586" width="11.7109375" style="385" bestFit="1" customWidth="1"/>
    <col min="13587" max="13587" width="11.28515625" style="385" bestFit="1" customWidth="1"/>
    <col min="13588" max="13824" width="8.7109375" style="385"/>
    <col min="13825" max="13825" width="14.7109375" style="385" customWidth="1"/>
    <col min="13826" max="13826" width="11.5703125" style="385" bestFit="1" customWidth="1"/>
    <col min="13827" max="13827" width="11.5703125" style="385" customWidth="1"/>
    <col min="13828" max="13828" width="9" style="385" bestFit="1" customWidth="1"/>
    <col min="13829" max="13829" width="11.28515625" style="385" customWidth="1"/>
    <col min="13830" max="13831" width="11.7109375" style="385" customWidth="1"/>
    <col min="13832" max="13832" width="12.7109375" style="385" bestFit="1" customWidth="1"/>
    <col min="13833" max="13833" width="13.28515625" style="385" bestFit="1" customWidth="1"/>
    <col min="13834" max="13834" width="12.28515625" style="385" bestFit="1" customWidth="1"/>
    <col min="13835" max="13835" width="12.28515625" style="385" customWidth="1"/>
    <col min="13836" max="13836" width="11.7109375" style="385" customWidth="1"/>
    <col min="13837" max="13838" width="10.7109375" style="385" bestFit="1" customWidth="1"/>
    <col min="13839" max="13839" width="8" style="385" bestFit="1" customWidth="1"/>
    <col min="13840" max="13840" width="9.5703125" style="385" customWidth="1"/>
    <col min="13841" max="13842" width="11.7109375" style="385" bestFit="1" customWidth="1"/>
    <col min="13843" max="13843" width="11.28515625" style="385" bestFit="1" customWidth="1"/>
    <col min="13844" max="14080" width="8.7109375" style="385"/>
    <col min="14081" max="14081" width="14.7109375" style="385" customWidth="1"/>
    <col min="14082" max="14082" width="11.5703125" style="385" bestFit="1" customWidth="1"/>
    <col min="14083" max="14083" width="11.5703125" style="385" customWidth="1"/>
    <col min="14084" max="14084" width="9" style="385" bestFit="1" customWidth="1"/>
    <col min="14085" max="14085" width="11.28515625" style="385" customWidth="1"/>
    <col min="14086" max="14087" width="11.7109375" style="385" customWidth="1"/>
    <col min="14088" max="14088" width="12.7109375" style="385" bestFit="1" customWidth="1"/>
    <col min="14089" max="14089" width="13.28515625" style="385" bestFit="1" customWidth="1"/>
    <col min="14090" max="14090" width="12.28515625" style="385" bestFit="1" customWidth="1"/>
    <col min="14091" max="14091" width="12.28515625" style="385" customWidth="1"/>
    <col min="14092" max="14092" width="11.7109375" style="385" customWidth="1"/>
    <col min="14093" max="14094" width="10.7109375" style="385" bestFit="1" customWidth="1"/>
    <col min="14095" max="14095" width="8" style="385" bestFit="1" customWidth="1"/>
    <col min="14096" max="14096" width="9.5703125" style="385" customWidth="1"/>
    <col min="14097" max="14098" width="11.7109375" style="385" bestFit="1" customWidth="1"/>
    <col min="14099" max="14099" width="11.28515625" style="385" bestFit="1" customWidth="1"/>
    <col min="14100" max="14336" width="8.7109375" style="385"/>
    <col min="14337" max="14337" width="14.7109375" style="385" customWidth="1"/>
    <col min="14338" max="14338" width="11.5703125" style="385" bestFit="1" customWidth="1"/>
    <col min="14339" max="14339" width="11.5703125" style="385" customWidth="1"/>
    <col min="14340" max="14340" width="9" style="385" bestFit="1" customWidth="1"/>
    <col min="14341" max="14341" width="11.28515625" style="385" customWidth="1"/>
    <col min="14342" max="14343" width="11.7109375" style="385" customWidth="1"/>
    <col min="14344" max="14344" width="12.7109375" style="385" bestFit="1" customWidth="1"/>
    <col min="14345" max="14345" width="13.28515625" style="385" bestFit="1" customWidth="1"/>
    <col min="14346" max="14346" width="12.28515625" style="385" bestFit="1" customWidth="1"/>
    <col min="14347" max="14347" width="12.28515625" style="385" customWidth="1"/>
    <col min="14348" max="14348" width="11.7109375" style="385" customWidth="1"/>
    <col min="14349" max="14350" width="10.7109375" style="385" bestFit="1" customWidth="1"/>
    <col min="14351" max="14351" width="8" style="385" bestFit="1" customWidth="1"/>
    <col min="14352" max="14352" width="9.5703125" style="385" customWidth="1"/>
    <col min="14353" max="14354" width="11.7109375" style="385" bestFit="1" customWidth="1"/>
    <col min="14355" max="14355" width="11.28515625" style="385" bestFit="1" customWidth="1"/>
    <col min="14356" max="14592" width="8.7109375" style="385"/>
    <col min="14593" max="14593" width="14.7109375" style="385" customWidth="1"/>
    <col min="14594" max="14594" width="11.5703125" style="385" bestFit="1" customWidth="1"/>
    <col min="14595" max="14595" width="11.5703125" style="385" customWidth="1"/>
    <col min="14596" max="14596" width="9" style="385" bestFit="1" customWidth="1"/>
    <col min="14597" max="14597" width="11.28515625" style="385" customWidth="1"/>
    <col min="14598" max="14599" width="11.7109375" style="385" customWidth="1"/>
    <col min="14600" max="14600" width="12.7109375" style="385" bestFit="1" customWidth="1"/>
    <col min="14601" max="14601" width="13.28515625" style="385" bestFit="1" customWidth="1"/>
    <col min="14602" max="14602" width="12.28515625" style="385" bestFit="1" customWidth="1"/>
    <col min="14603" max="14603" width="12.28515625" style="385" customWidth="1"/>
    <col min="14604" max="14604" width="11.7109375" style="385" customWidth="1"/>
    <col min="14605" max="14606" width="10.7109375" style="385" bestFit="1" customWidth="1"/>
    <col min="14607" max="14607" width="8" style="385" bestFit="1" customWidth="1"/>
    <col min="14608" max="14608" width="9.5703125" style="385" customWidth="1"/>
    <col min="14609" max="14610" width="11.7109375" style="385" bestFit="1" customWidth="1"/>
    <col min="14611" max="14611" width="11.28515625" style="385" bestFit="1" customWidth="1"/>
    <col min="14612" max="14848" width="8.7109375" style="385"/>
    <col min="14849" max="14849" width="14.7109375" style="385" customWidth="1"/>
    <col min="14850" max="14850" width="11.5703125" style="385" bestFit="1" customWidth="1"/>
    <col min="14851" max="14851" width="11.5703125" style="385" customWidth="1"/>
    <col min="14852" max="14852" width="9" style="385" bestFit="1" customWidth="1"/>
    <col min="14853" max="14853" width="11.28515625" style="385" customWidth="1"/>
    <col min="14854" max="14855" width="11.7109375" style="385" customWidth="1"/>
    <col min="14856" max="14856" width="12.7109375" style="385" bestFit="1" customWidth="1"/>
    <col min="14857" max="14857" width="13.28515625" style="385" bestFit="1" customWidth="1"/>
    <col min="14858" max="14858" width="12.28515625" style="385" bestFit="1" customWidth="1"/>
    <col min="14859" max="14859" width="12.28515625" style="385" customWidth="1"/>
    <col min="14860" max="14860" width="11.7109375" style="385" customWidth="1"/>
    <col min="14861" max="14862" width="10.7109375" style="385" bestFit="1" customWidth="1"/>
    <col min="14863" max="14863" width="8" style="385" bestFit="1" customWidth="1"/>
    <col min="14864" max="14864" width="9.5703125" style="385" customWidth="1"/>
    <col min="14865" max="14866" width="11.7109375" style="385" bestFit="1" customWidth="1"/>
    <col min="14867" max="14867" width="11.28515625" style="385" bestFit="1" customWidth="1"/>
    <col min="14868" max="15104" width="8.7109375" style="385"/>
    <col min="15105" max="15105" width="14.7109375" style="385" customWidth="1"/>
    <col min="15106" max="15106" width="11.5703125" style="385" bestFit="1" customWidth="1"/>
    <col min="15107" max="15107" width="11.5703125" style="385" customWidth="1"/>
    <col min="15108" max="15108" width="9" style="385" bestFit="1" customWidth="1"/>
    <col min="15109" max="15109" width="11.28515625" style="385" customWidth="1"/>
    <col min="15110" max="15111" width="11.7109375" style="385" customWidth="1"/>
    <col min="15112" max="15112" width="12.7109375" style="385" bestFit="1" customWidth="1"/>
    <col min="15113" max="15113" width="13.28515625" style="385" bestFit="1" customWidth="1"/>
    <col min="15114" max="15114" width="12.28515625" style="385" bestFit="1" customWidth="1"/>
    <col min="15115" max="15115" width="12.28515625" style="385" customWidth="1"/>
    <col min="15116" max="15116" width="11.7109375" style="385" customWidth="1"/>
    <col min="15117" max="15118" width="10.7109375" style="385" bestFit="1" customWidth="1"/>
    <col min="15119" max="15119" width="8" style="385" bestFit="1" customWidth="1"/>
    <col min="15120" max="15120" width="9.5703125" style="385" customWidth="1"/>
    <col min="15121" max="15122" width="11.7109375" style="385" bestFit="1" customWidth="1"/>
    <col min="15123" max="15123" width="11.28515625" style="385" bestFit="1" customWidth="1"/>
    <col min="15124" max="15360" width="8.7109375" style="385"/>
    <col min="15361" max="15361" width="14.7109375" style="385" customWidth="1"/>
    <col min="15362" max="15362" width="11.5703125" style="385" bestFit="1" customWidth="1"/>
    <col min="15363" max="15363" width="11.5703125" style="385" customWidth="1"/>
    <col min="15364" max="15364" width="9" style="385" bestFit="1" customWidth="1"/>
    <col min="15365" max="15365" width="11.28515625" style="385" customWidth="1"/>
    <col min="15366" max="15367" width="11.7109375" style="385" customWidth="1"/>
    <col min="15368" max="15368" width="12.7109375" style="385" bestFit="1" customWidth="1"/>
    <col min="15369" max="15369" width="13.28515625" style="385" bestFit="1" customWidth="1"/>
    <col min="15370" max="15370" width="12.28515625" style="385" bestFit="1" customWidth="1"/>
    <col min="15371" max="15371" width="12.28515625" style="385" customWidth="1"/>
    <col min="15372" max="15372" width="11.7109375" style="385" customWidth="1"/>
    <col min="15373" max="15374" width="10.7109375" style="385" bestFit="1" customWidth="1"/>
    <col min="15375" max="15375" width="8" style="385" bestFit="1" customWidth="1"/>
    <col min="15376" max="15376" width="9.5703125" style="385" customWidth="1"/>
    <col min="15377" max="15378" width="11.7109375" style="385" bestFit="1" customWidth="1"/>
    <col min="15379" max="15379" width="11.28515625" style="385" bestFit="1" customWidth="1"/>
    <col min="15380" max="15616" width="8.7109375" style="385"/>
    <col min="15617" max="15617" width="14.7109375" style="385" customWidth="1"/>
    <col min="15618" max="15618" width="11.5703125" style="385" bestFit="1" customWidth="1"/>
    <col min="15619" max="15619" width="11.5703125" style="385" customWidth="1"/>
    <col min="15620" max="15620" width="9" style="385" bestFit="1" customWidth="1"/>
    <col min="15621" max="15621" width="11.28515625" style="385" customWidth="1"/>
    <col min="15622" max="15623" width="11.7109375" style="385" customWidth="1"/>
    <col min="15624" max="15624" width="12.7109375" style="385" bestFit="1" customWidth="1"/>
    <col min="15625" max="15625" width="13.28515625" style="385" bestFit="1" customWidth="1"/>
    <col min="15626" max="15626" width="12.28515625" style="385" bestFit="1" customWidth="1"/>
    <col min="15627" max="15627" width="12.28515625" style="385" customWidth="1"/>
    <col min="15628" max="15628" width="11.7109375" style="385" customWidth="1"/>
    <col min="15629" max="15630" width="10.7109375" style="385" bestFit="1" customWidth="1"/>
    <col min="15631" max="15631" width="8" style="385" bestFit="1" customWidth="1"/>
    <col min="15632" max="15632" width="9.5703125" style="385" customWidth="1"/>
    <col min="15633" max="15634" width="11.7109375" style="385" bestFit="1" customWidth="1"/>
    <col min="15635" max="15635" width="11.28515625" style="385" bestFit="1" customWidth="1"/>
    <col min="15636" max="15872" width="8.7109375" style="385"/>
    <col min="15873" max="15873" width="14.7109375" style="385" customWidth="1"/>
    <col min="15874" max="15874" width="11.5703125" style="385" bestFit="1" customWidth="1"/>
    <col min="15875" max="15875" width="11.5703125" style="385" customWidth="1"/>
    <col min="15876" max="15876" width="9" style="385" bestFit="1" customWidth="1"/>
    <col min="15877" max="15877" width="11.28515625" style="385" customWidth="1"/>
    <col min="15878" max="15879" width="11.7109375" style="385" customWidth="1"/>
    <col min="15880" max="15880" width="12.7109375" style="385" bestFit="1" customWidth="1"/>
    <col min="15881" max="15881" width="13.28515625" style="385" bestFit="1" customWidth="1"/>
    <col min="15882" max="15882" width="12.28515625" style="385" bestFit="1" customWidth="1"/>
    <col min="15883" max="15883" width="12.28515625" style="385" customWidth="1"/>
    <col min="15884" max="15884" width="11.7109375" style="385" customWidth="1"/>
    <col min="15885" max="15886" width="10.7109375" style="385" bestFit="1" customWidth="1"/>
    <col min="15887" max="15887" width="8" style="385" bestFit="1" customWidth="1"/>
    <col min="15888" max="15888" width="9.5703125" style="385" customWidth="1"/>
    <col min="15889" max="15890" width="11.7109375" style="385" bestFit="1" customWidth="1"/>
    <col min="15891" max="15891" width="11.28515625" style="385" bestFit="1" customWidth="1"/>
    <col min="15892" max="16128" width="8.7109375" style="385"/>
    <col min="16129" max="16129" width="14.7109375" style="385" customWidth="1"/>
    <col min="16130" max="16130" width="11.5703125" style="385" bestFit="1" customWidth="1"/>
    <col min="16131" max="16131" width="11.5703125" style="385" customWidth="1"/>
    <col min="16132" max="16132" width="9" style="385" bestFit="1" customWidth="1"/>
    <col min="16133" max="16133" width="11.28515625" style="385" customWidth="1"/>
    <col min="16134" max="16135" width="11.7109375" style="385" customWidth="1"/>
    <col min="16136" max="16136" width="12.7109375" style="385" bestFit="1" customWidth="1"/>
    <col min="16137" max="16137" width="13.28515625" style="385" bestFit="1" customWidth="1"/>
    <col min="16138" max="16138" width="12.28515625" style="385" bestFit="1" customWidth="1"/>
    <col min="16139" max="16139" width="12.28515625" style="385" customWidth="1"/>
    <col min="16140" max="16140" width="11.7109375" style="385" customWidth="1"/>
    <col min="16141" max="16142" width="10.7109375" style="385" bestFit="1" customWidth="1"/>
    <col min="16143" max="16143" width="8" style="385" bestFit="1" customWidth="1"/>
    <col min="16144" max="16144" width="9.5703125" style="385" customWidth="1"/>
    <col min="16145" max="16146" width="11.7109375" style="385" bestFit="1" customWidth="1"/>
    <col min="16147" max="16147" width="11.28515625" style="385" bestFit="1" customWidth="1"/>
    <col min="16148" max="16384" width="8.7109375" style="385"/>
  </cols>
  <sheetData>
    <row r="1" spans="1:18" ht="20.25" customHeight="1" x14ac:dyDescent="0.3">
      <c r="A1" s="626" t="s">
        <v>223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</row>
    <row r="2" spans="1:18" ht="15" customHeight="1" x14ac:dyDescent="0.2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</row>
    <row r="3" spans="1:18" s="391" customFormat="1" ht="18.75" customHeight="1" x14ac:dyDescent="0.25">
      <c r="A3" s="387"/>
      <c r="B3" s="387"/>
      <c r="C3" s="388">
        <v>1</v>
      </c>
      <c r="D3" s="389">
        <v>2</v>
      </c>
      <c r="E3" s="389">
        <v>3</v>
      </c>
      <c r="F3" s="389">
        <v>4</v>
      </c>
      <c r="G3" s="389" t="s">
        <v>224</v>
      </c>
      <c r="H3" s="389">
        <v>5</v>
      </c>
      <c r="I3" s="389">
        <v>6</v>
      </c>
      <c r="J3" s="390">
        <v>7</v>
      </c>
      <c r="K3" s="390">
        <v>8</v>
      </c>
      <c r="L3" s="389">
        <v>9</v>
      </c>
      <c r="M3" s="390" t="s">
        <v>225</v>
      </c>
      <c r="N3" s="390" t="s">
        <v>225</v>
      </c>
      <c r="O3" s="389">
        <v>11</v>
      </c>
      <c r="P3" s="389">
        <v>12</v>
      </c>
      <c r="Q3" s="389">
        <v>13</v>
      </c>
      <c r="R3" s="389">
        <v>13</v>
      </c>
    </row>
    <row r="4" spans="1:18" ht="68.25" thickBot="1" x14ac:dyDescent="0.25">
      <c r="A4" s="392" t="s">
        <v>226</v>
      </c>
      <c r="B4" s="393" t="s">
        <v>227</v>
      </c>
      <c r="C4" s="394" t="s">
        <v>228</v>
      </c>
      <c r="D4" s="395" t="s">
        <v>229</v>
      </c>
      <c r="E4" s="395" t="s">
        <v>230</v>
      </c>
      <c r="F4" s="395" t="s">
        <v>231</v>
      </c>
      <c r="G4" s="395" t="s">
        <v>232</v>
      </c>
      <c r="H4" s="395" t="s">
        <v>233</v>
      </c>
      <c r="I4" s="395" t="s">
        <v>234</v>
      </c>
      <c r="J4" s="396" t="s">
        <v>235</v>
      </c>
      <c r="K4" s="396" t="s">
        <v>236</v>
      </c>
      <c r="L4" s="395" t="s">
        <v>237</v>
      </c>
      <c r="M4" s="396" t="s">
        <v>238</v>
      </c>
      <c r="N4" s="396" t="s">
        <v>239</v>
      </c>
      <c r="O4" s="395" t="s">
        <v>240</v>
      </c>
      <c r="P4" s="395" t="s">
        <v>241</v>
      </c>
      <c r="Q4" s="395" t="s">
        <v>242</v>
      </c>
      <c r="R4" s="395" t="s">
        <v>243</v>
      </c>
    </row>
    <row r="5" spans="1:18" ht="14.1" customHeight="1" thickTop="1" x14ac:dyDescent="0.2">
      <c r="A5" s="397" t="s">
        <v>244</v>
      </c>
      <c r="B5" s="398" t="s">
        <v>245</v>
      </c>
      <c r="C5" s="399">
        <v>1.056239670383164</v>
      </c>
      <c r="D5" s="400">
        <v>7.5329999999999994E-2</v>
      </c>
      <c r="E5" s="401">
        <v>126</v>
      </c>
      <c r="F5" s="627" t="s">
        <v>246</v>
      </c>
      <c r="G5" s="627" t="s">
        <v>246</v>
      </c>
      <c r="H5" s="402">
        <v>111</v>
      </c>
      <c r="I5" s="402">
        <v>108</v>
      </c>
      <c r="J5" s="402">
        <v>23.851822239855537</v>
      </c>
      <c r="K5" s="402">
        <v>23.851822239855537</v>
      </c>
      <c r="L5" s="627" t="s">
        <v>246</v>
      </c>
      <c r="M5" s="401">
        <v>9.1653327738981574</v>
      </c>
      <c r="N5" s="401">
        <v>9.0071478571698496</v>
      </c>
      <c r="O5" s="403">
        <v>4.0289999999999999E-2</v>
      </c>
      <c r="P5" s="404" t="s">
        <v>247</v>
      </c>
      <c r="Q5" s="401">
        <v>18.600000000000001</v>
      </c>
      <c r="R5" s="401">
        <v>1.26</v>
      </c>
    </row>
    <row r="6" spans="1:18" ht="14.1" customHeight="1" x14ac:dyDescent="0.2">
      <c r="A6" s="405" t="s">
        <v>248</v>
      </c>
      <c r="B6" s="406" t="s">
        <v>249</v>
      </c>
      <c r="C6" s="407">
        <f>C5/12</f>
        <v>8.8019972531930335E-2</v>
      </c>
      <c r="D6" s="408">
        <f>D5/12</f>
        <v>6.2774999999999992E-3</v>
      </c>
      <c r="E6" s="409">
        <f>E5/12</f>
        <v>10.5</v>
      </c>
      <c r="F6" s="628"/>
      <c r="G6" s="628"/>
      <c r="H6" s="409">
        <f>H5/12</f>
        <v>9.25</v>
      </c>
      <c r="I6" s="409">
        <f>I5/12</f>
        <v>9</v>
      </c>
      <c r="J6" s="409">
        <f>J5/12</f>
        <v>1.9876518533212948</v>
      </c>
      <c r="K6" s="409">
        <f>K5/12</f>
        <v>1.9876518533212948</v>
      </c>
      <c r="L6" s="628"/>
      <c r="M6" s="409">
        <f>M5/12</f>
        <v>0.76377773115817982</v>
      </c>
      <c r="N6" s="409">
        <f>N5/12</f>
        <v>0.75059565476415413</v>
      </c>
      <c r="O6" s="410">
        <v>4.0289999999999999E-2</v>
      </c>
      <c r="P6" s="411" t="s">
        <v>247</v>
      </c>
      <c r="Q6" s="409">
        <f>Q5/12</f>
        <v>1.55</v>
      </c>
      <c r="R6" s="409">
        <f>R5/12</f>
        <v>0.105</v>
      </c>
    </row>
    <row r="7" spans="1:18" ht="14.1" customHeight="1" x14ac:dyDescent="0.2">
      <c r="A7" s="405" t="s">
        <v>250</v>
      </c>
      <c r="B7" s="406" t="s">
        <v>251</v>
      </c>
      <c r="C7" s="407">
        <f>C5/52</f>
        <v>2.0312301353522386E-2</v>
      </c>
      <c r="D7" s="408">
        <f>D5/52</f>
        <v>1.448653846153846E-3</v>
      </c>
      <c r="E7" s="409">
        <f>E5/52</f>
        <v>2.4230769230769229</v>
      </c>
      <c r="F7" s="628"/>
      <c r="G7" s="628"/>
      <c r="H7" s="409">
        <f>H5/52</f>
        <v>2.1346153846153846</v>
      </c>
      <c r="I7" s="409">
        <f>I5/52</f>
        <v>2.0769230769230771</v>
      </c>
      <c r="J7" s="409">
        <f>J5/52</f>
        <v>0.45868888922799111</v>
      </c>
      <c r="K7" s="409">
        <f>K5/52</f>
        <v>0.45868888922799111</v>
      </c>
      <c r="L7" s="628"/>
      <c r="M7" s="409">
        <f>M5/52</f>
        <v>0.17625639949804148</v>
      </c>
      <c r="N7" s="409">
        <f>N5/52</f>
        <v>0.17321438186865096</v>
      </c>
      <c r="O7" s="410">
        <v>4.0289999999999999E-2</v>
      </c>
      <c r="P7" s="411" t="s">
        <v>247</v>
      </c>
      <c r="Q7" s="409">
        <f>Q5/52</f>
        <v>0.3576923076923077</v>
      </c>
      <c r="R7" s="409">
        <f>R5/52</f>
        <v>2.4230769230769229E-2</v>
      </c>
    </row>
    <row r="8" spans="1:18" ht="14.1" customHeight="1" x14ac:dyDescent="0.2">
      <c r="A8" s="405" t="s">
        <v>252</v>
      </c>
      <c r="B8" s="406" t="s">
        <v>253</v>
      </c>
      <c r="C8" s="407">
        <f>C7/6</f>
        <v>3.3853835589203979E-3</v>
      </c>
      <c r="D8" s="408">
        <f>D7/6</f>
        <v>2.4144230769230766E-4</v>
      </c>
      <c r="E8" s="409">
        <f>E7/6</f>
        <v>0.4038461538461538</v>
      </c>
      <c r="F8" s="628"/>
      <c r="G8" s="628"/>
      <c r="H8" s="409">
        <f>H7/6</f>
        <v>0.35576923076923078</v>
      </c>
      <c r="I8" s="409">
        <f>I7/6</f>
        <v>0.3461538461538462</v>
      </c>
      <c r="J8" s="409">
        <f>J7/6</f>
        <v>7.6448148204665181E-2</v>
      </c>
      <c r="K8" s="409">
        <f>K7/6</f>
        <v>7.6448148204665181E-2</v>
      </c>
      <c r="L8" s="628"/>
      <c r="M8" s="409">
        <f>M7/6</f>
        <v>2.9376066583006913E-2</v>
      </c>
      <c r="N8" s="409">
        <f>N7/6</f>
        <v>2.8869063644775161E-2</v>
      </c>
      <c r="O8" s="410">
        <v>4.0289999999999999E-2</v>
      </c>
      <c r="P8" s="411" t="s">
        <v>247</v>
      </c>
      <c r="Q8" s="409">
        <f>Q7/6</f>
        <v>5.9615384615384619E-2</v>
      </c>
      <c r="R8" s="409">
        <f>R7/6</f>
        <v>4.0384615384615385E-3</v>
      </c>
    </row>
    <row r="9" spans="1:18" ht="14.1" customHeight="1" x14ac:dyDescent="0.2">
      <c r="A9" s="405" t="s">
        <v>254</v>
      </c>
      <c r="B9" s="406" t="s">
        <v>253</v>
      </c>
      <c r="C9" s="407">
        <f>C7/7</f>
        <v>2.9017573362174836E-3</v>
      </c>
      <c r="D9" s="408">
        <f>D7/7</f>
        <v>2.0695054945054945E-4</v>
      </c>
      <c r="E9" s="409">
        <f>E7/7</f>
        <v>0.34615384615384615</v>
      </c>
      <c r="F9" s="628"/>
      <c r="G9" s="628"/>
      <c r="H9" s="409">
        <f>H7/7</f>
        <v>0.30494505494505492</v>
      </c>
      <c r="I9" s="409">
        <f>I7/7</f>
        <v>0.2967032967032967</v>
      </c>
      <c r="J9" s="409">
        <f>J7/7</f>
        <v>6.5526984175427308E-2</v>
      </c>
      <c r="K9" s="409">
        <f>K7/7</f>
        <v>6.5526984175427308E-2</v>
      </c>
      <c r="L9" s="628"/>
      <c r="M9" s="409">
        <f>M7/7</f>
        <v>2.5179485642577354E-2</v>
      </c>
      <c r="N9" s="409">
        <f>N7/7</f>
        <v>2.4744911695521565E-2</v>
      </c>
      <c r="O9" s="410">
        <v>4.0289999999999999E-2</v>
      </c>
      <c r="P9" s="411" t="s">
        <v>247</v>
      </c>
      <c r="Q9" s="409">
        <f>Q7/7</f>
        <v>5.1098901098901098E-2</v>
      </c>
      <c r="R9" s="409">
        <f>R7/7</f>
        <v>3.4615384615384612E-3</v>
      </c>
    </row>
    <row r="10" spans="1:18" ht="14.1" customHeight="1" x14ac:dyDescent="0.2">
      <c r="A10" s="405" t="s">
        <v>255</v>
      </c>
      <c r="B10" s="406" t="s">
        <v>256</v>
      </c>
      <c r="C10" s="407">
        <f>1000*C8/16</f>
        <v>0.21158647243252487</v>
      </c>
      <c r="D10" s="408">
        <f>1000*D8/16</f>
        <v>1.509014423076923E-2</v>
      </c>
      <c r="E10" s="409">
        <f>1000*E8/16</f>
        <v>25.240384615384613</v>
      </c>
      <c r="F10" s="628"/>
      <c r="G10" s="628"/>
      <c r="H10" s="409">
        <f>1000*H8/16</f>
        <v>22.235576923076923</v>
      </c>
      <c r="I10" s="409">
        <f>1000*I8/16</f>
        <v>21.634615384615387</v>
      </c>
      <c r="J10" s="409">
        <f>1000*J8/16</f>
        <v>4.7780092627915742</v>
      </c>
      <c r="K10" s="409">
        <f>1000*K8/16</f>
        <v>4.7780092627915742</v>
      </c>
      <c r="L10" s="628"/>
      <c r="M10" s="409">
        <f>1000*M8/16</f>
        <v>1.8360041614379321</v>
      </c>
      <c r="N10" s="409">
        <f>1000*N8/16</f>
        <v>1.8043164777984475</v>
      </c>
      <c r="O10" s="410">
        <v>4.0289999999999999E-2</v>
      </c>
      <c r="P10" s="411" t="s">
        <v>247</v>
      </c>
      <c r="Q10" s="409">
        <f>1000*Q8/16</f>
        <v>3.7259615384615388</v>
      </c>
      <c r="R10" s="409">
        <f>1000*R8/16</f>
        <v>0.25240384615384615</v>
      </c>
    </row>
    <row r="11" spans="1:18" ht="14.1" customHeight="1" x14ac:dyDescent="0.2">
      <c r="A11" s="405" t="s">
        <v>257</v>
      </c>
      <c r="B11" s="406" t="s">
        <v>256</v>
      </c>
      <c r="C11" s="407">
        <f>1000*C9/24</f>
        <v>0.12090655567572849</v>
      </c>
      <c r="D11" s="408">
        <f>1000*D9/24</f>
        <v>8.6229395604395607E-3</v>
      </c>
      <c r="E11" s="409">
        <f>1000*E9/24</f>
        <v>14.423076923076922</v>
      </c>
      <c r="F11" s="628"/>
      <c r="G11" s="628"/>
      <c r="H11" s="409">
        <f>1000*H9/24</f>
        <v>12.706043956043954</v>
      </c>
      <c r="I11" s="409">
        <f>1000*I9/24</f>
        <v>12.362637362637363</v>
      </c>
      <c r="J11" s="409">
        <f>1000*J9/24</f>
        <v>2.7302910073094711</v>
      </c>
      <c r="K11" s="409">
        <f>1000*K9/24</f>
        <v>2.7302910073094711</v>
      </c>
      <c r="L11" s="628"/>
      <c r="M11" s="409">
        <f>1000*M9/24</f>
        <v>1.0491452351073898</v>
      </c>
      <c r="N11" s="409">
        <f>1000*N9/24</f>
        <v>1.0310379873133986</v>
      </c>
      <c r="O11" s="410">
        <v>4.0289999999999999E-2</v>
      </c>
      <c r="P11" s="411" t="s">
        <v>247</v>
      </c>
      <c r="Q11" s="409">
        <f>1000*Q9/24</f>
        <v>2.1291208791208791</v>
      </c>
      <c r="R11" s="409">
        <f>1000*R9/24</f>
        <v>0.14423076923076922</v>
      </c>
    </row>
    <row r="12" spans="1:18" s="414" customFormat="1" ht="19.5" customHeight="1" x14ac:dyDescent="0.25">
      <c r="A12" s="629" t="s">
        <v>258</v>
      </c>
      <c r="B12" s="630"/>
      <c r="C12" s="412" t="s">
        <v>259</v>
      </c>
      <c r="D12" s="413"/>
      <c r="E12" s="412" t="s">
        <v>260</v>
      </c>
      <c r="F12" s="413"/>
      <c r="G12" s="413"/>
      <c r="H12" s="412" t="s">
        <v>259</v>
      </c>
      <c r="I12" s="412" t="s">
        <v>259</v>
      </c>
      <c r="J12" s="412" t="s">
        <v>259</v>
      </c>
      <c r="K12" s="412" t="s">
        <v>259</v>
      </c>
      <c r="L12" s="413"/>
      <c r="M12" s="412" t="s">
        <v>259</v>
      </c>
      <c r="N12" s="412" t="s">
        <v>259</v>
      </c>
      <c r="O12" s="413"/>
      <c r="P12" s="413"/>
      <c r="Q12" s="412" t="s">
        <v>260</v>
      </c>
      <c r="R12" s="412" t="s">
        <v>260</v>
      </c>
    </row>
    <row r="14" spans="1:18" x14ac:dyDescent="0.2">
      <c r="M14" s="631"/>
      <c r="N14" s="632"/>
      <c r="O14" s="632"/>
      <c r="P14" s="632"/>
      <c r="Q14" s="632"/>
      <c r="R14" s="632"/>
    </row>
    <row r="15" spans="1:18" ht="12.75" customHeight="1" x14ac:dyDescent="0.2">
      <c r="A15" s="633" t="s">
        <v>261</v>
      </c>
      <c r="B15" s="625"/>
      <c r="C15" s="625"/>
      <c r="D15" s="625"/>
      <c r="E15" s="625"/>
      <c r="F15" s="625"/>
      <c r="G15" s="625"/>
      <c r="H15" s="625"/>
      <c r="I15" s="625"/>
      <c r="J15" s="625"/>
      <c r="K15" s="415"/>
      <c r="M15" s="632"/>
      <c r="N15" s="632"/>
      <c r="O15" s="632"/>
      <c r="P15" s="632"/>
      <c r="Q15" s="632"/>
      <c r="R15" s="632"/>
    </row>
    <row r="16" spans="1:18" s="415" customFormat="1" x14ac:dyDescent="0.2">
      <c r="A16" s="416"/>
      <c r="M16" s="632"/>
      <c r="N16" s="632"/>
      <c r="O16" s="632"/>
      <c r="P16" s="632"/>
      <c r="Q16" s="632"/>
      <c r="R16" s="632"/>
    </row>
    <row r="17" spans="1:18" x14ac:dyDescent="0.2">
      <c r="A17" s="634" t="s">
        <v>262</v>
      </c>
      <c r="B17" s="625"/>
      <c r="C17" s="625"/>
      <c r="D17" s="415"/>
      <c r="M17" s="632"/>
      <c r="N17" s="632"/>
      <c r="O17" s="632"/>
      <c r="P17" s="632"/>
      <c r="Q17" s="632"/>
      <c r="R17" s="632"/>
    </row>
    <row r="18" spans="1:18" s="415" customFormat="1" x14ac:dyDescent="0.2">
      <c r="A18" s="417"/>
      <c r="M18" s="632"/>
      <c r="N18" s="632"/>
      <c r="O18" s="632"/>
      <c r="P18" s="632"/>
      <c r="Q18" s="632"/>
      <c r="R18" s="632"/>
    </row>
    <row r="19" spans="1:18" x14ac:dyDescent="0.2">
      <c r="M19" s="632"/>
      <c r="N19" s="632"/>
      <c r="O19" s="632"/>
      <c r="P19" s="632"/>
      <c r="Q19" s="632"/>
      <c r="R19" s="632"/>
    </row>
    <row r="20" spans="1:18" x14ac:dyDescent="0.2">
      <c r="M20" s="632"/>
      <c r="N20" s="632"/>
      <c r="O20" s="632"/>
      <c r="P20" s="632"/>
      <c r="Q20" s="632"/>
      <c r="R20" s="632"/>
    </row>
    <row r="23" spans="1:18" x14ac:dyDescent="0.2">
      <c r="B23" s="419" t="s">
        <v>264</v>
      </c>
      <c r="P23" s="624" t="s">
        <v>263</v>
      </c>
      <c r="Q23" s="625"/>
      <c r="R23" s="625"/>
    </row>
    <row r="26" spans="1:18" x14ac:dyDescent="0.2">
      <c r="P26" s="418"/>
    </row>
    <row r="51" spans="2:8" ht="13.5" thickBot="1" x14ac:dyDescent="0.25"/>
    <row r="52" spans="2:8" ht="13.5" thickBot="1" x14ac:dyDescent="0.25">
      <c r="H52" s="479">
        <v>1.21E-2</v>
      </c>
    </row>
    <row r="62" spans="2:8" x14ac:dyDescent="0.2">
      <c r="B62" s="420"/>
    </row>
  </sheetData>
  <mergeCells count="9">
    <mergeCell ref="P23:R23"/>
    <mergeCell ref="A1:R1"/>
    <mergeCell ref="F5:F11"/>
    <mergeCell ref="G5:G11"/>
    <mergeCell ref="L5:L11"/>
    <mergeCell ref="A12:B12"/>
    <mergeCell ref="M14:R20"/>
    <mergeCell ref="A15:J15"/>
    <mergeCell ref="A17:C17"/>
  </mergeCells>
  <hyperlinks>
    <hyperlink ref="F5:F11" r:id="rId1" display="Formula Explained in PSE OATT" xr:uid="{00000000-0004-0000-0C00-000000000000}"/>
    <hyperlink ref="G5:G11" r:id="rId2" display="Formula Explained in PSE OATT" xr:uid="{00000000-0004-0000-0C00-000001000000}"/>
    <hyperlink ref="L5:L11" r:id="rId3" display="Formula Explained in PSE OATT" xr:uid="{00000000-0004-0000-0C00-000002000000}"/>
    <hyperlink ref="C12" r:id="rId4" xr:uid="{00000000-0004-0000-0C00-000003000000}"/>
    <hyperlink ref="H12" r:id="rId5" xr:uid="{00000000-0004-0000-0C00-000004000000}"/>
    <hyperlink ref="I12" r:id="rId6" xr:uid="{00000000-0004-0000-0C00-000005000000}"/>
    <hyperlink ref="J12" r:id="rId7" xr:uid="{00000000-0004-0000-0C00-000006000000}"/>
    <hyperlink ref="K12" r:id="rId8" xr:uid="{00000000-0004-0000-0C00-000007000000}"/>
    <hyperlink ref="M12" r:id="rId9" xr:uid="{00000000-0004-0000-0C00-000008000000}"/>
    <hyperlink ref="N12" r:id="rId10" xr:uid="{00000000-0004-0000-0C00-000009000000}"/>
    <hyperlink ref="E12" r:id="rId11" display="ER12-778" xr:uid="{00000000-0004-0000-0C00-00000A000000}"/>
    <hyperlink ref="Q12" r:id="rId12" display="ER12-778" xr:uid="{00000000-0004-0000-0C00-00000B000000}"/>
    <hyperlink ref="A12" r:id="rId13" xr:uid="{00000000-0004-0000-0C00-00000C000000}"/>
    <hyperlink ref="A15" r:id="rId14" xr:uid="{00000000-0004-0000-0C00-00000D000000}"/>
    <hyperlink ref="R12" r:id="rId15" display="ER12-778" xr:uid="{00000000-0004-0000-0C00-00000E000000}"/>
    <hyperlink ref="B23" r:id="rId16" xr:uid="{00000000-0004-0000-0C00-00000F000000}"/>
  </hyperlinks>
  <pageMargins left="0.62" right="0.5" top="1" bottom="1" header="0.5" footer="0.5"/>
  <pageSetup scale="64" orientation="landscape" r:id="rId17"/>
  <headerFooter alignWithMargins="0"/>
  <drawing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018221D-02EB-42E3-89FA-740CDE58EA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026CDF-531D-4F8F-9A2A-841690C192EB}"/>
</file>

<file path=customXml/itemProps3.xml><?xml version="1.0" encoding="utf-8"?>
<ds:datastoreItem xmlns:ds="http://schemas.openxmlformats.org/officeDocument/2006/customXml" ds:itemID="{E0DC57F4-FED0-4433-8FD4-67DD6CA93EF6}"/>
</file>

<file path=customXml/itemProps4.xml><?xml version="1.0" encoding="utf-8"?>
<ds:datastoreItem xmlns:ds="http://schemas.openxmlformats.org/officeDocument/2006/customXml" ds:itemID="{CB8CD73D-281D-42C6-B3AF-15D94F07D6C0}">
  <ds:schemaRefs>
    <ds:schemaRef ds:uri="http://purl.org/dc/elements/1.1/"/>
    <ds:schemaRef ds:uri="http://schemas.microsoft.com/office/2006/metadata/properties"/>
    <ds:schemaRef ds:uri="dc463f71-b30c-4ab2-9473-d307f9d35888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REDACTED</vt:lpstr>
      <vt:lpstr>Tariff Sheets</vt:lpstr>
      <vt:lpstr>Blended Summary</vt:lpstr>
      <vt:lpstr>Blended Calculation (R)</vt:lpstr>
      <vt:lpstr>PPA Pricing &amp; Output (R)</vt:lpstr>
      <vt:lpstr>Summary Of LD Payments (R)</vt:lpstr>
      <vt:lpstr>Summary of RECs Purchases </vt:lpstr>
      <vt:lpstr>Admin. Costs (R)</vt:lpstr>
      <vt:lpstr>Inputs-----&gt;</vt:lpstr>
      <vt:lpstr>Cost of Capital</vt:lpstr>
      <vt:lpstr>Losses</vt:lpstr>
      <vt:lpstr>RevTax</vt:lpstr>
      <vt:lpstr>current PSE OATT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Rasmussen, Rick (BEL)</cp:lastModifiedBy>
  <cp:lastPrinted>2022-08-05T19:17:22Z</cp:lastPrinted>
  <dcterms:created xsi:type="dcterms:W3CDTF">2022-08-05T22:13:00Z</dcterms:created>
  <dcterms:modified xsi:type="dcterms:W3CDTF">2022-08-05T22:36:29Z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