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5" r:id="rId3"/>
  </sheets>
  <externalReferences>
    <externalReference r:id="rId4"/>
    <externalReference r:id="rId5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CBR_Electric!$B$9:$J$81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2F345B60_5100_4234_988D_0FE291C9F8EF_.wvu.FilterData" localSheetId="2" hidden="1">CBR_Electric!$B$9:$J$80</definedName>
    <definedName name="Z_3239642F_B843_41CC_A44F_CEEFD36D98C0_.wvu.FilterData" localSheetId="2" hidden="1">CBR_Electric!$B$9:$J$80</definedName>
    <definedName name="Z_3239642F_B843_41CC_A44F_CEEFD36D98C0_.wvu.Rows" localSheetId="2" hidden="1">CBR_Electric!#REF!</definedName>
    <definedName name="Z_E83EA30E_529D_409C_A25B_E6747C6F6EA5_.wvu.FilterData" localSheetId="2" hidden="1">CBR_Electric!$B$9:$J$80</definedName>
    <definedName name="Z_E83EA30E_529D_409C_A25B_E6747C6F6EA5_.wvu.Rows" localSheetId="2" hidden="1">CBR_Electric!#REF!</definedName>
    <definedName name="Z_FAF35B1F_F6FD_4255_9D59_BFFC10E0219D_.wvu.FilterData" localSheetId="2" hidden="1">CBR_Electric!$B$9:$J$80</definedName>
    <definedName name="Z_FAF35B1F_F6FD_4255_9D59_BFFC10E0219D_.wvu.Rows" localSheetId="2" hidden="1">CBR_Electric!#REF!</definedName>
  </definedNames>
  <calcPr calcId="162913" concurrentManualCount="8"/>
</workbook>
</file>

<file path=xl/calcChain.xml><?xml version="1.0" encoding="utf-8"?>
<calcChain xmlns="http://schemas.openxmlformats.org/spreadsheetml/2006/main">
  <c r="D20" i="1" l="1"/>
  <c r="C17" i="1"/>
  <c r="C14" i="1"/>
  <c r="C12" i="1"/>
  <c r="J6" i="65"/>
  <c r="J4" i="65"/>
  <c r="F130" i="65"/>
  <c r="E129" i="65"/>
  <c r="E131" i="65" s="1"/>
  <c r="D129" i="65"/>
  <c r="D131" i="65" s="1"/>
  <c r="E127" i="65"/>
  <c r="D127" i="65"/>
  <c r="F126" i="65"/>
  <c r="F125" i="65"/>
  <c r="F124" i="65"/>
  <c r="F123" i="65"/>
  <c r="F127" i="65" s="1"/>
  <c r="F129" i="65" s="1"/>
  <c r="F131" i="65" s="1"/>
  <c r="D115" i="65"/>
  <c r="C107" i="65"/>
  <c r="G102" i="65"/>
  <c r="D96" i="65"/>
  <c r="D100" i="65" s="1"/>
  <c r="E100" i="65" s="1"/>
  <c r="F95" i="65"/>
  <c r="D95" i="65"/>
  <c r="E95" i="65" s="1"/>
  <c r="G95" i="65" s="1"/>
  <c r="D111" i="65" s="1"/>
  <c r="E111" i="65" s="1"/>
  <c r="E94" i="65"/>
  <c r="G94" i="65" s="1"/>
  <c r="D117" i="65" s="1"/>
  <c r="E117" i="65" s="1"/>
  <c r="E93" i="65"/>
  <c r="G93" i="65" s="1"/>
  <c r="D116" i="65" s="1"/>
  <c r="E116" i="65" s="1"/>
  <c r="E92" i="65"/>
  <c r="G92" i="65" s="1"/>
  <c r="D113" i="65" s="1"/>
  <c r="E91" i="65"/>
  <c r="G91" i="65" s="1"/>
  <c r="D112" i="65" s="1"/>
  <c r="E90" i="65"/>
  <c r="G90" i="65" s="1"/>
  <c r="D114" i="65" s="1"/>
  <c r="E114" i="65" s="1"/>
  <c r="E89" i="65"/>
  <c r="G89" i="65" s="1"/>
  <c r="D110" i="65" s="1"/>
  <c r="E110" i="65" s="1"/>
  <c r="E88" i="65"/>
  <c r="G88" i="65" s="1"/>
  <c r="E87" i="65"/>
  <c r="F87" i="65" s="1"/>
  <c r="G87" i="65" s="1"/>
  <c r="E86" i="65"/>
  <c r="F86" i="65" s="1"/>
  <c r="G86" i="65" s="1"/>
  <c r="F85" i="65"/>
  <c r="G85" i="65" s="1"/>
  <c r="E85" i="65"/>
  <c r="E84" i="65"/>
  <c r="F84" i="65" s="1"/>
  <c r="G84" i="65" s="1"/>
  <c r="F83" i="65"/>
  <c r="G83" i="65" s="1"/>
  <c r="E83" i="65"/>
  <c r="E82" i="65"/>
  <c r="F82" i="65" s="1"/>
  <c r="G82" i="65" s="1"/>
  <c r="F81" i="65"/>
  <c r="G81" i="65" s="1"/>
  <c r="E81" i="65"/>
  <c r="E80" i="65"/>
  <c r="F80" i="65" s="1"/>
  <c r="G80" i="65" s="1"/>
  <c r="E79" i="65"/>
  <c r="F79" i="65" s="1"/>
  <c r="G79" i="65" s="1"/>
  <c r="E78" i="65"/>
  <c r="F78" i="65" s="1"/>
  <c r="G78" i="65" s="1"/>
  <c r="F77" i="65"/>
  <c r="G77" i="65" s="1"/>
  <c r="E77" i="65"/>
  <c r="E76" i="65"/>
  <c r="F76" i="65" s="1"/>
  <c r="G76" i="65" s="1"/>
  <c r="F75" i="65"/>
  <c r="G75" i="65" s="1"/>
  <c r="E75" i="65"/>
  <c r="E74" i="65"/>
  <c r="F74" i="65" s="1"/>
  <c r="G74" i="65" s="1"/>
  <c r="F73" i="65"/>
  <c r="G73" i="65" s="1"/>
  <c r="E73" i="65"/>
  <c r="E72" i="65"/>
  <c r="F72" i="65" s="1"/>
  <c r="G72" i="65" s="1"/>
  <c r="E71" i="65"/>
  <c r="F71" i="65" s="1"/>
  <c r="G71" i="65" s="1"/>
  <c r="E70" i="65"/>
  <c r="F70" i="65" s="1"/>
  <c r="G70" i="65" s="1"/>
  <c r="F69" i="65"/>
  <c r="G69" i="65" s="1"/>
  <c r="E69" i="65"/>
  <c r="E68" i="65"/>
  <c r="F68" i="65" s="1"/>
  <c r="G68" i="65" s="1"/>
  <c r="F67" i="65"/>
  <c r="G67" i="65" s="1"/>
  <c r="E67" i="65"/>
  <c r="E66" i="65"/>
  <c r="F66" i="65" s="1"/>
  <c r="G66" i="65" s="1"/>
  <c r="F65" i="65"/>
  <c r="G65" i="65" s="1"/>
  <c r="E65" i="65"/>
  <c r="E64" i="65"/>
  <c r="F64" i="65" s="1"/>
  <c r="G64" i="65" s="1"/>
  <c r="E63" i="65"/>
  <c r="F63" i="65" s="1"/>
  <c r="G63" i="65" s="1"/>
  <c r="E62" i="65"/>
  <c r="F62" i="65" s="1"/>
  <c r="G62" i="65" s="1"/>
  <c r="F61" i="65"/>
  <c r="G61" i="65" s="1"/>
  <c r="E61" i="65"/>
  <c r="E60" i="65"/>
  <c r="F60" i="65" s="1"/>
  <c r="G60" i="65" s="1"/>
  <c r="F59" i="65"/>
  <c r="G59" i="65" s="1"/>
  <c r="E59" i="65"/>
  <c r="E58" i="65"/>
  <c r="F58" i="65" s="1"/>
  <c r="G58" i="65" s="1"/>
  <c r="F57" i="65"/>
  <c r="G57" i="65" s="1"/>
  <c r="E57" i="65"/>
  <c r="E56" i="65"/>
  <c r="F56" i="65" s="1"/>
  <c r="G56" i="65" s="1"/>
  <c r="E55" i="65"/>
  <c r="F55" i="65" s="1"/>
  <c r="G55" i="65" s="1"/>
  <c r="E54" i="65"/>
  <c r="F54" i="65" s="1"/>
  <c r="G54" i="65" s="1"/>
  <c r="F53" i="65"/>
  <c r="G53" i="65" s="1"/>
  <c r="E53" i="65"/>
  <c r="E52" i="65"/>
  <c r="F52" i="65" s="1"/>
  <c r="G52" i="65" s="1"/>
  <c r="F51" i="65"/>
  <c r="G51" i="65" s="1"/>
  <c r="E51" i="65"/>
  <c r="E50" i="65"/>
  <c r="F50" i="65" s="1"/>
  <c r="G50" i="65" s="1"/>
  <c r="F49" i="65"/>
  <c r="G49" i="65" s="1"/>
  <c r="E49" i="65"/>
  <c r="E48" i="65"/>
  <c r="F48" i="65" s="1"/>
  <c r="G48" i="65" s="1"/>
  <c r="E47" i="65"/>
  <c r="F47" i="65" s="1"/>
  <c r="G47" i="65" s="1"/>
  <c r="E46" i="65"/>
  <c r="F46" i="65" s="1"/>
  <c r="G46" i="65" s="1"/>
  <c r="F45" i="65"/>
  <c r="G45" i="65" s="1"/>
  <c r="E45" i="65"/>
  <c r="E44" i="65"/>
  <c r="F44" i="65" s="1"/>
  <c r="G44" i="65" s="1"/>
  <c r="F43" i="65"/>
  <c r="G43" i="65" s="1"/>
  <c r="E43" i="65"/>
  <c r="E42" i="65"/>
  <c r="F42" i="65" s="1"/>
  <c r="G42" i="65" s="1"/>
  <c r="F41" i="65"/>
  <c r="G41" i="65" s="1"/>
  <c r="E41" i="65"/>
  <c r="E40" i="65"/>
  <c r="F40" i="65" s="1"/>
  <c r="G40" i="65" s="1"/>
  <c r="E39" i="65"/>
  <c r="F39" i="65" s="1"/>
  <c r="G39" i="65" s="1"/>
  <c r="E38" i="65"/>
  <c r="F38" i="65" s="1"/>
  <c r="G38" i="65" s="1"/>
  <c r="F37" i="65"/>
  <c r="G37" i="65" s="1"/>
  <c r="E37" i="65"/>
  <c r="E36" i="65"/>
  <c r="F36" i="65" s="1"/>
  <c r="G36" i="65" s="1"/>
  <c r="F35" i="65"/>
  <c r="G35" i="65" s="1"/>
  <c r="E35" i="65"/>
  <c r="E34" i="65"/>
  <c r="F34" i="65" s="1"/>
  <c r="G34" i="65" s="1"/>
  <c r="F33" i="65"/>
  <c r="G33" i="65" s="1"/>
  <c r="E33" i="65"/>
  <c r="E32" i="65"/>
  <c r="F32" i="65" s="1"/>
  <c r="G32" i="65" s="1"/>
  <c r="E31" i="65"/>
  <c r="F31" i="65" s="1"/>
  <c r="G31" i="65" s="1"/>
  <c r="E30" i="65"/>
  <c r="F30" i="65" s="1"/>
  <c r="G30" i="65" s="1"/>
  <c r="F29" i="65"/>
  <c r="G29" i="65" s="1"/>
  <c r="E29" i="65"/>
  <c r="E28" i="65"/>
  <c r="F28" i="65" s="1"/>
  <c r="G28" i="65" s="1"/>
  <c r="F27" i="65"/>
  <c r="G27" i="65" s="1"/>
  <c r="E27" i="65"/>
  <c r="E26" i="65"/>
  <c r="F26" i="65" s="1"/>
  <c r="G26" i="65" s="1"/>
  <c r="F25" i="65"/>
  <c r="G25" i="65" s="1"/>
  <c r="E25" i="65"/>
  <c r="E24" i="65"/>
  <c r="F24" i="65" s="1"/>
  <c r="G24" i="65" s="1"/>
  <c r="E23" i="65"/>
  <c r="F23" i="65" s="1"/>
  <c r="G23" i="65" s="1"/>
  <c r="E22" i="65"/>
  <c r="F22" i="65" s="1"/>
  <c r="G22" i="65" s="1"/>
  <c r="F21" i="65"/>
  <c r="G21" i="65" s="1"/>
  <c r="E21" i="65"/>
  <c r="E20" i="65"/>
  <c r="F20" i="65" s="1"/>
  <c r="G20" i="65" s="1"/>
  <c r="F19" i="65"/>
  <c r="G19" i="65" s="1"/>
  <c r="E19" i="65"/>
  <c r="E18" i="65"/>
  <c r="F18" i="65" s="1"/>
  <c r="G18" i="65" s="1"/>
  <c r="F17" i="65"/>
  <c r="G17" i="65" s="1"/>
  <c r="E17" i="65"/>
  <c r="E16" i="65"/>
  <c r="F16" i="65" s="1"/>
  <c r="G16" i="65" s="1"/>
  <c r="E15" i="65"/>
  <c r="F15" i="65" s="1"/>
  <c r="G15" i="65" s="1"/>
  <c r="E14" i="65"/>
  <c r="F14" i="65" s="1"/>
  <c r="G14" i="65" s="1"/>
  <c r="F13" i="65"/>
  <c r="G13" i="65" s="1"/>
  <c r="E13" i="65"/>
  <c r="E12" i="65"/>
  <c r="F12" i="65" s="1"/>
  <c r="G12" i="65" s="1"/>
  <c r="F11" i="65"/>
  <c r="G11" i="65" s="1"/>
  <c r="E11" i="65"/>
  <c r="E10" i="65"/>
  <c r="F10" i="65" s="1"/>
  <c r="D7" i="65"/>
  <c r="D107" i="65" s="1"/>
  <c r="G10" i="65" l="1"/>
  <c r="G96" i="65" s="1"/>
  <c r="F96" i="65"/>
  <c r="F100" i="65" s="1"/>
  <c r="F101" i="65" s="1"/>
  <c r="F103" i="65" s="1"/>
  <c r="G100" i="65"/>
  <c r="E112" i="65"/>
  <c r="D109" i="65"/>
  <c r="E115" i="65"/>
  <c r="E113" i="65"/>
  <c r="E96" i="65"/>
  <c r="D99" i="65"/>
  <c r="C25" i="1"/>
  <c r="C24" i="1"/>
  <c r="C23" i="1"/>
  <c r="D101" i="65" l="1"/>
  <c r="E101" i="65" s="1"/>
  <c r="E103" i="65" s="1"/>
  <c r="E99" i="65"/>
  <c r="G99" i="65" s="1"/>
  <c r="G101" i="65" s="1"/>
  <c r="G103" i="65" s="1"/>
  <c r="D118" i="65"/>
  <c r="E109" i="65"/>
  <c r="E119" i="65" l="1"/>
  <c r="D119" i="65"/>
  <c r="E118" i="65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30" i="1" l="1"/>
  <c r="C27" i="1"/>
  <c r="D27" i="1" s="1"/>
  <c r="C15" i="1" l="1"/>
  <c r="C20" i="1" s="1"/>
  <c r="C29" i="1"/>
  <c r="C31" i="1" s="1"/>
</calcChain>
</file>

<file path=xl/comments1.xml><?xml version="1.0" encoding="utf-8"?>
<comments xmlns="http://schemas.openxmlformats.org/spreadsheetml/2006/main">
  <authors>
    <author>Kim, Jonathan</author>
    <author>Jonathan Kim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Kim, Jonathan:</t>
        </r>
        <r>
          <rPr>
            <sz val="9"/>
            <color indexed="81"/>
            <rFont val="Tahoma"/>
            <family val="2"/>
          </rPr>
          <t xml:space="preserve">
tax benefit of interest handled by Rates Dept.</t>
        </r>
      </text>
    </comment>
    <comment ref="C61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offsets the book loss imbedded in PT below since moved to reg asset</t>
        </r>
      </text>
    </comment>
    <comment ref="D88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<sst xmlns="http://schemas.openxmlformats.org/spreadsheetml/2006/main" count="298" uniqueCount="230">
  <si>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</si>
  <si>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</si>
  <si>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</si>
  <si>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</si>
  <si>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</si>
  <si>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</si>
  <si>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</si>
  <si>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</si>
  <si>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</si>
  <si>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</si>
  <si>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</si>
  <si>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</si>
  <si>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</si>
  <si>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</si>
  <si>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</si>
  <si>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</si>
  <si>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</si>
  <si>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</si>
  <si>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</si>
  <si>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</si>
  <si>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</si>
  <si>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</si>
  <si>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</si>
  <si>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</si>
  <si>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</si>
  <si>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</si>
  <si>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</si>
  <si>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</si>
  <si>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</si>
  <si>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</si>
  <si>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</si>
  <si>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</si>
  <si>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</si>
  <si>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</si>
  <si>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</si>
  <si>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</si>
  <si>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</si>
  <si>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</si>
  <si>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</si>
  <si>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</si>
  <si>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</si>
  <si>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</si>
  <si>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</si>
  <si>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</si>
  <si>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</si>
  <si>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</si>
  <si>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</si>
  <si>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</si>
  <si>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</si>
  <si>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</si>
  <si>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</si>
  <si>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</si>
  <si>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</si>
  <si>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</si>
  <si>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</si>
  <si>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</si>
  <si>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</si>
  <si>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</si>
  <si>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</si>
  <si>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</si>
  <si>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</si>
  <si>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</si>
  <si>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</si>
  <si>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</si>
  <si>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</si>
  <si>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</si>
  <si>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</si>
  <si>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</si>
  <si>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</si>
  <si>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</si>
  <si>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</si>
  <si>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</si>
  <si>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</si>
  <si>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</si>
  <si>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</si>
  <si>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</si>
  <si>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</si>
  <si>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</si>
  <si>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</si>
  <si>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</si>
  <si>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</si>
  <si>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</si>
  <si>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</si>
  <si>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</si>
  <si>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</si>
  <si>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</si>
  <si>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</si>
  <si>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</si>
  <si>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</si>
  <si>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</si>
  <si>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</si>
  <si>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</si>
  <si>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</si>
  <si>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</si>
  <si>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</si>
  <si>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</si>
  <si>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</si>
  <si>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</si>
  <si>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</si>
  <si>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2020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</si>
  <si>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</si>
  <si>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</si>
  <si>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</si>
  <si>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</si>
  <si>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</si>
  <si>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</si>
  <si>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</si>
  <si>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</si>
  <si>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</si>
  <si>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</si>
  <si>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</si>
  <si>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</si>
  <si>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</si>
  <si>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</si>
  <si>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</si>
  <si>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</si>
  <si>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</si>
  <si>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</si>
  <si>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</si>
  <si>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</si>
  <si>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✔ TZ OK</t>
  </si>
  <si>
    <t>FIT @21%</t>
  </si>
  <si>
    <t>DFIT</t>
  </si>
  <si>
    <t>Total Tax</t>
  </si>
  <si>
    <t>N-29</t>
  </si>
  <si>
    <t>N-06</t>
  </si>
  <si>
    <t>Emission Allowances</t>
  </si>
  <si>
    <t>Storm Damage 2015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</si>
  <si>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</si>
  <si>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</si>
  <si>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</si>
  <si>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</si>
  <si>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</si>
  <si>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</si>
  <si>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</si>
  <si>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</si>
  <si>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</si>
  <si>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</si>
  <si>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</si>
  <si>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</si>
  <si>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</si>
  <si>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</si>
  <si>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</si>
  <si>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</si>
  <si>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</si>
  <si>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</si>
  <si>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</si>
  <si>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</si>
  <si>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</si>
  <si>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</si>
  <si>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</si>
  <si>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</si>
  <si>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</si>
  <si>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</si>
  <si>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</si>
  <si>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</si>
  <si>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</si>
  <si>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</si>
  <si>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</si>
  <si>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</si>
  <si>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</si>
  <si>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</si>
  <si>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</si>
  <si>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</si>
  <si>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</si>
  <si>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</si>
  <si>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</si>
  <si>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</si>
  <si>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</si>
  <si>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</si>
  <si>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</si>
  <si>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</si>
  <si>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</si>
  <si>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</si>
  <si>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</si>
  <si>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</si>
  <si>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</si>
  <si>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</si>
  <si>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</si>
  <si>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</si>
  <si>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F-07</t>
  </si>
  <si>
    <t>WUTC AFUDC Amort</t>
  </si>
  <si>
    <t>BTL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</si>
  <si>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</si>
  <si>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</si>
  <si>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</si>
  <si>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</si>
  <si>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</si>
  <si>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</si>
  <si>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</si>
  <si>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</si>
  <si>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TZ OK</t>
  </si>
  <si>
    <t>FOR THE TWELVE MONTHS ENDED DECEMBER 31, 2023</t>
  </si>
  <si>
    <t>January 2023 - December 2023</t>
  </si>
  <si>
    <t>Interest expense</t>
  </si>
  <si>
    <t>OK_no activity</t>
  </si>
  <si>
    <t>Storm Damage 2017</t>
  </si>
  <si>
    <t>Storm Damage 2018</t>
  </si>
  <si>
    <t>AMI Deferral 2022 GRC</t>
  </si>
  <si>
    <t>new M from 2022</t>
  </si>
  <si>
    <t>N-54</t>
  </si>
  <si>
    <r>
      <rPr>
        <sz val="11"/>
        <rFont val="Calibri"/>
        <family val="2"/>
        <scheme val="minor"/>
      </rPr>
      <t>AMI Deferral Debt Return E</t>
    </r>
  </si>
  <si>
    <t>N-131</t>
  </si>
  <si>
    <t>Green Direct Schedule 141A True-up Deferral</t>
  </si>
  <si>
    <t>N-132</t>
  </si>
  <si>
    <r>
      <rPr>
        <sz val="11"/>
        <rFont val="Calibri"/>
        <family val="2"/>
        <scheme val="minor"/>
      </rPr>
      <t>GTZ Carrying Charge Deferral Tr2</t>
    </r>
  </si>
  <si>
    <t>N-133</t>
  </si>
  <si>
    <r>
      <rPr>
        <sz val="11"/>
        <rFont val="Calibri"/>
        <family val="2"/>
        <scheme val="minor"/>
      </rPr>
      <t>GTZ Depreciation Deferral Tr2</t>
    </r>
  </si>
  <si>
    <t>N-135</t>
  </si>
  <si>
    <r>
      <rPr>
        <sz val="11"/>
        <rFont val="Calibri"/>
        <family val="2"/>
        <scheme val="minor"/>
      </rPr>
      <t>Decarb / Electrification Pilot Deferral</t>
    </r>
  </si>
  <si>
    <t>N-137</t>
  </si>
  <si>
    <r>
      <rPr>
        <sz val="11"/>
        <rFont val="Calibri"/>
        <family val="2"/>
        <scheme val="minor"/>
      </rPr>
      <t>AMR Regulatory Asset - E</t>
    </r>
  </si>
  <si>
    <t>N-138</t>
  </si>
  <si>
    <r>
      <rPr>
        <sz val="11"/>
        <rFont val="Calibri"/>
        <family val="2"/>
        <scheme val="minor"/>
      </rPr>
      <t>Participatory Funding Agreement - E</t>
    </r>
  </si>
  <si>
    <t>N-139</t>
  </si>
  <si>
    <r>
      <rPr>
        <sz val="11"/>
        <rFont val="Calibri"/>
        <family val="2"/>
        <scheme val="minor"/>
      </rPr>
      <t>Schedule 129D Deferral - E</t>
    </r>
  </si>
  <si>
    <t>N-140</t>
  </si>
  <si>
    <r>
      <rPr>
        <sz val="11"/>
        <rFont val="Calibri"/>
        <family val="2"/>
        <scheme val="minor"/>
      </rPr>
      <t>Wildfire Liab Insurance Deferral</t>
    </r>
  </si>
  <si>
    <t>N-15</t>
  </si>
  <si>
    <t>Temp Manual M E</t>
  </si>
  <si>
    <t>N-38</t>
  </si>
  <si>
    <t>CCA Cost Recovery - Interest E</t>
  </si>
  <si>
    <t>N-53</t>
  </si>
  <si>
    <r>
      <rPr>
        <sz val="11"/>
        <rFont val="Calibri"/>
        <family val="2"/>
        <scheme val="minor"/>
      </rPr>
      <t>Colstrip 3&amp;4 Decommission</t>
    </r>
  </si>
  <si>
    <t>N-55</t>
  </si>
  <si>
    <r>
      <rPr>
        <sz val="11"/>
        <rFont val="Calibri"/>
        <family val="2"/>
        <scheme val="minor"/>
      </rPr>
      <t>CEIP Deferral</t>
    </r>
  </si>
  <si>
    <t>N-58</t>
  </si>
  <si>
    <r>
      <rPr>
        <sz val="11"/>
        <rFont val="Calibri"/>
        <family val="2"/>
        <scheme val="minor"/>
      </rPr>
      <t>Sch141 TEP Set in Rates</t>
    </r>
  </si>
  <si>
    <t>to CBR</t>
  </si>
  <si>
    <t>tie to our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</si>
</sst>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68">
    <xf numFmtId="169" fontId="0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8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53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53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53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53" fillId="12" borderId="0" applyNumberFormat="0" applyBorder="0" applyAlignment="0" applyProtection="0"/>
    <xf numFmtId="171" fontId="22" fillId="0" borderId="0" applyFill="0" applyBorder="0" applyAlignment="0"/>
    <xf numFmtId="41" fontId="17" fillId="13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>
      <alignment wrapText="1"/>
    </xf>
    <xf numFmtId="43" fontId="57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9" fillId="0" borderId="0"/>
    <xf numFmtId="0" fontId="19" fillId="0" borderId="0"/>
    <xf numFmtId="0" fontId="25" fillId="0" borderId="0"/>
    <xf numFmtId="172" fontId="26" fillId="0" borderId="0">
      <protection locked="0"/>
    </xf>
    <xf numFmtId="0" fontId="25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9" fillId="0" borderId="0"/>
    <xf numFmtId="0" fontId="25" fillId="0" borderId="0"/>
    <xf numFmtId="0" fontId="19" fillId="0" borderId="0"/>
    <xf numFmtId="0" fontId="25" fillId="0" borderId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7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169" fontId="17" fillId="0" borderId="0"/>
    <xf numFmtId="2" fontId="29" fillId="0" borderId="0" applyFont="0" applyFill="0" applyBorder="0" applyAlignment="0" applyProtection="0"/>
    <xf numFmtId="0" fontId="19" fillId="0" borderId="0"/>
    <xf numFmtId="38" fontId="13" fillId="13" borderId="0" applyNumberFormat="0" applyBorder="0" applyAlignment="0" applyProtection="0"/>
    <xf numFmtId="0" fontId="30" fillId="0" borderId="1" applyNumberFormat="0" applyAlignment="0" applyProtection="0">
      <alignment horizontal="left"/>
    </xf>
    <xf numFmtId="0" fontId="30" fillId="0" borderId="2">
      <alignment horizontal="left"/>
    </xf>
    <xf numFmtId="38" fontId="14" fillId="0" borderId="0"/>
    <xf numFmtId="40" fontId="14" fillId="0" borderId="0"/>
    <xf numFmtId="10" fontId="13" fillId="17" borderId="3" applyNumberFormat="0" applyBorder="0" applyAlignment="0" applyProtection="0"/>
    <xf numFmtId="41" fontId="31" fillId="18" borderId="4">
      <alignment horizontal="left"/>
      <protection locked="0"/>
    </xf>
    <xf numFmtId="10" fontId="31" fillId="18" borderId="4">
      <alignment horizontal="right"/>
      <protection locked="0"/>
    </xf>
    <xf numFmtId="0" fontId="13" fillId="13" borderId="0"/>
    <xf numFmtId="3" fontId="32" fillId="0" borderId="0" applyFill="0" applyBorder="0" applyAlignment="0" applyProtection="0"/>
    <xf numFmtId="44" fontId="15" fillId="0" borderId="5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37" fontId="33" fillId="0" borderId="0"/>
    <xf numFmtId="167" fontId="9" fillId="0" borderId="0"/>
    <xf numFmtId="0" fontId="43" fillId="0" borderId="0"/>
    <xf numFmtId="0" fontId="43" fillId="0" borderId="0"/>
    <xf numFmtId="0" fontId="46" fillId="0" borderId="0"/>
    <xf numFmtId="0" fontId="17" fillId="0" borderId="0"/>
    <xf numFmtId="0" fontId="55" fillId="0" borderId="0">
      <alignment wrapText="1"/>
    </xf>
    <xf numFmtId="0" fontId="46" fillId="0" borderId="0"/>
    <xf numFmtId="0" fontId="46" fillId="0" borderId="0"/>
    <xf numFmtId="0" fontId="57" fillId="0" borderId="0"/>
    <xf numFmtId="39" fontId="13" fillId="0" borderId="0" applyFill="0" applyBorder="0" applyAlignment="0" applyProtection="0"/>
    <xf numFmtId="0" fontId="58" fillId="0" borderId="0"/>
    <xf numFmtId="0" fontId="34" fillId="0" borderId="0"/>
    <xf numFmtId="0" fontId="17" fillId="0" borderId="0"/>
    <xf numFmtId="0" fontId="34" fillId="0" borderId="0"/>
    <xf numFmtId="0" fontId="58" fillId="0" borderId="0"/>
    <xf numFmtId="0" fontId="34" fillId="0" borderId="0"/>
    <xf numFmtId="0" fontId="58" fillId="0" borderId="0"/>
    <xf numFmtId="0" fontId="23" fillId="0" borderId="0"/>
    <xf numFmtId="0" fontId="58" fillId="0" borderId="0"/>
    <xf numFmtId="174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19" fillId="0" borderId="0"/>
    <xf numFmtId="0" fontId="19" fillId="0" borderId="0"/>
    <xf numFmtId="0" fontId="25" fillId="0" borderId="0"/>
    <xf numFmtId="10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37" fillId="0" borderId="9">
      <alignment horizontal="center"/>
    </xf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0" fontId="25" fillId="0" borderId="0"/>
    <xf numFmtId="3" fontId="38" fillId="0" borderId="0" applyFill="0" applyBorder="0" applyAlignment="0" applyProtection="0"/>
    <xf numFmtId="0" fontId="39" fillId="0" borderId="0"/>
    <xf numFmtId="42" fontId="17" fillId="17" borderId="0"/>
    <xf numFmtId="42" fontId="17" fillId="17" borderId="10">
      <alignment vertical="center"/>
    </xf>
    <xf numFmtId="0" fontId="15" fillId="17" borderId="11" applyNumberFormat="0">
      <alignment horizontal="center" vertical="center" wrapText="1"/>
    </xf>
    <xf numFmtId="10" fontId="17" fillId="17" borderId="0"/>
    <xf numFmtId="175" fontId="17" fillId="17" borderId="0"/>
    <xf numFmtId="165" fontId="14" fillId="0" borderId="0" applyBorder="0" applyAlignment="0"/>
    <xf numFmtId="42" fontId="17" fillId="17" borderId="12">
      <alignment horizontal="left"/>
    </xf>
    <xf numFmtId="175" fontId="18" fillId="17" borderId="12">
      <alignment horizontal="left"/>
    </xf>
    <xf numFmtId="14" fontId="35" fillId="0" borderId="0" applyNumberFormat="0" applyFill="0" applyBorder="0" applyAlignment="0" applyProtection="0">
      <alignment horizontal="left"/>
    </xf>
    <xf numFmtId="176" fontId="17" fillId="0" borderId="0" applyFont="0" applyFill="0" applyAlignment="0">
      <alignment horizontal="right"/>
    </xf>
    <xf numFmtId="4" fontId="36" fillId="18" borderId="8" applyNumberFormat="0" applyProtection="0">
      <alignment vertical="center"/>
    </xf>
    <xf numFmtId="4" fontId="47" fillId="18" borderId="8" applyNumberFormat="0" applyProtection="0">
      <alignment vertical="center"/>
    </xf>
    <xf numFmtId="4" fontId="36" fillId="18" borderId="8" applyNumberFormat="0" applyProtection="0">
      <alignment horizontal="left" vertical="center" indent="1"/>
    </xf>
    <xf numFmtId="4" fontId="36" fillId="18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36" fillId="23" borderId="8" applyNumberFormat="0" applyProtection="0">
      <alignment horizontal="right" vertical="center"/>
    </xf>
    <xf numFmtId="4" fontId="36" fillId="24" borderId="8" applyNumberFormat="0" applyProtection="0">
      <alignment horizontal="right" vertical="center"/>
    </xf>
    <xf numFmtId="4" fontId="36" fillId="25" borderId="8" applyNumberFormat="0" applyProtection="0">
      <alignment horizontal="right" vertical="center"/>
    </xf>
    <xf numFmtId="4" fontId="36" fillId="26" borderId="8" applyNumberFormat="0" applyProtection="0">
      <alignment horizontal="right" vertical="center"/>
    </xf>
    <xf numFmtId="4" fontId="36" fillId="27" borderId="8" applyNumberFormat="0" applyProtection="0">
      <alignment horizontal="right" vertical="center"/>
    </xf>
    <xf numFmtId="4" fontId="36" fillId="28" borderId="8" applyNumberFormat="0" applyProtection="0">
      <alignment horizontal="right" vertical="center"/>
    </xf>
    <xf numFmtId="4" fontId="36" fillId="29" borderId="8" applyNumberFormat="0" applyProtection="0">
      <alignment horizontal="right" vertical="center"/>
    </xf>
    <xf numFmtId="4" fontId="36" fillId="30" borderId="8" applyNumberFormat="0" applyProtection="0">
      <alignment horizontal="right" vertical="center"/>
    </xf>
    <xf numFmtId="4" fontId="36" fillId="31" borderId="8" applyNumberFormat="0" applyProtection="0">
      <alignment horizontal="right" vertical="center"/>
    </xf>
    <xf numFmtId="4" fontId="48" fillId="32" borderId="8" applyNumberFormat="0" applyProtection="0">
      <alignment horizontal="left" vertical="center" indent="1"/>
    </xf>
    <xf numFmtId="4" fontId="36" fillId="33" borderId="13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50" fillId="33" borderId="8" applyNumberFormat="0" applyProtection="0">
      <alignment horizontal="left" vertical="center" indent="1"/>
    </xf>
    <xf numFmtId="4" fontId="50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37" borderId="3" applyNumberFormat="0">
      <protection locked="0"/>
    </xf>
    <xf numFmtId="4" fontId="36" fillId="38" borderId="8" applyNumberFormat="0" applyProtection="0">
      <alignment vertical="center"/>
    </xf>
    <xf numFmtId="4" fontId="47" fillId="38" borderId="8" applyNumberFormat="0" applyProtection="0">
      <alignment vertical="center"/>
    </xf>
    <xf numFmtId="4" fontId="36" fillId="38" borderId="8" applyNumberFormat="0" applyProtection="0">
      <alignment horizontal="left" vertical="center" indent="1"/>
    </xf>
    <xf numFmtId="4" fontId="36" fillId="38" borderId="8" applyNumberFormat="0" applyProtection="0">
      <alignment horizontal="left" vertical="center" indent="1"/>
    </xf>
    <xf numFmtId="4" fontId="36" fillId="33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51" fillId="0" borderId="0"/>
    <xf numFmtId="4" fontId="52" fillId="33" borderId="8" applyNumberFormat="0" applyProtection="0">
      <alignment horizontal="right" vertical="center"/>
    </xf>
    <xf numFmtId="39" fontId="17" fillId="39" borderId="0"/>
    <xf numFmtId="0" fontId="56" fillId="0" borderId="0" applyNumberFormat="0" applyFill="0" applyBorder="0" applyAlignment="0" applyProtection="0"/>
    <xf numFmtId="38" fontId="13" fillId="0" borderId="14"/>
    <xf numFmtId="38" fontId="14" fillId="0" borderId="12"/>
    <xf numFmtId="39" fontId="35" fillId="40" borderId="0"/>
    <xf numFmtId="169" fontId="17" fillId="0" borderId="0">
      <alignment horizontal="left" wrapText="1"/>
    </xf>
    <xf numFmtId="170" fontId="17" fillId="0" borderId="0">
      <alignment horizontal="left" wrapText="1"/>
    </xf>
    <xf numFmtId="40" fontId="40" fillId="0" borderId="0" applyBorder="0">
      <alignment horizontal="right"/>
    </xf>
    <xf numFmtId="41" fontId="16" fillId="17" borderId="0">
      <alignment horizontal="left"/>
    </xf>
    <xf numFmtId="177" fontId="41" fillId="17" borderId="0">
      <alignment horizontal="left" vertical="center"/>
    </xf>
    <xf numFmtId="0" fontId="15" fillId="17" borderId="0">
      <alignment horizontal="left" wrapText="1"/>
    </xf>
    <xf numFmtId="0" fontId="42" fillId="0" borderId="0">
      <alignment horizontal="left" vertical="center"/>
    </xf>
    <xf numFmtId="0" fontId="25" fillId="0" borderId="15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9" fontId="9" fillId="0" borderId="0" applyFont="0" applyFill="0" applyBorder="0" applyAlignment="0" applyProtection="0"/>
    <xf numFmtId="169" fontId="9" fillId="0" borderId="0">
      <alignment horizontal="left" wrapTex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41" fontId="9" fillId="13" borderId="0"/>
    <xf numFmtId="41" fontId="9" fillId="13" borderId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9" fillId="0" borderId="0"/>
    <xf numFmtId="169" fontId="9" fillId="0" borderId="0"/>
    <xf numFmtId="0" fontId="13" fillId="13" borderId="0"/>
    <xf numFmtId="39" fontId="13" fillId="0" borderId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39" fontId="13" fillId="0" borderId="0" applyFill="0" applyBorder="0" applyAlignment="0" applyProtection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9" fillId="0" borderId="0">
      <alignment horizontal="left" wrapText="1"/>
    </xf>
    <xf numFmtId="174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41" fontId="9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42" fontId="9" fillId="17" borderId="0"/>
    <xf numFmtId="42" fontId="9" fillId="17" borderId="0"/>
    <xf numFmtId="42" fontId="9" fillId="17" borderId="10">
      <alignment vertical="center"/>
    </xf>
    <xf numFmtId="42" fontId="9" fillId="17" borderId="10">
      <alignment vertical="center"/>
    </xf>
    <xf numFmtId="0" fontId="15" fillId="17" borderId="11" applyNumberFormat="0">
      <alignment horizontal="center" vertical="center" wrapText="1"/>
    </xf>
    <xf numFmtId="10" fontId="9" fillId="17" borderId="0"/>
    <xf numFmtId="10" fontId="9" fillId="17" borderId="0"/>
    <xf numFmtId="175" fontId="9" fillId="17" borderId="0"/>
    <xf numFmtId="175" fontId="9" fillId="17" borderId="0"/>
    <xf numFmtId="165" fontId="14" fillId="0" borderId="0" applyBorder="0" applyAlignment="0"/>
    <xf numFmtId="42" fontId="9" fillId="17" borderId="12">
      <alignment horizontal="left"/>
    </xf>
    <xf numFmtId="42" fontId="9" fillId="17" borderId="12">
      <alignment horizontal="left"/>
    </xf>
    <xf numFmtId="176" fontId="9" fillId="0" borderId="0" applyFont="0" applyFill="0" applyAlignment="0">
      <alignment horizontal="right"/>
    </xf>
    <xf numFmtId="176" fontId="9" fillId="0" borderId="0" applyFont="0" applyFill="0" applyAlignment="0">
      <alignment horizontal="right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36" fillId="33" borderId="8" applyNumberFormat="0" applyProtection="0">
      <alignment horizontal="left" vertical="center" indent="1"/>
    </xf>
    <xf numFmtId="4" fontId="36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0" fontId="9" fillId="37" borderId="3" applyNumberFormat="0">
      <protection locked="0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39" fontId="9" fillId="39" borderId="0"/>
    <xf numFmtId="39" fontId="9" fillId="39" borderId="0"/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15" fillId="17" borderId="0">
      <alignment horizontal="left" wrapText="1"/>
    </xf>
    <xf numFmtId="0" fontId="60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8" fontId="78" fillId="0" borderId="0">
      <alignment horizontal="left"/>
    </xf>
    <xf numFmtId="179" fontId="79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79" fillId="0" borderId="0" applyFont="0" applyFill="0" applyBorder="0" applyAlignment="0" applyProtection="0">
      <alignment horizontal="right"/>
    </xf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180" fontId="80" fillId="0" borderId="0" applyNumberFormat="0" applyFill="0" applyBorder="0" applyProtection="0">
      <alignment horizontal="right"/>
    </xf>
    <xf numFmtId="14" fontId="15" fillId="82" borderId="9">
      <alignment horizontal="center" vertical="center" wrapText="1"/>
    </xf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181" fontId="81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18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48" fillId="83" borderId="26" applyNumberFormat="0" applyProtection="0">
      <alignment vertical="center"/>
    </xf>
    <xf numFmtId="4" fontId="82" fillId="18" borderId="26" applyNumberFormat="0" applyProtection="0">
      <alignment vertical="center"/>
    </xf>
    <xf numFmtId="4" fontId="48" fillId="18" borderId="26" applyNumberFormat="0" applyProtection="0">
      <alignment horizontal="left" vertical="center" indent="1"/>
    </xf>
    <xf numFmtId="0" fontId="48" fillId="18" borderId="26" applyNumberFormat="0" applyProtection="0">
      <alignment horizontal="left" vertical="top" indent="1"/>
    </xf>
    <xf numFmtId="4" fontId="36" fillId="73" borderId="26" applyNumberFormat="0" applyProtection="0">
      <alignment horizontal="right" vertical="center"/>
    </xf>
    <xf numFmtId="4" fontId="36" fillId="79" borderId="26" applyNumberFormat="0" applyProtection="0">
      <alignment horizontal="right" vertical="center"/>
    </xf>
    <xf numFmtId="4" fontId="36" fillId="84" borderId="26" applyNumberFormat="0" applyProtection="0">
      <alignment horizontal="right" vertical="center"/>
    </xf>
    <xf numFmtId="4" fontId="36" fillId="81" borderId="26" applyNumberFormat="0" applyProtection="0">
      <alignment horizontal="right" vertical="center"/>
    </xf>
    <xf numFmtId="4" fontId="36" fillId="85" borderId="26" applyNumberFormat="0" applyProtection="0">
      <alignment horizontal="right" vertical="center"/>
    </xf>
    <xf numFmtId="4" fontId="36" fillId="86" borderId="26" applyNumberFormat="0" applyProtection="0">
      <alignment horizontal="right" vertical="center"/>
    </xf>
    <xf numFmtId="4" fontId="36" fillId="87" borderId="26" applyNumberFormat="0" applyProtection="0">
      <alignment horizontal="right" vertical="center"/>
    </xf>
    <xf numFmtId="4" fontId="36" fillId="88" borderId="26" applyNumberFormat="0" applyProtection="0">
      <alignment horizontal="right" vertical="center"/>
    </xf>
    <xf numFmtId="4" fontId="36" fillId="80" borderId="26" applyNumberFormat="0" applyProtection="0">
      <alignment horizontal="right" vertical="center"/>
    </xf>
    <xf numFmtId="4" fontId="48" fillId="89" borderId="27" applyNumberFormat="0" applyProtection="0">
      <alignment horizontal="left" vertical="center" indent="1"/>
    </xf>
    <xf numFmtId="4" fontId="36" fillId="90" borderId="0" applyNumberFormat="0" applyProtection="0">
      <alignment horizontal="left" vertical="center" indent="1"/>
    </xf>
    <xf numFmtId="4" fontId="36" fillId="38" borderId="26" applyNumberFormat="0" applyProtection="0">
      <alignment vertical="center"/>
    </xf>
    <xf numFmtId="4" fontId="47" fillId="38" borderId="26" applyNumberFormat="0" applyProtection="0">
      <alignment vertical="center"/>
    </xf>
    <xf numFmtId="4" fontId="36" fillId="38" borderId="26" applyNumberFormat="0" applyProtection="0">
      <alignment horizontal="left" vertical="center" indent="1"/>
    </xf>
    <xf numFmtId="0" fontId="36" fillId="38" borderId="26" applyNumberFormat="0" applyProtection="0">
      <alignment horizontal="left" vertical="top" indent="1"/>
    </xf>
    <xf numFmtId="4" fontId="36" fillId="90" borderId="26" applyNumberFormat="0" applyProtection="0">
      <alignment horizontal="right" vertical="center"/>
    </xf>
    <xf numFmtId="4" fontId="47" fillId="90" borderId="26" applyNumberFormat="0" applyProtection="0">
      <alignment horizontal="right" vertical="center"/>
    </xf>
    <xf numFmtId="4" fontId="83" fillId="91" borderId="0" applyNumberFormat="0" applyProtection="0">
      <alignment horizontal="left" vertical="center" indent="1"/>
    </xf>
    <xf numFmtId="4" fontId="52" fillId="90" borderId="26" applyNumberFormat="0" applyProtection="0">
      <alignment horizontal="right" vertical="center"/>
    </xf>
    <xf numFmtId="0" fontId="84" fillId="0" borderId="0"/>
    <xf numFmtId="0" fontId="9" fillId="0" borderId="0" applyNumberFormat="0" applyBorder="0" applyAlignment="0"/>
    <xf numFmtId="0" fontId="85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6" fillId="0" borderId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0" borderId="0"/>
    <xf numFmtId="0" fontId="6" fillId="47" borderId="24" applyNumberFormat="0" applyFont="0" applyAlignment="0" applyProtection="0"/>
    <xf numFmtId="4" fontId="82" fillId="83" borderId="26" applyNumberFormat="0" applyProtection="0">
      <alignment vertical="center"/>
    </xf>
    <xf numFmtId="4" fontId="48" fillId="83" borderId="26" applyNumberFormat="0" applyProtection="0">
      <alignment horizontal="left" vertical="center" indent="1"/>
    </xf>
    <xf numFmtId="0" fontId="48" fillId="83" borderId="26" applyNumberFormat="0" applyProtection="0">
      <alignment horizontal="left" vertical="top" indent="1"/>
    </xf>
    <xf numFmtId="4" fontId="48" fillId="92" borderId="0" applyNumberFormat="0" applyProtection="0">
      <alignment horizontal="left" vertical="center" indent="1"/>
    </xf>
    <xf numFmtId="4" fontId="49" fillId="93" borderId="0" applyNumberFormat="0" applyProtection="0">
      <alignment horizontal="left" vertical="center" indent="1"/>
    </xf>
    <xf numFmtId="4" fontId="36" fillId="92" borderId="0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47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0" fontId="36" fillId="19" borderId="26" applyNumberFormat="0" applyProtection="0">
      <alignment horizontal="left" vertical="top" indent="1"/>
    </xf>
    <xf numFmtId="0" fontId="6" fillId="0" borderId="0"/>
    <xf numFmtId="0" fontId="6" fillId="0" borderId="0"/>
    <xf numFmtId="0" fontId="61" fillId="0" borderId="0" applyNumberFormat="0" applyFill="0" applyBorder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9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90" fillId="41" borderId="0" applyNumberFormat="0" applyBorder="0" applyAlignment="0" applyProtection="0"/>
    <xf numFmtId="0" fontId="91" fillId="42" borderId="0" applyNumberFormat="0" applyBorder="0" applyAlignment="0" applyProtection="0"/>
    <xf numFmtId="0" fontId="92" fillId="43" borderId="0" applyNumberFormat="0" applyBorder="0" applyAlignment="0" applyProtection="0"/>
    <xf numFmtId="0" fontId="93" fillId="44" borderId="20" applyNumberFormat="0" applyAlignment="0" applyProtection="0"/>
    <xf numFmtId="0" fontId="94" fillId="45" borderId="21" applyNumberFormat="0" applyAlignment="0" applyProtection="0"/>
    <xf numFmtId="0" fontId="95" fillId="45" borderId="20" applyNumberFormat="0" applyAlignment="0" applyProtection="0"/>
    <xf numFmtId="0" fontId="96" fillId="0" borderId="22" applyNumberFormat="0" applyFill="0" applyAlignment="0" applyProtection="0"/>
    <xf numFmtId="0" fontId="97" fillId="46" borderId="23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01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101" fillId="51" borderId="0" applyNumberFormat="0" applyBorder="0" applyAlignment="0" applyProtection="0"/>
    <xf numFmtId="0" fontId="101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101" fillId="55" borderId="0" applyNumberFormat="0" applyBorder="0" applyAlignment="0" applyProtection="0"/>
    <xf numFmtId="0" fontId="101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101" fillId="59" borderId="0" applyNumberFormat="0" applyBorder="0" applyAlignment="0" applyProtection="0"/>
    <xf numFmtId="0" fontId="10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101" fillId="63" borderId="0" applyNumberFormat="0" applyBorder="0" applyAlignment="0" applyProtection="0"/>
    <xf numFmtId="0" fontId="10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101" fillId="67" borderId="0" applyNumberFormat="0" applyBorder="0" applyAlignment="0" applyProtection="0"/>
    <xf numFmtId="0" fontId="10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101" fillId="7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2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36" fillId="7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47" fillId="0" borderId="0" applyFont="0" applyFill="0" applyBorder="0" applyAlignment="0" applyProtection="0"/>
    <xf numFmtId="9" fontId="147" fillId="0" borderId="0" applyFont="0" applyFill="0" applyBorder="0" applyAlignment="0" applyProtection="0"/>
  </cellStyleXfs>
  <cellXfs count="149">
    <xf numFmtId="0" fontId="0" fillId="0" borderId="0" xfId="0" applyNumberFormat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3" fontId="12" fillId="0" borderId="0" xfId="47" applyNumberFormat="1" applyFont="1" applyFill="1" applyAlignment="1">
      <alignment horizontal="centerContinuous"/>
    </xf>
    <xf numFmtId="0" fontId="12" fillId="0" borderId="0" xfId="0" applyNumberFormat="1" applyFont="1" applyFill="1" applyAlignment="1" applyProtection="1">
      <protection locked="0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 applyProtection="1">
      <alignment horizontal="center"/>
      <protection locked="0"/>
    </xf>
    <xf numFmtId="3" fontId="12" fillId="0" borderId="0" xfId="0" applyNumberFormat="1" applyFont="1" applyFill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left"/>
    </xf>
    <xf numFmtId="0" fontId="59" fillId="0" borderId="0" xfId="0" applyNumberFormat="1" applyFont="1" applyFill="1" applyAlignment="1"/>
    <xf numFmtId="37" fontId="11" fillId="0" borderId="0" xfId="47" applyNumberFormat="1" applyFont="1" applyFill="1" applyAlignment="1"/>
    <xf numFmtId="44" fontId="0" fillId="0" borderId="0" xfId="0" applyNumberFormat="1" applyAlignment="1"/>
    <xf numFmtId="5" fontId="11" fillId="0" borderId="0" xfId="0" applyNumberFormat="1" applyFont="1" applyFill="1" applyAlignment="1" applyProtection="1">
      <protection locked="0"/>
    </xf>
    <xf numFmtId="0" fontId="59" fillId="0" borderId="0" xfId="0" applyNumberFormat="1" applyFont="1" applyFill="1" applyAlignment="1">
      <alignment horizontal="center"/>
    </xf>
    <xf numFmtId="41" fontId="11" fillId="0" borderId="11" xfId="47" applyNumberFormat="1" applyFont="1" applyFill="1" applyBorder="1" applyAlignment="1" applyProtection="1">
      <protection locked="0"/>
    </xf>
    <xf numFmtId="42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/>
    <xf numFmtId="41" fontId="11" fillId="0" borderId="0" xfId="47" applyNumberFormat="1" applyFont="1" applyFill="1" applyBorder="1" applyAlignment="1" applyProtection="1">
      <protection locked="0"/>
    </xf>
    <xf numFmtId="42" fontId="12" fillId="0" borderId="10" xfId="47" applyNumberFormat="1" applyFont="1" applyFill="1" applyBorder="1" applyAlignment="1"/>
    <xf numFmtId="41" fontId="105" fillId="0" borderId="0" xfId="0" applyNumberFormat="1" applyFont="1" applyAlignment="1"/>
    <xf numFmtId="0" fontId="106" fillId="0" borderId="0" xfId="0" applyNumberFormat="1" applyFont="1" applyAlignment="1"/>
    <xf numFmtId="42" fontId="11" fillId="0" borderId="2" xfId="47" applyNumberFormat="1" applyFont="1" applyFill="1" applyBorder="1" applyAlignment="1" applyProtection="1">
      <protection locked="0"/>
    </xf>
    <xf numFmtId="0" fontId="102" fillId="0" borderId="0" xfId="1461" applyFont="1"/>
    <xf numFmtId="0" fontId="1" fillId="0" borderId="0" xfId="1461" applyFont="1"/>
    <xf numFmtId="0" fontId="1" fillId="0" borderId="0" xfId="1461" applyFont="1" applyFill="1"/>
    <xf numFmtId="0" fontId="120" fillId="0" borderId="0" xfId="1461" applyFont="1" applyFill="1"/>
    <xf numFmtId="0" fontId="1" fillId="0" borderId="0" xfId="1461"/>
    <xf numFmtId="41" fontId="1" fillId="0" borderId="0" xfId="1461" applyNumberFormat="1" applyFont="1" applyFill="1"/>
    <xf numFmtId="0" fontId="1" fillId="0" borderId="0" xfId="1461" applyFill="1"/>
    <xf numFmtId="169" fontId="102" fillId="0" borderId="0" xfId="0" applyFont="1" applyAlignment="1"/>
    <xf numFmtId="0" fontId="103" fillId="0" borderId="0" xfId="102" applyFont="1"/>
    <xf numFmtId="165" fontId="102" fillId="0" borderId="0" xfId="47" applyNumberFormat="1" applyFont="1"/>
    <xf numFmtId="169" fontId="137" fillId="0" borderId="0" xfId="0" applyFont="1" applyFill="1" applyAlignment="1"/>
    <xf numFmtId="169" fontId="0" fillId="0" borderId="0" xfId="0" applyFont="1" applyAlignment="1"/>
    <xf numFmtId="169" fontId="138" fillId="0" borderId="0" xfId="0" applyFont="1" applyAlignment="1"/>
    <xf numFmtId="0" fontId="102" fillId="0" borderId="0" xfId="102" applyFont="1"/>
    <xf numFmtId="169" fontId="137" fillId="0" borderId="0" xfId="0" applyFont="1" applyAlignment="1"/>
    <xf numFmtId="0" fontId="102" fillId="0" borderId="0" xfId="102" applyFont="1" applyAlignment="1">
      <alignment horizontal="right"/>
    </xf>
    <xf numFmtId="41" fontId="102" fillId="112" borderId="0" xfId="1466" applyFont="1" applyFill="1"/>
    <xf numFmtId="165" fontId="104" fillId="0" borderId="0" xfId="47" applyNumberFormat="1" applyFont="1" applyFill="1"/>
    <xf numFmtId="41" fontId="102" fillId="0" borderId="0" xfId="0" applyNumberFormat="1" applyFont="1" applyAlignment="1"/>
    <xf numFmtId="41" fontId="102" fillId="112" borderId="11" xfId="1466" applyFont="1" applyFill="1" applyBorder="1"/>
    <xf numFmtId="0" fontId="103" fillId="0" borderId="0" xfId="102" applyFont="1" applyAlignment="1">
      <alignment horizontal="right"/>
    </xf>
    <xf numFmtId="41" fontId="103" fillId="112" borderId="0" xfId="1466" applyFont="1" applyFill="1"/>
    <xf numFmtId="165" fontId="137" fillId="0" borderId="0" xfId="47" applyNumberFormat="1" applyFont="1" applyFill="1"/>
    <xf numFmtId="0" fontId="103" fillId="0" borderId="3" xfId="102" applyFont="1" applyBorder="1" applyAlignment="1">
      <alignment horizontal="center" vertical="center" wrapText="1"/>
    </xf>
    <xf numFmtId="165" fontId="75" fillId="0" borderId="3" xfId="47" applyNumberFormat="1" applyFont="1" applyFill="1" applyBorder="1" applyAlignment="1">
      <alignment horizontal="center" vertical="center" wrapText="1"/>
    </xf>
    <xf numFmtId="0" fontId="75" fillId="0" borderId="3" xfId="102" applyFont="1" applyFill="1" applyBorder="1" applyAlignment="1">
      <alignment horizontal="center" vertical="center" wrapText="1"/>
    </xf>
    <xf numFmtId="169" fontId="102" fillId="0" borderId="3" xfId="0" applyFont="1" applyFill="1" applyBorder="1" applyAlignment="1">
      <alignment horizontal="left"/>
    </xf>
    <xf numFmtId="169" fontId="102" fillId="0" borderId="3" xfId="0" applyFont="1" applyFill="1" applyBorder="1" applyAlignment="1">
      <alignment horizontal="left" indent="1"/>
    </xf>
    <xf numFmtId="41" fontId="102" fillId="0" borderId="3" xfId="1466" applyFont="1" applyFill="1" applyBorder="1"/>
    <xf numFmtId="165" fontId="102" fillId="0" borderId="3" xfId="47" applyNumberFormat="1" applyFont="1" applyFill="1" applyBorder="1"/>
    <xf numFmtId="169" fontId="0" fillId="0" borderId="0" xfId="0" applyFont="1" applyFill="1" applyAlignment="1"/>
    <xf numFmtId="169" fontId="138" fillId="0" borderId="0" xfId="0" applyFont="1" applyFill="1" applyAlignment="1"/>
    <xf numFmtId="169" fontId="0" fillId="0" borderId="3" xfId="0" applyFont="1" applyFill="1" applyBorder="1" applyAlignment="1">
      <alignment horizontal="left" indent="1"/>
    </xf>
    <xf numFmtId="169" fontId="102" fillId="0" borderId="0" xfId="0" applyFont="1" applyFill="1" applyAlignment="1"/>
    <xf numFmtId="169" fontId="102" fillId="0" borderId="3" xfId="0" applyFont="1" applyFill="1" applyBorder="1" applyAlignment="1">
      <alignment vertical="top"/>
    </xf>
    <xf numFmtId="169" fontId="139" fillId="0" borderId="3" xfId="0" applyFont="1" applyFill="1" applyBorder="1" applyAlignment="1">
      <alignment horizontal="left" vertical="top" indent="1"/>
    </xf>
    <xf numFmtId="169" fontId="140" fillId="0" borderId="0" xfId="0" applyFont="1" applyFill="1" applyAlignment="1"/>
    <xf numFmtId="169" fontId="102" fillId="0" borderId="3" xfId="0" applyFont="1" applyFill="1" applyBorder="1" applyAlignment="1">
      <alignment horizontal="left" vertical="top"/>
    </xf>
    <xf numFmtId="169" fontId="73" fillId="0" borderId="0" xfId="0" applyFont="1" applyFill="1" applyAlignment="1"/>
    <xf numFmtId="169" fontId="0" fillId="0" borderId="3" xfId="0" applyFont="1" applyFill="1" applyBorder="1" applyAlignment="1"/>
    <xf numFmtId="169" fontId="0" fillId="0" borderId="3" xfId="0" applyFont="1" applyBorder="1" applyAlignment="1"/>
    <xf numFmtId="169" fontId="0" fillId="0" borderId="3" xfId="0" applyFont="1" applyFill="1" applyBorder="1" applyAlignment="1">
      <alignment horizontal="left"/>
    </xf>
    <xf numFmtId="169" fontId="102" fillId="0" borderId="3" xfId="0" applyFont="1" applyFill="1" applyBorder="1" applyAlignment="1">
      <alignment horizontal="left" vertical="top" indent="1"/>
    </xf>
    <xf numFmtId="169" fontId="141" fillId="0" borderId="0" xfId="0" applyFont="1" applyFill="1" applyAlignment="1"/>
    <xf numFmtId="0" fontId="104" fillId="0" borderId="3" xfId="102" applyFont="1" applyFill="1" applyBorder="1" applyAlignment="1">
      <alignment horizontal="left"/>
    </xf>
    <xf numFmtId="8" fontId="104" fillId="0" borderId="3" xfId="102" applyNumberFormat="1" applyFont="1" applyFill="1" applyBorder="1" applyAlignment="1">
      <alignment horizontal="left" indent="1"/>
    </xf>
    <xf numFmtId="41" fontId="104" fillId="0" borderId="3" xfId="1466" applyFont="1" applyFill="1" applyBorder="1"/>
    <xf numFmtId="41" fontId="104" fillId="111" borderId="3" xfId="1466" applyFont="1" applyFill="1" applyBorder="1"/>
    <xf numFmtId="169" fontId="142" fillId="0" borderId="0" xfId="0" applyFont="1" applyFill="1" applyAlignment="1"/>
    <xf numFmtId="169" fontId="104" fillId="0" borderId="0" xfId="0" applyFont="1" applyFill="1" applyAlignment="1"/>
    <xf numFmtId="41" fontId="0" fillId="0" borderId="0" xfId="0" applyNumberFormat="1" applyFont="1" applyFill="1" applyAlignment="1"/>
    <xf numFmtId="169" fontId="0" fillId="0" borderId="0" xfId="0" applyFill="1" applyAlignment="1"/>
    <xf numFmtId="8" fontId="104" fillId="0" borderId="42" xfId="102" applyNumberFormat="1" applyFont="1" applyFill="1" applyBorder="1" applyAlignment="1">
      <alignment horizontal="center"/>
    </xf>
    <xf numFmtId="165" fontId="0" fillId="0" borderId="10" xfId="0" applyNumberFormat="1" applyFill="1" applyBorder="1" applyAlignment="1"/>
    <xf numFmtId="165" fontId="102" fillId="0" borderId="0" xfId="47" applyNumberFormat="1" applyFont="1" applyFill="1"/>
    <xf numFmtId="41" fontId="102" fillId="0" borderId="0" xfId="1466" applyFont="1" applyFill="1"/>
    <xf numFmtId="0" fontId="58" fillId="0" borderId="0" xfId="102" applyBorder="1" applyAlignment="1">
      <alignment horizontal="right"/>
    </xf>
    <xf numFmtId="165" fontId="0" fillId="0" borderId="0" xfId="0" applyNumberFormat="1" applyFill="1" applyAlignment="1"/>
    <xf numFmtId="165" fontId="0" fillId="0" borderId="0" xfId="47" applyNumberFormat="1" applyFont="1" applyFill="1"/>
    <xf numFmtId="169" fontId="0" fillId="0" borderId="0" xfId="0" applyAlignment="1"/>
    <xf numFmtId="41" fontId="0" fillId="0" borderId="11" xfId="1466" applyFont="1" applyBorder="1"/>
    <xf numFmtId="165" fontId="0" fillId="0" borderId="11" xfId="47" applyNumberFormat="1" applyFont="1" applyBorder="1"/>
    <xf numFmtId="165" fontId="0" fillId="0" borderId="11" xfId="47" applyNumberFormat="1" applyFont="1" applyFill="1" applyBorder="1"/>
    <xf numFmtId="41" fontId="0" fillId="0" borderId="0" xfId="1466" applyFont="1"/>
    <xf numFmtId="165" fontId="0" fillId="0" borderId="0" xfId="47" applyNumberFormat="1" applyFont="1"/>
    <xf numFmtId="169" fontId="102" fillId="0" borderId="0" xfId="0" applyFont="1" applyFill="1" applyBorder="1" applyAlignment="1">
      <alignment horizontal="right"/>
    </xf>
    <xf numFmtId="41" fontId="0" fillId="0" borderId="0" xfId="1466" applyFont="1" applyBorder="1"/>
    <xf numFmtId="165" fontId="102" fillId="0" borderId="10" xfId="47" applyNumberFormat="1" applyFont="1" applyFill="1" applyBorder="1"/>
    <xf numFmtId="165" fontId="102" fillId="0" borderId="10" xfId="1466" applyNumberFormat="1" applyFont="1" applyFill="1" applyBorder="1"/>
    <xf numFmtId="165" fontId="102" fillId="112" borderId="10" xfId="1466" applyNumberFormat="1" applyFont="1" applyFill="1" applyBorder="1"/>
    <xf numFmtId="0" fontId="102" fillId="0" borderId="0" xfId="102" applyFont="1" applyBorder="1"/>
    <xf numFmtId="41" fontId="102" fillId="0" borderId="0" xfId="1466" applyFont="1" applyBorder="1"/>
    <xf numFmtId="165" fontId="102" fillId="0" borderId="0" xfId="47" applyNumberFormat="1" applyFont="1" applyFill="1" applyBorder="1"/>
    <xf numFmtId="41" fontId="102" fillId="0" borderId="0" xfId="1466" applyFont="1" applyFill="1" applyBorder="1"/>
    <xf numFmtId="0" fontId="103" fillId="0" borderId="0" xfId="102" applyFont="1" applyBorder="1" applyAlignment="1">
      <alignment horizontal="right"/>
    </xf>
    <xf numFmtId="41" fontId="102" fillId="0" borderId="0" xfId="1466" applyFont="1"/>
    <xf numFmtId="0" fontId="0" fillId="0" borderId="0" xfId="102" applyFont="1" applyAlignment="1">
      <alignment horizontal="right"/>
    </xf>
    <xf numFmtId="9" fontId="102" fillId="0" borderId="11" xfId="1467" applyFont="1" applyFill="1" applyBorder="1"/>
    <xf numFmtId="165" fontId="102" fillId="0" borderId="0" xfId="1466" applyNumberFormat="1" applyFont="1" applyFill="1"/>
    <xf numFmtId="10" fontId="102" fillId="0" borderId="0" xfId="1467" applyNumberFormat="1" applyFont="1"/>
    <xf numFmtId="8" fontId="102" fillId="0" borderId="0" xfId="102" applyNumberFormat="1" applyFont="1" applyAlignment="1">
      <alignment horizontal="right"/>
    </xf>
    <xf numFmtId="8" fontId="102" fillId="0" borderId="0" xfId="102" applyNumberFormat="1" applyFont="1" applyFill="1" applyBorder="1" applyAlignment="1">
      <alignment horizontal="right"/>
    </xf>
    <xf numFmtId="165" fontId="102" fillId="0" borderId="0" xfId="1466" applyNumberFormat="1" applyFont="1"/>
    <xf numFmtId="0" fontId="102" fillId="0" borderId="0" xfId="102" applyFont="1" applyBorder="1" applyAlignment="1">
      <alignment horizontal="right"/>
    </xf>
    <xf numFmtId="41" fontId="102" fillId="112" borderId="10" xfId="1466" applyFont="1" applyFill="1" applyBorder="1"/>
    <xf numFmtId="10" fontId="102" fillId="0" borderId="10" xfId="1467" applyNumberFormat="1" applyFont="1" applyBorder="1"/>
    <xf numFmtId="10" fontId="143" fillId="0" borderId="0" xfId="1467" applyNumberFormat="1" applyFont="1"/>
    <xf numFmtId="169" fontId="144" fillId="0" borderId="34" xfId="0" applyFont="1" applyBorder="1" applyAlignment="1">
      <alignment horizontal="center"/>
    </xf>
    <xf numFmtId="169" fontId="0" fillId="0" borderId="35" xfId="0" applyFont="1" applyBorder="1" applyAlignment="1">
      <alignment horizontal="center"/>
    </xf>
    <xf numFmtId="41" fontId="0" fillId="0" borderId="35" xfId="1466" applyFont="1" applyFill="1" applyBorder="1" applyAlignment="1">
      <alignment horizontal="center"/>
    </xf>
    <xf numFmtId="9" fontId="0" fillId="0" borderId="36" xfId="1467" applyFont="1" applyFill="1" applyBorder="1" applyAlignment="1">
      <alignment horizontal="center"/>
    </xf>
    <xf numFmtId="169" fontId="0" fillId="0" borderId="37" xfId="0" applyFont="1" applyFill="1" applyBorder="1" applyAlignment="1">
      <alignment horizontal="right"/>
    </xf>
    <xf numFmtId="41" fontId="0" fillId="113" borderId="0" xfId="1466" applyFont="1" applyFill="1" applyBorder="1"/>
    <xf numFmtId="41" fontId="0" fillId="0" borderId="38" xfId="1466" applyFont="1" applyFill="1" applyBorder="1"/>
    <xf numFmtId="169" fontId="120" fillId="0" borderId="0" xfId="0" applyFont="1" applyAlignment="1"/>
    <xf numFmtId="41" fontId="0" fillId="115" borderId="0" xfId="1466" applyFont="1" applyFill="1" applyBorder="1"/>
    <xf numFmtId="41" fontId="0" fillId="114" borderId="0" xfId="1466" applyFont="1" applyFill="1" applyBorder="1"/>
    <xf numFmtId="41" fontId="0" fillId="0" borderId="11" xfId="1466" applyFont="1" applyFill="1" applyBorder="1"/>
    <xf numFmtId="41" fontId="0" fillId="0" borderId="40" xfId="1466" applyFont="1" applyFill="1" applyBorder="1"/>
    <xf numFmtId="41" fontId="0" fillId="112" borderId="0" xfId="1466" applyFont="1" applyFill="1" applyBorder="1"/>
    <xf numFmtId="169" fontId="102" fillId="112" borderId="0" xfId="0" applyFont="1" applyFill="1" applyAlignment="1"/>
    <xf numFmtId="9" fontId="0" fillId="0" borderId="11" xfId="1467" applyFont="1" applyFill="1" applyBorder="1"/>
    <xf numFmtId="9" fontId="0" fillId="0" borderId="40" xfId="1467" applyFont="1" applyFill="1" applyBorder="1"/>
    <xf numFmtId="41" fontId="0" fillId="0" borderId="0" xfId="1466" applyFont="1" applyFill="1" applyBorder="1"/>
    <xf numFmtId="41" fontId="0" fillId="112" borderId="11" xfId="1466" applyFont="1" applyFill="1" applyBorder="1"/>
    <xf numFmtId="169" fontId="0" fillId="0" borderId="39" xfId="0" applyFont="1" applyFill="1" applyBorder="1" applyAlignment="1">
      <alignment horizontal="right"/>
    </xf>
    <xf numFmtId="41" fontId="0" fillId="0" borderId="9" xfId="1466" applyFont="1" applyFill="1" applyBorder="1"/>
    <xf numFmtId="41" fontId="0" fillId="0" borderId="41" xfId="1466" applyFont="1" applyFill="1" applyBorder="1"/>
    <xf numFmtId="43" fontId="105" fillId="0" borderId="0" xfId="47" applyFont="1" applyAlignment="1"/>
    <xf numFmtId="0" fontId="73" fillId="0" borderId="0" xfId="1462" applyFont="1"/>
    <xf numFmtId="0" fontId="1" fillId="0" borderId="0" xfId="1462"/>
    <xf numFmtId="165" fontId="105" fillId="0" borderId="0" xfId="47" applyNumberFormat="1" applyFont="1" applyAlignment="1"/>
    <xf numFmtId="42" fontId="11" fillId="0" borderId="0" xfId="0" applyNumberFormat="1" applyFont="1" applyFill="1" applyAlignment="1" applyProtection="1">
      <protection locked="0"/>
    </xf>
    <xf numFmtId="41" fontId="11" fillId="0" borderId="0" xfId="0" applyNumberFormat="1" applyFont="1" applyFill="1" applyAlignment="1" applyProtection="1">
      <protection locked="0"/>
    </xf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>
      <alignment horizontal="center"/>
    </xf>
  </cellXfs>
  <cellStyles count="1468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" xfId="1466" builtinId="6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" xfId="1467" builtinId="5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B9">
            <v>2741725912.6399999</v>
          </cell>
        </row>
      </sheetData>
      <sheetData sheetId="2"/>
      <sheetData sheetId="3">
        <row r="281">
          <cell r="G281">
            <v>181201142.96540067</v>
          </cell>
        </row>
        <row r="283">
          <cell r="G283">
            <v>125951780.81999999</v>
          </cell>
        </row>
        <row r="284">
          <cell r="G284">
            <v>-243405410.00999999</v>
          </cell>
        </row>
        <row r="286">
          <cell r="G286">
            <v>-117453629.19</v>
          </cell>
        </row>
        <row r="288">
          <cell r="G288">
            <v>360662766.28287423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E21" sqref="E21"/>
    </sheetView>
  </sheetViews>
  <sheetFormatPr defaultRowHeight="13.2"/>
  <cols>
    <col min="2" max="2" width="43" bestFit="1" customWidth="1"/>
    <col min="3" max="3" width="16.5546875" customWidth="1"/>
    <col min="4" max="4" width="14.33203125" bestFit="1" customWidth="1"/>
    <col min="5" max="7" width="12.5546875" bestFit="1" customWidth="1"/>
  </cols>
  <sheetData>
    <row r="1" spans="1:4">
      <c r="A1" s="1"/>
      <c r="B1" s="23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19" t="s">
        <v>17</v>
      </c>
      <c r="C3" s="5" t="s">
        <v>87</v>
      </c>
    </row>
    <row r="4" spans="1:4" ht="13.8" thickTop="1">
      <c r="A4" s="147" t="s">
        <v>16</v>
      </c>
      <c r="B4" s="147"/>
      <c r="C4" s="147"/>
    </row>
    <row r="5" spans="1:4">
      <c r="A5" s="148" t="s">
        <v>0</v>
      </c>
      <c r="B5" s="148"/>
      <c r="C5" s="148"/>
      <c r="D5" s="4"/>
    </row>
    <row r="6" spans="1:4">
      <c r="A6" s="148" t="s">
        <v>192</v>
      </c>
      <c r="B6" s="148"/>
      <c r="C6" s="148"/>
      <c r="D6" s="6"/>
    </row>
    <row r="7" spans="1:4">
      <c r="A7" s="147" t="s">
        <v>53</v>
      </c>
      <c r="B7" s="147"/>
      <c r="C7" s="147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145">
        <f>CBR_Electric!D101</f>
        <v>505596462.84574008</v>
      </c>
    </row>
    <row r="13" spans="1:4">
      <c r="A13" s="15">
        <f>A12+1</f>
        <v>2</v>
      </c>
      <c r="B13" s="17"/>
      <c r="C13" s="20"/>
    </row>
    <row r="14" spans="1:4">
      <c r="A14" s="15">
        <f t="shared" ref="A14:A19" si="0">A13+1</f>
        <v>3</v>
      </c>
      <c r="B14" s="18" t="s">
        <v>119</v>
      </c>
      <c r="C14" s="24">
        <f>CBR_Electric!E103</f>
        <v>108243354.11760542</v>
      </c>
      <c r="D14" s="21"/>
    </row>
    <row r="15" spans="1:4">
      <c r="A15" s="15">
        <f t="shared" si="0"/>
        <v>4</v>
      </c>
      <c r="B15" s="17" t="s">
        <v>6</v>
      </c>
      <c r="C15" s="25">
        <f>+C14</f>
        <v>108243354.11760542</v>
      </c>
    </row>
    <row r="16" spans="1:4">
      <c r="A16" s="15">
        <f>A15+1</f>
        <v>5</v>
      </c>
      <c r="B16" s="17"/>
      <c r="C16" s="20"/>
    </row>
    <row r="17" spans="1:5">
      <c r="A17" s="15">
        <f t="shared" si="0"/>
        <v>6</v>
      </c>
      <c r="B17" s="2" t="s">
        <v>64</v>
      </c>
      <c r="C17" s="26">
        <f>CBR_Electric!F103</f>
        <v>-37794373.627489999</v>
      </c>
    </row>
    <row r="18" spans="1:5">
      <c r="A18" s="15">
        <f t="shared" si="0"/>
        <v>7</v>
      </c>
      <c r="B18" s="2" t="s">
        <v>33</v>
      </c>
      <c r="C18" s="26">
        <v>0</v>
      </c>
    </row>
    <row r="19" spans="1:5">
      <c r="A19" s="15">
        <f t="shared" si="0"/>
        <v>8</v>
      </c>
      <c r="B19" s="2" t="s">
        <v>9</v>
      </c>
      <c r="C19" s="24">
        <v>0</v>
      </c>
    </row>
    <row r="20" spans="1:5">
      <c r="A20" s="15">
        <f>A19+1</f>
        <v>9</v>
      </c>
      <c r="B20" s="2" t="s">
        <v>10</v>
      </c>
      <c r="C20" s="25">
        <f>SUM(C15:C19)</f>
        <v>70448980.490115419</v>
      </c>
      <c r="D20" s="30">
        <f>+CBR_Electric!G103-'Lead E'!C20</f>
        <v>0</v>
      </c>
      <c r="E20" s="31" t="s">
        <v>65</v>
      </c>
    </row>
    <row r="21" spans="1:5">
      <c r="A21" s="15">
        <f>A20+1</f>
        <v>10</v>
      </c>
      <c r="B21" s="2"/>
      <c r="C21" s="20"/>
    </row>
    <row r="22" spans="1:5">
      <c r="A22" s="15">
        <f>A21+1</f>
        <v>11</v>
      </c>
      <c r="B22" s="2" t="s">
        <v>11</v>
      </c>
      <c r="C22" s="20"/>
    </row>
    <row r="23" spans="1:5">
      <c r="A23" s="15">
        <f>A22+1</f>
        <v>12</v>
      </c>
      <c r="B23" s="17" t="s">
        <v>6</v>
      </c>
      <c r="C23" s="145">
        <f>'[2]Unallocated Detail (CBR)'!$G$281</f>
        <v>181201142.96540067</v>
      </c>
    </row>
    <row r="24" spans="1:5">
      <c r="A24" s="15">
        <f>A23+1</f>
        <v>13</v>
      </c>
      <c r="B24" s="2" t="s">
        <v>7</v>
      </c>
      <c r="C24" s="146">
        <f>'[2]Unallocated Detail (CBR)'!$G$283</f>
        <v>125951780.81999999</v>
      </c>
    </row>
    <row r="25" spans="1:5">
      <c r="A25" s="15">
        <f t="shared" ref="A25:A31" si="1">A24+1</f>
        <v>14</v>
      </c>
      <c r="B25" s="2" t="s">
        <v>8</v>
      </c>
      <c r="C25" s="146">
        <f>'[2]Unallocated Detail (CBR)'!$G$284</f>
        <v>-243405410.00999999</v>
      </c>
    </row>
    <row r="26" spans="1:5">
      <c r="A26" s="15">
        <f t="shared" si="1"/>
        <v>15</v>
      </c>
      <c r="B26" s="2" t="s">
        <v>9</v>
      </c>
      <c r="C26" s="22">
        <v>0</v>
      </c>
    </row>
    <row r="27" spans="1:5">
      <c r="A27" s="15">
        <f t="shared" si="1"/>
        <v>16</v>
      </c>
      <c r="B27" s="17" t="s">
        <v>12</v>
      </c>
      <c r="C27" s="32">
        <f>SUM(C23:C26)</f>
        <v>63747513.775400639</v>
      </c>
      <c r="D27" s="144">
        <f>'[2]Unallocated Detail (CBR)'!$G$281+'[2]Unallocated Detail (CBR)'!$G$286-C27</f>
        <v>0</v>
      </c>
      <c r="E27" s="31" t="s">
        <v>229</v>
      </c>
    </row>
    <row r="28" spans="1:5">
      <c r="A28" s="15">
        <f t="shared" si="1"/>
        <v>17</v>
      </c>
      <c r="B28" s="2"/>
      <c r="C28" s="20"/>
    </row>
    <row r="29" spans="1:5">
      <c r="A29" s="15">
        <f t="shared" si="1"/>
        <v>18</v>
      </c>
      <c r="B29" s="17" t="s">
        <v>13</v>
      </c>
      <c r="C29" s="27">
        <f>C15-C23</f>
        <v>-72957788.847795248</v>
      </c>
    </row>
    <row r="30" spans="1:5">
      <c r="A30" s="15">
        <f t="shared" si="1"/>
        <v>19</v>
      </c>
      <c r="B30" s="17" t="s">
        <v>14</v>
      </c>
      <c r="C30" s="28">
        <f>C17+C18+C19-C24-C25-C26</f>
        <v>79659255.562510014</v>
      </c>
    </row>
    <row r="31" spans="1:5" ht="13.8" thickBot="1">
      <c r="A31" s="15">
        <f t="shared" si="1"/>
        <v>20</v>
      </c>
      <c r="B31" s="17" t="s">
        <v>15</v>
      </c>
      <c r="C31" s="29">
        <f>-SUM(C29:C30)</f>
        <v>-6701466.7147147655</v>
      </c>
    </row>
    <row r="32" spans="1:5" ht="13.8" thickTop="1"/>
  </sheetData>
  <mergeCells count="4">
    <mergeCell ref="A4:C4"/>
    <mergeCell ref="A6:C6"/>
    <mergeCell ref="A7:C7"/>
    <mergeCell ref="A5:C5"/>
  </mergeCells>
  <phoneticPr fontId="13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2"/>
  <sheetViews>
    <sheetView zoomScale="90" zoomScaleNormal="90" workbookViewId="0">
      <pane ySplit="9" topLeftCell="A118" activePane="bottomLeft" state="frozen"/>
      <selection activeCell="I73" sqref="I73"/>
      <selection pane="bottomLeft" activeCell="H115" sqref="H115"/>
    </sheetView>
  </sheetViews>
  <sheetFormatPr defaultColWidth="8.88671875" defaultRowHeight="14.4"/>
  <cols>
    <col min="1" max="1" width="7" style="34" customWidth="1"/>
    <col min="2" max="2" width="8.88671875" style="40" customWidth="1"/>
    <col min="3" max="3" width="40.5546875" style="40" bestFit="1" customWidth="1"/>
    <col min="4" max="4" width="20.109375" style="40" bestFit="1" customWidth="1"/>
    <col min="5" max="5" width="16.44140625" style="42" bestFit="1" customWidth="1"/>
    <col min="6" max="6" width="21.6640625" style="40" customWidth="1"/>
    <col min="7" max="7" width="14.5546875" style="40" bestFit="1" customWidth="1"/>
    <col min="8" max="8" width="10.88671875" style="44" customWidth="1"/>
    <col min="9" max="9" width="29.33203125" style="45" bestFit="1" customWidth="1"/>
    <col min="10" max="10" width="14.33203125" style="44" bestFit="1" customWidth="1"/>
    <col min="11" max="11" width="15" style="34" bestFit="1" customWidth="1"/>
    <col min="12" max="12" width="12.33203125" style="34" bestFit="1" customWidth="1"/>
    <col min="13" max="16384" width="8.88671875" style="34"/>
  </cols>
  <sheetData>
    <row r="1" spans="2:11">
      <c r="C1" s="41" t="s">
        <v>21</v>
      </c>
      <c r="F1" s="43"/>
    </row>
    <row r="2" spans="2:11">
      <c r="C2" s="41" t="s">
        <v>193</v>
      </c>
    </row>
    <row r="3" spans="2:11">
      <c r="C3" s="46"/>
      <c r="D3" s="47"/>
    </row>
    <row r="4" spans="2:11">
      <c r="C4" s="48" t="s">
        <v>22</v>
      </c>
      <c r="D4" s="49">
        <v>360662766.28287363</v>
      </c>
      <c r="E4" s="50" t="s">
        <v>120</v>
      </c>
      <c r="F4" s="51"/>
      <c r="J4" s="141">
        <f>'[2]Unallocated Detail (CBR)'!$G$288-D4</f>
        <v>5.9604644775390625E-7</v>
      </c>
      <c r="K4" s="142" t="s">
        <v>229</v>
      </c>
    </row>
    <row r="5" spans="2:11">
      <c r="C5" s="48" t="s">
        <v>194</v>
      </c>
      <c r="D5" s="49"/>
      <c r="E5" s="50" t="s">
        <v>120</v>
      </c>
      <c r="J5" s="143"/>
      <c r="K5" s="143"/>
    </row>
    <row r="6" spans="2:11">
      <c r="C6" s="48" t="s">
        <v>34</v>
      </c>
      <c r="D6" s="52">
        <v>63747513.775400668</v>
      </c>
      <c r="E6" s="50" t="s">
        <v>120</v>
      </c>
      <c r="J6" s="141">
        <f>'[2]Unallocated Detail (CBR)'!$G$281+'[2]Unallocated Detail (CBR)'!$G$286-D6</f>
        <v>0</v>
      </c>
      <c r="K6" s="142" t="s">
        <v>229</v>
      </c>
    </row>
    <row r="7" spans="2:11">
      <c r="C7" s="53" t="s">
        <v>23</v>
      </c>
      <c r="D7" s="54">
        <f>SUM(D4:D6)</f>
        <v>424410280.05827427</v>
      </c>
      <c r="E7" s="55"/>
      <c r="F7" s="43"/>
    </row>
    <row r="8" spans="2:11">
      <c r="D8" s="46"/>
    </row>
    <row r="9" spans="2:11" ht="43.2">
      <c r="B9" s="56" t="s">
        <v>35</v>
      </c>
      <c r="C9" s="56" t="s">
        <v>54</v>
      </c>
      <c r="D9" s="56" t="s">
        <v>24</v>
      </c>
      <c r="E9" s="57" t="s">
        <v>121</v>
      </c>
      <c r="F9" s="58" t="s">
        <v>122</v>
      </c>
      <c r="G9" s="58" t="s">
        <v>123</v>
      </c>
    </row>
    <row r="10" spans="2:11" s="35" customFormat="1">
      <c r="B10" s="59" t="s">
        <v>124</v>
      </c>
      <c r="C10" s="60" t="s">
        <v>19</v>
      </c>
      <c r="D10" s="61">
        <v>-2449192.48</v>
      </c>
      <c r="E10" s="62">
        <f t="shared" ref="E10:E73" si="0">D10*0.21</f>
        <v>-514330.42079999996</v>
      </c>
      <c r="F10" s="61">
        <f t="shared" ref="F10:F73" si="1">-E10</f>
        <v>514330.42079999996</v>
      </c>
      <c r="G10" s="61">
        <f t="shared" ref="G10:G73" si="2">F10+E10</f>
        <v>0</v>
      </c>
      <c r="H10" s="63"/>
      <c r="I10" s="64"/>
      <c r="J10" s="63"/>
    </row>
    <row r="11" spans="2:11" s="35" customFormat="1">
      <c r="B11" s="59" t="s">
        <v>37</v>
      </c>
      <c r="C11" s="60" t="s">
        <v>18</v>
      </c>
      <c r="D11" s="61">
        <v>-1025054.37</v>
      </c>
      <c r="E11" s="62">
        <f t="shared" si="0"/>
        <v>-215261.41769999999</v>
      </c>
      <c r="F11" s="61">
        <f t="shared" si="1"/>
        <v>215261.41769999999</v>
      </c>
      <c r="G11" s="61">
        <f t="shared" si="2"/>
        <v>0</v>
      </c>
      <c r="H11" s="63"/>
      <c r="I11" s="64"/>
      <c r="J11" s="63"/>
    </row>
    <row r="12" spans="2:11" s="35" customFormat="1">
      <c r="B12" s="59" t="s">
        <v>38</v>
      </c>
      <c r="C12" s="60" t="s">
        <v>20</v>
      </c>
      <c r="D12" s="61">
        <v>431529.57</v>
      </c>
      <c r="E12" s="62">
        <f t="shared" si="0"/>
        <v>90621.209699999992</v>
      </c>
      <c r="F12" s="61">
        <f t="shared" si="1"/>
        <v>-90621.209699999992</v>
      </c>
      <c r="G12" s="61">
        <f t="shared" si="2"/>
        <v>0</v>
      </c>
      <c r="H12" s="63"/>
      <c r="I12" s="64"/>
      <c r="J12" s="63"/>
    </row>
    <row r="13" spans="2:11" s="35" customFormat="1">
      <c r="B13" s="59" t="s">
        <v>125</v>
      </c>
      <c r="C13" s="60" t="s">
        <v>126</v>
      </c>
      <c r="D13" s="61">
        <v>0</v>
      </c>
      <c r="E13" s="62">
        <f t="shared" si="0"/>
        <v>0</v>
      </c>
      <c r="F13" s="61">
        <f t="shared" si="1"/>
        <v>0</v>
      </c>
      <c r="G13" s="61">
        <f t="shared" si="2"/>
        <v>0</v>
      </c>
      <c r="H13" s="63"/>
      <c r="I13" s="64" t="s">
        <v>195</v>
      </c>
      <c r="J13" s="63"/>
    </row>
    <row r="14" spans="2:11" s="35" customFormat="1">
      <c r="B14" s="59" t="s">
        <v>39</v>
      </c>
      <c r="C14" s="65" t="s">
        <v>127</v>
      </c>
      <c r="D14" s="61">
        <v>0</v>
      </c>
      <c r="E14" s="62">
        <f t="shared" si="0"/>
        <v>0</v>
      </c>
      <c r="F14" s="61">
        <f t="shared" si="1"/>
        <v>0</v>
      </c>
      <c r="G14" s="61">
        <f t="shared" si="2"/>
        <v>0</v>
      </c>
      <c r="H14" s="63"/>
      <c r="I14" s="64" t="s">
        <v>195</v>
      </c>
      <c r="J14" s="63"/>
    </row>
    <row r="15" spans="2:11" s="35" customFormat="1">
      <c r="B15" s="59" t="s">
        <v>39</v>
      </c>
      <c r="C15" s="65" t="s">
        <v>196</v>
      </c>
      <c r="D15" s="61">
        <v>12707858.34</v>
      </c>
      <c r="E15" s="62">
        <f t="shared" si="0"/>
        <v>2668650.2514</v>
      </c>
      <c r="F15" s="61">
        <f t="shared" si="1"/>
        <v>-2668650.2514</v>
      </c>
      <c r="G15" s="61">
        <f t="shared" si="2"/>
        <v>0</v>
      </c>
      <c r="H15" s="66"/>
      <c r="I15" s="64"/>
      <c r="J15" s="66"/>
    </row>
    <row r="16" spans="2:11" s="35" customFormat="1">
      <c r="B16" s="59" t="s">
        <v>39</v>
      </c>
      <c r="C16" s="65" t="s">
        <v>197</v>
      </c>
      <c r="D16" s="61">
        <v>8991056.7100000009</v>
      </c>
      <c r="E16" s="62">
        <f t="shared" si="0"/>
        <v>1888121.9091</v>
      </c>
      <c r="F16" s="61">
        <f t="shared" si="1"/>
        <v>-1888121.9091</v>
      </c>
      <c r="G16" s="61">
        <f t="shared" si="2"/>
        <v>0</v>
      </c>
      <c r="H16" s="66"/>
      <c r="I16" s="64"/>
      <c r="J16" s="66"/>
    </row>
    <row r="17" spans="2:10" s="35" customFormat="1">
      <c r="B17" s="59" t="s">
        <v>39</v>
      </c>
      <c r="C17" s="65" t="s">
        <v>99</v>
      </c>
      <c r="D17" s="61">
        <v>11400536.98</v>
      </c>
      <c r="E17" s="62">
        <f t="shared" si="0"/>
        <v>2394112.7658000002</v>
      </c>
      <c r="F17" s="61">
        <f t="shared" si="1"/>
        <v>-2394112.7658000002</v>
      </c>
      <c r="G17" s="61">
        <f t="shared" si="2"/>
        <v>0</v>
      </c>
      <c r="H17" s="66"/>
      <c r="I17" s="64"/>
      <c r="J17" s="66"/>
    </row>
    <row r="18" spans="2:10" s="35" customFormat="1">
      <c r="B18" s="67" t="s">
        <v>39</v>
      </c>
      <c r="C18" s="68" t="s">
        <v>128</v>
      </c>
      <c r="D18" s="61">
        <v>147516.95000000001</v>
      </c>
      <c r="E18" s="62">
        <f t="shared" si="0"/>
        <v>30978.559500000003</v>
      </c>
      <c r="F18" s="61">
        <f t="shared" si="1"/>
        <v>-30978.559500000003</v>
      </c>
      <c r="G18" s="61">
        <f t="shared" si="2"/>
        <v>0</v>
      </c>
      <c r="H18" s="69"/>
      <c r="I18" s="64"/>
      <c r="J18" s="63"/>
    </row>
    <row r="19" spans="2:10" s="35" customFormat="1">
      <c r="B19" s="67" t="s">
        <v>39</v>
      </c>
      <c r="C19" s="68" t="s">
        <v>129</v>
      </c>
      <c r="D19" s="61">
        <v>664829.02</v>
      </c>
      <c r="E19" s="62">
        <f t="shared" si="0"/>
        <v>139614.09419999999</v>
      </c>
      <c r="F19" s="61">
        <f t="shared" si="1"/>
        <v>-139614.09419999999</v>
      </c>
      <c r="G19" s="61">
        <f t="shared" si="2"/>
        <v>0</v>
      </c>
      <c r="H19" s="69"/>
      <c r="I19" s="64"/>
      <c r="J19" s="63"/>
    </row>
    <row r="20" spans="2:10" s="35" customFormat="1">
      <c r="B20" s="70" t="s">
        <v>39</v>
      </c>
      <c r="C20" s="68" t="s">
        <v>130</v>
      </c>
      <c r="D20" s="61">
        <v>-2141432.27</v>
      </c>
      <c r="E20" s="62">
        <f t="shared" si="0"/>
        <v>-449700.77669999999</v>
      </c>
      <c r="F20" s="61">
        <f t="shared" si="1"/>
        <v>449700.77669999999</v>
      </c>
      <c r="G20" s="61">
        <f t="shared" si="2"/>
        <v>0</v>
      </c>
      <c r="H20" s="69"/>
      <c r="I20" s="64"/>
      <c r="J20" s="63"/>
    </row>
    <row r="21" spans="2:10" s="35" customFormat="1">
      <c r="B21" s="59" t="s">
        <v>40</v>
      </c>
      <c r="C21" s="60" t="s">
        <v>30</v>
      </c>
      <c r="D21" s="61">
        <v>-158462.12</v>
      </c>
      <c r="E21" s="62">
        <f t="shared" si="0"/>
        <v>-33277.0452</v>
      </c>
      <c r="F21" s="61">
        <f t="shared" si="1"/>
        <v>33277.0452</v>
      </c>
      <c r="G21" s="61">
        <f t="shared" si="2"/>
        <v>0</v>
      </c>
      <c r="H21" s="63"/>
      <c r="I21" s="64"/>
      <c r="J21" s="63"/>
    </row>
    <row r="22" spans="2:10" s="35" customFormat="1">
      <c r="B22" s="59" t="s">
        <v>131</v>
      </c>
      <c r="C22" s="60" t="s">
        <v>132</v>
      </c>
      <c r="D22" s="61">
        <v>0</v>
      </c>
      <c r="E22" s="62">
        <f t="shared" si="0"/>
        <v>0</v>
      </c>
      <c r="F22" s="61">
        <f t="shared" si="1"/>
        <v>0</v>
      </c>
      <c r="G22" s="61">
        <f t="shared" si="2"/>
        <v>0</v>
      </c>
      <c r="H22" s="63"/>
      <c r="I22" s="64" t="s">
        <v>195</v>
      </c>
      <c r="J22" s="63"/>
    </row>
    <row r="23" spans="2:10" s="35" customFormat="1">
      <c r="B23" s="59" t="s">
        <v>41</v>
      </c>
      <c r="C23" s="60" t="s">
        <v>31</v>
      </c>
      <c r="D23" s="61">
        <v>0</v>
      </c>
      <c r="E23" s="62">
        <f t="shared" si="0"/>
        <v>0</v>
      </c>
      <c r="F23" s="61">
        <f t="shared" si="1"/>
        <v>0</v>
      </c>
      <c r="G23" s="61">
        <f t="shared" si="2"/>
        <v>0</v>
      </c>
      <c r="H23" s="63"/>
      <c r="I23" s="64" t="s">
        <v>195</v>
      </c>
      <c r="J23" s="63"/>
    </row>
    <row r="24" spans="2:10" s="35" customFormat="1">
      <c r="B24" s="59" t="s">
        <v>41</v>
      </c>
      <c r="C24" s="60" t="s">
        <v>26</v>
      </c>
      <c r="D24" s="61">
        <v>0</v>
      </c>
      <c r="E24" s="62">
        <f t="shared" si="0"/>
        <v>0</v>
      </c>
      <c r="F24" s="61">
        <f t="shared" si="1"/>
        <v>0</v>
      </c>
      <c r="G24" s="61">
        <f t="shared" si="2"/>
        <v>0</v>
      </c>
      <c r="H24" s="63"/>
      <c r="I24" s="64" t="s">
        <v>195</v>
      </c>
      <c r="J24" s="63"/>
    </row>
    <row r="25" spans="2:10" s="35" customFormat="1">
      <c r="B25" s="59" t="s">
        <v>42</v>
      </c>
      <c r="C25" s="60" t="s">
        <v>27</v>
      </c>
      <c r="D25" s="61">
        <v>0</v>
      </c>
      <c r="E25" s="62">
        <f t="shared" si="0"/>
        <v>0</v>
      </c>
      <c r="F25" s="61">
        <f t="shared" si="1"/>
        <v>0</v>
      </c>
      <c r="G25" s="61">
        <f t="shared" si="2"/>
        <v>0</v>
      </c>
      <c r="H25" s="63"/>
      <c r="I25" s="64" t="s">
        <v>195</v>
      </c>
      <c r="J25" s="63"/>
    </row>
    <row r="26" spans="2:10" s="35" customFormat="1">
      <c r="B26" s="59" t="s">
        <v>133</v>
      </c>
      <c r="C26" s="60" t="s">
        <v>134</v>
      </c>
      <c r="D26" s="61">
        <v>-4353000</v>
      </c>
      <c r="E26" s="62">
        <f t="shared" si="0"/>
        <v>-914130</v>
      </c>
      <c r="F26" s="61">
        <f t="shared" si="1"/>
        <v>914130</v>
      </c>
      <c r="G26" s="61">
        <f t="shared" si="2"/>
        <v>0</v>
      </c>
      <c r="H26" s="63"/>
      <c r="I26" s="64"/>
      <c r="J26" s="63"/>
    </row>
    <row r="27" spans="2:10" s="35" customFormat="1">
      <c r="B27" s="59" t="s">
        <v>124</v>
      </c>
      <c r="C27" s="60" t="s">
        <v>135</v>
      </c>
      <c r="D27" s="61">
        <v>0</v>
      </c>
      <c r="E27" s="62">
        <f t="shared" si="0"/>
        <v>0</v>
      </c>
      <c r="F27" s="61">
        <f t="shared" si="1"/>
        <v>0</v>
      </c>
      <c r="G27" s="61">
        <f t="shared" si="2"/>
        <v>0</v>
      </c>
      <c r="H27" s="63"/>
      <c r="I27" s="64" t="s">
        <v>195</v>
      </c>
      <c r="J27" s="63"/>
    </row>
    <row r="28" spans="2:10" s="35" customFormat="1">
      <c r="B28" s="59" t="s">
        <v>43</v>
      </c>
      <c r="C28" s="60" t="s">
        <v>32</v>
      </c>
      <c r="D28" s="61">
        <v>694687.42</v>
      </c>
      <c r="E28" s="62">
        <f t="shared" si="0"/>
        <v>145884.35820000002</v>
      </c>
      <c r="F28" s="61">
        <f t="shared" si="1"/>
        <v>-145884.35820000002</v>
      </c>
      <c r="G28" s="61">
        <f t="shared" si="2"/>
        <v>0</v>
      </c>
      <c r="H28" s="63"/>
      <c r="I28" s="64"/>
      <c r="J28" s="63"/>
    </row>
    <row r="29" spans="2:10" s="35" customFormat="1">
      <c r="B29" s="59" t="s">
        <v>44</v>
      </c>
      <c r="C29" s="60" t="s">
        <v>69</v>
      </c>
      <c r="D29" s="61">
        <v>-1227137.02</v>
      </c>
      <c r="E29" s="62">
        <f t="shared" si="0"/>
        <v>-257698.77419999999</v>
      </c>
      <c r="F29" s="61">
        <f t="shared" si="1"/>
        <v>257698.77419999999</v>
      </c>
      <c r="G29" s="61">
        <f t="shared" si="2"/>
        <v>0</v>
      </c>
      <c r="H29" s="63"/>
      <c r="I29" s="64"/>
      <c r="J29" s="63"/>
    </row>
    <row r="30" spans="2:10" s="35" customFormat="1">
      <c r="B30" s="59" t="s">
        <v>136</v>
      </c>
      <c r="C30" s="60" t="s">
        <v>137</v>
      </c>
      <c r="D30" s="61">
        <v>0</v>
      </c>
      <c r="E30" s="62">
        <f t="shared" si="0"/>
        <v>0</v>
      </c>
      <c r="F30" s="61">
        <f t="shared" si="1"/>
        <v>0</v>
      </c>
      <c r="G30" s="61">
        <f t="shared" si="2"/>
        <v>0</v>
      </c>
      <c r="H30" s="63"/>
      <c r="I30" s="64" t="s">
        <v>138</v>
      </c>
      <c r="J30" s="63"/>
    </row>
    <row r="31" spans="2:10" s="35" customFormat="1">
      <c r="B31" s="59" t="s">
        <v>45</v>
      </c>
      <c r="C31" s="60" t="s">
        <v>100</v>
      </c>
      <c r="D31" s="61">
        <v>-395500</v>
      </c>
      <c r="E31" s="62">
        <f t="shared" si="0"/>
        <v>-83055</v>
      </c>
      <c r="F31" s="61">
        <f t="shared" si="1"/>
        <v>83055</v>
      </c>
      <c r="G31" s="61">
        <f t="shared" si="2"/>
        <v>0</v>
      </c>
      <c r="H31" s="63"/>
      <c r="I31" s="64"/>
      <c r="J31" s="63"/>
    </row>
    <row r="32" spans="2:10" s="35" customFormat="1">
      <c r="B32" s="59" t="s">
        <v>46</v>
      </c>
      <c r="C32" s="60" t="s">
        <v>70</v>
      </c>
      <c r="D32" s="61">
        <v>-231574.66</v>
      </c>
      <c r="E32" s="62">
        <f t="shared" si="0"/>
        <v>-48630.678599999999</v>
      </c>
      <c r="F32" s="61">
        <f t="shared" si="1"/>
        <v>48630.678599999999</v>
      </c>
      <c r="G32" s="61">
        <f t="shared" si="2"/>
        <v>0</v>
      </c>
      <c r="H32" s="63"/>
      <c r="I32" s="64"/>
      <c r="J32" s="63"/>
    </row>
    <row r="33" spans="2:10" s="35" customFormat="1">
      <c r="B33" s="59" t="s">
        <v>47</v>
      </c>
      <c r="C33" s="60" t="s">
        <v>28</v>
      </c>
      <c r="D33" s="61">
        <v>687420</v>
      </c>
      <c r="E33" s="62">
        <f t="shared" si="0"/>
        <v>144358.19999999998</v>
      </c>
      <c r="F33" s="61">
        <f t="shared" si="1"/>
        <v>-144358.19999999998</v>
      </c>
      <c r="G33" s="61">
        <f t="shared" si="2"/>
        <v>0</v>
      </c>
      <c r="H33" s="63"/>
      <c r="I33" s="64"/>
      <c r="J33" s="63"/>
    </row>
    <row r="34" spans="2:10" s="35" customFormat="1">
      <c r="B34" s="59" t="s">
        <v>139</v>
      </c>
      <c r="C34" s="60" t="s">
        <v>140</v>
      </c>
      <c r="D34" s="61">
        <v>0</v>
      </c>
      <c r="E34" s="62">
        <f t="shared" si="0"/>
        <v>0</v>
      </c>
      <c r="F34" s="61">
        <f t="shared" si="1"/>
        <v>0</v>
      </c>
      <c r="G34" s="61">
        <f t="shared" si="2"/>
        <v>0</v>
      </c>
      <c r="H34" s="63"/>
      <c r="I34" s="64" t="s">
        <v>138</v>
      </c>
      <c r="J34" s="63"/>
    </row>
    <row r="35" spans="2:10" s="35" customFormat="1">
      <c r="B35" s="59" t="s">
        <v>48</v>
      </c>
      <c r="C35" s="60" t="s">
        <v>71</v>
      </c>
      <c r="D35" s="61">
        <v>-22751018.879999999</v>
      </c>
      <c r="E35" s="62">
        <f t="shared" si="0"/>
        <v>-4777713.9647999993</v>
      </c>
      <c r="F35" s="61">
        <f t="shared" si="1"/>
        <v>4777713.9647999993</v>
      </c>
      <c r="G35" s="61">
        <f t="shared" si="2"/>
        <v>0</v>
      </c>
      <c r="H35" s="66"/>
      <c r="I35" s="64"/>
      <c r="J35" s="63"/>
    </row>
    <row r="36" spans="2:10" s="35" customFormat="1">
      <c r="B36" s="59" t="s">
        <v>49</v>
      </c>
      <c r="C36" s="60" t="s">
        <v>101</v>
      </c>
      <c r="D36" s="61">
        <v>2885052</v>
      </c>
      <c r="E36" s="62">
        <f t="shared" si="0"/>
        <v>605860.91999999993</v>
      </c>
      <c r="F36" s="61">
        <f t="shared" si="1"/>
        <v>-605860.91999999993</v>
      </c>
      <c r="G36" s="61">
        <f t="shared" si="2"/>
        <v>0</v>
      </c>
      <c r="H36" s="66"/>
      <c r="I36" s="64"/>
      <c r="J36" s="63"/>
    </row>
    <row r="37" spans="2:10" s="35" customFormat="1">
      <c r="B37" s="59" t="s">
        <v>49</v>
      </c>
      <c r="C37" s="60" t="s">
        <v>102</v>
      </c>
      <c r="D37" s="61">
        <v>-884723.52</v>
      </c>
      <c r="E37" s="62">
        <f t="shared" si="0"/>
        <v>-185791.93919999999</v>
      </c>
      <c r="F37" s="61">
        <f t="shared" si="1"/>
        <v>185791.93919999999</v>
      </c>
      <c r="G37" s="61">
        <f t="shared" si="2"/>
        <v>0</v>
      </c>
      <c r="H37" s="66"/>
      <c r="I37" s="64"/>
      <c r="J37" s="63"/>
    </row>
    <row r="38" spans="2:10" s="35" customFormat="1">
      <c r="B38" s="59" t="s">
        <v>141</v>
      </c>
      <c r="C38" s="60" t="s">
        <v>142</v>
      </c>
      <c r="D38" s="61">
        <v>0</v>
      </c>
      <c r="E38" s="62">
        <f t="shared" si="0"/>
        <v>0</v>
      </c>
      <c r="F38" s="61">
        <f t="shared" si="1"/>
        <v>0</v>
      </c>
      <c r="G38" s="61">
        <f t="shared" si="2"/>
        <v>0</v>
      </c>
      <c r="H38" s="63"/>
      <c r="I38" s="64" t="s">
        <v>195</v>
      </c>
      <c r="J38" s="63"/>
    </row>
    <row r="39" spans="2:10" s="35" customFormat="1">
      <c r="B39" s="59" t="s">
        <v>143</v>
      </c>
      <c r="C39" s="60" t="s">
        <v>144</v>
      </c>
      <c r="D39" s="61">
        <v>-644.70000000000005</v>
      </c>
      <c r="E39" s="62">
        <f t="shared" si="0"/>
        <v>-135.387</v>
      </c>
      <c r="F39" s="61">
        <f t="shared" si="1"/>
        <v>135.387</v>
      </c>
      <c r="G39" s="61">
        <f t="shared" si="2"/>
        <v>0</v>
      </c>
      <c r="H39" s="66"/>
      <c r="I39" s="64"/>
      <c r="J39" s="63"/>
    </row>
    <row r="40" spans="2:10" s="35" customFormat="1">
      <c r="B40" s="59" t="s">
        <v>145</v>
      </c>
      <c r="C40" s="60" t="s">
        <v>146</v>
      </c>
      <c r="D40" s="61">
        <v>-708032.38</v>
      </c>
      <c r="E40" s="62">
        <f t="shared" si="0"/>
        <v>-148686.79980000001</v>
      </c>
      <c r="F40" s="61">
        <f t="shared" si="1"/>
        <v>148686.79980000001</v>
      </c>
      <c r="G40" s="61">
        <f t="shared" si="2"/>
        <v>0</v>
      </c>
      <c r="H40" s="66"/>
      <c r="I40" s="64"/>
      <c r="J40" s="63"/>
    </row>
    <row r="41" spans="2:10" s="35" customFormat="1">
      <c r="B41" s="59" t="s">
        <v>147</v>
      </c>
      <c r="C41" s="60" t="s">
        <v>148</v>
      </c>
      <c r="D41" s="61">
        <v>0</v>
      </c>
      <c r="E41" s="62">
        <f t="shared" si="0"/>
        <v>0</v>
      </c>
      <c r="F41" s="61">
        <f t="shared" si="1"/>
        <v>0</v>
      </c>
      <c r="G41" s="61">
        <f t="shared" si="2"/>
        <v>0</v>
      </c>
      <c r="H41" s="63"/>
      <c r="I41" s="64" t="s">
        <v>195</v>
      </c>
      <c r="J41" s="63"/>
    </row>
    <row r="42" spans="2:10" s="35" customFormat="1">
      <c r="B42" s="59" t="s">
        <v>149</v>
      </c>
      <c r="C42" s="60" t="s">
        <v>150</v>
      </c>
      <c r="D42" s="61">
        <v>0</v>
      </c>
      <c r="E42" s="62">
        <f t="shared" si="0"/>
        <v>0</v>
      </c>
      <c r="F42" s="61">
        <f t="shared" si="1"/>
        <v>0</v>
      </c>
      <c r="G42" s="61">
        <f t="shared" si="2"/>
        <v>0</v>
      </c>
      <c r="H42" s="71"/>
      <c r="I42" s="64" t="s">
        <v>195</v>
      </c>
      <c r="J42" s="63"/>
    </row>
    <row r="43" spans="2:10" s="35" customFormat="1">
      <c r="B43" s="59" t="s">
        <v>50</v>
      </c>
      <c r="C43" s="60" t="s">
        <v>55</v>
      </c>
      <c r="D43" s="61">
        <v>4086036.72</v>
      </c>
      <c r="E43" s="62">
        <f t="shared" si="0"/>
        <v>858067.71120000002</v>
      </c>
      <c r="F43" s="61">
        <f t="shared" si="1"/>
        <v>-858067.71120000002</v>
      </c>
      <c r="G43" s="61">
        <f t="shared" si="2"/>
        <v>0</v>
      </c>
      <c r="H43" s="66"/>
      <c r="I43" s="64"/>
      <c r="J43" s="63"/>
    </row>
    <row r="44" spans="2:10" s="35" customFormat="1">
      <c r="B44" s="59" t="s">
        <v>51</v>
      </c>
      <c r="C44" s="60" t="s">
        <v>56</v>
      </c>
      <c r="D44" s="61">
        <v>2010767.17</v>
      </c>
      <c r="E44" s="62">
        <f t="shared" si="0"/>
        <v>422261.10569999996</v>
      </c>
      <c r="F44" s="61">
        <f t="shared" si="1"/>
        <v>-422261.10569999996</v>
      </c>
      <c r="G44" s="61">
        <f t="shared" si="2"/>
        <v>0</v>
      </c>
      <c r="H44" s="66"/>
      <c r="I44" s="64"/>
      <c r="J44" s="63"/>
    </row>
    <row r="45" spans="2:10" s="35" customFormat="1">
      <c r="B45" s="59" t="s">
        <v>57</v>
      </c>
      <c r="C45" s="60" t="s">
        <v>58</v>
      </c>
      <c r="D45" s="61">
        <v>-5153541</v>
      </c>
      <c r="E45" s="62">
        <f t="shared" si="0"/>
        <v>-1082243.6099999999</v>
      </c>
      <c r="F45" s="61">
        <f t="shared" si="1"/>
        <v>1082243.6099999999</v>
      </c>
      <c r="G45" s="61">
        <f t="shared" si="2"/>
        <v>0</v>
      </c>
      <c r="H45" s="66"/>
      <c r="I45" s="64"/>
      <c r="J45" s="63"/>
    </row>
    <row r="46" spans="2:10" s="35" customFormat="1">
      <c r="B46" s="59" t="s">
        <v>72</v>
      </c>
      <c r="C46" s="60" t="s">
        <v>73</v>
      </c>
      <c r="D46" s="61">
        <v>4402338.3</v>
      </c>
      <c r="E46" s="62">
        <f t="shared" si="0"/>
        <v>924491.04299999995</v>
      </c>
      <c r="F46" s="61">
        <f t="shared" si="1"/>
        <v>-924491.04299999995</v>
      </c>
      <c r="G46" s="61">
        <f t="shared" si="2"/>
        <v>0</v>
      </c>
      <c r="H46" s="66"/>
      <c r="I46" s="64"/>
      <c r="J46" s="63"/>
    </row>
    <row r="47" spans="2:10" s="35" customFormat="1">
      <c r="B47" s="72" t="s">
        <v>151</v>
      </c>
      <c r="C47" s="60" t="s">
        <v>152</v>
      </c>
      <c r="D47" s="61">
        <v>0</v>
      </c>
      <c r="E47" s="62">
        <f t="shared" si="0"/>
        <v>0</v>
      </c>
      <c r="F47" s="61">
        <f t="shared" si="1"/>
        <v>0</v>
      </c>
      <c r="G47" s="61">
        <f t="shared" si="2"/>
        <v>0</v>
      </c>
      <c r="H47" s="66"/>
      <c r="I47" s="64" t="s">
        <v>195</v>
      </c>
      <c r="J47" s="63"/>
    </row>
    <row r="48" spans="2:10" s="35" customFormat="1">
      <c r="B48" s="73" t="s">
        <v>74</v>
      </c>
      <c r="C48" s="60" t="s">
        <v>60</v>
      </c>
      <c r="D48" s="61">
        <v>0</v>
      </c>
      <c r="E48" s="62">
        <f t="shared" si="0"/>
        <v>0</v>
      </c>
      <c r="F48" s="61">
        <f t="shared" si="1"/>
        <v>0</v>
      </c>
      <c r="G48" s="61">
        <f t="shared" si="2"/>
        <v>0</v>
      </c>
      <c r="H48" s="66"/>
      <c r="I48" s="64" t="s">
        <v>195</v>
      </c>
      <c r="J48" s="63"/>
    </row>
    <row r="49" spans="2:12" s="35" customFormat="1">
      <c r="B49" s="73" t="s">
        <v>153</v>
      </c>
      <c r="C49" s="60" t="s">
        <v>154</v>
      </c>
      <c r="D49" s="61">
        <v>140007.14000000001</v>
      </c>
      <c r="E49" s="62">
        <f t="shared" si="0"/>
        <v>29401.499400000001</v>
      </c>
      <c r="F49" s="61">
        <f t="shared" si="1"/>
        <v>-29401.499400000001</v>
      </c>
      <c r="G49" s="61">
        <f t="shared" si="2"/>
        <v>0</v>
      </c>
      <c r="H49" s="66"/>
      <c r="I49" s="64"/>
      <c r="J49" s="63"/>
    </row>
    <row r="50" spans="2:12" s="35" customFormat="1">
      <c r="B50" s="73" t="s">
        <v>75</v>
      </c>
      <c r="C50" s="60" t="s">
        <v>61</v>
      </c>
      <c r="D50" s="61">
        <v>-96546.12</v>
      </c>
      <c r="E50" s="62">
        <f t="shared" si="0"/>
        <v>-20274.6852</v>
      </c>
      <c r="F50" s="61">
        <f t="shared" si="1"/>
        <v>20274.6852</v>
      </c>
      <c r="G50" s="61">
        <f t="shared" si="2"/>
        <v>0</v>
      </c>
      <c r="H50" s="66"/>
      <c r="I50" s="64"/>
      <c r="J50" s="63"/>
    </row>
    <row r="51" spans="2:12" s="35" customFormat="1">
      <c r="B51" s="59" t="s">
        <v>155</v>
      </c>
      <c r="C51" s="60" t="s">
        <v>156</v>
      </c>
      <c r="D51" s="61">
        <v>0</v>
      </c>
      <c r="E51" s="62">
        <f t="shared" si="0"/>
        <v>0</v>
      </c>
      <c r="F51" s="61">
        <f t="shared" si="1"/>
        <v>0</v>
      </c>
      <c r="G51" s="61">
        <f t="shared" si="2"/>
        <v>0</v>
      </c>
      <c r="H51" s="66"/>
      <c r="I51" s="64" t="s">
        <v>195</v>
      </c>
      <c r="J51" s="63"/>
    </row>
    <row r="52" spans="2:12" s="35" customFormat="1">
      <c r="B52" s="59" t="s">
        <v>76</v>
      </c>
      <c r="C52" s="60" t="s">
        <v>103</v>
      </c>
      <c r="D52" s="61">
        <v>1545451.35</v>
      </c>
      <c r="E52" s="62">
        <f t="shared" si="0"/>
        <v>324544.78350000002</v>
      </c>
      <c r="F52" s="61">
        <f t="shared" si="1"/>
        <v>-324544.78350000002</v>
      </c>
      <c r="G52" s="61">
        <f t="shared" si="2"/>
        <v>0</v>
      </c>
      <c r="H52" s="66"/>
      <c r="I52" s="64"/>
      <c r="J52" s="63"/>
    </row>
    <row r="53" spans="2:12" s="35" customFormat="1">
      <c r="B53" s="59" t="s">
        <v>157</v>
      </c>
      <c r="C53" s="60" t="s">
        <v>158</v>
      </c>
      <c r="D53" s="61">
        <v>0</v>
      </c>
      <c r="E53" s="62">
        <f t="shared" si="0"/>
        <v>0</v>
      </c>
      <c r="F53" s="61">
        <f t="shared" si="1"/>
        <v>0</v>
      </c>
      <c r="G53" s="61">
        <f t="shared" si="2"/>
        <v>0</v>
      </c>
      <c r="H53" s="66"/>
      <c r="I53" s="64" t="s">
        <v>195</v>
      </c>
      <c r="J53" s="63"/>
    </row>
    <row r="54" spans="2:12" s="35" customFormat="1">
      <c r="B54" s="67" t="s">
        <v>159</v>
      </c>
      <c r="C54" s="65" t="s">
        <v>77</v>
      </c>
      <c r="D54" s="61">
        <v>1901364.13</v>
      </c>
      <c r="E54" s="62">
        <f t="shared" si="0"/>
        <v>399286.46729999996</v>
      </c>
      <c r="F54" s="61">
        <f t="shared" si="1"/>
        <v>-399286.46729999996</v>
      </c>
      <c r="G54" s="61">
        <f t="shared" si="2"/>
        <v>0</v>
      </c>
      <c r="H54" s="66"/>
      <c r="I54" s="64"/>
      <c r="J54" s="63"/>
    </row>
    <row r="55" spans="2:12" s="35" customFormat="1">
      <c r="B55" s="74" t="s">
        <v>88</v>
      </c>
      <c r="C55" s="65" t="s">
        <v>78</v>
      </c>
      <c r="D55" s="61">
        <v>3364857.94</v>
      </c>
      <c r="E55" s="62">
        <f t="shared" si="0"/>
        <v>706620.16739999992</v>
      </c>
      <c r="F55" s="61">
        <f t="shared" si="1"/>
        <v>-706620.16739999992</v>
      </c>
      <c r="G55" s="61">
        <f t="shared" si="2"/>
        <v>0</v>
      </c>
      <c r="H55" s="66"/>
      <c r="I55" s="64"/>
      <c r="J55" s="63"/>
    </row>
    <row r="56" spans="2:12" s="35" customFormat="1">
      <c r="B56" s="74" t="s">
        <v>160</v>
      </c>
      <c r="C56" s="65" t="s">
        <v>161</v>
      </c>
      <c r="D56" s="61">
        <v>407922.43</v>
      </c>
      <c r="E56" s="62">
        <f t="shared" si="0"/>
        <v>85663.710299999992</v>
      </c>
      <c r="F56" s="61">
        <f t="shared" si="1"/>
        <v>-85663.710299999992</v>
      </c>
      <c r="G56" s="61">
        <f t="shared" si="2"/>
        <v>0</v>
      </c>
      <c r="H56" s="66"/>
      <c r="I56" s="64"/>
      <c r="J56" s="63"/>
      <c r="L56" s="36"/>
    </row>
    <row r="57" spans="2:12" s="35" customFormat="1">
      <c r="B57" s="74" t="s">
        <v>162</v>
      </c>
      <c r="C57" s="65" t="s">
        <v>163</v>
      </c>
      <c r="D57" s="61">
        <v>0</v>
      </c>
      <c r="E57" s="62">
        <f t="shared" si="0"/>
        <v>0</v>
      </c>
      <c r="F57" s="61">
        <f t="shared" si="1"/>
        <v>0</v>
      </c>
      <c r="G57" s="61">
        <f t="shared" si="2"/>
        <v>0</v>
      </c>
      <c r="H57" s="66"/>
      <c r="I57" s="64" t="s">
        <v>195</v>
      </c>
      <c r="J57" s="63"/>
    </row>
    <row r="58" spans="2:12" s="35" customFormat="1">
      <c r="B58" s="74" t="s">
        <v>164</v>
      </c>
      <c r="C58" s="65" t="s">
        <v>165</v>
      </c>
      <c r="D58" s="61">
        <v>0</v>
      </c>
      <c r="E58" s="62">
        <f t="shared" si="0"/>
        <v>0</v>
      </c>
      <c r="F58" s="61">
        <f t="shared" si="1"/>
        <v>0</v>
      </c>
      <c r="G58" s="61">
        <f t="shared" si="2"/>
        <v>0</v>
      </c>
      <c r="H58" s="66"/>
      <c r="I58" s="64" t="s">
        <v>195</v>
      </c>
      <c r="J58" s="63"/>
    </row>
    <row r="59" spans="2:12" s="35" customFormat="1">
      <c r="B59" s="74" t="s">
        <v>166</v>
      </c>
      <c r="C59" s="65" t="s">
        <v>167</v>
      </c>
      <c r="D59" s="61">
        <v>0</v>
      </c>
      <c r="E59" s="62">
        <f t="shared" si="0"/>
        <v>0</v>
      </c>
      <c r="F59" s="61">
        <f t="shared" si="1"/>
        <v>0</v>
      </c>
      <c r="G59" s="61">
        <f t="shared" si="2"/>
        <v>0</v>
      </c>
      <c r="H59" s="66"/>
      <c r="I59" s="64" t="s">
        <v>195</v>
      </c>
      <c r="J59" s="63"/>
    </row>
    <row r="60" spans="2:12" s="35" customFormat="1">
      <c r="B60" s="74" t="s">
        <v>89</v>
      </c>
      <c r="C60" s="65" t="s">
        <v>79</v>
      </c>
      <c r="D60" s="61">
        <v>-1394596.18</v>
      </c>
      <c r="E60" s="62">
        <f t="shared" si="0"/>
        <v>-292865.19779999997</v>
      </c>
      <c r="F60" s="61">
        <f t="shared" si="1"/>
        <v>292865.19779999997</v>
      </c>
      <c r="G60" s="61">
        <f t="shared" si="2"/>
        <v>0</v>
      </c>
      <c r="H60" s="66"/>
      <c r="I60" s="64"/>
      <c r="J60" s="63"/>
    </row>
    <row r="61" spans="2:12" s="35" customFormat="1">
      <c r="B61" s="74" t="s">
        <v>168</v>
      </c>
      <c r="C61" s="65" t="s">
        <v>169</v>
      </c>
      <c r="D61" s="61">
        <v>0</v>
      </c>
      <c r="E61" s="62">
        <f t="shared" si="0"/>
        <v>0</v>
      </c>
      <c r="F61" s="61">
        <f t="shared" si="1"/>
        <v>0</v>
      </c>
      <c r="G61" s="61">
        <f t="shared" si="2"/>
        <v>0</v>
      </c>
      <c r="H61" s="66"/>
      <c r="I61" s="64" t="s">
        <v>138</v>
      </c>
      <c r="J61" s="63"/>
    </row>
    <row r="62" spans="2:12" s="35" customFormat="1">
      <c r="B62" s="74" t="s">
        <v>90</v>
      </c>
      <c r="C62" s="65" t="s">
        <v>80</v>
      </c>
      <c r="D62" s="61">
        <v>8678.19</v>
      </c>
      <c r="E62" s="62">
        <f t="shared" si="0"/>
        <v>1822.4199000000001</v>
      </c>
      <c r="F62" s="61">
        <f t="shared" si="1"/>
        <v>-1822.4199000000001</v>
      </c>
      <c r="G62" s="61">
        <f t="shared" si="2"/>
        <v>0</v>
      </c>
      <c r="H62" s="66"/>
      <c r="I62" s="64"/>
      <c r="J62" s="63"/>
    </row>
    <row r="63" spans="2:12" s="35" customFormat="1">
      <c r="B63" s="72" t="s">
        <v>91</v>
      </c>
      <c r="C63" s="65" t="s">
        <v>104</v>
      </c>
      <c r="D63" s="61">
        <v>14180069.52</v>
      </c>
      <c r="E63" s="62">
        <f t="shared" si="0"/>
        <v>2977814.5991999996</v>
      </c>
      <c r="F63" s="61">
        <f t="shared" si="1"/>
        <v>-2977814.5991999996</v>
      </c>
      <c r="G63" s="61">
        <f t="shared" si="2"/>
        <v>0</v>
      </c>
      <c r="H63" s="66"/>
      <c r="I63" s="64"/>
      <c r="J63" s="63"/>
    </row>
    <row r="64" spans="2:12" s="35" customFormat="1">
      <c r="B64" s="72" t="s">
        <v>92</v>
      </c>
      <c r="C64" s="65" t="s">
        <v>105</v>
      </c>
      <c r="D64" s="61">
        <v>594112.69000000006</v>
      </c>
      <c r="E64" s="62">
        <f t="shared" si="0"/>
        <v>124763.6649</v>
      </c>
      <c r="F64" s="61">
        <f t="shared" si="1"/>
        <v>-124763.6649</v>
      </c>
      <c r="G64" s="61">
        <f t="shared" si="2"/>
        <v>0</v>
      </c>
      <c r="H64" s="66"/>
      <c r="I64" s="64"/>
      <c r="J64" s="63"/>
    </row>
    <row r="65" spans="1:12" s="35" customFormat="1">
      <c r="B65" s="72" t="s">
        <v>93</v>
      </c>
      <c r="C65" s="65" t="s">
        <v>96</v>
      </c>
      <c r="D65" s="61">
        <v>0</v>
      </c>
      <c r="E65" s="62">
        <f t="shared" si="0"/>
        <v>0</v>
      </c>
      <c r="F65" s="61">
        <f t="shared" si="1"/>
        <v>0</v>
      </c>
      <c r="G65" s="61">
        <f t="shared" si="2"/>
        <v>0</v>
      </c>
      <c r="H65" s="66"/>
      <c r="I65" s="64" t="s">
        <v>195</v>
      </c>
      <c r="J65" s="63"/>
    </row>
    <row r="66" spans="1:12" s="35" customFormat="1">
      <c r="B66" s="72" t="s">
        <v>94</v>
      </c>
      <c r="C66" s="65" t="s">
        <v>97</v>
      </c>
      <c r="D66" s="61">
        <v>274953.5</v>
      </c>
      <c r="E66" s="62">
        <f t="shared" si="0"/>
        <v>57740.235000000001</v>
      </c>
      <c r="F66" s="61">
        <f t="shared" si="1"/>
        <v>-57740.235000000001</v>
      </c>
      <c r="G66" s="61">
        <f t="shared" si="2"/>
        <v>0</v>
      </c>
      <c r="H66" s="66"/>
      <c r="I66" s="64"/>
      <c r="J66" s="63"/>
    </row>
    <row r="67" spans="1:12" s="35" customFormat="1">
      <c r="B67" s="72" t="s">
        <v>95</v>
      </c>
      <c r="C67" s="65" t="s">
        <v>98</v>
      </c>
      <c r="D67" s="61">
        <v>9800539.1699999999</v>
      </c>
      <c r="E67" s="62">
        <f t="shared" si="0"/>
        <v>2058113.2256999998</v>
      </c>
      <c r="F67" s="61">
        <f t="shared" si="1"/>
        <v>-2058113.2256999998</v>
      </c>
      <c r="G67" s="61">
        <f t="shared" si="2"/>
        <v>0</v>
      </c>
      <c r="H67" s="66"/>
      <c r="I67" s="64"/>
      <c r="J67" s="63"/>
    </row>
    <row r="68" spans="1:12" s="35" customFormat="1">
      <c r="B68" s="67" t="s">
        <v>170</v>
      </c>
      <c r="C68" s="68" t="s">
        <v>171</v>
      </c>
      <c r="D68" s="61">
        <v>5490739.9900000002</v>
      </c>
      <c r="E68" s="62">
        <f t="shared" si="0"/>
        <v>1153055.3979</v>
      </c>
      <c r="F68" s="61">
        <f t="shared" si="1"/>
        <v>-1153055.3979</v>
      </c>
      <c r="G68" s="61">
        <f t="shared" si="2"/>
        <v>0</v>
      </c>
      <c r="H68" s="69"/>
      <c r="I68" s="64"/>
      <c r="J68" s="63"/>
    </row>
    <row r="69" spans="1:12" s="35" customFormat="1">
      <c r="B69" s="67" t="s">
        <v>172</v>
      </c>
      <c r="C69" s="75" t="s">
        <v>173</v>
      </c>
      <c r="D69" s="61">
        <v>0</v>
      </c>
      <c r="E69" s="62">
        <f t="shared" si="0"/>
        <v>0</v>
      </c>
      <c r="F69" s="61">
        <f t="shared" si="1"/>
        <v>0</v>
      </c>
      <c r="G69" s="61">
        <f t="shared" si="2"/>
        <v>0</v>
      </c>
      <c r="H69" s="69"/>
      <c r="I69" s="64" t="s">
        <v>195</v>
      </c>
      <c r="J69" s="63"/>
    </row>
    <row r="70" spans="1:12" s="37" customFormat="1">
      <c r="A70" s="35"/>
      <c r="B70" s="67" t="s">
        <v>174</v>
      </c>
      <c r="C70" s="68" t="s">
        <v>175</v>
      </c>
      <c r="D70" s="61">
        <v>-1141732.3500000001</v>
      </c>
      <c r="E70" s="62">
        <f t="shared" si="0"/>
        <v>-239763.7935</v>
      </c>
      <c r="F70" s="61">
        <f t="shared" si="1"/>
        <v>239763.7935</v>
      </c>
      <c r="G70" s="61">
        <f t="shared" si="2"/>
        <v>0</v>
      </c>
      <c r="H70" s="64"/>
      <c r="I70" s="76"/>
      <c r="J70" s="63"/>
    </row>
    <row r="71" spans="1:12" s="35" customFormat="1">
      <c r="B71" s="70" t="s">
        <v>176</v>
      </c>
      <c r="C71" s="68" t="s">
        <v>177</v>
      </c>
      <c r="D71" s="61">
        <v>0</v>
      </c>
      <c r="E71" s="62">
        <f t="shared" si="0"/>
        <v>0</v>
      </c>
      <c r="F71" s="61">
        <f t="shared" si="1"/>
        <v>0</v>
      </c>
      <c r="G71" s="61">
        <f t="shared" si="2"/>
        <v>0</v>
      </c>
      <c r="H71" s="63"/>
      <c r="I71" s="64" t="s">
        <v>195</v>
      </c>
      <c r="J71" s="63"/>
    </row>
    <row r="72" spans="1:12" s="35" customFormat="1">
      <c r="B72" s="70" t="s">
        <v>178</v>
      </c>
      <c r="C72" s="68" t="s">
        <v>179</v>
      </c>
      <c r="D72" s="61">
        <v>-5225520.1500000004</v>
      </c>
      <c r="E72" s="62">
        <f t="shared" si="0"/>
        <v>-1097359.2315</v>
      </c>
      <c r="F72" s="61">
        <f t="shared" si="1"/>
        <v>1097359.2315</v>
      </c>
      <c r="G72" s="61">
        <f t="shared" si="2"/>
        <v>0</v>
      </c>
      <c r="H72" s="63"/>
      <c r="I72" s="76"/>
      <c r="J72" s="63"/>
    </row>
    <row r="73" spans="1:12" s="35" customFormat="1">
      <c r="B73" s="70" t="s">
        <v>166</v>
      </c>
      <c r="C73" s="75" t="s">
        <v>198</v>
      </c>
      <c r="D73" s="61">
        <v>-3709693.42</v>
      </c>
      <c r="E73" s="62">
        <f t="shared" si="0"/>
        <v>-779035.61819999991</v>
      </c>
      <c r="F73" s="61">
        <f t="shared" si="1"/>
        <v>779035.61819999991</v>
      </c>
      <c r="G73" s="61">
        <f t="shared" si="2"/>
        <v>0</v>
      </c>
      <c r="H73" s="63"/>
      <c r="I73" s="76" t="s">
        <v>199</v>
      </c>
      <c r="J73" s="63"/>
    </row>
    <row r="74" spans="1:12" s="35" customFormat="1">
      <c r="B74" s="70" t="s">
        <v>200</v>
      </c>
      <c r="C74" s="75" t="s">
        <v>201</v>
      </c>
      <c r="D74" s="61">
        <v>-5283478.8</v>
      </c>
      <c r="E74" s="62">
        <f t="shared" ref="E74:E95" si="3">D74*0.21</f>
        <v>-1109530.548</v>
      </c>
      <c r="F74" s="61">
        <f t="shared" ref="F74:F87" si="4">-E74</f>
        <v>1109530.548</v>
      </c>
      <c r="G74" s="61">
        <f t="shared" ref="G74:G87" si="5">F74+E74</f>
        <v>0</v>
      </c>
      <c r="H74" s="63"/>
      <c r="I74" s="76" t="s">
        <v>199</v>
      </c>
      <c r="J74" s="63"/>
    </row>
    <row r="75" spans="1:12" s="35" customFormat="1">
      <c r="B75" s="70" t="s">
        <v>202</v>
      </c>
      <c r="C75" s="68" t="s">
        <v>203</v>
      </c>
      <c r="D75" s="61">
        <v>2457874.04</v>
      </c>
      <c r="E75" s="62">
        <f t="shared" si="3"/>
        <v>516153.54839999997</v>
      </c>
      <c r="F75" s="61">
        <f t="shared" si="4"/>
        <v>-516153.54839999997</v>
      </c>
      <c r="G75" s="61">
        <f t="shared" si="5"/>
        <v>0</v>
      </c>
      <c r="H75" s="63"/>
      <c r="I75" s="76" t="s">
        <v>199</v>
      </c>
      <c r="J75" s="63"/>
    </row>
    <row r="76" spans="1:12" s="35" customFormat="1">
      <c r="B76" s="70" t="s">
        <v>204</v>
      </c>
      <c r="C76" s="68" t="s">
        <v>205</v>
      </c>
      <c r="D76" s="61">
        <v>-338205</v>
      </c>
      <c r="E76" s="62">
        <f t="shared" si="3"/>
        <v>-71023.05</v>
      </c>
      <c r="F76" s="61">
        <f t="shared" si="4"/>
        <v>71023.05</v>
      </c>
      <c r="G76" s="61">
        <f t="shared" si="5"/>
        <v>0</v>
      </c>
      <c r="H76" s="63"/>
      <c r="I76" s="76" t="s">
        <v>199</v>
      </c>
      <c r="J76" s="63"/>
    </row>
    <row r="77" spans="1:12" s="35" customFormat="1">
      <c r="B77" s="70" t="s">
        <v>206</v>
      </c>
      <c r="C77" s="68" t="s">
        <v>207</v>
      </c>
      <c r="D77" s="61">
        <v>-8364641</v>
      </c>
      <c r="E77" s="62">
        <f t="shared" si="3"/>
        <v>-1756574.6099999999</v>
      </c>
      <c r="F77" s="61">
        <f t="shared" si="4"/>
        <v>1756574.6099999999</v>
      </c>
      <c r="G77" s="61">
        <f t="shared" si="5"/>
        <v>0</v>
      </c>
      <c r="H77" s="63"/>
      <c r="I77" s="76" t="s">
        <v>199</v>
      </c>
      <c r="J77" s="63"/>
    </row>
    <row r="78" spans="1:12" s="35" customFormat="1">
      <c r="B78" s="70" t="s">
        <v>208</v>
      </c>
      <c r="C78" s="68" t="s">
        <v>209</v>
      </c>
      <c r="D78" s="61">
        <v>-3665284.8</v>
      </c>
      <c r="E78" s="62">
        <f t="shared" si="3"/>
        <v>-769709.80799999996</v>
      </c>
      <c r="F78" s="61">
        <f t="shared" si="4"/>
        <v>769709.80799999996</v>
      </c>
      <c r="G78" s="61">
        <f t="shared" si="5"/>
        <v>0</v>
      </c>
      <c r="H78" s="63"/>
      <c r="I78" s="76" t="s">
        <v>199</v>
      </c>
      <c r="J78" s="63"/>
    </row>
    <row r="79" spans="1:12" s="35" customFormat="1">
      <c r="B79" s="70" t="s">
        <v>210</v>
      </c>
      <c r="C79" s="68" t="s">
        <v>211</v>
      </c>
      <c r="D79" s="61">
        <v>-87964698</v>
      </c>
      <c r="E79" s="62">
        <f t="shared" si="3"/>
        <v>-18472586.579999998</v>
      </c>
      <c r="F79" s="61">
        <f t="shared" si="4"/>
        <v>18472586.579999998</v>
      </c>
      <c r="G79" s="61">
        <f t="shared" si="5"/>
        <v>0</v>
      </c>
      <c r="H79" s="63"/>
      <c r="I79" s="76" t="s">
        <v>199</v>
      </c>
      <c r="J79" s="63"/>
    </row>
    <row r="80" spans="1:12" s="35" customFormat="1">
      <c r="B80" s="70" t="s">
        <v>212</v>
      </c>
      <c r="C80" s="68" t="s">
        <v>213</v>
      </c>
      <c r="D80" s="61">
        <v>-198691.89</v>
      </c>
      <c r="E80" s="62">
        <f t="shared" si="3"/>
        <v>-41725.296900000001</v>
      </c>
      <c r="F80" s="61">
        <f t="shared" si="4"/>
        <v>41725.296900000001</v>
      </c>
      <c r="G80" s="61">
        <f t="shared" si="5"/>
        <v>0</v>
      </c>
      <c r="H80" s="63"/>
      <c r="I80" s="76" t="s">
        <v>199</v>
      </c>
      <c r="J80" s="63"/>
      <c r="K80" s="38"/>
      <c r="L80" s="38"/>
    </row>
    <row r="81" spans="2:10" s="39" customFormat="1">
      <c r="B81" s="70" t="s">
        <v>214</v>
      </c>
      <c r="C81" s="68" t="s">
        <v>215</v>
      </c>
      <c r="D81" s="61">
        <v>3020877</v>
      </c>
      <c r="E81" s="62">
        <f t="shared" si="3"/>
        <v>634384.16999999993</v>
      </c>
      <c r="F81" s="61">
        <f t="shared" si="4"/>
        <v>-634384.16999999993</v>
      </c>
      <c r="G81" s="61">
        <f t="shared" si="5"/>
        <v>0</v>
      </c>
      <c r="H81" s="63"/>
      <c r="I81" s="76" t="s">
        <v>199</v>
      </c>
      <c r="J81" s="63"/>
    </row>
    <row r="82" spans="2:10" s="35" customFormat="1">
      <c r="B82" s="70" t="s">
        <v>216</v>
      </c>
      <c r="C82" s="68" t="s">
        <v>217</v>
      </c>
      <c r="D82" s="61">
        <v>-828626</v>
      </c>
      <c r="E82" s="62">
        <f t="shared" si="3"/>
        <v>-174011.46</v>
      </c>
      <c r="F82" s="61">
        <f t="shared" si="4"/>
        <v>174011.46</v>
      </c>
      <c r="G82" s="61">
        <f t="shared" si="5"/>
        <v>0</v>
      </c>
      <c r="H82" s="63"/>
      <c r="I82" s="76" t="s">
        <v>199</v>
      </c>
      <c r="J82" s="63"/>
    </row>
    <row r="83" spans="2:10" s="35" customFormat="1">
      <c r="B83" s="70" t="s">
        <v>218</v>
      </c>
      <c r="C83" s="68" t="s">
        <v>219</v>
      </c>
      <c r="D83" s="61">
        <v>-431411.17</v>
      </c>
      <c r="E83" s="62">
        <f t="shared" si="3"/>
        <v>-90596.345699999991</v>
      </c>
      <c r="F83" s="61">
        <f t="shared" si="4"/>
        <v>90596.345699999991</v>
      </c>
      <c r="G83" s="61">
        <f t="shared" si="5"/>
        <v>0</v>
      </c>
      <c r="H83" s="63"/>
      <c r="I83" s="76" t="s">
        <v>199</v>
      </c>
      <c r="J83" s="63"/>
    </row>
    <row r="84" spans="2:10" s="39" customFormat="1">
      <c r="B84" s="70" t="s">
        <v>220</v>
      </c>
      <c r="C84" s="68" t="s">
        <v>221</v>
      </c>
      <c r="D84" s="61">
        <v>-13765.800000000001</v>
      </c>
      <c r="E84" s="62">
        <f t="shared" si="3"/>
        <v>-2890.8180000000002</v>
      </c>
      <c r="F84" s="61">
        <f t="shared" si="4"/>
        <v>2890.8180000000002</v>
      </c>
      <c r="G84" s="61">
        <f t="shared" si="5"/>
        <v>0</v>
      </c>
      <c r="H84" s="63"/>
      <c r="I84" s="76" t="s">
        <v>199</v>
      </c>
      <c r="J84" s="63"/>
    </row>
    <row r="85" spans="2:10" s="37" customFormat="1">
      <c r="B85" s="70" t="s">
        <v>222</v>
      </c>
      <c r="C85" s="68" t="s">
        <v>223</v>
      </c>
      <c r="D85" s="61">
        <v>-500359.61</v>
      </c>
      <c r="E85" s="62">
        <f t="shared" si="3"/>
        <v>-105075.51809999999</v>
      </c>
      <c r="F85" s="61">
        <f t="shared" si="4"/>
        <v>105075.51809999999</v>
      </c>
      <c r="G85" s="61">
        <f t="shared" si="5"/>
        <v>0</v>
      </c>
      <c r="H85" s="63"/>
      <c r="I85" s="76" t="s">
        <v>199</v>
      </c>
      <c r="J85" s="63"/>
    </row>
    <row r="86" spans="2:10" s="37" customFormat="1">
      <c r="B86" s="70" t="s">
        <v>224</v>
      </c>
      <c r="C86" s="68" t="s">
        <v>225</v>
      </c>
      <c r="D86" s="61">
        <v>1710278.57</v>
      </c>
      <c r="E86" s="62">
        <f t="shared" si="3"/>
        <v>359158.49969999999</v>
      </c>
      <c r="F86" s="61">
        <f t="shared" si="4"/>
        <v>-359158.49969999999</v>
      </c>
      <c r="G86" s="61">
        <f t="shared" si="5"/>
        <v>0</v>
      </c>
      <c r="H86" s="63"/>
      <c r="I86" s="76" t="s">
        <v>199</v>
      </c>
      <c r="J86" s="63"/>
    </row>
    <row r="87" spans="2:10" s="37" customFormat="1">
      <c r="B87" s="70" t="s">
        <v>226</v>
      </c>
      <c r="C87" s="68" t="s">
        <v>227</v>
      </c>
      <c r="D87" s="61">
        <v>1921903.12</v>
      </c>
      <c r="E87" s="62">
        <f t="shared" si="3"/>
        <v>403599.65520000004</v>
      </c>
      <c r="F87" s="61">
        <f t="shared" si="4"/>
        <v>-403599.65520000004</v>
      </c>
      <c r="G87" s="61">
        <f t="shared" si="5"/>
        <v>0</v>
      </c>
      <c r="H87" s="63"/>
      <c r="I87" s="76" t="s">
        <v>199</v>
      </c>
      <c r="J87" s="63"/>
    </row>
    <row r="88" spans="2:10" s="37" customFormat="1">
      <c r="B88" s="77" t="s">
        <v>180</v>
      </c>
      <c r="C88" s="78" t="s">
        <v>181</v>
      </c>
      <c r="D88" s="79">
        <v>0</v>
      </c>
      <c r="E88" s="62">
        <f t="shared" si="3"/>
        <v>0</v>
      </c>
      <c r="F88" s="80">
        <v>0</v>
      </c>
      <c r="G88" s="79">
        <f t="shared" ref="G88:G94" si="6">E88</f>
        <v>0</v>
      </c>
      <c r="H88" s="81"/>
      <c r="I88" s="64" t="s">
        <v>182</v>
      </c>
      <c r="J88" s="63"/>
    </row>
    <row r="89" spans="2:10" s="35" customFormat="1">
      <c r="B89" s="77" t="s">
        <v>36</v>
      </c>
      <c r="C89" s="78" t="s">
        <v>25</v>
      </c>
      <c r="D89" s="79">
        <v>715282.67999999993</v>
      </c>
      <c r="E89" s="62">
        <f t="shared" si="3"/>
        <v>150209.36279999997</v>
      </c>
      <c r="F89" s="80">
        <v>0</v>
      </c>
      <c r="G89" s="79">
        <f t="shared" si="6"/>
        <v>150209.36279999997</v>
      </c>
      <c r="H89" s="82" t="s">
        <v>120</v>
      </c>
      <c r="I89" s="64"/>
      <c r="J89" s="63"/>
    </row>
    <row r="90" spans="2:10" s="33" customFormat="1">
      <c r="B90" s="77" t="s">
        <v>183</v>
      </c>
      <c r="C90" s="78" t="s">
        <v>184</v>
      </c>
      <c r="D90" s="79">
        <v>499675.75167999999</v>
      </c>
      <c r="E90" s="62">
        <f t="shared" si="3"/>
        <v>104931.9078528</v>
      </c>
      <c r="F90" s="80">
        <v>0</v>
      </c>
      <c r="G90" s="79">
        <f t="shared" si="6"/>
        <v>104931.9078528</v>
      </c>
      <c r="H90" s="82" t="s">
        <v>120</v>
      </c>
      <c r="I90" s="64"/>
      <c r="J90" s="63"/>
    </row>
    <row r="91" spans="2:10" s="33" customFormat="1">
      <c r="B91" s="77" t="s">
        <v>81</v>
      </c>
      <c r="C91" s="78" t="s">
        <v>62</v>
      </c>
      <c r="D91" s="79">
        <v>1706470.4300000002</v>
      </c>
      <c r="E91" s="62">
        <f t="shared" si="3"/>
        <v>358358.79029999999</v>
      </c>
      <c r="F91" s="80">
        <v>0</v>
      </c>
      <c r="G91" s="79">
        <f t="shared" si="6"/>
        <v>358358.79029999999</v>
      </c>
      <c r="H91" s="82" t="s">
        <v>120</v>
      </c>
      <c r="I91" s="64"/>
      <c r="J91" s="63"/>
    </row>
    <row r="92" spans="2:10" s="33" customFormat="1">
      <c r="B92" s="77" t="s">
        <v>82</v>
      </c>
      <c r="C92" s="78" t="s">
        <v>63</v>
      </c>
      <c r="D92" s="79">
        <v>1258714.5568837</v>
      </c>
      <c r="E92" s="62">
        <f t="shared" si="3"/>
        <v>264330.05694557697</v>
      </c>
      <c r="F92" s="80">
        <v>0</v>
      </c>
      <c r="G92" s="79">
        <f t="shared" si="6"/>
        <v>264330.05694557697</v>
      </c>
      <c r="H92" s="82" t="s">
        <v>120</v>
      </c>
      <c r="I92" s="64"/>
      <c r="J92" s="63"/>
    </row>
    <row r="93" spans="2:10" s="33" customFormat="1">
      <c r="B93" s="77" t="s">
        <v>83</v>
      </c>
      <c r="C93" s="78" t="s">
        <v>84</v>
      </c>
      <c r="D93" s="79">
        <v>116000</v>
      </c>
      <c r="E93" s="62">
        <f t="shared" si="3"/>
        <v>24360</v>
      </c>
      <c r="F93" s="80"/>
      <c r="G93" s="79">
        <f t="shared" si="6"/>
        <v>24360</v>
      </c>
      <c r="H93" s="82" t="s">
        <v>120</v>
      </c>
      <c r="I93" s="64"/>
      <c r="J93" s="63"/>
    </row>
    <row r="94" spans="2:10" s="33" customFormat="1">
      <c r="B94" s="77" t="s">
        <v>85</v>
      </c>
      <c r="C94" s="78" t="s">
        <v>86</v>
      </c>
      <c r="D94" s="79">
        <v>-4402338.3000000007</v>
      </c>
      <c r="E94" s="62">
        <f t="shared" si="3"/>
        <v>-924491.04300000018</v>
      </c>
      <c r="F94" s="80"/>
      <c r="G94" s="79">
        <f t="shared" si="6"/>
        <v>-924491.04300000018</v>
      </c>
      <c r="H94" s="82" t="s">
        <v>120</v>
      </c>
      <c r="I94" s="64"/>
      <c r="J94" s="63"/>
    </row>
    <row r="95" spans="2:10" s="33" customFormat="1">
      <c r="B95" s="77" t="s">
        <v>52</v>
      </c>
      <c r="C95" s="78" t="s">
        <v>106</v>
      </c>
      <c r="D95" s="79">
        <f>D127</f>
        <v>145999683.39890212</v>
      </c>
      <c r="E95" s="62">
        <f t="shared" si="3"/>
        <v>30659933.513769444</v>
      </c>
      <c r="F95" s="79">
        <f>D130</f>
        <v>-51382907.830789998</v>
      </c>
      <c r="G95" s="79">
        <f>SUM(E95:F95)</f>
        <v>-20722974.317020554</v>
      </c>
      <c r="H95" s="82" t="s">
        <v>120</v>
      </c>
      <c r="I95" s="64"/>
      <c r="J95" s="83"/>
    </row>
    <row r="96" spans="2:10" s="33" customFormat="1" ht="15" thickBot="1">
      <c r="B96" s="84"/>
      <c r="C96" s="85" t="s">
        <v>185</v>
      </c>
      <c r="D96" s="86">
        <f>SUM(D10:D95)</f>
        <v>81186182.787465811</v>
      </c>
      <c r="E96" s="86">
        <f>SUM(E10:E95)</f>
        <v>17049098.385367826</v>
      </c>
      <c r="F96" s="86">
        <f>SUM(F10:F95)</f>
        <v>-37794373.627489999</v>
      </c>
      <c r="G96" s="86">
        <f>SUM(G10:G95)</f>
        <v>-20745275.242122177</v>
      </c>
      <c r="H96" s="84"/>
      <c r="I96" s="43"/>
      <c r="J96" s="84"/>
    </row>
    <row r="97" spans="2:10" s="33" customFormat="1" ht="15" thickTop="1">
      <c r="B97" s="66"/>
      <c r="C97" s="66"/>
      <c r="D97" s="66"/>
      <c r="E97" s="87"/>
      <c r="F97" s="88"/>
      <c r="G97" s="66"/>
      <c r="H97" s="63"/>
      <c r="I97" s="64"/>
      <c r="J97" s="63"/>
    </row>
    <row r="98" spans="2:10" s="33" customFormat="1">
      <c r="B98" s="66"/>
      <c r="C98" s="66"/>
      <c r="D98" s="66"/>
      <c r="E98" s="87"/>
      <c r="F98" s="88"/>
      <c r="G98" s="66"/>
      <c r="H98" s="63"/>
      <c r="I98" s="64"/>
      <c r="J98" s="63"/>
    </row>
    <row r="99" spans="2:10" s="33" customFormat="1">
      <c r="B99" s="84"/>
      <c r="C99" s="89" t="s">
        <v>186</v>
      </c>
      <c r="D99" s="90">
        <f>D7</f>
        <v>424410280.05827427</v>
      </c>
      <c r="E99" s="91">
        <f>D99*0.21</f>
        <v>89126158.812237591</v>
      </c>
      <c r="F99" s="84"/>
      <c r="G99" s="91">
        <f>SUM(E99:F99)</f>
        <v>89126158.812237591</v>
      </c>
      <c r="H99" s="84"/>
      <c r="I99" s="43"/>
      <c r="J99" s="84"/>
    </row>
    <row r="100" spans="2:10" s="33" customFormat="1">
      <c r="B100" s="92"/>
      <c r="C100" s="89" t="s">
        <v>29</v>
      </c>
      <c r="D100" s="93">
        <f>D96</f>
        <v>81186182.787465811</v>
      </c>
      <c r="E100" s="94">
        <f>D100*0.21</f>
        <v>17049098.385367818</v>
      </c>
      <c r="F100" s="93">
        <f>F96</f>
        <v>-37794373.627489999</v>
      </c>
      <c r="G100" s="95">
        <f t="shared" ref="G100" si="7">SUM(E100:F100)</f>
        <v>-20745275.242122181</v>
      </c>
      <c r="H100" s="92"/>
      <c r="I100" s="43"/>
      <c r="J100" s="92"/>
    </row>
    <row r="101" spans="2:10" s="33" customFormat="1">
      <c r="B101" s="92"/>
      <c r="C101" s="48" t="s">
        <v>66</v>
      </c>
      <c r="D101" s="96">
        <f>SUM(D99:D100)</f>
        <v>505596462.84574008</v>
      </c>
      <c r="E101" s="97">
        <f>D101*0.21</f>
        <v>106175257.19760542</v>
      </c>
      <c r="F101" s="96">
        <f>F100</f>
        <v>-37794373.627489999</v>
      </c>
      <c r="G101" s="91">
        <f>SUM(G99:G100)</f>
        <v>68380883.570115417</v>
      </c>
      <c r="H101" s="92"/>
      <c r="I101" s="43"/>
      <c r="J101" s="92"/>
    </row>
    <row r="102" spans="2:10" s="33" customFormat="1">
      <c r="B102" s="92"/>
      <c r="C102" s="98" t="s">
        <v>187</v>
      </c>
      <c r="D102" s="92"/>
      <c r="E102" s="87">
        <v>2068096.92</v>
      </c>
      <c r="F102" s="99">
        <v>0</v>
      </c>
      <c r="G102" s="91">
        <f>SUM(E102:F102)</f>
        <v>2068096.92</v>
      </c>
      <c r="H102" s="92"/>
      <c r="I102" s="47"/>
      <c r="J102" s="92"/>
    </row>
    <row r="103" spans="2:10" s="33" customFormat="1" ht="15" thickBot="1">
      <c r="B103" s="92"/>
      <c r="C103" s="98" t="s">
        <v>67</v>
      </c>
      <c r="D103" s="92"/>
      <c r="E103" s="100">
        <f>SUM(E101:E102)</f>
        <v>108243354.11760542</v>
      </c>
      <c r="F103" s="101">
        <f t="shared" ref="F103:G103" si="8">SUM(F101:F102)</f>
        <v>-37794373.627489999</v>
      </c>
      <c r="G103" s="102">
        <f t="shared" si="8"/>
        <v>70448980.490115419</v>
      </c>
      <c r="H103" s="92"/>
      <c r="I103" s="47"/>
      <c r="J103" s="92"/>
    </row>
    <row r="104" spans="2:10" ht="15" thickTop="1">
      <c r="B104" s="66"/>
      <c r="C104" s="66"/>
      <c r="D104" s="66"/>
      <c r="E104" s="87"/>
      <c r="F104" s="88"/>
      <c r="G104" s="66"/>
      <c r="H104" s="63"/>
      <c r="I104" s="64"/>
      <c r="J104" s="63"/>
    </row>
    <row r="105" spans="2:10">
      <c r="C105" s="103"/>
      <c r="D105" s="104"/>
      <c r="E105" s="105"/>
      <c r="F105" s="106"/>
    </row>
    <row r="106" spans="2:10" s="33" customFormat="1">
      <c r="B106" s="40"/>
      <c r="C106" s="107" t="s">
        <v>188</v>
      </c>
      <c r="D106" s="108"/>
      <c r="E106" s="42"/>
      <c r="F106" s="40"/>
      <c r="G106" s="40"/>
      <c r="H106" s="44"/>
      <c r="I106" s="45"/>
      <c r="J106" s="44"/>
    </row>
    <row r="107" spans="2:10" s="33" customFormat="1">
      <c r="B107" s="40"/>
      <c r="C107" s="48" t="str">
        <f>C99</f>
        <v>PTBI</v>
      </c>
      <c r="D107" s="88">
        <f>D7</f>
        <v>424410280.05827427</v>
      </c>
      <c r="E107" s="55"/>
      <c r="F107" s="40"/>
      <c r="G107" s="40"/>
      <c r="H107" s="44"/>
      <c r="I107" s="45"/>
      <c r="J107" s="44"/>
    </row>
    <row r="108" spans="2:10" s="33" customFormat="1">
      <c r="B108" s="40"/>
      <c r="C108" s="109" t="s">
        <v>189</v>
      </c>
      <c r="D108" s="110">
        <v>0.21</v>
      </c>
      <c r="E108" s="55"/>
      <c r="F108" s="40"/>
      <c r="G108" s="40"/>
      <c r="H108" s="44"/>
      <c r="I108" s="45"/>
      <c r="J108" s="44"/>
    </row>
    <row r="109" spans="2:10" s="33" customFormat="1">
      <c r="B109" s="40"/>
      <c r="C109" s="48" t="s">
        <v>59</v>
      </c>
      <c r="D109" s="111">
        <f>D107*21%</f>
        <v>89126158.812237591</v>
      </c>
      <c r="E109" s="112">
        <f t="shared" ref="E109:E117" si="9">D109/$D$107</f>
        <v>0.21</v>
      </c>
      <c r="F109" s="40"/>
      <c r="G109" s="40"/>
      <c r="H109" s="44"/>
      <c r="I109" s="45"/>
      <c r="J109" s="44"/>
    </row>
    <row r="110" spans="2:10" s="33" customFormat="1">
      <c r="B110" s="40"/>
      <c r="C110" s="113" t="s">
        <v>25</v>
      </c>
      <c r="D110" s="88">
        <f>G89</f>
        <v>150209.36279999997</v>
      </c>
      <c r="E110" s="112">
        <f t="shared" si="9"/>
        <v>3.539248926283672E-4</v>
      </c>
      <c r="F110" s="40"/>
      <c r="G110" s="40"/>
      <c r="H110" s="44"/>
      <c r="I110" s="45"/>
      <c r="J110" s="44"/>
    </row>
    <row r="111" spans="2:10" s="33" customFormat="1">
      <c r="B111" s="40"/>
      <c r="C111" s="114" t="s">
        <v>107</v>
      </c>
      <c r="D111" s="88">
        <f>G95</f>
        <v>-20722974.317020554</v>
      </c>
      <c r="E111" s="112">
        <f t="shared" si="9"/>
        <v>-4.8827691718907364E-2</v>
      </c>
      <c r="F111" s="40"/>
      <c r="G111" s="40"/>
      <c r="H111" s="44"/>
      <c r="I111" s="45"/>
      <c r="J111" s="44"/>
    </row>
    <row r="112" spans="2:10" s="33" customFormat="1">
      <c r="B112" s="40"/>
      <c r="C112" s="114" t="s">
        <v>62</v>
      </c>
      <c r="D112" s="88">
        <f>G91</f>
        <v>358358.79029999999</v>
      </c>
      <c r="E112" s="112">
        <f t="shared" si="9"/>
        <v>8.4436877978260802E-4</v>
      </c>
      <c r="F112" s="40"/>
      <c r="G112" s="40"/>
      <c r="H112" s="44"/>
      <c r="I112" s="45"/>
      <c r="J112" s="44"/>
    </row>
    <row r="113" spans="2:10" s="33" customFormat="1">
      <c r="B113" s="40"/>
      <c r="C113" s="114" t="s">
        <v>63</v>
      </c>
      <c r="D113" s="88">
        <f>G92</f>
        <v>264330.05694557697</v>
      </c>
      <c r="E113" s="112">
        <f t="shared" si="9"/>
        <v>6.2281728168620877E-4</v>
      </c>
      <c r="F113" s="40"/>
      <c r="G113" s="40"/>
      <c r="H113" s="44"/>
      <c r="I113" s="45"/>
      <c r="J113" s="44"/>
    </row>
    <row r="114" spans="2:10" s="33" customFormat="1">
      <c r="B114" s="40"/>
      <c r="C114" s="114" t="s">
        <v>184</v>
      </c>
      <c r="D114" s="88">
        <f>+G90</f>
        <v>104931.9078528</v>
      </c>
      <c r="E114" s="112">
        <f t="shared" si="9"/>
        <v>2.4724167340713841E-4</v>
      </c>
      <c r="F114" s="40"/>
      <c r="G114" s="40"/>
      <c r="H114" s="44"/>
      <c r="I114" s="45"/>
      <c r="J114" s="44"/>
    </row>
    <row r="115" spans="2:10" s="33" customFormat="1">
      <c r="B115" s="40"/>
      <c r="C115" s="113" t="s">
        <v>68</v>
      </c>
      <c r="D115" s="115">
        <f>E102</f>
        <v>2068096.92</v>
      </c>
      <c r="E115" s="112">
        <f t="shared" si="9"/>
        <v>4.8728718816990878E-3</v>
      </c>
      <c r="F115" s="40"/>
      <c r="G115" s="40"/>
      <c r="H115" s="44"/>
      <c r="I115" s="45"/>
      <c r="J115" s="44"/>
    </row>
    <row r="116" spans="2:10" s="33" customFormat="1">
      <c r="B116" s="40"/>
      <c r="C116" s="113" t="s">
        <v>84</v>
      </c>
      <c r="D116" s="115">
        <f>G93</f>
        <v>24360</v>
      </c>
      <c r="E116" s="112">
        <f t="shared" si="9"/>
        <v>5.7397290180283136E-5</v>
      </c>
      <c r="F116" s="40"/>
      <c r="G116" s="40"/>
      <c r="H116" s="44"/>
      <c r="I116" s="45"/>
      <c r="J116" s="44"/>
    </row>
    <row r="117" spans="2:10">
      <c r="C117" s="113" t="s">
        <v>86</v>
      </c>
      <c r="D117" s="115">
        <f>G94</f>
        <v>-924491.04300000018</v>
      </c>
      <c r="E117" s="112">
        <f t="shared" si="9"/>
        <v>-2.1782955937661584E-3</v>
      </c>
    </row>
    <row r="118" spans="2:10" ht="15" thickBot="1">
      <c r="C118" s="116" t="s">
        <v>190</v>
      </c>
      <c r="D118" s="117">
        <f>SUM(D109:D117)</f>
        <v>70448980.490115419</v>
      </c>
      <c r="E118" s="118">
        <f>D118/D107</f>
        <v>0.16599263448671017</v>
      </c>
    </row>
    <row r="119" spans="2:10" ht="15" thickTop="1">
      <c r="D119" s="108">
        <f>D118-G103</f>
        <v>0</v>
      </c>
      <c r="E119" s="119">
        <f>D118/D107</f>
        <v>0.16599263448671017</v>
      </c>
    </row>
    <row r="121" spans="2:10" ht="15" thickBot="1"/>
    <row r="122" spans="2:10">
      <c r="C122" s="120" t="s">
        <v>108</v>
      </c>
      <c r="D122" s="121" t="s">
        <v>109</v>
      </c>
      <c r="E122" s="122" t="s">
        <v>110</v>
      </c>
      <c r="F122" s="123" t="s">
        <v>111</v>
      </c>
    </row>
    <row r="123" spans="2:10">
      <c r="C123" s="124" t="s">
        <v>112</v>
      </c>
      <c r="D123" s="125">
        <v>244680513.47995239</v>
      </c>
      <c r="E123" s="125">
        <v>31960783.948619053</v>
      </c>
      <c r="F123" s="126">
        <f>SUBTOTAL(9,D123:E123)</f>
        <v>276641297.42857146</v>
      </c>
      <c r="G123" s="127" t="s">
        <v>191</v>
      </c>
      <c r="H123" s="40"/>
      <c r="I123" s="40"/>
      <c r="J123" s="40"/>
    </row>
    <row r="124" spans="2:10">
      <c r="C124" s="124" t="s">
        <v>113</v>
      </c>
      <c r="D124" s="128">
        <v>-127618169.07101038</v>
      </c>
      <c r="E124" s="128">
        <v>-19443251.437561058</v>
      </c>
      <c r="F124" s="126">
        <f>SUBTOTAL(9,D124:E124)</f>
        <v>-147061420.50857145</v>
      </c>
      <c r="G124" s="127" t="s">
        <v>191</v>
      </c>
      <c r="H124" s="40"/>
      <c r="I124" s="40"/>
      <c r="J124" s="40"/>
    </row>
    <row r="125" spans="2:10">
      <c r="C125" s="124" t="s">
        <v>114</v>
      </c>
      <c r="D125" s="129">
        <v>28937338.989960097</v>
      </c>
      <c r="E125" s="129">
        <v>2534877.3905160953</v>
      </c>
      <c r="F125" s="126">
        <f>SUM(D125:E125)</f>
        <v>31472216.380476192</v>
      </c>
      <c r="G125" s="127" t="s">
        <v>191</v>
      </c>
      <c r="H125" s="40"/>
      <c r="I125" s="40"/>
      <c r="J125" s="40"/>
    </row>
    <row r="126" spans="2:10">
      <c r="C126" s="124" t="s">
        <v>115</v>
      </c>
      <c r="D126" s="130"/>
      <c r="E126" s="130"/>
      <c r="F126" s="131">
        <f>SUM(D126:E126)</f>
        <v>0</v>
      </c>
      <c r="H126" s="40"/>
      <c r="I126" s="40"/>
      <c r="J126" s="40"/>
    </row>
    <row r="127" spans="2:10">
      <c r="C127" s="124" t="s">
        <v>116</v>
      </c>
      <c r="D127" s="132">
        <f>SUM(D123:D126)</f>
        <v>145999683.39890212</v>
      </c>
      <c r="E127" s="132">
        <f t="shared" ref="E127:F127" si="10">SUM(E123:E126)</f>
        <v>15052409.90157409</v>
      </c>
      <c r="F127" s="126">
        <f t="shared" si="10"/>
        <v>161052093.30047619</v>
      </c>
      <c r="G127" s="133" t="s">
        <v>228</v>
      </c>
      <c r="H127" s="40"/>
      <c r="I127" s="40"/>
      <c r="J127" s="40"/>
    </row>
    <row r="128" spans="2:10">
      <c r="C128" s="124"/>
      <c r="D128" s="134">
        <v>0.21</v>
      </c>
      <c r="E128" s="134">
        <v>0.21</v>
      </c>
      <c r="F128" s="135">
        <v>0.21</v>
      </c>
      <c r="H128" s="40"/>
      <c r="I128" s="40"/>
      <c r="J128" s="40"/>
    </row>
    <row r="129" spans="3:10">
      <c r="C129" s="124" t="s">
        <v>117</v>
      </c>
      <c r="D129" s="136">
        <f>D127*D128</f>
        <v>30659933.513769444</v>
      </c>
      <c r="E129" s="136">
        <f>E127*E128</f>
        <v>3161006.0793305589</v>
      </c>
      <c r="F129" s="126">
        <f>F127*F128</f>
        <v>33820939.593099996</v>
      </c>
      <c r="H129" s="40"/>
      <c r="I129" s="40"/>
      <c r="J129" s="40"/>
    </row>
    <row r="130" spans="3:10">
      <c r="C130" s="124" t="s">
        <v>118</v>
      </c>
      <c r="D130" s="137">
        <v>-51382907.830789998</v>
      </c>
      <c r="E130" s="137">
        <v>-6711764.6292100018</v>
      </c>
      <c r="F130" s="131">
        <f>SUM(D130:E130)</f>
        <v>-58094672.460000001</v>
      </c>
      <c r="G130" s="133" t="s">
        <v>228</v>
      </c>
      <c r="H130" s="40"/>
      <c r="I130" s="40"/>
      <c r="J130" s="40"/>
    </row>
    <row r="131" spans="3:10" ht="15" thickBot="1">
      <c r="C131" s="138" t="s">
        <v>113</v>
      </c>
      <c r="D131" s="139">
        <f>SUM(D129:D130)</f>
        <v>-20722974.317020554</v>
      </c>
      <c r="E131" s="139">
        <f>SUM(E129:E130)</f>
        <v>-3550758.5498794429</v>
      </c>
      <c r="F131" s="140">
        <f>SUM(F129:F130)</f>
        <v>-24273732.866900004</v>
      </c>
      <c r="H131" s="40"/>
      <c r="I131" s="40"/>
      <c r="J131" s="40"/>
    </row>
    <row r="132" spans="3:10">
      <c r="H132" s="40"/>
      <c r="I132" s="40"/>
      <c r="J132" s="40"/>
    </row>
  </sheetData>
  <autoFilter ref="B9:J81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F409CB-0771-4A6B-A95D-4D1F192E7AD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1594141C-1274-4659-A0D1-67BC70669875}"/>
</file>

<file path=customXml/itemProps3.xml><?xml version="1.0" encoding="utf-8"?>
<ds:datastoreItem xmlns:ds="http://schemas.openxmlformats.org/officeDocument/2006/customXml" ds:itemID="{92E4CF83-C260-49FB-814A-359ACD3977C9}"/>
</file>

<file path=customXml/itemProps4.xml><?xml version="1.0" encoding="utf-8"?>
<ds:datastoreItem xmlns:ds="http://schemas.openxmlformats.org/officeDocument/2006/customXml" ds:itemID="{4BBD4483-BE8E-4925-8D49-221FE9E595AE}"/>
</file>

<file path=customXml/itemProps5.xml><?xml version="1.0" encoding="utf-8"?>
<ds:datastoreItem xmlns:ds="http://schemas.openxmlformats.org/officeDocument/2006/customXml" ds:itemID="{0CA16042-52D4-428B-8A1F-023ED77B6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2018-03-13T23:20:23Z</cp:lastPrinted>
  <dcterms:created xsi:type="dcterms:W3CDTF">2005-09-20T18:46:18Z</dcterms:created>
  <dcterms:modified xsi:type="dcterms:W3CDTF">2024-03-26T15:41:04Z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