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60" yWindow="108" windowWidth="19440" windowHeight="10776" tabRatio="827" activeTab="1"/>
  </bookViews>
  <sheets>
    <sheet name="Lead E" sheetId="2" r:id="rId1"/>
    <sheet name="Lead G" sheetId="20" r:id="rId2"/>
    <sheet name="Qualified - Actual" sheetId="3" r:id="rId3"/>
    <sheet name="Qual TY SAP " sheetId="54" r:id="rId4"/>
    <sheet name="Qualified - Restated" sheetId="7" r:id="rId5"/>
    <sheet name="Restated 4Y Average" sheetId="8" r:id="rId6"/>
    <sheet name="Cash Contrib" sheetId="49" r:id="rId7"/>
    <sheet name="SUPPORT&gt;&gt;&gt;&gt;" sheetId="58" r:id="rId8"/>
    <sheet name="Qualified 12.2022" sheetId="62" r:id="rId9"/>
  </sheets>
  <externalReferences>
    <externalReference r:id="rId10"/>
  </externalReferences>
  <definedNames>
    <definedName name="_xlnm._FilterDatabase" localSheetId="8" hidden="1">'Qualified 12.2022'!$A$8:$H$10</definedName>
    <definedName name="_Order1">255</definedName>
    <definedName name="_Order2">255</definedName>
    <definedName name="CBWorkbookPriority">-2060790043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wrn.Small._.Tools._.Overhead." localSheetId="8" hidden="1">{#N/A,#N/A,FALSE,"2002 Small Tool OH";#N/A,#N/A,FALSE,"QA"}</definedName>
    <definedName name="wrn.Small._.Tools._.Overhead." hidden="1">{#N/A,#N/A,FALSE,"2002 Small Tool OH";#N/A,#N/A,FALSE,"QA"}</definedName>
  </definedNames>
  <calcPr calcId="162913" concurrentManualCount="8"/>
</workbook>
</file>

<file path=xl/calcChain.xml><?xml version="1.0" encoding="utf-8"?>
<calcChain xmlns="http://schemas.openxmlformats.org/spreadsheetml/2006/main">
  <c r="B10" i="54" l="1"/>
  <c r="H40" i="62"/>
  <c r="F40" i="62"/>
  <c r="D40" i="62"/>
  <c r="B12" i="7"/>
  <c r="B13" i="7" s="1"/>
  <c r="B22" i="7"/>
  <c r="B17" i="7"/>
  <c r="B6" i="54"/>
  <c r="B9" i="8"/>
  <c r="B8" i="8"/>
  <c r="B17" i="49"/>
  <c r="B15" i="49"/>
  <c r="B6" i="49"/>
  <c r="B5" i="8"/>
  <c r="B22" i="3"/>
  <c r="B17" i="3"/>
  <c r="B12" i="3"/>
  <c r="B13" i="3" s="1"/>
  <c r="B12" i="49"/>
  <c r="B7" i="8"/>
  <c r="B9" i="54"/>
  <c r="B11" i="54"/>
  <c r="B9" i="49"/>
  <c r="B6" i="8"/>
  <c r="N9" i="54"/>
  <c r="M9" i="54"/>
  <c r="L9" i="54"/>
  <c r="K9" i="54"/>
  <c r="J9" i="54"/>
  <c r="I9" i="54"/>
  <c r="H9" i="54"/>
  <c r="G9" i="54"/>
  <c r="F9" i="54"/>
  <c r="E9" i="54"/>
  <c r="D9" i="54"/>
  <c r="C9" i="54"/>
  <c r="B11" i="8"/>
  <c r="A9" i="20"/>
  <c r="B7" i="3"/>
  <c r="A3" i="7"/>
  <c r="A8" i="20"/>
  <c r="A15" i="20"/>
  <c r="A16" i="20"/>
  <c r="A17" i="20"/>
  <c r="A18" i="20"/>
  <c r="A19" i="20"/>
  <c r="A15" i="2"/>
  <c r="A16" i="2"/>
  <c r="A17" i="2"/>
  <c r="A18" i="2"/>
  <c r="A19" i="2"/>
  <c r="C11" i="7"/>
  <c r="B8" i="3"/>
  <c r="B11" i="3"/>
  <c r="C11" i="3"/>
  <c r="B7" i="7"/>
  <c r="B8" i="7"/>
  <c r="B11" i="7"/>
  <c r="B21" i="7" l="1"/>
  <c r="B23" i="7" s="1"/>
  <c r="D14" i="20" s="1"/>
  <c r="B16" i="7"/>
  <c r="B18" i="7" s="1"/>
  <c r="B21" i="3"/>
  <c r="B23" i="3" s="1"/>
  <c r="C14" i="20" s="1"/>
  <c r="C15" i="20" s="1"/>
  <c r="B16" i="3"/>
  <c r="B18" i="3" s="1"/>
  <c r="C14" i="2" l="1"/>
  <c r="C15" i="2" s="1"/>
  <c r="B26" i="3"/>
  <c r="B27" i="3" s="1"/>
  <c r="B26" i="7"/>
  <c r="B27" i="7" s="1"/>
  <c r="D14" i="2"/>
  <c r="D15" i="20"/>
  <c r="F14" i="20"/>
  <c r="F15" i="20" s="1"/>
  <c r="F17" i="20" s="1"/>
  <c r="D15" i="2" l="1"/>
  <c r="F14" i="2"/>
  <c r="F15" i="2" s="1"/>
  <c r="F17" i="2" s="1"/>
  <c r="F18" i="20"/>
  <c r="F19" i="20" s="1"/>
  <c r="F18" i="2" l="1"/>
  <c r="F19" i="2"/>
</calcChain>
</file>

<file path=xl/sharedStrings.xml><?xml version="1.0" encoding="utf-8"?>
<sst xmlns="http://schemas.openxmlformats.org/spreadsheetml/2006/main" count="194" uniqueCount="116">
  <si>
    <t>Puget Sound Energy</t>
  </si>
  <si>
    <t>INCREASE (DECREASE) NOI</t>
  </si>
  <si>
    <t>INCREASE(DECREASE) EXPENSE</t>
  </si>
  <si>
    <t>QUALIFIED RETIREMENT FUND</t>
  </si>
  <si>
    <t>ADJUSTMENT</t>
  </si>
  <si>
    <t>RESTATED</t>
  </si>
  <si>
    <t>ACTUAL</t>
  </si>
  <si>
    <t>DESCRIPTION</t>
  </si>
  <si>
    <t>NO.</t>
  </si>
  <si>
    <t>LINE</t>
  </si>
  <si>
    <t>PENSION PLAN</t>
  </si>
  <si>
    <t>PUGET SOUND ENERGY-ELECTRIC</t>
  </si>
  <si>
    <r>
      <t xml:space="preserve">Qualified Pension Plan - </t>
    </r>
    <r>
      <rPr>
        <b/>
        <sz val="11"/>
        <rFont val="Arial"/>
        <family val="2"/>
      </rPr>
      <t>Actual</t>
    </r>
  </si>
  <si>
    <t>Period</t>
  </si>
  <si>
    <t>Actual Qualified Pension Amount</t>
  </si>
  <si>
    <t>Total</t>
  </si>
  <si>
    <t>r1</t>
  </si>
  <si>
    <t>O&amp;M Amount Calculation:</t>
  </si>
  <si>
    <t>r3</t>
  </si>
  <si>
    <t>Allocate O&amp;M to Electric:</t>
  </si>
  <si>
    <t>Allocate O&amp;M to Gas:</t>
  </si>
  <si>
    <t xml:space="preserve">Total Allocated Electric &amp; Gas </t>
  </si>
  <si>
    <r>
      <t xml:space="preserve">Qualified Pension Plan - </t>
    </r>
    <r>
      <rPr>
        <b/>
        <sz val="11"/>
        <rFont val="Arial"/>
        <family val="2"/>
      </rPr>
      <t>Restated</t>
    </r>
  </si>
  <si>
    <t>Restated Qualified Pension Amount</t>
  </si>
  <si>
    <t>Four-year Average</t>
  </si>
  <si>
    <t xml:space="preserve"> Qualified Funding Amount</t>
  </si>
  <si>
    <t>Four-Year Average</t>
  </si>
  <si>
    <t>PUGET SOUND ENERGY-GAS</t>
  </si>
  <si>
    <t>Date</t>
  </si>
  <si>
    <t>Amount</t>
  </si>
  <si>
    <t>SAP Account</t>
  </si>
  <si>
    <t>4 yr Total</t>
  </si>
  <si>
    <t xml:space="preserve">  ZO12                      Orders: Actual 12 Month Ended</t>
  </si>
  <si>
    <t>Orders</t>
  </si>
  <si>
    <t>12 Months</t>
  </si>
  <si>
    <t>** Over/underabsorption</t>
  </si>
  <si>
    <t xml:space="preserve">Four-Year Average of Cash Contributions to the Qualified Pension Plan </t>
  </si>
  <si>
    <t>COMMISSION BASIS REPORT</t>
  </si>
  <si>
    <t>ck with Pension report</t>
  </si>
  <si>
    <t xml:space="preserve">   18490404  1412 - Qualified Retirement Pl</t>
  </si>
  <si>
    <t>check s/b zero==&gt;</t>
  </si>
  <si>
    <t xml:space="preserve">   19900110  1412 - Qualified Retirement Pl</t>
  </si>
  <si>
    <t xml:space="preserve">   18490295  Benefits-Pension / CE 60260020</t>
  </si>
  <si>
    <t>EQUITY</t>
  </si>
  <si>
    <t>BAL FWD</t>
  </si>
  <si>
    <t>[A]</t>
  </si>
  <si>
    <t>JAN</t>
  </si>
  <si>
    <t>[B]</t>
  </si>
  <si>
    <t>[C]</t>
  </si>
  <si>
    <t>[E]</t>
  </si>
  <si>
    <t>FEB</t>
  </si>
  <si>
    <t>MAR</t>
  </si>
  <si>
    <t>[G]</t>
  </si>
  <si>
    <t>[H]</t>
  </si>
  <si>
    <t>[O]</t>
  </si>
  <si>
    <t>APR</t>
  </si>
  <si>
    <t>MAY</t>
  </si>
  <si>
    <t>JUN</t>
  </si>
  <si>
    <t>JUL</t>
  </si>
  <si>
    <t>AUG</t>
  </si>
  <si>
    <t>SEP</t>
  </si>
  <si>
    <t>[I]</t>
  </si>
  <si>
    <t>[J]</t>
  </si>
  <si>
    <t>[K]</t>
  </si>
  <si>
    <t>OCT</t>
  </si>
  <si>
    <t>NOV</t>
  </si>
  <si>
    <t>DEC</t>
  </si>
  <si>
    <t>[F]</t>
  </si>
  <si>
    <t xml:space="preserve">Record Employee Make-Up Contributions </t>
  </si>
  <si>
    <t>Employer Contribution - Treasury Pension Contribution/Funding</t>
  </si>
  <si>
    <t>[L]</t>
  </si>
  <si>
    <t>[M]</t>
  </si>
  <si>
    <t>Pension included in O&amp;M</t>
  </si>
  <si>
    <t>Twelve months ended 12/31/2019</t>
  </si>
  <si>
    <t>Twelve months ended 12/31/2020</t>
  </si>
  <si>
    <t>[N]</t>
  </si>
  <si>
    <t>[P]</t>
  </si>
  <si>
    <t>[Q]</t>
  </si>
  <si>
    <t>TOTAL</t>
  </si>
  <si>
    <t>ck</t>
  </si>
  <si>
    <t>[R]</t>
  </si>
  <si>
    <t>[S]</t>
  </si>
  <si>
    <t>[T]</t>
  </si>
  <si>
    <t>check==&gt;</t>
  </si>
  <si>
    <t>NOTES:</t>
  </si>
  <si>
    <t>[ I ]</t>
  </si>
  <si>
    <t>Twelve months ended 12/31/2021</t>
  </si>
  <si>
    <t>FOR THE TWELVE MONTHS ENDED DECEMBER 31, 2022</t>
  </si>
  <si>
    <t>List of Cash Contributions to Qualified Pension Plan Acct 22830023</t>
  </si>
  <si>
    <t>Twelve months ended 12/31/2022</t>
  </si>
  <si>
    <t>Test Year: Jan - Dec 2022</t>
  </si>
  <si>
    <t>PUGET SOUND ENERGY</t>
  </si>
  <si>
    <t>QUALIFIED RETIREMENT PLAN ACCOUNTING SUMMARY</t>
  </si>
  <si>
    <t xml:space="preserve"> </t>
  </si>
  <si>
    <t>PENSION ACCRUALS</t>
  </si>
  <si>
    <t>PENSION LIABILITY</t>
  </si>
  <si>
    <t>BENEFITS COST
60260020
CC 1412
Order 18490295</t>
  </si>
  <si>
    <t>QUALIFIED PENSION
PLAN LIABILITY
22830023
(12800003 in 2008)</t>
  </si>
  <si>
    <t>COMPREHENSIVE
INCOME (OCI)
OTHER
21900143</t>
  </si>
  <si>
    <t>Accrue qualified plan expense of $14,677,918.00 ($1,223,159.83/month);</t>
  </si>
  <si>
    <t>was previously $15,653,000.00 ($1,304,416.67/month).</t>
  </si>
  <si>
    <t>Amortize OCI of $15,079,656.00 ($1,256,638.00/month);</t>
  </si>
  <si>
    <t>was previously $15,224,000.00 ($1,268,666.67/month).</t>
  </si>
  <si>
    <t>True-up expense to Milliman remeasurement valuation issued in June 2020</t>
  </si>
  <si>
    <t>[U]</t>
  </si>
  <si>
    <t>[V]</t>
  </si>
  <si>
    <t>[W]</t>
  </si>
  <si>
    <t>[X]</t>
  </si>
  <si>
    <t>[Y]</t>
  </si>
  <si>
    <t>[Z]</t>
  </si>
  <si>
    <t>True-up expense to Milliman Remeasurement Valuation issued in June 2022</t>
  </si>
  <si>
    <t>True-up annual OCI amortization to Milliman Remeasurement Valuation issued in June 2022</t>
  </si>
  <si>
    <t>Record a Census gain to Milliman Re-measurement Valuation issued in June 2022</t>
  </si>
  <si>
    <t>True-up annual OCI amortization to Milliman's 2022 final report issued as of December 31, 2022</t>
  </si>
  <si>
    <t>INCREASE (DECREASE) FIT @ 21% (LINE 4 X 21%)</t>
  </si>
  <si>
    <t>INCREASE(DECREASE) OPERATING EXPENSE (LINE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</si>
</sst>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yyyy"/>
    <numFmt numFmtId="166" formatCode="_(* #,##0_);_(* \(#,##0\);_(* &quot;-&quot;??_);_(@_)"/>
    <numFmt numFmtId="167" formatCode="_(&quot;$&quot;* #,##0_);_(&quot;$&quot;* \(#,##0\);_(&quot;$&quot;* &quot;-&quot;??_);_(@_)"/>
    <numFmt numFmtId="168" formatCode="#,##0_-;#,##0\-;&quot; &quot;"/>
    <numFmt numFmtId="169" formatCode="#,##0.00_-;#,##0.00\-;&quot; &quot;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FF"/>
      <name val="Times New Roman"/>
      <family val="1"/>
    </font>
    <font>
      <sz val="10"/>
      <color rgb="FF0000FF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0000"/>
      <name val="Arial"/>
      <family val="2"/>
    </font>
    <font>
      <sz val="8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b/>
      <sz val="11"/>
      <color theme="1"/>
      <name val="Arial"/>
      <family val="2"/>
    </font>
    <font>
      <sz val="12"/>
      <name val="Courier New"/>
      <family val="3"/>
    </font>
    <font>
      <b/>
      <sz val="12"/>
      <color rgb="FF0000FF"/>
      <name val="Courier New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0"/>
  </cellStyleXfs>
  <cellXfs count="200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7" fillId="0" borderId="0" xfId="0" applyNumberFormat="1" applyFont="1" applyFill="1" applyAlignment="1"/>
    <xf numFmtId="0" fontId="7" fillId="0" borderId="0" xfId="0" applyNumberFormat="1" applyFont="1" applyAlignment="1"/>
    <xf numFmtId="37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41" fontId="7" fillId="0" borderId="0" xfId="0" applyNumberFormat="1" applyFont="1" applyFill="1" applyAlignment="1" applyProtection="1">
      <protection locked="0"/>
    </xf>
    <xf numFmtId="9" fontId="7" fillId="0" borderId="0" xfId="0" applyNumberFormat="1" applyFont="1" applyFill="1" applyAlignment="1">
      <alignment horizontal="center"/>
    </xf>
    <xf numFmtId="9" fontId="7" fillId="0" borderId="0" xfId="0" applyNumberFormat="1" applyFont="1" applyFill="1" applyAlignment="1"/>
    <xf numFmtId="41" fontId="7" fillId="0" borderId="0" xfId="0" applyNumberFormat="1" applyFont="1" applyFill="1" applyAlignment="1"/>
    <xf numFmtId="42" fontId="7" fillId="0" borderId="4" xfId="0" applyNumberFormat="1" applyFont="1" applyFill="1" applyBorder="1" applyProtection="1">
      <protection locked="0"/>
    </xf>
    <xf numFmtId="42" fontId="7" fillId="0" borderId="0" xfId="0" applyNumberFormat="1" applyFont="1" applyFill="1" applyProtection="1">
      <protection locked="0"/>
    </xf>
    <xf numFmtId="0" fontId="8" fillId="0" borderId="3" xfId="0" applyNumberFormat="1" applyFont="1" applyBorder="1" applyAlignment="1" applyProtection="1">
      <alignment horizontal="right"/>
      <protection locked="0"/>
    </xf>
    <xf numFmtId="0" fontId="8" fillId="0" borderId="3" xfId="0" applyNumberFormat="1" applyFont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>
      <alignment horizontal="left"/>
    </xf>
    <xf numFmtId="0" fontId="8" fillId="0" borderId="3" xfId="0" applyNumberFormat="1" applyFont="1" applyFill="1" applyBorder="1" applyAlignment="1">
      <alignment horizontal="center"/>
    </xf>
    <xf numFmtId="0" fontId="8" fillId="0" borderId="0" xfId="0" applyNumberFormat="1" applyFont="1" applyFill="1" applyAlignment="1"/>
    <xf numFmtId="0" fontId="8" fillId="0" borderId="0" xfId="0" quotePrefix="1" applyNumberFormat="1" applyFont="1" applyFill="1" applyBorder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>
      <alignment horizontal="centerContinuous" vertical="center" wrapText="1"/>
    </xf>
    <xf numFmtId="0" fontId="2" fillId="0" borderId="0" xfId="0" applyNumberFormat="1" applyFont="1" applyFill="1" applyBorder="1" applyAlignment="1">
      <alignment horizontal="centerContinuous" vertical="center" wrapText="1"/>
    </xf>
    <xf numFmtId="0" fontId="6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Border="1" applyAlignment="1"/>
    <xf numFmtId="0" fontId="6" fillId="0" borderId="5" xfId="0" applyNumberFormat="1" applyFont="1" applyFill="1" applyBorder="1" applyAlignment="1"/>
    <xf numFmtId="0" fontId="6" fillId="0" borderId="6" xfId="0" applyNumberFormat="1" applyFont="1" applyFill="1" applyBorder="1" applyAlignment="1">
      <alignment horizontal="center"/>
    </xf>
    <xf numFmtId="44" fontId="4" fillId="0" borderId="0" xfId="0" applyNumberFormat="1" applyFont="1" applyFill="1" applyBorder="1"/>
    <xf numFmtId="0" fontId="4" fillId="0" borderId="0" xfId="0" applyNumberFormat="1" applyFont="1" applyAlignment="1"/>
    <xf numFmtId="0" fontId="1" fillId="0" borderId="3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1" fillId="0" borderId="3" xfId="0" applyNumberFormat="1" applyFont="1" applyBorder="1" applyAlignment="1"/>
    <xf numFmtId="0" fontId="1" fillId="0" borderId="3" xfId="0" applyNumberFormat="1" applyFont="1" applyFill="1" applyBorder="1" applyAlignment="1">
      <alignment horizontal="center"/>
    </xf>
    <xf numFmtId="0" fontId="4" fillId="0" borderId="0" xfId="0" applyNumberFormat="1" applyFont="1" applyFill="1" applyAlignment="1"/>
    <xf numFmtId="0" fontId="6" fillId="0" borderId="9" xfId="0" applyNumberFormat="1" applyFont="1" applyFill="1" applyBorder="1" applyAlignment="1"/>
    <xf numFmtId="43" fontId="10" fillId="0" borderId="0" xfId="0" applyNumberFormat="1" applyFont="1"/>
    <xf numFmtId="42" fontId="7" fillId="0" borderId="2" xfId="0" applyNumberFormat="1" applyFont="1" applyFill="1" applyBorder="1"/>
    <xf numFmtId="42" fontId="7" fillId="0" borderId="0" xfId="0" quotePrefix="1" applyNumberFormat="1" applyFont="1" applyFill="1" applyProtection="1">
      <protection locked="0"/>
    </xf>
    <xf numFmtId="0" fontId="1" fillId="0" borderId="0" xfId="0" applyNumberFormat="1" applyFont="1" applyFill="1" applyBorder="1" applyAlignment="1"/>
    <xf numFmtId="0" fontId="11" fillId="0" borderId="0" xfId="0" applyNumberFormat="1" applyFont="1" applyFill="1" applyAlignment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Continuous"/>
    </xf>
    <xf numFmtId="0" fontId="3" fillId="0" borderId="0" xfId="0" applyFont="1" applyFill="1"/>
    <xf numFmtId="0" fontId="0" fillId="0" borderId="0" xfId="0" applyFill="1"/>
    <xf numFmtId="49" fontId="6" fillId="0" borderId="11" xfId="0" applyNumberFormat="1" applyFont="1" applyFill="1" applyBorder="1" applyAlignment="1">
      <alignment horizontal="left"/>
    </xf>
    <xf numFmtId="0" fontId="14" fillId="0" borderId="0" xfId="0" applyNumberFormat="1" applyFont="1" applyFill="1" applyAlignment="1">
      <alignment horizontal="center"/>
    </xf>
    <xf numFmtId="0" fontId="1" fillId="0" borderId="3" xfId="0" applyNumberFormat="1" applyFont="1" applyFill="1" applyBorder="1" applyAlignment="1"/>
    <xf numFmtId="0" fontId="0" fillId="0" borderId="0" xfId="0" applyFill="1" applyAlignment="1">
      <alignment horizontal="center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44" fontId="4" fillId="0" borderId="0" xfId="0" applyNumberFormat="1" applyFont="1" applyFill="1" applyBorder="1" applyAlignment="1"/>
    <xf numFmtId="44" fontId="1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right"/>
    </xf>
    <xf numFmtId="44" fontId="5" fillId="0" borderId="0" xfId="0" quotePrefix="1" applyNumberFormat="1" applyFont="1" applyFill="1" applyBorder="1" applyAlignment="1"/>
    <xf numFmtId="44" fontId="5" fillId="0" borderId="0" xfId="0" applyNumberFormat="1" applyFont="1" applyFill="1" applyBorder="1" applyAlignment="1"/>
    <xf numFmtId="167" fontId="10" fillId="0" borderId="0" xfId="0" applyNumberFormat="1" applyFont="1" applyFill="1"/>
    <xf numFmtId="167" fontId="1" fillId="0" borderId="0" xfId="0" applyNumberFormat="1" applyFont="1" applyFill="1" applyAlignment="1"/>
    <xf numFmtId="41" fontId="10" fillId="0" borderId="0" xfId="0" applyNumberFormat="1" applyFont="1" applyFill="1" applyBorder="1" applyAlignment="1">
      <alignment horizontal="right"/>
    </xf>
    <xf numFmtId="41" fontId="10" fillId="0" borderId="3" xfId="0" applyNumberFormat="1" applyFont="1" applyFill="1" applyBorder="1" applyAlignment="1">
      <alignment horizontal="right"/>
    </xf>
    <xf numFmtId="41" fontId="10" fillId="0" borderId="0" xfId="0" applyNumberFormat="1" applyFont="1" applyFill="1"/>
    <xf numFmtId="41" fontId="6" fillId="0" borderId="9" xfId="0" applyNumberFormat="1" applyFont="1" applyFill="1" applyBorder="1"/>
    <xf numFmtId="0" fontId="1" fillId="0" borderId="0" xfId="0" applyNumberFormat="1" applyFont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/>
    <xf numFmtId="0" fontId="13" fillId="0" borderId="0" xfId="0" applyFont="1" applyFill="1"/>
    <xf numFmtId="0" fontId="12" fillId="0" borderId="0" xfId="0" applyFont="1"/>
    <xf numFmtId="0" fontId="15" fillId="0" borderId="0" xfId="0" applyNumberFormat="1" applyFont="1" applyFill="1" applyAlignment="1"/>
    <xf numFmtId="0" fontId="0" fillId="0" borderId="3" xfId="0" applyFill="1" applyBorder="1" applyAlignment="1">
      <alignment horizontal="center"/>
    </xf>
    <xf numFmtId="166" fontId="6" fillId="0" borderId="10" xfId="0" applyNumberFormat="1" applyFont="1" applyFill="1" applyBorder="1" applyAlignment="1">
      <alignment vertical="top"/>
    </xf>
    <xf numFmtId="44" fontId="1" fillId="0" borderId="7" xfId="0" applyNumberFormat="1" applyFont="1" applyFill="1" applyBorder="1" applyAlignment="1">
      <alignment horizontal="center"/>
    </xf>
    <xf numFmtId="44" fontId="1" fillId="0" borderId="8" xfId="0" applyNumberFormat="1" applyFont="1" applyFill="1" applyBorder="1"/>
    <xf numFmtId="0" fontId="1" fillId="0" borderId="8" xfId="0" applyNumberFormat="1" applyFont="1" applyFill="1" applyBorder="1" applyAlignment="1"/>
    <xf numFmtId="44" fontId="1" fillId="0" borderId="8" xfId="0" applyNumberFormat="1" applyFont="1" applyFill="1" applyBorder="1" applyAlignment="1"/>
    <xf numFmtId="44" fontId="6" fillId="0" borderId="8" xfId="0" applyNumberFormat="1" applyFont="1" applyFill="1" applyBorder="1" applyAlignment="1"/>
    <xf numFmtId="168" fontId="6" fillId="0" borderId="11" xfId="0" applyNumberFormat="1" applyFont="1" applyFill="1" applyBorder="1"/>
    <xf numFmtId="0" fontId="8" fillId="0" borderId="0" xfId="0" applyNumberFormat="1" applyFont="1" applyFill="1" applyAlignment="1" applyProtection="1">
      <alignment horizontal="centerContinuous"/>
      <protection locked="0"/>
    </xf>
    <xf numFmtId="0" fontId="8" fillId="0" borderId="0" xfId="0" quotePrefix="1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Alignment="1" applyProtection="1">
      <alignment horizontal="center"/>
      <protection locked="0"/>
    </xf>
    <xf numFmtId="15" fontId="8" fillId="0" borderId="0" xfId="0" quotePrefix="1" applyNumberFormat="1" applyFont="1" applyFill="1" applyAlignment="1">
      <alignment horizontal="centerContinuous"/>
    </xf>
    <xf numFmtId="15" fontId="8" fillId="0" borderId="0" xfId="0" applyNumberFormat="1" applyFont="1" applyFill="1" applyAlignment="1">
      <alignment horizontal="centerContinuous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right"/>
      <protection locked="0"/>
    </xf>
    <xf numFmtId="42" fontId="0" fillId="0" borderId="0" xfId="0" applyNumberFormat="1"/>
    <xf numFmtId="0" fontId="5" fillId="0" borderId="0" xfId="0" applyNumberFormat="1" applyFont="1" applyFill="1" applyAlignment="1">
      <alignment horizontal="centerContinuous" vertical="center" wrapText="1"/>
    </xf>
    <xf numFmtId="0" fontId="5" fillId="0" borderId="0" xfId="0" applyNumberFormat="1" applyFont="1" applyFill="1" applyBorder="1" applyAlignment="1">
      <alignment horizontal="centerContinuous" vertical="center" wrapText="1"/>
    </xf>
    <xf numFmtId="44" fontId="0" fillId="0" borderId="0" xfId="0" applyNumberFormat="1" applyFill="1"/>
    <xf numFmtId="10" fontId="1" fillId="0" borderId="0" xfId="0" applyNumberFormat="1" applyFont="1" applyFill="1" applyAlignment="1"/>
    <xf numFmtId="0" fontId="16" fillId="0" borderId="0" xfId="0" applyFont="1" applyFill="1"/>
    <xf numFmtId="0" fontId="16" fillId="0" borderId="0" xfId="0" applyFont="1"/>
    <xf numFmtId="0" fontId="17" fillId="0" borderId="0" xfId="0" applyFont="1" applyFill="1"/>
    <xf numFmtId="0" fontId="18" fillId="0" borderId="0" xfId="0" applyFont="1"/>
    <xf numFmtId="0" fontId="18" fillId="0" borderId="0" xfId="0" applyFont="1" applyFill="1"/>
    <xf numFmtId="0" fontId="19" fillId="0" borderId="0" xfId="0" applyFont="1" applyFill="1"/>
    <xf numFmtId="0" fontId="20" fillId="0" borderId="0" xfId="0" applyFont="1"/>
    <xf numFmtId="43" fontId="16" fillId="0" borderId="0" xfId="0" applyNumberFormat="1" applyFont="1"/>
    <xf numFmtId="0" fontId="1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/>
    <xf numFmtId="44" fontId="1" fillId="0" borderId="8" xfId="0" applyNumberFormat="1" applyFont="1" applyFill="1" applyBorder="1"/>
    <xf numFmtId="0" fontId="1" fillId="0" borderId="8" xfId="0" applyNumberFormat="1" applyFont="1" applyFill="1" applyBorder="1" applyAlignment="1"/>
    <xf numFmtId="44" fontId="1" fillId="0" borderId="8" xfId="0" applyNumberFormat="1" applyFont="1" applyFill="1" applyBorder="1" applyAlignment="1"/>
    <xf numFmtId="44" fontId="1" fillId="0" borderId="0" xfId="0" applyNumberFormat="1" applyFont="1" applyFill="1" applyAlignment="1"/>
    <xf numFmtId="166" fontId="6" fillId="0" borderId="0" xfId="0" applyNumberFormat="1" applyFont="1" applyFill="1" applyBorder="1" applyAlignment="1">
      <alignment vertical="top"/>
    </xf>
    <xf numFmtId="43" fontId="16" fillId="0" borderId="0" xfId="0" applyNumberFormat="1" applyFont="1"/>
    <xf numFmtId="49" fontId="9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/>
    </xf>
    <xf numFmtId="43" fontId="12" fillId="0" borderId="0" xfId="0" applyNumberFormat="1" applyFont="1" applyFill="1"/>
    <xf numFmtId="0" fontId="22" fillId="0" borderId="0" xfId="0" applyFont="1" applyFill="1" applyAlignment="1">
      <alignment horizontal="left"/>
    </xf>
    <xf numFmtId="166" fontId="23" fillId="0" borderId="0" xfId="0" applyNumberFormat="1" applyFont="1" applyFill="1"/>
    <xf numFmtId="17" fontId="9" fillId="0" borderId="1" xfId="0" applyNumberFormat="1" applyFont="1" applyFill="1" applyBorder="1" applyAlignment="1">
      <alignment horizontal="center"/>
    </xf>
    <xf numFmtId="0" fontId="24" fillId="0" borderId="0" xfId="0" applyNumberFormat="1" applyFont="1" applyFill="1" applyAlignment="1">
      <alignment horizontal="right"/>
    </xf>
    <xf numFmtId="44" fontId="24" fillId="0" borderId="0" xfId="0" applyNumberFormat="1" applyFont="1" applyFill="1" applyAlignment="1"/>
    <xf numFmtId="0" fontId="21" fillId="0" borderId="0" xfId="0" applyNumberFormat="1" applyFont="1" applyFill="1" applyAlignment="1"/>
    <xf numFmtId="10" fontId="15" fillId="0" borderId="7" xfId="0" applyNumberFormat="1" applyFont="1" applyFill="1" applyBorder="1" applyAlignment="1">
      <alignment horizontal="right"/>
    </xf>
    <xf numFmtId="49" fontId="0" fillId="0" borderId="12" xfId="0" applyNumberFormat="1" applyFill="1" applyBorder="1" applyAlignment="1">
      <alignment horizontal="left"/>
    </xf>
    <xf numFmtId="169" fontId="0" fillId="0" borderId="12" xfId="0" applyNumberFormat="1" applyFill="1" applyBorder="1"/>
    <xf numFmtId="49" fontId="16" fillId="0" borderId="12" xfId="0" applyNumberFormat="1" applyFont="1" applyFill="1" applyBorder="1" applyAlignment="1">
      <alignment horizontal="left"/>
    </xf>
    <xf numFmtId="41" fontId="16" fillId="0" borderId="12" xfId="0" applyNumberFormat="1" applyFont="1" applyFill="1" applyBorder="1"/>
    <xf numFmtId="168" fontId="16" fillId="0" borderId="12" xfId="0" applyNumberFormat="1" applyFont="1" applyFill="1" applyBorder="1"/>
    <xf numFmtId="0" fontId="25" fillId="0" borderId="0" xfId="0" applyFont="1" applyFill="1" applyAlignment="1">
      <alignment horizontal="right"/>
    </xf>
    <xf numFmtId="166" fontId="25" fillId="0" borderId="0" xfId="0" applyNumberFormat="1" applyFont="1" applyFill="1"/>
    <xf numFmtId="43" fontId="26" fillId="0" borderId="0" xfId="0" applyNumberFormat="1" applyFont="1" applyFill="1"/>
    <xf numFmtId="14" fontId="0" fillId="0" borderId="0" xfId="0" applyNumberFormat="1" applyFont="1" applyFill="1"/>
    <xf numFmtId="166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166" fontId="27" fillId="0" borderId="2" xfId="0" applyNumberFormat="1" applyFont="1" applyFill="1" applyBorder="1" applyAlignment="1">
      <alignment vertical="top"/>
    </xf>
    <xf numFmtId="0" fontId="28" fillId="0" borderId="0" xfId="0" applyFont="1" applyFill="1"/>
    <xf numFmtId="17" fontId="29" fillId="0" borderId="1" xfId="0" applyNumberFormat="1" applyFont="1" applyFill="1" applyBorder="1" applyAlignment="1">
      <alignment horizontal="center"/>
    </xf>
    <xf numFmtId="43" fontId="16" fillId="0" borderId="0" xfId="1" applyFont="1" applyFill="1"/>
    <xf numFmtId="0" fontId="8" fillId="0" borderId="0" xfId="0" applyNumberFormat="1" applyFont="1" applyFill="1" applyAlignment="1" applyProtection="1">
      <alignment horizontal="center"/>
      <protection locked="0"/>
    </xf>
    <xf numFmtId="0" fontId="1" fillId="0" borderId="0" xfId="2" applyFont="1"/>
    <xf numFmtId="43" fontId="1" fillId="0" borderId="0" xfId="2" applyNumberFormat="1" applyFont="1" applyFill="1" applyBorder="1" applyAlignment="1" applyProtection="1">
      <alignment horizontal="right"/>
    </xf>
    <xf numFmtId="43" fontId="1" fillId="0" borderId="0" xfId="2" applyNumberFormat="1" applyFont="1" applyFill="1" applyBorder="1"/>
    <xf numFmtId="43" fontId="1" fillId="0" borderId="0" xfId="2" applyNumberFormat="1" applyFont="1" applyFill="1" applyBorder="1" applyProtection="1"/>
    <xf numFmtId="43" fontId="1" fillId="0" borderId="0" xfId="3" applyFont="1" applyFill="1"/>
    <xf numFmtId="7" fontId="31" fillId="0" borderId="0" xfId="2" applyNumberFormat="1" applyFont="1" applyFill="1" applyBorder="1" applyAlignment="1">
      <alignment horizontal="right"/>
    </xf>
    <xf numFmtId="43" fontId="30" fillId="0" borderId="0" xfId="3" applyFont="1" applyFill="1"/>
    <xf numFmtId="43" fontId="1" fillId="0" borderId="0" xfId="3" applyFont="1"/>
    <xf numFmtId="0" fontId="1" fillId="0" borderId="0" xfId="2" applyFont="1" applyBorder="1" applyAlignment="1"/>
    <xf numFmtId="0" fontId="1" fillId="0" borderId="0" xfId="2" applyFont="1" applyFill="1" applyAlignment="1"/>
    <xf numFmtId="43" fontId="1" fillId="0" borderId="0" xfId="2" applyNumberFormat="1" applyFont="1" applyFill="1" applyAlignment="1"/>
    <xf numFmtId="39" fontId="1" fillId="0" borderId="0" xfId="2" applyNumberFormat="1" applyFont="1" applyFill="1" applyBorder="1"/>
    <xf numFmtId="43" fontId="1" fillId="0" borderId="0" xfId="3" applyFont="1" applyBorder="1"/>
    <xf numFmtId="18" fontId="8" fillId="0" borderId="0" xfId="0" quotePrefix="1" applyNumberFormat="1" applyFont="1" applyFill="1" applyAlignment="1">
      <alignment horizontal="centerContinuous"/>
    </xf>
    <xf numFmtId="18" fontId="8" fillId="0" borderId="0" xfId="0" applyNumberFormat="1" applyFont="1" applyFill="1" applyAlignment="1">
      <alignment horizontal="centerContinuous"/>
    </xf>
    <xf numFmtId="0" fontId="1" fillId="0" borderId="0" xfId="7" applyFont="1" applyAlignment="1">
      <alignment horizontal="left"/>
    </xf>
    <xf numFmtId="0" fontId="1" fillId="0" borderId="0" xfId="7" applyFont="1"/>
    <xf numFmtId="0" fontId="1" fillId="0" borderId="0" xfId="7" applyFont="1" applyAlignment="1"/>
    <xf numFmtId="0" fontId="1" fillId="0" borderId="0" xfId="7" applyFont="1" applyAlignment="1">
      <alignment horizontal="center"/>
    </xf>
    <xf numFmtId="0" fontId="1" fillId="0" borderId="0" xfId="7" applyFont="1" applyBorder="1" applyAlignment="1">
      <alignment horizontal="center"/>
    </xf>
    <xf numFmtId="49" fontId="1" fillId="0" borderId="0" xfId="7" quotePrefix="1" applyNumberFormat="1" applyFont="1" applyAlignment="1">
      <alignment horizontal="left"/>
    </xf>
    <xf numFmtId="165" fontId="1" fillId="0" borderId="0" xfId="7" applyNumberFormat="1" applyFont="1" applyAlignment="1">
      <alignment horizontal="centerContinuous"/>
    </xf>
    <xf numFmtId="165" fontId="1" fillId="0" borderId="0" xfId="7" applyNumberFormat="1" applyFont="1" applyAlignment="1"/>
    <xf numFmtId="165" fontId="1" fillId="0" borderId="0" xfId="7" applyNumberFormat="1" applyFont="1" applyBorder="1" applyAlignment="1"/>
    <xf numFmtId="43" fontId="1" fillId="0" borderId="0" xfId="7" applyNumberFormat="1" applyFont="1" applyAlignment="1">
      <alignment horizontal="centerContinuous"/>
    </xf>
    <xf numFmtId="0" fontId="1" fillId="0" borderId="0" xfId="7" applyFont="1" applyBorder="1"/>
    <xf numFmtId="0" fontId="1" fillId="0" borderId="0" xfId="7" quotePrefix="1" applyFont="1" applyAlignment="1">
      <alignment horizontal="left"/>
    </xf>
    <xf numFmtId="0" fontId="1" fillId="0" borderId="0" xfId="7" applyFont="1" applyBorder="1" applyAlignment="1" applyProtection="1"/>
    <xf numFmtId="0" fontId="6" fillId="0" borderId="3" xfId="7" applyFont="1" applyBorder="1" applyAlignment="1">
      <alignment horizontal="center"/>
    </xf>
    <xf numFmtId="0" fontId="6" fillId="0" borderId="0" xfId="7" applyFont="1" applyBorder="1" applyAlignment="1">
      <alignment horizontal="center"/>
    </xf>
    <xf numFmtId="43" fontId="6" fillId="0" borderId="3" xfId="7" applyNumberFormat="1" applyFont="1" applyBorder="1" applyAlignment="1">
      <alignment horizontal="center"/>
    </xf>
    <xf numFmtId="0" fontId="6" fillId="0" borderId="0" xfId="7" applyFont="1" applyBorder="1"/>
    <xf numFmtId="39" fontId="1" fillId="0" borderId="0" xfId="7" applyNumberFormat="1" applyFont="1" applyProtection="1"/>
    <xf numFmtId="0" fontId="1" fillId="0" borderId="0" xfId="7" applyFont="1" applyAlignment="1" applyProtection="1">
      <alignment horizontal="left"/>
    </xf>
    <xf numFmtId="0" fontId="1" fillId="0" borderId="0" xfId="7" applyFont="1" applyBorder="1" applyAlignment="1" applyProtection="1">
      <alignment horizontal="left"/>
    </xf>
    <xf numFmtId="0" fontId="1" fillId="0" borderId="13" xfId="7" quotePrefix="1" applyNumberFormat="1" applyFont="1" applyBorder="1" applyAlignment="1" applyProtection="1">
      <alignment horizontal="center" wrapText="1"/>
    </xf>
    <xf numFmtId="0" fontId="1" fillId="0" borderId="0" xfId="7" quotePrefix="1" applyNumberFormat="1" applyFont="1" applyBorder="1" applyAlignment="1" applyProtection="1">
      <alignment horizontal="center"/>
    </xf>
    <xf numFmtId="44" fontId="6" fillId="0" borderId="0" xfId="7" applyNumberFormat="1" applyFont="1" applyFill="1" applyBorder="1" applyAlignment="1" applyProtection="1">
      <alignment horizontal="right"/>
    </xf>
    <xf numFmtId="0" fontId="6" fillId="0" borderId="0" xfId="7" applyFont="1" applyFill="1" applyBorder="1"/>
    <xf numFmtId="0" fontId="1" fillId="0" borderId="0" xfId="7" applyFont="1" applyFill="1" applyAlignment="1">
      <alignment horizontal="left"/>
    </xf>
    <xf numFmtId="0" fontId="1" fillId="0" borderId="0" xfId="7" applyFont="1" applyFill="1" applyAlignment="1" applyProtection="1">
      <alignment horizontal="left"/>
    </xf>
    <xf numFmtId="0" fontId="1" fillId="0" borderId="0" xfId="7" applyFont="1" applyFill="1" applyBorder="1"/>
    <xf numFmtId="39" fontId="1" fillId="0" borderId="0" xfId="7" applyNumberFormat="1" applyFont="1" applyFill="1" applyProtection="1"/>
    <xf numFmtId="0" fontId="1" fillId="0" borderId="0" xfId="7" applyFont="1" applyFill="1"/>
    <xf numFmtId="43" fontId="1" fillId="0" borderId="0" xfId="7" applyNumberFormat="1" applyFont="1" applyFill="1" applyBorder="1" applyAlignment="1" applyProtection="1">
      <alignment horizontal="right"/>
    </xf>
    <xf numFmtId="43" fontId="1" fillId="0" borderId="0" xfId="7" applyNumberFormat="1" applyFont="1" applyFill="1" applyBorder="1"/>
    <xf numFmtId="43" fontId="1" fillId="0" borderId="0" xfId="7" applyNumberFormat="1" applyFont="1" applyFill="1" applyProtection="1"/>
    <xf numFmtId="0" fontId="6" fillId="0" borderId="0" xfId="7" applyFont="1" applyFill="1"/>
    <xf numFmtId="44" fontId="6" fillId="0" borderId="10" xfId="7" applyNumberFormat="1" applyFont="1" applyFill="1" applyBorder="1" applyAlignment="1" applyProtection="1">
      <alignment horizontal="right"/>
    </xf>
    <xf numFmtId="0" fontId="30" fillId="0" borderId="0" xfId="7" applyFont="1" applyFill="1" applyAlignment="1">
      <alignment horizontal="left"/>
    </xf>
    <xf numFmtId="0" fontId="30" fillId="0" borderId="0" xfId="7" applyFont="1" applyFill="1"/>
    <xf numFmtId="44" fontId="30" fillId="0" borderId="0" xfId="7" applyNumberFormat="1" applyFont="1" applyFill="1" applyBorder="1" applyAlignment="1" applyProtection="1">
      <alignment horizontal="right"/>
    </xf>
    <xf numFmtId="0" fontId="30" fillId="0" borderId="0" xfId="7" applyFont="1" applyFill="1" applyBorder="1"/>
    <xf numFmtId="44" fontId="1" fillId="0" borderId="0" xfId="7" applyNumberFormat="1" applyFont="1" applyBorder="1"/>
    <xf numFmtId="43" fontId="1" fillId="0" borderId="0" xfId="7" applyNumberFormat="1" applyFont="1" applyBorder="1"/>
    <xf numFmtId="7" fontId="1" fillId="0" borderId="0" xfId="7" applyNumberFormat="1" applyFont="1" applyBorder="1"/>
    <xf numFmtId="39" fontId="1" fillId="0" borderId="0" xfId="7" applyNumberFormat="1" applyFont="1" applyBorder="1"/>
    <xf numFmtId="0" fontId="1" fillId="0" borderId="0" xfId="7" applyFont="1" applyBorder="1" applyAlignment="1">
      <alignment horizontal="left"/>
    </xf>
    <xf numFmtId="43" fontId="1" fillId="0" borderId="0" xfId="7" applyNumberFormat="1" applyFont="1" applyAlignment="1"/>
    <xf numFmtId="0" fontId="1" fillId="0" borderId="0" xfId="7" applyFont="1" applyBorder="1" applyAlignment="1"/>
    <xf numFmtId="43" fontId="1" fillId="0" borderId="0" xfId="7" applyNumberFormat="1" applyFont="1"/>
    <xf numFmtId="14" fontId="1" fillId="0" borderId="0" xfId="7" applyNumberFormat="1" applyFont="1"/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 applyProtection="1">
      <alignment horizontal="center"/>
      <protection locked="0"/>
    </xf>
    <xf numFmtId="0" fontId="6" fillId="0" borderId="0" xfId="7" applyFont="1" applyAlignment="1">
      <alignment horizontal="center"/>
    </xf>
    <xf numFmtId="0" fontId="6" fillId="0" borderId="0" xfId="7" applyFont="1" applyAlignment="1" applyProtection="1">
      <alignment horizontal="center"/>
    </xf>
  </cellXfs>
  <cellStyles count="8">
    <cellStyle name="Comma" xfId="1" builtinId="3"/>
    <cellStyle name="Comma 2" xfId="3"/>
    <cellStyle name="Normal" xfId="0" builtinId="0"/>
    <cellStyle name="Normal 2" xfId="2"/>
    <cellStyle name="Normal 3" xfId="7"/>
    <cellStyle name="Normal 3 3" xfId="4"/>
    <cellStyle name="Normal 42" xfId="5"/>
    <cellStyle name="Normal 43" xfId="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57701</xdr:rowOff>
    </xdr:from>
    <xdr:to>
      <xdr:col>4</xdr:col>
      <xdr:colOff>666750</xdr:colOff>
      <xdr:row>32</xdr:row>
      <xdr:rowOff>3666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34201"/>
          <a:ext cx="6942667" cy="36395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533401</xdr:colOff>
      <xdr:row>2</xdr:row>
      <xdr:rowOff>85725</xdr:rowOff>
    </xdr:from>
    <xdr:to>
      <xdr:col>15</xdr:col>
      <xdr:colOff>114301</xdr:colOff>
      <xdr:row>6</xdr:row>
      <xdr:rowOff>16641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7551" y="466725"/>
          <a:ext cx="6286500" cy="702441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6</xdr:row>
      <xdr:rowOff>142875</xdr:rowOff>
    </xdr:from>
    <xdr:to>
      <xdr:col>15</xdr:col>
      <xdr:colOff>76200</xdr:colOff>
      <xdr:row>10</xdr:row>
      <xdr:rowOff>49205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8025" y="1295400"/>
          <a:ext cx="6257925" cy="696905"/>
        </a:xfrm>
        <a:prstGeom prst="rect">
          <a:avLst/>
        </a:prstGeom>
      </xdr:spPr>
    </xdr:pic>
    <xdr:clientData/>
  </xdr:twoCellAnchor>
  <xdr:twoCellAnchor editAs="oneCell">
    <xdr:from>
      <xdr:col>5</xdr:col>
      <xdr:colOff>9526</xdr:colOff>
      <xdr:row>11</xdr:row>
      <xdr:rowOff>0</xdr:rowOff>
    </xdr:from>
    <xdr:to>
      <xdr:col>15</xdr:col>
      <xdr:colOff>190500</xdr:colOff>
      <xdr:row>13</xdr:row>
      <xdr:rowOff>21751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43276" y="2133600"/>
          <a:ext cx="6276974" cy="421801"/>
        </a:xfrm>
        <a:prstGeom prst="rect">
          <a:avLst/>
        </a:prstGeom>
      </xdr:spPr>
    </xdr:pic>
    <xdr:clientData/>
  </xdr:twoCellAnchor>
  <xdr:twoCellAnchor editAs="oneCell">
    <xdr:from>
      <xdr:col>4</xdr:col>
      <xdr:colOff>600074</xdr:colOff>
      <xdr:row>13</xdr:row>
      <xdr:rowOff>148468</xdr:rowOff>
    </xdr:from>
    <xdr:to>
      <xdr:col>14</xdr:col>
      <xdr:colOff>590549</xdr:colOff>
      <xdr:row>20</xdr:row>
      <xdr:rowOff>28357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24224" y="2682118"/>
          <a:ext cx="6086475" cy="12514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2 Dec BS"/>
      <sheetName val="2021 Dec BS"/>
      <sheetName val="2022 Dec IS "/>
      <sheetName val="SAP DL Downld"/>
      <sheetName val="Meter Count"/>
      <sheetName val="Electric"/>
      <sheetName val="Gas"/>
      <sheetName val="Combined-2021"/>
      <sheetName val="DLReconBBS"/>
      <sheetName val="Elect. Customer Counts Pg 10a "/>
      <sheetName val="Gas Customer Counts Pg 10b"/>
      <sheetName val="2021 Dec IS "/>
      <sheetName val="2"/>
    </sheetNames>
    <sheetDataSet>
      <sheetData sheetId="0">
        <row r="8">
          <cell r="E8">
            <v>1210402</v>
          </cell>
        </row>
        <row r="40">
          <cell r="E40">
            <v>0.72770000000000001</v>
          </cell>
          <cell r="F40">
            <v>0.27229999999999999</v>
          </cell>
        </row>
        <row r="43">
          <cell r="G43">
            <v>0.47584930938870212</v>
          </cell>
        </row>
      </sheetData>
      <sheetData sheetId="1">
        <row r="41">
          <cell r="D41">
            <v>5699624441.3454142</v>
          </cell>
        </row>
      </sheetData>
      <sheetData sheetId="2"/>
      <sheetData sheetId="3"/>
      <sheetData sheetId="4"/>
      <sheetData sheetId="5">
        <row r="9">
          <cell r="G9">
            <v>65034940.059999995</v>
          </cell>
        </row>
      </sheetData>
      <sheetData sheetId="6">
        <row r="1799">
          <cell r="D1799">
            <v>826158</v>
          </cell>
        </row>
      </sheetData>
      <sheetData sheetId="7">
        <row r="491">
          <cell r="S491">
            <v>1665560972</v>
          </cell>
        </row>
      </sheetData>
      <sheetData sheetId="8">
        <row r="10">
          <cell r="S10">
            <v>0</v>
          </cell>
        </row>
      </sheetData>
      <sheetData sheetId="9"/>
      <sheetData sheetId="10"/>
      <sheetData sheetId="11">
        <row r="53">
          <cell r="D53">
            <v>1196859</v>
          </cell>
        </row>
      </sheetData>
      <sheetData sheetId="12">
        <row r="53">
          <cell r="D53">
            <v>860438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J31"/>
  <sheetViews>
    <sheetView zoomScaleNormal="100" workbookViewId="0">
      <selection activeCell="K20" sqref="K20"/>
    </sheetView>
  </sheetViews>
  <sheetFormatPr defaultColWidth="9.109375" defaultRowHeight="13.2" x14ac:dyDescent="0.25"/>
  <cols>
    <col min="1" max="1" width="5.109375" style="1" bestFit="1" customWidth="1"/>
    <col min="2" max="2" width="46.88671875" style="1" customWidth="1"/>
    <col min="3" max="3" width="12.109375" style="1" customWidth="1"/>
    <col min="4" max="4" width="12.6640625" style="1" customWidth="1"/>
    <col min="5" max="5" width="1.88671875" style="1" customWidth="1"/>
    <col min="6" max="6" width="13.109375" style="1" bestFit="1" customWidth="1"/>
    <col min="7" max="7" width="9.109375" style="1"/>
    <col min="8" max="8" width="11.33203125" style="1" bestFit="1" customWidth="1"/>
    <col min="9" max="9" width="11.88671875" style="1" customWidth="1"/>
    <col min="10" max="10" width="3.33203125" style="1" customWidth="1"/>
    <col min="11" max="16384" width="9.109375" style="1"/>
  </cols>
  <sheetData>
    <row r="2" spans="1:10" x14ac:dyDescent="0.25">
      <c r="F2" s="20"/>
    </row>
    <row r="3" spans="1:10" ht="14.4" x14ac:dyDescent="0.3">
      <c r="F3"/>
      <c r="G3"/>
    </row>
    <row r="4" spans="1:10" ht="14.4" x14ac:dyDescent="0.3">
      <c r="A4" s="19"/>
      <c r="B4" s="19"/>
      <c r="C4" s="19"/>
      <c r="D4" s="19"/>
      <c r="E4" s="19"/>
      <c r="F4"/>
      <c r="G4"/>
    </row>
    <row r="5" spans="1:10" ht="14.4" x14ac:dyDescent="0.3">
      <c r="A5" s="18"/>
      <c r="B5" s="18"/>
      <c r="C5" s="18"/>
      <c r="D5" s="18"/>
      <c r="E5" s="18"/>
      <c r="F5" s="44"/>
      <c r="G5"/>
    </row>
    <row r="6" spans="1:10" ht="14.4" x14ac:dyDescent="0.3">
      <c r="A6" s="196" t="s">
        <v>11</v>
      </c>
      <c r="B6" s="196"/>
      <c r="C6" s="196"/>
      <c r="D6" s="196"/>
      <c r="E6" s="196"/>
      <c r="F6" s="196"/>
      <c r="G6"/>
    </row>
    <row r="7" spans="1:10" x14ac:dyDescent="0.25">
      <c r="A7" s="197" t="s">
        <v>10</v>
      </c>
      <c r="B7" s="197"/>
      <c r="C7" s="197"/>
      <c r="D7" s="197"/>
      <c r="E7" s="197"/>
      <c r="F7" s="197"/>
      <c r="G7" s="100"/>
      <c r="H7" s="100"/>
      <c r="I7" s="100"/>
    </row>
    <row r="8" spans="1:10" x14ac:dyDescent="0.25">
      <c r="A8" s="196" t="s">
        <v>87</v>
      </c>
      <c r="B8" s="196"/>
      <c r="C8" s="196"/>
      <c r="D8" s="196"/>
      <c r="E8" s="196"/>
      <c r="F8" s="196"/>
      <c r="G8" s="100"/>
      <c r="H8" s="100"/>
      <c r="I8" s="100"/>
    </row>
    <row r="9" spans="1:10" ht="14.4" x14ac:dyDescent="0.3">
      <c r="A9" s="78" t="s">
        <v>37</v>
      </c>
      <c r="B9" s="79"/>
      <c r="C9" s="80"/>
      <c r="D9" s="80"/>
      <c r="E9" s="80"/>
      <c r="F9" s="80"/>
      <c r="G9" s="100"/>
      <c r="H9" s="44"/>
      <c r="I9" s="44"/>
      <c r="J9"/>
    </row>
    <row r="10" spans="1:10" ht="14.4" x14ac:dyDescent="0.3">
      <c r="A10" s="18"/>
      <c r="B10" s="18"/>
      <c r="C10" s="18"/>
      <c r="D10" s="44"/>
      <c r="E10" s="44"/>
      <c r="F10" s="44"/>
      <c r="G10" s="44"/>
      <c r="H10" s="44"/>
      <c r="I10" s="44"/>
      <c r="J10"/>
    </row>
    <row r="11" spans="1:10" ht="14.4" x14ac:dyDescent="0.3">
      <c r="A11" s="133" t="s">
        <v>9</v>
      </c>
      <c r="B11" s="18"/>
      <c r="C11" s="46"/>
      <c r="D11" s="46"/>
      <c r="E11" s="18"/>
      <c r="F11" s="18"/>
      <c r="G11" s="100"/>
      <c r="H11" s="44"/>
      <c r="I11" s="44"/>
      <c r="J11"/>
    </row>
    <row r="12" spans="1:10" ht="14.4" x14ac:dyDescent="0.3">
      <c r="A12" s="17" t="s">
        <v>8</v>
      </c>
      <c r="B12" s="16" t="s">
        <v>7</v>
      </c>
      <c r="C12" s="15" t="s">
        <v>6</v>
      </c>
      <c r="D12" s="15" t="s">
        <v>5</v>
      </c>
      <c r="E12" s="15"/>
      <c r="F12" s="14" t="s">
        <v>4</v>
      </c>
      <c r="H12"/>
      <c r="I12"/>
      <c r="J12"/>
    </row>
    <row r="13" spans="1:10" ht="12" customHeight="1" x14ac:dyDescent="0.3">
      <c r="A13" s="3"/>
      <c r="B13" s="3"/>
      <c r="C13" s="4"/>
      <c r="D13" s="4"/>
      <c r="E13" s="4"/>
      <c r="F13" s="4"/>
      <c r="H13"/>
      <c r="I13"/>
      <c r="J13"/>
    </row>
    <row r="14" spans="1:10" ht="14.4" x14ac:dyDescent="0.3">
      <c r="A14" s="7">
        <v>1</v>
      </c>
      <c r="B14" s="4" t="s">
        <v>3</v>
      </c>
      <c r="C14" s="13">
        <f>'Qualified - Actual'!B18</f>
        <v>5105487.633131057</v>
      </c>
      <c r="D14" s="13">
        <f>'Qualified - Restated'!B18</f>
        <v>6232959.7639588537</v>
      </c>
      <c r="E14" s="13"/>
      <c r="F14" s="13">
        <f>+D14-C14</f>
        <v>1127472.1308277966</v>
      </c>
      <c r="G14" s="2"/>
      <c r="H14"/>
      <c r="I14"/>
      <c r="J14"/>
    </row>
    <row r="15" spans="1:10" ht="14.4" x14ac:dyDescent="0.3">
      <c r="A15" s="7">
        <f>A14+1</f>
        <v>2</v>
      </c>
      <c r="B15" s="6" t="s">
        <v>2</v>
      </c>
      <c r="C15" s="12">
        <f>SUM(C14:C14)</f>
        <v>5105487.633131057</v>
      </c>
      <c r="D15" s="12">
        <f>SUM(D14:D14)</f>
        <v>6232959.7639588537</v>
      </c>
      <c r="E15" s="12"/>
      <c r="F15" s="12">
        <f>SUM(F14:F14)</f>
        <v>1127472.1308277966</v>
      </c>
      <c r="G15" s="2"/>
      <c r="H15"/>
      <c r="I15"/>
      <c r="J15"/>
    </row>
    <row r="16" spans="1:10" ht="14.4" x14ac:dyDescent="0.3">
      <c r="A16" s="7">
        <f>A15+1</f>
        <v>3</v>
      </c>
      <c r="B16" s="6"/>
      <c r="C16" s="3"/>
      <c r="D16" s="3"/>
      <c r="E16" s="3"/>
      <c r="F16" s="11"/>
      <c r="G16" s="2"/>
      <c r="H16"/>
      <c r="I16"/>
      <c r="J16"/>
    </row>
    <row r="17" spans="1:10" ht="14.4" x14ac:dyDescent="0.3">
      <c r="A17" s="7">
        <f>A16+1</f>
        <v>4</v>
      </c>
      <c r="B17" s="4" t="s">
        <v>115</v>
      </c>
      <c r="C17" s="3"/>
      <c r="D17" s="3"/>
      <c r="E17" s="3"/>
      <c r="F17" s="5">
        <f>F15</f>
        <v>1127472.1308277966</v>
      </c>
      <c r="G17" s="2"/>
      <c r="H17"/>
      <c r="I17"/>
      <c r="J17"/>
    </row>
    <row r="18" spans="1:10" ht="14.4" x14ac:dyDescent="0.3">
      <c r="A18" s="7">
        <f>A17+1</f>
        <v>5</v>
      </c>
      <c r="B18" s="6" t="s">
        <v>114</v>
      </c>
      <c r="C18" s="10">
        <v>0.21</v>
      </c>
      <c r="D18" s="9"/>
      <c r="E18" s="9"/>
      <c r="F18" s="8">
        <f>-C18*F17</f>
        <v>-236769.14747383728</v>
      </c>
      <c r="G18" s="2"/>
      <c r="H18"/>
      <c r="I18"/>
      <c r="J18"/>
    </row>
    <row r="19" spans="1:10" ht="15" thickBot="1" x14ac:dyDescent="0.35">
      <c r="A19" s="7">
        <f>A18+1</f>
        <v>6</v>
      </c>
      <c r="B19" s="6" t="s">
        <v>1</v>
      </c>
      <c r="C19" s="3"/>
      <c r="D19" s="3"/>
      <c r="E19" s="3"/>
      <c r="F19" s="37">
        <f>-F17-F18</f>
        <v>-890702.9833539594</v>
      </c>
      <c r="G19" s="2"/>
      <c r="H19"/>
      <c r="I19"/>
      <c r="J19"/>
    </row>
    <row r="20" spans="1:10" ht="15" thickTop="1" x14ac:dyDescent="0.3">
      <c r="A20" s="5"/>
      <c r="B20" s="5"/>
      <c r="C20" s="5"/>
      <c r="D20" s="5"/>
      <c r="E20" s="5"/>
      <c r="F20" s="5"/>
      <c r="H20"/>
      <c r="I20"/>
      <c r="J20"/>
    </row>
    <row r="21" spans="1:10" ht="14.4" x14ac:dyDescent="0.3">
      <c r="A21" s="4"/>
      <c r="B21" s="4"/>
      <c r="C21" s="3"/>
      <c r="D21" s="3"/>
      <c r="E21" s="3"/>
      <c r="F21"/>
      <c r="G21"/>
      <c r="H21"/>
      <c r="I21"/>
      <c r="J21"/>
    </row>
    <row r="22" spans="1:10" ht="14.4" x14ac:dyDescent="0.3">
      <c r="B22"/>
      <c r="C22"/>
      <c r="D22"/>
      <c r="E22"/>
      <c r="F22"/>
      <c r="G22"/>
      <c r="H22" s="68"/>
      <c r="I22"/>
      <c r="J22"/>
    </row>
    <row r="23" spans="1:10" ht="14.4" x14ac:dyDescent="0.3">
      <c r="A23" s="38"/>
      <c r="B23"/>
      <c r="C23"/>
      <c r="D23"/>
      <c r="E23"/>
      <c r="F23"/>
      <c r="G23"/>
      <c r="H23" s="68"/>
      <c r="I23"/>
      <c r="J23"/>
    </row>
    <row r="24" spans="1:10" ht="14.4" x14ac:dyDescent="0.3">
      <c r="B24"/>
      <c r="C24"/>
      <c r="D24"/>
      <c r="E24"/>
      <c r="F24"/>
      <c r="G24"/>
      <c r="H24"/>
      <c r="I24"/>
      <c r="J24"/>
    </row>
    <row r="25" spans="1:10" ht="14.4" x14ac:dyDescent="0.3">
      <c r="B25"/>
      <c r="C25"/>
      <c r="D25" s="86"/>
      <c r="E25"/>
      <c r="F25"/>
      <c r="G25"/>
      <c r="H25"/>
      <c r="I25"/>
      <c r="J25"/>
    </row>
    <row r="26" spans="1:10" ht="14.4" x14ac:dyDescent="0.3">
      <c r="B26"/>
      <c r="C26"/>
      <c r="D26" s="86"/>
      <c r="E26"/>
      <c r="F26"/>
      <c r="G26"/>
      <c r="H26"/>
      <c r="I26"/>
      <c r="J26"/>
    </row>
    <row r="27" spans="1:10" ht="14.4" x14ac:dyDescent="0.3">
      <c r="B27"/>
      <c r="C27"/>
      <c r="D27"/>
      <c r="E27"/>
      <c r="F27"/>
      <c r="G27"/>
      <c r="H27"/>
      <c r="I27"/>
      <c r="J27"/>
    </row>
    <row r="28" spans="1:10" ht="14.4" x14ac:dyDescent="0.3">
      <c r="B28"/>
      <c r="C28"/>
      <c r="D28"/>
      <c r="E28"/>
      <c r="F28"/>
      <c r="G28"/>
    </row>
    <row r="29" spans="1:10" ht="14.4" x14ac:dyDescent="0.3">
      <c r="B29"/>
      <c r="C29"/>
      <c r="D29"/>
      <c r="E29"/>
      <c r="F29"/>
      <c r="G29"/>
    </row>
    <row r="30" spans="1:10" ht="14.4" x14ac:dyDescent="0.3">
      <c r="B30"/>
      <c r="C30"/>
      <c r="D30"/>
      <c r="E30"/>
      <c r="F30"/>
      <c r="G30"/>
    </row>
    <row r="31" spans="1:10" x14ac:dyDescent="0.25">
      <c r="B31" s="62"/>
    </row>
  </sheetData>
  <mergeCells count="3">
    <mergeCell ref="A6:F6"/>
    <mergeCell ref="A7:F7"/>
    <mergeCell ref="A8:F8"/>
  </mergeCells>
  <pageMargins left="0.75" right="0.75" top="1" bottom="1" header="0.5" footer="0.5"/>
  <pageSetup scale="97"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J28"/>
  <sheetViews>
    <sheetView tabSelected="1" zoomScaleNormal="100" workbookViewId="0">
      <selection activeCell="K9" sqref="K9"/>
    </sheetView>
  </sheetViews>
  <sheetFormatPr defaultColWidth="9.109375" defaultRowHeight="13.2" x14ac:dyDescent="0.25"/>
  <cols>
    <col min="1" max="1" width="5.109375" style="1" bestFit="1" customWidth="1"/>
    <col min="2" max="2" width="46.88671875" style="1" customWidth="1"/>
    <col min="3" max="3" width="12.109375" style="1" customWidth="1"/>
    <col min="4" max="4" width="12.6640625" style="1" customWidth="1"/>
    <col min="5" max="5" width="2.5546875" style="1" customWidth="1"/>
    <col min="6" max="6" width="13.109375" style="1" bestFit="1" customWidth="1"/>
    <col min="7" max="7" width="9.109375" style="1"/>
    <col min="8" max="8" width="11.33203125" style="1" bestFit="1" customWidth="1"/>
    <col min="9" max="9" width="11.44140625" style="1" bestFit="1" customWidth="1"/>
    <col min="10" max="10" width="2.6640625" style="1" customWidth="1"/>
    <col min="11" max="16384" width="9.109375" style="1"/>
  </cols>
  <sheetData>
    <row r="2" spans="1:10" x14ac:dyDescent="0.25">
      <c r="F2" s="20"/>
    </row>
    <row r="3" spans="1:10" ht="14.4" x14ac:dyDescent="0.3">
      <c r="F3"/>
    </row>
    <row r="4" spans="1:10" ht="14.4" x14ac:dyDescent="0.3">
      <c r="A4" s="19"/>
      <c r="B4" s="19"/>
      <c r="C4" s="19"/>
      <c r="D4" s="19"/>
      <c r="E4" s="19"/>
      <c r="F4"/>
    </row>
    <row r="5" spans="1:10" ht="14.4" x14ac:dyDescent="0.3">
      <c r="A5" s="18"/>
      <c r="B5" s="18"/>
      <c r="C5" s="18"/>
      <c r="D5" s="18"/>
      <c r="E5" s="18"/>
      <c r="F5" s="44"/>
    </row>
    <row r="6" spans="1:10" x14ac:dyDescent="0.25">
      <c r="A6" s="78" t="s">
        <v>27</v>
      </c>
      <c r="B6" s="79"/>
      <c r="C6" s="80"/>
      <c r="D6" s="80"/>
      <c r="E6" s="80"/>
      <c r="F6" s="80"/>
    </row>
    <row r="7" spans="1:10" ht="14.4" x14ac:dyDescent="0.3">
      <c r="A7" s="78" t="s">
        <v>10</v>
      </c>
      <c r="B7" s="82"/>
      <c r="C7" s="83"/>
      <c r="D7" s="83"/>
      <c r="E7" s="83"/>
      <c r="F7" s="83"/>
      <c r="H7"/>
      <c r="I7"/>
      <c r="J7"/>
    </row>
    <row r="8" spans="1:10" ht="14.4" x14ac:dyDescent="0.3">
      <c r="A8" s="80" t="str">
        <f>'Lead E'!A8</f>
        <v>FOR THE TWELVE MONTHS ENDED DECEMBER 31, 2022</v>
      </c>
      <c r="B8" s="147"/>
      <c r="C8" s="148"/>
      <c r="D8" s="148"/>
      <c r="E8" s="148"/>
      <c r="F8" s="148"/>
      <c r="H8"/>
      <c r="I8"/>
      <c r="J8"/>
    </row>
    <row r="9" spans="1:10" ht="14.4" x14ac:dyDescent="0.3">
      <c r="A9" s="78" t="str">
        <f>'Lead E'!A9</f>
        <v>COMMISSION BASIS REPORT</v>
      </c>
      <c r="B9" s="79"/>
      <c r="C9" s="80"/>
      <c r="D9" s="80"/>
      <c r="E9" s="80"/>
      <c r="F9" s="80"/>
      <c r="H9"/>
      <c r="I9"/>
      <c r="J9"/>
    </row>
    <row r="10" spans="1:10" ht="14.4" x14ac:dyDescent="0.3">
      <c r="A10" s="18"/>
      <c r="B10" s="18"/>
      <c r="C10" s="44"/>
      <c r="D10" s="44"/>
      <c r="E10" s="44"/>
      <c r="F10" s="44"/>
      <c r="G10"/>
      <c r="H10"/>
      <c r="I10"/>
      <c r="J10"/>
    </row>
    <row r="11" spans="1:10" ht="14.4" x14ac:dyDescent="0.3">
      <c r="A11" s="81" t="s">
        <v>9</v>
      </c>
      <c r="B11" s="18"/>
      <c r="C11" s="44"/>
      <c r="D11" s="44"/>
      <c r="E11" s="44"/>
      <c r="F11" s="44"/>
      <c r="G11"/>
      <c r="H11"/>
      <c r="I11"/>
      <c r="J11"/>
    </row>
    <row r="12" spans="1:10" ht="14.4" x14ac:dyDescent="0.3">
      <c r="A12" s="17" t="s">
        <v>8</v>
      </c>
      <c r="B12" s="16" t="s">
        <v>7</v>
      </c>
      <c r="C12" s="84" t="s">
        <v>6</v>
      </c>
      <c r="D12" s="84" t="s">
        <v>5</v>
      </c>
      <c r="E12" s="84"/>
      <c r="F12" s="85" t="s">
        <v>4</v>
      </c>
      <c r="H12"/>
      <c r="I12"/>
      <c r="J12"/>
    </row>
    <row r="13" spans="1:10" ht="12" customHeight="1" x14ac:dyDescent="0.3">
      <c r="A13" s="3"/>
      <c r="B13" s="3"/>
      <c r="C13" s="4"/>
      <c r="D13" s="4"/>
      <c r="E13" s="4"/>
      <c r="F13" s="4"/>
      <c r="H13"/>
      <c r="I13"/>
      <c r="J13"/>
    </row>
    <row r="14" spans="1:10" ht="14.4" x14ac:dyDescent="0.3">
      <c r="A14" s="7">
        <v>1</v>
      </c>
      <c r="B14" s="4" t="s">
        <v>3</v>
      </c>
      <c r="C14" s="13">
        <f>'Qualified - Actual'!B23</f>
        <v>1910436.0072854017</v>
      </c>
      <c r="D14" s="13">
        <f>'Qualified - Restated'!B23</f>
        <v>2332327.8050377844</v>
      </c>
      <c r="E14" s="13"/>
      <c r="F14" s="13">
        <f>+D14-C14</f>
        <v>421891.7977523827</v>
      </c>
      <c r="H14"/>
      <c r="I14"/>
      <c r="J14"/>
    </row>
    <row r="15" spans="1:10" ht="14.4" x14ac:dyDescent="0.3">
      <c r="A15" s="7">
        <f>A14+1</f>
        <v>2</v>
      </c>
      <c r="B15" s="6" t="s">
        <v>2</v>
      </c>
      <c r="C15" s="12">
        <f>SUM(C14:C14)</f>
        <v>1910436.0072854017</v>
      </c>
      <c r="D15" s="12">
        <f>SUM(D14:D14)</f>
        <v>2332327.8050377844</v>
      </c>
      <c r="E15" s="12"/>
      <c r="F15" s="12">
        <f>SUM(F14:F14)</f>
        <v>421891.7977523827</v>
      </c>
      <c r="H15"/>
      <c r="I15"/>
      <c r="J15"/>
    </row>
    <row r="16" spans="1:10" ht="14.4" x14ac:dyDescent="0.3">
      <c r="A16" s="7">
        <f>A15+1</f>
        <v>3</v>
      </c>
      <c r="B16" s="6"/>
      <c r="C16" s="3"/>
      <c r="D16" s="3"/>
      <c r="E16" s="3"/>
      <c r="F16" s="11"/>
      <c r="H16"/>
      <c r="I16"/>
      <c r="J16"/>
    </row>
    <row r="17" spans="1:10" ht="14.4" x14ac:dyDescent="0.3">
      <c r="A17" s="7">
        <f>A16+1</f>
        <v>4</v>
      </c>
      <c r="B17" s="4" t="s">
        <v>115</v>
      </c>
      <c r="C17" s="3"/>
      <c r="D17" s="3"/>
      <c r="E17" s="3"/>
      <c r="F17" s="5">
        <f>F15</f>
        <v>421891.7977523827</v>
      </c>
      <c r="H17"/>
      <c r="I17"/>
      <c r="J17"/>
    </row>
    <row r="18" spans="1:10" ht="14.4" x14ac:dyDescent="0.3">
      <c r="A18" s="7">
        <f>A17+1</f>
        <v>5</v>
      </c>
      <c r="B18" s="6" t="s">
        <v>114</v>
      </c>
      <c r="C18" s="10">
        <v>0.21</v>
      </c>
      <c r="D18" s="9"/>
      <c r="E18" s="9"/>
      <c r="F18" s="8">
        <f>-C18*F17</f>
        <v>-88597.27752800037</v>
      </c>
      <c r="H18"/>
      <c r="I18"/>
      <c r="J18"/>
    </row>
    <row r="19" spans="1:10" ht="15" thickBot="1" x14ac:dyDescent="0.35">
      <c r="A19" s="7">
        <f>A18+1</f>
        <v>6</v>
      </c>
      <c r="B19" s="6" t="s">
        <v>1</v>
      </c>
      <c r="C19" s="3"/>
      <c r="D19" s="3"/>
      <c r="E19" s="3"/>
      <c r="F19" s="37">
        <f>-F17-F18</f>
        <v>-333294.52022438234</v>
      </c>
      <c r="H19"/>
      <c r="I19"/>
      <c r="J19"/>
    </row>
    <row r="20" spans="1:10" ht="15" thickTop="1" x14ac:dyDescent="0.3">
      <c r="A20" s="5"/>
      <c r="B20" s="5"/>
      <c r="C20" s="5"/>
      <c r="D20" s="5"/>
      <c r="E20" s="5"/>
      <c r="F20" s="5"/>
      <c r="H20"/>
      <c r="I20"/>
      <c r="J20"/>
    </row>
    <row r="21" spans="1:10" ht="14.4" x14ac:dyDescent="0.3">
      <c r="A21" s="4"/>
      <c r="B21" s="4"/>
      <c r="C21" s="3"/>
      <c r="D21" s="3"/>
      <c r="E21"/>
      <c r="F21"/>
      <c r="G21"/>
      <c r="H21"/>
      <c r="I21"/>
      <c r="J21"/>
    </row>
    <row r="22" spans="1:10" ht="14.4" x14ac:dyDescent="0.3">
      <c r="C22" s="2"/>
      <c r="D22" s="2"/>
      <c r="E22" s="2"/>
      <c r="F22" s="2"/>
      <c r="H22"/>
      <c r="I22"/>
      <c r="J22"/>
    </row>
    <row r="23" spans="1:10" ht="14.4" x14ac:dyDescent="0.3">
      <c r="H23"/>
      <c r="I23"/>
      <c r="J23"/>
    </row>
    <row r="24" spans="1:10" ht="14.4" x14ac:dyDescent="0.3">
      <c r="A24" s="38"/>
      <c r="H24"/>
      <c r="I24"/>
      <c r="J24"/>
    </row>
    <row r="25" spans="1:10" ht="14.4" x14ac:dyDescent="0.3">
      <c r="H25"/>
      <c r="I25"/>
      <c r="J25"/>
    </row>
    <row r="26" spans="1:10" ht="14.4" x14ac:dyDescent="0.3">
      <c r="H26"/>
      <c r="I26"/>
      <c r="J26"/>
    </row>
    <row r="27" spans="1:10" ht="14.4" x14ac:dyDescent="0.3">
      <c r="H27"/>
      <c r="I27"/>
      <c r="J27"/>
    </row>
    <row r="28" spans="1:10" ht="14.4" x14ac:dyDescent="0.3">
      <c r="H28"/>
      <c r="I28"/>
      <c r="J28"/>
    </row>
  </sheetData>
  <pageMargins left="0.75" right="0.75" top="1" bottom="1" header="0.5" footer="0.5"/>
  <pageSetup scale="96"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9"/>
  <sheetViews>
    <sheetView zoomScaleNormal="100" workbookViewId="0">
      <selection activeCell="T32" sqref="T32"/>
    </sheetView>
  </sheetViews>
  <sheetFormatPr defaultColWidth="9.109375" defaultRowHeight="13.2" x14ac:dyDescent="0.25"/>
  <cols>
    <col min="1" max="1" width="29.5546875" style="100" customWidth="1"/>
    <col min="2" max="2" width="31.44140625" style="100" customWidth="1"/>
    <col min="3" max="3" width="3.109375" style="34" customWidth="1"/>
    <col min="4" max="4" width="14.44140625" style="100" bestFit="1" customWidth="1"/>
    <col min="5" max="5" width="15.109375" style="100" bestFit="1" customWidth="1"/>
    <col min="6" max="16384" width="9.109375" style="100"/>
  </cols>
  <sheetData>
    <row r="1" spans="1:5" ht="13.8" x14ac:dyDescent="0.25">
      <c r="A1" s="21" t="s">
        <v>0</v>
      </c>
      <c r="B1" s="99"/>
      <c r="C1" s="87"/>
    </row>
    <row r="2" spans="1:5" ht="13.8" x14ac:dyDescent="0.25">
      <c r="A2" s="23" t="s">
        <v>12</v>
      </c>
      <c r="B2" s="99"/>
      <c r="C2" s="88"/>
    </row>
    <row r="3" spans="1:5" x14ac:dyDescent="0.25">
      <c r="A3" s="24" t="s">
        <v>90</v>
      </c>
      <c r="B3" s="99"/>
      <c r="C3" s="88"/>
    </row>
    <row r="4" spans="1:5" x14ac:dyDescent="0.25">
      <c r="A4" s="24"/>
      <c r="B4" s="99"/>
      <c r="C4" s="88"/>
    </row>
    <row r="5" spans="1:5" ht="13.8" thickBot="1" x14ac:dyDescent="0.3">
      <c r="A5" s="39"/>
      <c r="B5" s="39"/>
      <c r="C5" s="49"/>
    </row>
    <row r="6" spans="1:5" ht="15" thickBot="1" x14ac:dyDescent="0.35">
      <c r="A6" s="26" t="s">
        <v>13</v>
      </c>
      <c r="B6" s="27" t="s">
        <v>14</v>
      </c>
      <c r="C6" s="50"/>
      <c r="E6" s="91"/>
    </row>
    <row r="7" spans="1:5" ht="15" thickTop="1" x14ac:dyDescent="0.3">
      <c r="A7" s="47" t="s">
        <v>89</v>
      </c>
      <c r="B7" s="72">
        <f>'Qual TY SAP '!B9</f>
        <v>14744002.99</v>
      </c>
      <c r="C7" s="31"/>
      <c r="E7" s="91"/>
    </row>
    <row r="8" spans="1:5" ht="14.4" x14ac:dyDescent="0.3">
      <c r="A8" s="100" t="s">
        <v>15</v>
      </c>
      <c r="B8" s="101">
        <f>B7</f>
        <v>14744002.99</v>
      </c>
      <c r="C8" s="28" t="s">
        <v>16</v>
      </c>
      <c r="E8" s="91"/>
    </row>
    <row r="9" spans="1:5" ht="14.4" x14ac:dyDescent="0.3">
      <c r="B9" s="101"/>
      <c r="C9" s="28"/>
      <c r="E9" s="91"/>
    </row>
    <row r="10" spans="1:5" ht="14.4" x14ac:dyDescent="0.3">
      <c r="B10" s="102"/>
      <c r="C10" s="49"/>
      <c r="E10" s="91"/>
    </row>
    <row r="11" spans="1:5" ht="14.4" x14ac:dyDescent="0.3">
      <c r="A11" s="100" t="s">
        <v>17</v>
      </c>
      <c r="B11" s="103">
        <f>B8</f>
        <v>14744002.99</v>
      </c>
      <c r="C11" s="51" t="str">
        <f>C8</f>
        <v>r1</v>
      </c>
      <c r="D11" s="104"/>
      <c r="E11" s="91"/>
    </row>
    <row r="12" spans="1:5" ht="14.4" x14ac:dyDescent="0.3">
      <c r="B12" s="116">
        <f>'Qualified - Restated'!B12</f>
        <v>0.47584930938870212</v>
      </c>
      <c r="C12" s="53"/>
      <c r="E12" s="91"/>
    </row>
    <row r="13" spans="1:5" ht="14.4" x14ac:dyDescent="0.3">
      <c r="A13" s="100" t="s">
        <v>72</v>
      </c>
      <c r="B13" s="103">
        <f>B11*B12</f>
        <v>7015923.6404164592</v>
      </c>
      <c r="C13" s="51" t="s">
        <v>18</v>
      </c>
      <c r="D13" s="104"/>
      <c r="E13" s="91"/>
    </row>
    <row r="14" spans="1:5" ht="14.4" x14ac:dyDescent="0.3">
      <c r="B14" s="103"/>
      <c r="C14" s="51"/>
      <c r="E14" s="91"/>
    </row>
    <row r="15" spans="1:5" ht="14.4" x14ac:dyDescent="0.3">
      <c r="B15" s="102"/>
      <c r="C15" s="49"/>
      <c r="E15" s="91"/>
    </row>
    <row r="16" spans="1:5" ht="14.4" x14ac:dyDescent="0.3">
      <c r="A16" s="100" t="s">
        <v>19</v>
      </c>
      <c r="B16" s="103">
        <f>B13</f>
        <v>7015923.6404164592</v>
      </c>
      <c r="C16" s="51" t="s">
        <v>18</v>
      </c>
      <c r="E16" s="91"/>
    </row>
    <row r="17" spans="1:5" ht="14.4" x14ac:dyDescent="0.3">
      <c r="B17" s="116">
        <f>'Qualified - Restated'!B17</f>
        <v>0.72770000000000001</v>
      </c>
      <c r="C17" s="53"/>
      <c r="E17" s="91"/>
    </row>
    <row r="18" spans="1:5" ht="14.4" x14ac:dyDescent="0.3">
      <c r="B18" s="76">
        <f>B16*B17</f>
        <v>5105487.633131057</v>
      </c>
      <c r="C18" s="54"/>
      <c r="E18" s="91"/>
    </row>
    <row r="19" spans="1:5" ht="14.4" x14ac:dyDescent="0.3">
      <c r="B19" s="102"/>
      <c r="C19" s="49"/>
      <c r="E19" s="91"/>
    </row>
    <row r="20" spans="1:5" ht="14.4" x14ac:dyDescent="0.3">
      <c r="B20" s="102"/>
      <c r="C20" s="49"/>
      <c r="E20" s="91"/>
    </row>
    <row r="21" spans="1:5" ht="14.4" x14ac:dyDescent="0.3">
      <c r="A21" s="100" t="s">
        <v>20</v>
      </c>
      <c r="B21" s="103">
        <f>B13</f>
        <v>7015923.6404164592</v>
      </c>
      <c r="C21" s="51" t="s">
        <v>18</v>
      </c>
      <c r="E21" s="91"/>
    </row>
    <row r="22" spans="1:5" ht="14.4" x14ac:dyDescent="0.3">
      <c r="B22" s="116">
        <f>'Qualified - Restated'!B22</f>
        <v>0.27229999999999999</v>
      </c>
      <c r="C22" s="53"/>
      <c r="E22" s="91"/>
    </row>
    <row r="23" spans="1:5" ht="14.4" x14ac:dyDescent="0.3">
      <c r="B23" s="76">
        <f>B21*B22</f>
        <v>1910436.0072854017</v>
      </c>
      <c r="C23" s="55"/>
      <c r="E23" s="91"/>
    </row>
    <row r="24" spans="1:5" ht="14.4" x14ac:dyDescent="0.3">
      <c r="B24" s="102"/>
      <c r="C24" s="49"/>
      <c r="E24" s="91"/>
    </row>
    <row r="25" spans="1:5" ht="14.4" x14ac:dyDescent="0.3">
      <c r="B25" s="102"/>
      <c r="C25" s="49"/>
      <c r="E25" s="91"/>
    </row>
    <row r="26" spans="1:5" ht="14.4" x14ac:dyDescent="0.3">
      <c r="A26" s="100" t="s">
        <v>21</v>
      </c>
      <c r="B26" s="76">
        <f>B18+B23</f>
        <v>7015923.6404164582</v>
      </c>
      <c r="C26" s="51" t="s">
        <v>18</v>
      </c>
      <c r="E26" s="91"/>
    </row>
    <row r="27" spans="1:5" ht="14.4" x14ac:dyDescent="0.3">
      <c r="A27" s="113" t="s">
        <v>83</v>
      </c>
      <c r="B27" s="114">
        <f>+B13-B26</f>
        <v>0</v>
      </c>
      <c r="C27" s="49"/>
      <c r="E27" s="91"/>
    </row>
    <row r="28" spans="1:5" ht="14.4" x14ac:dyDescent="0.3">
      <c r="A28" s="115"/>
      <c r="B28" s="115"/>
      <c r="E28" s="91"/>
    </row>
    <row r="29" spans="1:5" ht="14.4" x14ac:dyDescent="0.3">
      <c r="E29" s="91"/>
    </row>
    <row r="30" spans="1:5" ht="14.4" x14ac:dyDescent="0.3">
      <c r="A30"/>
      <c r="B30"/>
      <c r="C30"/>
      <c r="D30"/>
      <c r="E30"/>
    </row>
    <row r="31" spans="1:5" ht="14.4" x14ac:dyDescent="0.3">
      <c r="A31"/>
      <c r="B31"/>
      <c r="C31"/>
      <c r="D31"/>
      <c r="E31"/>
    </row>
    <row r="32" spans="1:5" ht="14.4" x14ac:dyDescent="0.3">
      <c r="A32"/>
      <c r="B32"/>
      <c r="C32"/>
      <c r="D32"/>
      <c r="E32"/>
    </row>
    <row r="33" spans="1:5" ht="14.4" x14ac:dyDescent="0.3">
      <c r="A33"/>
      <c r="B33"/>
      <c r="C33"/>
      <c r="D33"/>
      <c r="E33"/>
    </row>
    <row r="34" spans="1:5" ht="14.4" x14ac:dyDescent="0.3">
      <c r="A34"/>
      <c r="B34"/>
      <c r="C34"/>
      <c r="D34"/>
      <c r="E34"/>
    </row>
    <row r="35" spans="1:5" ht="14.4" x14ac:dyDescent="0.3">
      <c r="A35"/>
      <c r="B35"/>
      <c r="C35"/>
      <c r="D35"/>
      <c r="E35"/>
    </row>
    <row r="36" spans="1:5" ht="14.4" x14ac:dyDescent="0.3">
      <c r="A36"/>
      <c r="B36"/>
      <c r="C36"/>
      <c r="D36"/>
      <c r="E36"/>
    </row>
    <row r="37" spans="1:5" ht="14.4" x14ac:dyDescent="0.3">
      <c r="A37"/>
      <c r="B37"/>
      <c r="C37"/>
      <c r="D37"/>
      <c r="E37"/>
    </row>
    <row r="38" spans="1:5" ht="14.4" x14ac:dyDescent="0.3">
      <c r="A38"/>
      <c r="B38"/>
      <c r="C38"/>
      <c r="D38"/>
      <c r="E38"/>
    </row>
    <row r="39" spans="1:5" ht="14.4" x14ac:dyDescent="0.3">
      <c r="A39"/>
      <c r="B39"/>
      <c r="C39"/>
      <c r="D39"/>
      <c r="E39"/>
    </row>
  </sheetData>
  <printOptions horizontalCentered="1"/>
  <pageMargins left="0" right="0" top="1" bottom="1" header="0.5" footer="0.5"/>
  <pageSetup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7"/>
  <sheetViews>
    <sheetView zoomScale="90" zoomScaleNormal="90" workbookViewId="0">
      <selection activeCell="T32" sqref="T32"/>
    </sheetView>
  </sheetViews>
  <sheetFormatPr defaultRowHeight="14.4" x14ac:dyDescent="0.3"/>
  <cols>
    <col min="1" max="1" width="42" style="92" customWidth="1"/>
    <col min="2" max="2" width="23.33203125" style="92" customWidth="1"/>
    <col min="3" max="3" width="15" style="92" customWidth="1"/>
    <col min="4" max="7" width="13.6640625" style="92" bestFit="1" customWidth="1"/>
    <col min="8" max="8" width="14.33203125" style="92" bestFit="1" customWidth="1"/>
    <col min="9" max="14" width="13.109375" style="92" bestFit="1" customWidth="1"/>
    <col min="15" max="15" width="13.88671875" style="92" bestFit="1" customWidth="1"/>
    <col min="16" max="18" width="12.33203125" style="92" bestFit="1" customWidth="1"/>
    <col min="19" max="257" width="8.88671875" style="92"/>
    <col min="258" max="258" width="27.5546875" style="92" bestFit="1" customWidth="1"/>
    <col min="259" max="259" width="18.6640625" style="92" bestFit="1" customWidth="1"/>
    <col min="260" max="260" width="12.88671875" style="92" bestFit="1" customWidth="1"/>
    <col min="261" max="261" width="9.5546875" style="92" bestFit="1" customWidth="1"/>
    <col min="262" max="262" width="22" style="92" bestFit="1" customWidth="1"/>
    <col min="263" max="263" width="10.44140625" style="92" bestFit="1" customWidth="1"/>
    <col min="264" max="513" width="8.88671875" style="92"/>
    <col min="514" max="514" width="27.5546875" style="92" bestFit="1" customWidth="1"/>
    <col min="515" max="515" width="18.6640625" style="92" bestFit="1" customWidth="1"/>
    <col min="516" max="516" width="12.88671875" style="92" bestFit="1" customWidth="1"/>
    <col min="517" max="517" width="9.5546875" style="92" bestFit="1" customWidth="1"/>
    <col min="518" max="518" width="22" style="92" bestFit="1" customWidth="1"/>
    <col min="519" max="519" width="10.44140625" style="92" bestFit="1" customWidth="1"/>
    <col min="520" max="769" width="8.88671875" style="92"/>
    <col min="770" max="770" width="27.5546875" style="92" bestFit="1" customWidth="1"/>
    <col min="771" max="771" width="18.6640625" style="92" bestFit="1" customWidth="1"/>
    <col min="772" max="772" width="12.88671875" style="92" bestFit="1" customWidth="1"/>
    <col min="773" max="773" width="9.5546875" style="92" bestFit="1" customWidth="1"/>
    <col min="774" max="774" width="22" style="92" bestFit="1" customWidth="1"/>
    <col min="775" max="775" width="10.44140625" style="92" bestFit="1" customWidth="1"/>
    <col min="776" max="1025" width="8.88671875" style="92"/>
    <col min="1026" max="1026" width="27.5546875" style="92" bestFit="1" customWidth="1"/>
    <col min="1027" max="1027" width="18.6640625" style="92" bestFit="1" customWidth="1"/>
    <col min="1028" max="1028" width="12.88671875" style="92" bestFit="1" customWidth="1"/>
    <col min="1029" max="1029" width="9.5546875" style="92" bestFit="1" customWidth="1"/>
    <col min="1030" max="1030" width="22" style="92" bestFit="1" customWidth="1"/>
    <col min="1031" max="1031" width="10.44140625" style="92" bestFit="1" customWidth="1"/>
    <col min="1032" max="1281" width="8.88671875" style="92"/>
    <col min="1282" max="1282" width="27.5546875" style="92" bestFit="1" customWidth="1"/>
    <col min="1283" max="1283" width="18.6640625" style="92" bestFit="1" customWidth="1"/>
    <col min="1284" max="1284" width="12.88671875" style="92" bestFit="1" customWidth="1"/>
    <col min="1285" max="1285" width="9.5546875" style="92" bestFit="1" customWidth="1"/>
    <col min="1286" max="1286" width="22" style="92" bestFit="1" customWidth="1"/>
    <col min="1287" max="1287" width="10.44140625" style="92" bestFit="1" customWidth="1"/>
    <col min="1288" max="1537" width="8.88671875" style="92"/>
    <col min="1538" max="1538" width="27.5546875" style="92" bestFit="1" customWidth="1"/>
    <col min="1539" max="1539" width="18.6640625" style="92" bestFit="1" customWidth="1"/>
    <col min="1540" max="1540" width="12.88671875" style="92" bestFit="1" customWidth="1"/>
    <col min="1541" max="1541" width="9.5546875" style="92" bestFit="1" customWidth="1"/>
    <col min="1542" max="1542" width="22" style="92" bestFit="1" customWidth="1"/>
    <col min="1543" max="1543" width="10.44140625" style="92" bestFit="1" customWidth="1"/>
    <col min="1544" max="1793" width="8.88671875" style="92"/>
    <col min="1794" max="1794" width="27.5546875" style="92" bestFit="1" customWidth="1"/>
    <col min="1795" max="1795" width="18.6640625" style="92" bestFit="1" customWidth="1"/>
    <col min="1796" max="1796" width="12.88671875" style="92" bestFit="1" customWidth="1"/>
    <col min="1797" max="1797" width="9.5546875" style="92" bestFit="1" customWidth="1"/>
    <col min="1798" max="1798" width="22" style="92" bestFit="1" customWidth="1"/>
    <col min="1799" max="1799" width="10.44140625" style="92" bestFit="1" customWidth="1"/>
    <col min="1800" max="2049" width="8.88671875" style="92"/>
    <col min="2050" max="2050" width="27.5546875" style="92" bestFit="1" customWidth="1"/>
    <col min="2051" max="2051" width="18.6640625" style="92" bestFit="1" customWidth="1"/>
    <col min="2052" max="2052" width="12.88671875" style="92" bestFit="1" customWidth="1"/>
    <col min="2053" max="2053" width="9.5546875" style="92" bestFit="1" customWidth="1"/>
    <col min="2054" max="2054" width="22" style="92" bestFit="1" customWidth="1"/>
    <col min="2055" max="2055" width="10.44140625" style="92" bestFit="1" customWidth="1"/>
    <col min="2056" max="2305" width="8.88671875" style="92"/>
    <col min="2306" max="2306" width="27.5546875" style="92" bestFit="1" customWidth="1"/>
    <col min="2307" max="2307" width="18.6640625" style="92" bestFit="1" customWidth="1"/>
    <col min="2308" max="2308" width="12.88671875" style="92" bestFit="1" customWidth="1"/>
    <col min="2309" max="2309" width="9.5546875" style="92" bestFit="1" customWidth="1"/>
    <col min="2310" max="2310" width="22" style="92" bestFit="1" customWidth="1"/>
    <col min="2311" max="2311" width="10.44140625" style="92" bestFit="1" customWidth="1"/>
    <col min="2312" max="2561" width="8.88671875" style="92"/>
    <col min="2562" max="2562" width="27.5546875" style="92" bestFit="1" customWidth="1"/>
    <col min="2563" max="2563" width="18.6640625" style="92" bestFit="1" customWidth="1"/>
    <col min="2564" max="2564" width="12.88671875" style="92" bestFit="1" customWidth="1"/>
    <col min="2565" max="2565" width="9.5546875" style="92" bestFit="1" customWidth="1"/>
    <col min="2566" max="2566" width="22" style="92" bestFit="1" customWidth="1"/>
    <col min="2567" max="2567" width="10.44140625" style="92" bestFit="1" customWidth="1"/>
    <col min="2568" max="2817" width="8.88671875" style="92"/>
    <col min="2818" max="2818" width="27.5546875" style="92" bestFit="1" customWidth="1"/>
    <col min="2819" max="2819" width="18.6640625" style="92" bestFit="1" customWidth="1"/>
    <col min="2820" max="2820" width="12.88671875" style="92" bestFit="1" customWidth="1"/>
    <col min="2821" max="2821" width="9.5546875" style="92" bestFit="1" customWidth="1"/>
    <col min="2822" max="2822" width="22" style="92" bestFit="1" customWidth="1"/>
    <col min="2823" max="2823" width="10.44140625" style="92" bestFit="1" customWidth="1"/>
    <col min="2824" max="3073" width="8.88671875" style="92"/>
    <col min="3074" max="3074" width="27.5546875" style="92" bestFit="1" customWidth="1"/>
    <col min="3075" max="3075" width="18.6640625" style="92" bestFit="1" customWidth="1"/>
    <col min="3076" max="3076" width="12.88671875" style="92" bestFit="1" customWidth="1"/>
    <col min="3077" max="3077" width="9.5546875" style="92" bestFit="1" customWidth="1"/>
    <col min="3078" max="3078" width="22" style="92" bestFit="1" customWidth="1"/>
    <col min="3079" max="3079" width="10.44140625" style="92" bestFit="1" customWidth="1"/>
    <col min="3080" max="3329" width="8.88671875" style="92"/>
    <col min="3330" max="3330" width="27.5546875" style="92" bestFit="1" customWidth="1"/>
    <col min="3331" max="3331" width="18.6640625" style="92" bestFit="1" customWidth="1"/>
    <col min="3332" max="3332" width="12.88671875" style="92" bestFit="1" customWidth="1"/>
    <col min="3333" max="3333" width="9.5546875" style="92" bestFit="1" customWidth="1"/>
    <col min="3334" max="3334" width="22" style="92" bestFit="1" customWidth="1"/>
    <col min="3335" max="3335" width="10.44140625" style="92" bestFit="1" customWidth="1"/>
    <col min="3336" max="3585" width="8.88671875" style="92"/>
    <col min="3586" max="3586" width="27.5546875" style="92" bestFit="1" customWidth="1"/>
    <col min="3587" max="3587" width="18.6640625" style="92" bestFit="1" customWidth="1"/>
    <col min="3588" max="3588" width="12.88671875" style="92" bestFit="1" customWidth="1"/>
    <col min="3589" max="3589" width="9.5546875" style="92" bestFit="1" customWidth="1"/>
    <col min="3590" max="3590" width="22" style="92" bestFit="1" customWidth="1"/>
    <col min="3591" max="3591" width="10.44140625" style="92" bestFit="1" customWidth="1"/>
    <col min="3592" max="3841" width="8.88671875" style="92"/>
    <col min="3842" max="3842" width="27.5546875" style="92" bestFit="1" customWidth="1"/>
    <col min="3843" max="3843" width="18.6640625" style="92" bestFit="1" customWidth="1"/>
    <col min="3844" max="3844" width="12.88671875" style="92" bestFit="1" customWidth="1"/>
    <col min="3845" max="3845" width="9.5546875" style="92" bestFit="1" customWidth="1"/>
    <col min="3846" max="3846" width="22" style="92" bestFit="1" customWidth="1"/>
    <col min="3847" max="3847" width="10.44140625" style="92" bestFit="1" customWidth="1"/>
    <col min="3848" max="4097" width="8.88671875" style="92"/>
    <col min="4098" max="4098" width="27.5546875" style="92" bestFit="1" customWidth="1"/>
    <col min="4099" max="4099" width="18.6640625" style="92" bestFit="1" customWidth="1"/>
    <col min="4100" max="4100" width="12.88671875" style="92" bestFit="1" customWidth="1"/>
    <col min="4101" max="4101" width="9.5546875" style="92" bestFit="1" customWidth="1"/>
    <col min="4102" max="4102" width="22" style="92" bestFit="1" customWidth="1"/>
    <col min="4103" max="4103" width="10.44140625" style="92" bestFit="1" customWidth="1"/>
    <col min="4104" max="4353" width="8.88671875" style="92"/>
    <col min="4354" max="4354" width="27.5546875" style="92" bestFit="1" customWidth="1"/>
    <col min="4355" max="4355" width="18.6640625" style="92" bestFit="1" customWidth="1"/>
    <col min="4356" max="4356" width="12.88671875" style="92" bestFit="1" customWidth="1"/>
    <col min="4357" max="4357" width="9.5546875" style="92" bestFit="1" customWidth="1"/>
    <col min="4358" max="4358" width="22" style="92" bestFit="1" customWidth="1"/>
    <col min="4359" max="4359" width="10.44140625" style="92" bestFit="1" customWidth="1"/>
    <col min="4360" max="4609" width="8.88671875" style="92"/>
    <col min="4610" max="4610" width="27.5546875" style="92" bestFit="1" customWidth="1"/>
    <col min="4611" max="4611" width="18.6640625" style="92" bestFit="1" customWidth="1"/>
    <col min="4612" max="4612" width="12.88671875" style="92" bestFit="1" customWidth="1"/>
    <col min="4613" max="4613" width="9.5546875" style="92" bestFit="1" customWidth="1"/>
    <col min="4614" max="4614" width="22" style="92" bestFit="1" customWidth="1"/>
    <col min="4615" max="4615" width="10.44140625" style="92" bestFit="1" customWidth="1"/>
    <col min="4616" max="4865" width="8.88671875" style="92"/>
    <col min="4866" max="4866" width="27.5546875" style="92" bestFit="1" customWidth="1"/>
    <col min="4867" max="4867" width="18.6640625" style="92" bestFit="1" customWidth="1"/>
    <col min="4868" max="4868" width="12.88671875" style="92" bestFit="1" customWidth="1"/>
    <col min="4869" max="4869" width="9.5546875" style="92" bestFit="1" customWidth="1"/>
    <col min="4870" max="4870" width="22" style="92" bestFit="1" customWidth="1"/>
    <col min="4871" max="4871" width="10.44140625" style="92" bestFit="1" customWidth="1"/>
    <col min="4872" max="5121" width="8.88671875" style="92"/>
    <col min="5122" max="5122" width="27.5546875" style="92" bestFit="1" customWidth="1"/>
    <col min="5123" max="5123" width="18.6640625" style="92" bestFit="1" customWidth="1"/>
    <col min="5124" max="5124" width="12.88671875" style="92" bestFit="1" customWidth="1"/>
    <col min="5125" max="5125" width="9.5546875" style="92" bestFit="1" customWidth="1"/>
    <col min="5126" max="5126" width="22" style="92" bestFit="1" customWidth="1"/>
    <col min="5127" max="5127" width="10.44140625" style="92" bestFit="1" customWidth="1"/>
    <col min="5128" max="5377" width="8.88671875" style="92"/>
    <col min="5378" max="5378" width="27.5546875" style="92" bestFit="1" customWidth="1"/>
    <col min="5379" max="5379" width="18.6640625" style="92" bestFit="1" customWidth="1"/>
    <col min="5380" max="5380" width="12.88671875" style="92" bestFit="1" customWidth="1"/>
    <col min="5381" max="5381" width="9.5546875" style="92" bestFit="1" customWidth="1"/>
    <col min="5382" max="5382" width="22" style="92" bestFit="1" customWidth="1"/>
    <col min="5383" max="5383" width="10.44140625" style="92" bestFit="1" customWidth="1"/>
    <col min="5384" max="5633" width="8.88671875" style="92"/>
    <col min="5634" max="5634" width="27.5546875" style="92" bestFit="1" customWidth="1"/>
    <col min="5635" max="5635" width="18.6640625" style="92" bestFit="1" customWidth="1"/>
    <col min="5636" max="5636" width="12.88671875" style="92" bestFit="1" customWidth="1"/>
    <col min="5637" max="5637" width="9.5546875" style="92" bestFit="1" customWidth="1"/>
    <col min="5638" max="5638" width="22" style="92" bestFit="1" customWidth="1"/>
    <col min="5639" max="5639" width="10.44140625" style="92" bestFit="1" customWidth="1"/>
    <col min="5640" max="5889" width="8.88671875" style="92"/>
    <col min="5890" max="5890" width="27.5546875" style="92" bestFit="1" customWidth="1"/>
    <col min="5891" max="5891" width="18.6640625" style="92" bestFit="1" customWidth="1"/>
    <col min="5892" max="5892" width="12.88671875" style="92" bestFit="1" customWidth="1"/>
    <col min="5893" max="5893" width="9.5546875" style="92" bestFit="1" customWidth="1"/>
    <col min="5894" max="5894" width="22" style="92" bestFit="1" customWidth="1"/>
    <col min="5895" max="5895" width="10.44140625" style="92" bestFit="1" customWidth="1"/>
    <col min="5896" max="6145" width="8.88671875" style="92"/>
    <col min="6146" max="6146" width="27.5546875" style="92" bestFit="1" customWidth="1"/>
    <col min="6147" max="6147" width="18.6640625" style="92" bestFit="1" customWidth="1"/>
    <col min="6148" max="6148" width="12.88671875" style="92" bestFit="1" customWidth="1"/>
    <col min="6149" max="6149" width="9.5546875" style="92" bestFit="1" customWidth="1"/>
    <col min="6150" max="6150" width="22" style="92" bestFit="1" customWidth="1"/>
    <col min="6151" max="6151" width="10.44140625" style="92" bestFit="1" customWidth="1"/>
    <col min="6152" max="6401" width="8.88671875" style="92"/>
    <col min="6402" max="6402" width="27.5546875" style="92" bestFit="1" customWidth="1"/>
    <col min="6403" max="6403" width="18.6640625" style="92" bestFit="1" customWidth="1"/>
    <col min="6404" max="6404" width="12.88671875" style="92" bestFit="1" customWidth="1"/>
    <col min="6405" max="6405" width="9.5546875" style="92" bestFit="1" customWidth="1"/>
    <col min="6406" max="6406" width="22" style="92" bestFit="1" customWidth="1"/>
    <col min="6407" max="6407" width="10.44140625" style="92" bestFit="1" customWidth="1"/>
    <col min="6408" max="6657" width="8.88671875" style="92"/>
    <col min="6658" max="6658" width="27.5546875" style="92" bestFit="1" customWidth="1"/>
    <col min="6659" max="6659" width="18.6640625" style="92" bestFit="1" customWidth="1"/>
    <col min="6660" max="6660" width="12.88671875" style="92" bestFit="1" customWidth="1"/>
    <col min="6661" max="6661" width="9.5546875" style="92" bestFit="1" customWidth="1"/>
    <col min="6662" max="6662" width="22" style="92" bestFit="1" customWidth="1"/>
    <col min="6663" max="6663" width="10.44140625" style="92" bestFit="1" customWidth="1"/>
    <col min="6664" max="6913" width="8.88671875" style="92"/>
    <col min="6914" max="6914" width="27.5546875" style="92" bestFit="1" customWidth="1"/>
    <col min="6915" max="6915" width="18.6640625" style="92" bestFit="1" customWidth="1"/>
    <col min="6916" max="6916" width="12.88671875" style="92" bestFit="1" customWidth="1"/>
    <col min="6917" max="6917" width="9.5546875" style="92" bestFit="1" customWidth="1"/>
    <col min="6918" max="6918" width="22" style="92" bestFit="1" customWidth="1"/>
    <col min="6919" max="6919" width="10.44140625" style="92" bestFit="1" customWidth="1"/>
    <col min="6920" max="7169" width="8.88671875" style="92"/>
    <col min="7170" max="7170" width="27.5546875" style="92" bestFit="1" customWidth="1"/>
    <col min="7171" max="7171" width="18.6640625" style="92" bestFit="1" customWidth="1"/>
    <col min="7172" max="7172" width="12.88671875" style="92" bestFit="1" customWidth="1"/>
    <col min="7173" max="7173" width="9.5546875" style="92" bestFit="1" customWidth="1"/>
    <col min="7174" max="7174" width="22" style="92" bestFit="1" customWidth="1"/>
    <col min="7175" max="7175" width="10.44140625" style="92" bestFit="1" customWidth="1"/>
    <col min="7176" max="7425" width="8.88671875" style="92"/>
    <col min="7426" max="7426" width="27.5546875" style="92" bestFit="1" customWidth="1"/>
    <col min="7427" max="7427" width="18.6640625" style="92" bestFit="1" customWidth="1"/>
    <col min="7428" max="7428" width="12.88671875" style="92" bestFit="1" customWidth="1"/>
    <col min="7429" max="7429" width="9.5546875" style="92" bestFit="1" customWidth="1"/>
    <col min="7430" max="7430" width="22" style="92" bestFit="1" customWidth="1"/>
    <col min="7431" max="7431" width="10.44140625" style="92" bestFit="1" customWidth="1"/>
    <col min="7432" max="7681" width="8.88671875" style="92"/>
    <col min="7682" max="7682" width="27.5546875" style="92" bestFit="1" customWidth="1"/>
    <col min="7683" max="7683" width="18.6640625" style="92" bestFit="1" customWidth="1"/>
    <col min="7684" max="7684" width="12.88671875" style="92" bestFit="1" customWidth="1"/>
    <col min="7685" max="7685" width="9.5546875" style="92" bestFit="1" customWidth="1"/>
    <col min="7686" max="7686" width="22" style="92" bestFit="1" customWidth="1"/>
    <col min="7687" max="7687" width="10.44140625" style="92" bestFit="1" customWidth="1"/>
    <col min="7688" max="7937" width="8.88671875" style="92"/>
    <col min="7938" max="7938" width="27.5546875" style="92" bestFit="1" customWidth="1"/>
    <col min="7939" max="7939" width="18.6640625" style="92" bestFit="1" customWidth="1"/>
    <col min="7940" max="7940" width="12.88671875" style="92" bestFit="1" customWidth="1"/>
    <col min="7941" max="7941" width="9.5546875" style="92" bestFit="1" customWidth="1"/>
    <col min="7942" max="7942" width="22" style="92" bestFit="1" customWidth="1"/>
    <col min="7943" max="7943" width="10.44140625" style="92" bestFit="1" customWidth="1"/>
    <col min="7944" max="8193" width="8.88671875" style="92"/>
    <col min="8194" max="8194" width="27.5546875" style="92" bestFit="1" customWidth="1"/>
    <col min="8195" max="8195" width="18.6640625" style="92" bestFit="1" customWidth="1"/>
    <col min="8196" max="8196" width="12.88671875" style="92" bestFit="1" customWidth="1"/>
    <col min="8197" max="8197" width="9.5546875" style="92" bestFit="1" customWidth="1"/>
    <col min="8198" max="8198" width="22" style="92" bestFit="1" customWidth="1"/>
    <col min="8199" max="8199" width="10.44140625" style="92" bestFit="1" customWidth="1"/>
    <col min="8200" max="8449" width="8.88671875" style="92"/>
    <col min="8450" max="8450" width="27.5546875" style="92" bestFit="1" customWidth="1"/>
    <col min="8451" max="8451" width="18.6640625" style="92" bestFit="1" customWidth="1"/>
    <col min="8452" max="8452" width="12.88671875" style="92" bestFit="1" customWidth="1"/>
    <col min="8453" max="8453" width="9.5546875" style="92" bestFit="1" customWidth="1"/>
    <col min="8454" max="8454" width="22" style="92" bestFit="1" customWidth="1"/>
    <col min="8455" max="8455" width="10.44140625" style="92" bestFit="1" customWidth="1"/>
    <col min="8456" max="8705" width="8.88671875" style="92"/>
    <col min="8706" max="8706" width="27.5546875" style="92" bestFit="1" customWidth="1"/>
    <col min="8707" max="8707" width="18.6640625" style="92" bestFit="1" customWidth="1"/>
    <col min="8708" max="8708" width="12.88671875" style="92" bestFit="1" customWidth="1"/>
    <col min="8709" max="8709" width="9.5546875" style="92" bestFit="1" customWidth="1"/>
    <col min="8710" max="8710" width="22" style="92" bestFit="1" customWidth="1"/>
    <col min="8711" max="8711" width="10.44140625" style="92" bestFit="1" customWidth="1"/>
    <col min="8712" max="8961" width="8.88671875" style="92"/>
    <col min="8962" max="8962" width="27.5546875" style="92" bestFit="1" customWidth="1"/>
    <col min="8963" max="8963" width="18.6640625" style="92" bestFit="1" customWidth="1"/>
    <col min="8964" max="8964" width="12.88671875" style="92" bestFit="1" customWidth="1"/>
    <col min="8965" max="8965" width="9.5546875" style="92" bestFit="1" customWidth="1"/>
    <col min="8966" max="8966" width="22" style="92" bestFit="1" customWidth="1"/>
    <col min="8967" max="8967" width="10.44140625" style="92" bestFit="1" customWidth="1"/>
    <col min="8968" max="9217" width="8.88671875" style="92"/>
    <col min="9218" max="9218" width="27.5546875" style="92" bestFit="1" customWidth="1"/>
    <col min="9219" max="9219" width="18.6640625" style="92" bestFit="1" customWidth="1"/>
    <col min="9220" max="9220" width="12.88671875" style="92" bestFit="1" customWidth="1"/>
    <col min="9221" max="9221" width="9.5546875" style="92" bestFit="1" customWidth="1"/>
    <col min="9222" max="9222" width="22" style="92" bestFit="1" customWidth="1"/>
    <col min="9223" max="9223" width="10.44140625" style="92" bestFit="1" customWidth="1"/>
    <col min="9224" max="9473" width="8.88671875" style="92"/>
    <col min="9474" max="9474" width="27.5546875" style="92" bestFit="1" customWidth="1"/>
    <col min="9475" max="9475" width="18.6640625" style="92" bestFit="1" customWidth="1"/>
    <col min="9476" max="9476" width="12.88671875" style="92" bestFit="1" customWidth="1"/>
    <col min="9477" max="9477" width="9.5546875" style="92" bestFit="1" customWidth="1"/>
    <col min="9478" max="9478" width="22" style="92" bestFit="1" customWidth="1"/>
    <col min="9479" max="9479" width="10.44140625" style="92" bestFit="1" customWidth="1"/>
    <col min="9480" max="9729" width="8.88671875" style="92"/>
    <col min="9730" max="9730" width="27.5546875" style="92" bestFit="1" customWidth="1"/>
    <col min="9731" max="9731" width="18.6640625" style="92" bestFit="1" customWidth="1"/>
    <col min="9732" max="9732" width="12.88671875" style="92" bestFit="1" customWidth="1"/>
    <col min="9733" max="9733" width="9.5546875" style="92" bestFit="1" customWidth="1"/>
    <col min="9734" max="9734" width="22" style="92" bestFit="1" customWidth="1"/>
    <col min="9735" max="9735" width="10.44140625" style="92" bestFit="1" customWidth="1"/>
    <col min="9736" max="9985" width="8.88671875" style="92"/>
    <col min="9986" max="9986" width="27.5546875" style="92" bestFit="1" customWidth="1"/>
    <col min="9987" max="9987" width="18.6640625" style="92" bestFit="1" customWidth="1"/>
    <col min="9988" max="9988" width="12.88671875" style="92" bestFit="1" customWidth="1"/>
    <col min="9989" max="9989" width="9.5546875" style="92" bestFit="1" customWidth="1"/>
    <col min="9990" max="9990" width="22" style="92" bestFit="1" customWidth="1"/>
    <col min="9991" max="9991" width="10.44140625" style="92" bestFit="1" customWidth="1"/>
    <col min="9992" max="10241" width="8.88671875" style="92"/>
    <col min="10242" max="10242" width="27.5546875" style="92" bestFit="1" customWidth="1"/>
    <col min="10243" max="10243" width="18.6640625" style="92" bestFit="1" customWidth="1"/>
    <col min="10244" max="10244" width="12.88671875" style="92" bestFit="1" customWidth="1"/>
    <col min="10245" max="10245" width="9.5546875" style="92" bestFit="1" customWidth="1"/>
    <col min="10246" max="10246" width="22" style="92" bestFit="1" customWidth="1"/>
    <col min="10247" max="10247" width="10.44140625" style="92" bestFit="1" customWidth="1"/>
    <col min="10248" max="10497" width="8.88671875" style="92"/>
    <col min="10498" max="10498" width="27.5546875" style="92" bestFit="1" customWidth="1"/>
    <col min="10499" max="10499" width="18.6640625" style="92" bestFit="1" customWidth="1"/>
    <col min="10500" max="10500" width="12.88671875" style="92" bestFit="1" customWidth="1"/>
    <col min="10501" max="10501" width="9.5546875" style="92" bestFit="1" customWidth="1"/>
    <col min="10502" max="10502" width="22" style="92" bestFit="1" customWidth="1"/>
    <col min="10503" max="10503" width="10.44140625" style="92" bestFit="1" customWidth="1"/>
    <col min="10504" max="10753" width="8.88671875" style="92"/>
    <col min="10754" max="10754" width="27.5546875" style="92" bestFit="1" customWidth="1"/>
    <col min="10755" max="10755" width="18.6640625" style="92" bestFit="1" customWidth="1"/>
    <col min="10756" max="10756" width="12.88671875" style="92" bestFit="1" customWidth="1"/>
    <col min="10757" max="10757" width="9.5546875" style="92" bestFit="1" customWidth="1"/>
    <col min="10758" max="10758" width="22" style="92" bestFit="1" customWidth="1"/>
    <col min="10759" max="10759" width="10.44140625" style="92" bestFit="1" customWidth="1"/>
    <col min="10760" max="11009" width="8.88671875" style="92"/>
    <col min="11010" max="11010" width="27.5546875" style="92" bestFit="1" customWidth="1"/>
    <col min="11011" max="11011" width="18.6640625" style="92" bestFit="1" customWidth="1"/>
    <col min="11012" max="11012" width="12.88671875" style="92" bestFit="1" customWidth="1"/>
    <col min="11013" max="11013" width="9.5546875" style="92" bestFit="1" customWidth="1"/>
    <col min="11014" max="11014" width="22" style="92" bestFit="1" customWidth="1"/>
    <col min="11015" max="11015" width="10.44140625" style="92" bestFit="1" customWidth="1"/>
    <col min="11016" max="11265" width="8.88671875" style="92"/>
    <col min="11266" max="11266" width="27.5546875" style="92" bestFit="1" customWidth="1"/>
    <col min="11267" max="11267" width="18.6640625" style="92" bestFit="1" customWidth="1"/>
    <col min="11268" max="11268" width="12.88671875" style="92" bestFit="1" customWidth="1"/>
    <col min="11269" max="11269" width="9.5546875" style="92" bestFit="1" customWidth="1"/>
    <col min="11270" max="11270" width="22" style="92" bestFit="1" customWidth="1"/>
    <col min="11271" max="11271" width="10.44140625" style="92" bestFit="1" customWidth="1"/>
    <col min="11272" max="11521" width="8.88671875" style="92"/>
    <col min="11522" max="11522" width="27.5546875" style="92" bestFit="1" customWidth="1"/>
    <col min="11523" max="11523" width="18.6640625" style="92" bestFit="1" customWidth="1"/>
    <col min="11524" max="11524" width="12.88671875" style="92" bestFit="1" customWidth="1"/>
    <col min="11525" max="11525" width="9.5546875" style="92" bestFit="1" customWidth="1"/>
    <col min="11526" max="11526" width="22" style="92" bestFit="1" customWidth="1"/>
    <col min="11527" max="11527" width="10.44140625" style="92" bestFit="1" customWidth="1"/>
    <col min="11528" max="11777" width="8.88671875" style="92"/>
    <col min="11778" max="11778" width="27.5546875" style="92" bestFit="1" customWidth="1"/>
    <col min="11779" max="11779" width="18.6640625" style="92" bestFit="1" customWidth="1"/>
    <col min="11780" max="11780" width="12.88671875" style="92" bestFit="1" customWidth="1"/>
    <col min="11781" max="11781" width="9.5546875" style="92" bestFit="1" customWidth="1"/>
    <col min="11782" max="11782" width="22" style="92" bestFit="1" customWidth="1"/>
    <col min="11783" max="11783" width="10.44140625" style="92" bestFit="1" customWidth="1"/>
    <col min="11784" max="12033" width="8.88671875" style="92"/>
    <col min="12034" max="12034" width="27.5546875" style="92" bestFit="1" customWidth="1"/>
    <col min="12035" max="12035" width="18.6640625" style="92" bestFit="1" customWidth="1"/>
    <col min="12036" max="12036" width="12.88671875" style="92" bestFit="1" customWidth="1"/>
    <col min="12037" max="12037" width="9.5546875" style="92" bestFit="1" customWidth="1"/>
    <col min="12038" max="12038" width="22" style="92" bestFit="1" customWidth="1"/>
    <col min="12039" max="12039" width="10.44140625" style="92" bestFit="1" customWidth="1"/>
    <col min="12040" max="12289" width="8.88671875" style="92"/>
    <col min="12290" max="12290" width="27.5546875" style="92" bestFit="1" customWidth="1"/>
    <col min="12291" max="12291" width="18.6640625" style="92" bestFit="1" customWidth="1"/>
    <col min="12292" max="12292" width="12.88671875" style="92" bestFit="1" customWidth="1"/>
    <col min="12293" max="12293" width="9.5546875" style="92" bestFit="1" customWidth="1"/>
    <col min="12294" max="12294" width="22" style="92" bestFit="1" customWidth="1"/>
    <col min="12295" max="12295" width="10.44140625" style="92" bestFit="1" customWidth="1"/>
    <col min="12296" max="12545" width="8.88671875" style="92"/>
    <col min="12546" max="12546" width="27.5546875" style="92" bestFit="1" customWidth="1"/>
    <col min="12547" max="12547" width="18.6640625" style="92" bestFit="1" customWidth="1"/>
    <col min="12548" max="12548" width="12.88671875" style="92" bestFit="1" customWidth="1"/>
    <col min="12549" max="12549" width="9.5546875" style="92" bestFit="1" customWidth="1"/>
    <col min="12550" max="12550" width="22" style="92" bestFit="1" customWidth="1"/>
    <col min="12551" max="12551" width="10.44140625" style="92" bestFit="1" customWidth="1"/>
    <col min="12552" max="12801" width="8.88671875" style="92"/>
    <col min="12802" max="12802" width="27.5546875" style="92" bestFit="1" customWidth="1"/>
    <col min="12803" max="12803" width="18.6640625" style="92" bestFit="1" customWidth="1"/>
    <col min="12804" max="12804" width="12.88671875" style="92" bestFit="1" customWidth="1"/>
    <col min="12805" max="12805" width="9.5546875" style="92" bestFit="1" customWidth="1"/>
    <col min="12806" max="12806" width="22" style="92" bestFit="1" customWidth="1"/>
    <col min="12807" max="12807" width="10.44140625" style="92" bestFit="1" customWidth="1"/>
    <col min="12808" max="13057" width="8.88671875" style="92"/>
    <col min="13058" max="13058" width="27.5546875" style="92" bestFit="1" customWidth="1"/>
    <col min="13059" max="13059" width="18.6640625" style="92" bestFit="1" customWidth="1"/>
    <col min="13060" max="13060" width="12.88671875" style="92" bestFit="1" customWidth="1"/>
    <col min="13061" max="13061" width="9.5546875" style="92" bestFit="1" customWidth="1"/>
    <col min="13062" max="13062" width="22" style="92" bestFit="1" customWidth="1"/>
    <col min="13063" max="13063" width="10.44140625" style="92" bestFit="1" customWidth="1"/>
    <col min="13064" max="13313" width="8.88671875" style="92"/>
    <col min="13314" max="13314" width="27.5546875" style="92" bestFit="1" customWidth="1"/>
    <col min="13315" max="13315" width="18.6640625" style="92" bestFit="1" customWidth="1"/>
    <col min="13316" max="13316" width="12.88671875" style="92" bestFit="1" customWidth="1"/>
    <col min="13317" max="13317" width="9.5546875" style="92" bestFit="1" customWidth="1"/>
    <col min="13318" max="13318" width="22" style="92" bestFit="1" customWidth="1"/>
    <col min="13319" max="13319" width="10.44140625" style="92" bestFit="1" customWidth="1"/>
    <col min="13320" max="13569" width="8.88671875" style="92"/>
    <col min="13570" max="13570" width="27.5546875" style="92" bestFit="1" customWidth="1"/>
    <col min="13571" max="13571" width="18.6640625" style="92" bestFit="1" customWidth="1"/>
    <col min="13572" max="13572" width="12.88671875" style="92" bestFit="1" customWidth="1"/>
    <col min="13573" max="13573" width="9.5546875" style="92" bestFit="1" customWidth="1"/>
    <col min="13574" max="13574" width="22" style="92" bestFit="1" customWidth="1"/>
    <col min="13575" max="13575" width="10.44140625" style="92" bestFit="1" customWidth="1"/>
    <col min="13576" max="13825" width="8.88671875" style="92"/>
    <col min="13826" max="13826" width="27.5546875" style="92" bestFit="1" customWidth="1"/>
    <col min="13827" max="13827" width="18.6640625" style="92" bestFit="1" customWidth="1"/>
    <col min="13828" max="13828" width="12.88671875" style="92" bestFit="1" customWidth="1"/>
    <col min="13829" max="13829" width="9.5546875" style="92" bestFit="1" customWidth="1"/>
    <col min="13830" max="13830" width="22" style="92" bestFit="1" customWidth="1"/>
    <col min="13831" max="13831" width="10.44140625" style="92" bestFit="1" customWidth="1"/>
    <col min="13832" max="14081" width="8.88671875" style="92"/>
    <col min="14082" max="14082" width="27.5546875" style="92" bestFit="1" customWidth="1"/>
    <col min="14083" max="14083" width="18.6640625" style="92" bestFit="1" customWidth="1"/>
    <col min="14084" max="14084" width="12.88671875" style="92" bestFit="1" customWidth="1"/>
    <col min="14085" max="14085" width="9.5546875" style="92" bestFit="1" customWidth="1"/>
    <col min="14086" max="14086" width="22" style="92" bestFit="1" customWidth="1"/>
    <col min="14087" max="14087" width="10.44140625" style="92" bestFit="1" customWidth="1"/>
    <col min="14088" max="14337" width="8.88671875" style="92"/>
    <col min="14338" max="14338" width="27.5546875" style="92" bestFit="1" customWidth="1"/>
    <col min="14339" max="14339" width="18.6640625" style="92" bestFit="1" customWidth="1"/>
    <col min="14340" max="14340" width="12.88671875" style="92" bestFit="1" customWidth="1"/>
    <col min="14341" max="14341" width="9.5546875" style="92" bestFit="1" customWidth="1"/>
    <col min="14342" max="14342" width="22" style="92" bestFit="1" customWidth="1"/>
    <col min="14343" max="14343" width="10.44140625" style="92" bestFit="1" customWidth="1"/>
    <col min="14344" max="14593" width="8.88671875" style="92"/>
    <col min="14594" max="14594" width="27.5546875" style="92" bestFit="1" customWidth="1"/>
    <col min="14595" max="14595" width="18.6640625" style="92" bestFit="1" customWidth="1"/>
    <col min="14596" max="14596" width="12.88671875" style="92" bestFit="1" customWidth="1"/>
    <col min="14597" max="14597" width="9.5546875" style="92" bestFit="1" customWidth="1"/>
    <col min="14598" max="14598" width="22" style="92" bestFit="1" customWidth="1"/>
    <col min="14599" max="14599" width="10.44140625" style="92" bestFit="1" customWidth="1"/>
    <col min="14600" max="14849" width="8.88671875" style="92"/>
    <col min="14850" max="14850" width="27.5546875" style="92" bestFit="1" customWidth="1"/>
    <col min="14851" max="14851" width="18.6640625" style="92" bestFit="1" customWidth="1"/>
    <col min="14852" max="14852" width="12.88671875" style="92" bestFit="1" customWidth="1"/>
    <col min="14853" max="14853" width="9.5546875" style="92" bestFit="1" customWidth="1"/>
    <col min="14854" max="14854" width="22" style="92" bestFit="1" customWidth="1"/>
    <col min="14855" max="14855" width="10.44140625" style="92" bestFit="1" customWidth="1"/>
    <col min="14856" max="15105" width="8.88671875" style="92"/>
    <col min="15106" max="15106" width="27.5546875" style="92" bestFit="1" customWidth="1"/>
    <col min="15107" max="15107" width="18.6640625" style="92" bestFit="1" customWidth="1"/>
    <col min="15108" max="15108" width="12.88671875" style="92" bestFit="1" customWidth="1"/>
    <col min="15109" max="15109" width="9.5546875" style="92" bestFit="1" customWidth="1"/>
    <col min="15110" max="15110" width="22" style="92" bestFit="1" customWidth="1"/>
    <col min="15111" max="15111" width="10.44140625" style="92" bestFit="1" customWidth="1"/>
    <col min="15112" max="15361" width="8.88671875" style="92"/>
    <col min="15362" max="15362" width="27.5546875" style="92" bestFit="1" customWidth="1"/>
    <col min="15363" max="15363" width="18.6640625" style="92" bestFit="1" customWidth="1"/>
    <col min="15364" max="15364" width="12.88671875" style="92" bestFit="1" customWidth="1"/>
    <col min="15365" max="15365" width="9.5546875" style="92" bestFit="1" customWidth="1"/>
    <col min="15366" max="15366" width="22" style="92" bestFit="1" customWidth="1"/>
    <col min="15367" max="15367" width="10.44140625" style="92" bestFit="1" customWidth="1"/>
    <col min="15368" max="15617" width="8.88671875" style="92"/>
    <col min="15618" max="15618" width="27.5546875" style="92" bestFit="1" customWidth="1"/>
    <col min="15619" max="15619" width="18.6640625" style="92" bestFit="1" customWidth="1"/>
    <col min="15620" max="15620" width="12.88671875" style="92" bestFit="1" customWidth="1"/>
    <col min="15621" max="15621" width="9.5546875" style="92" bestFit="1" customWidth="1"/>
    <col min="15622" max="15622" width="22" style="92" bestFit="1" customWidth="1"/>
    <col min="15623" max="15623" width="10.44140625" style="92" bestFit="1" customWidth="1"/>
    <col min="15624" max="15873" width="8.88671875" style="92"/>
    <col min="15874" max="15874" width="27.5546875" style="92" bestFit="1" customWidth="1"/>
    <col min="15875" max="15875" width="18.6640625" style="92" bestFit="1" customWidth="1"/>
    <col min="15876" max="15876" width="12.88671875" style="92" bestFit="1" customWidth="1"/>
    <col min="15877" max="15877" width="9.5546875" style="92" bestFit="1" customWidth="1"/>
    <col min="15878" max="15878" width="22" style="92" bestFit="1" customWidth="1"/>
    <col min="15879" max="15879" width="10.44140625" style="92" bestFit="1" customWidth="1"/>
    <col min="15880" max="16129" width="8.88671875" style="92"/>
    <col min="16130" max="16130" width="27.5546875" style="92" bestFit="1" customWidth="1"/>
    <col min="16131" max="16131" width="18.6640625" style="92" bestFit="1" customWidth="1"/>
    <col min="16132" max="16132" width="12.88671875" style="92" bestFit="1" customWidth="1"/>
    <col min="16133" max="16133" width="9.5546875" style="92" bestFit="1" customWidth="1"/>
    <col min="16134" max="16134" width="22" style="92" bestFit="1" customWidth="1"/>
    <col min="16135" max="16135" width="10.44140625" style="92" bestFit="1" customWidth="1"/>
    <col min="16136" max="16384" width="8.88671875" style="92"/>
  </cols>
  <sheetData>
    <row r="1" spans="1:24" x14ac:dyDescent="0.3">
      <c r="A1" s="130" t="s">
        <v>32</v>
      </c>
      <c r="B1" s="44"/>
      <c r="C1" s="44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4" x14ac:dyDescent="0.3">
      <c r="A2" s="43"/>
      <c r="B2" s="44"/>
      <c r="C2" s="44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4" x14ac:dyDescent="0.3">
      <c r="A3" s="43"/>
      <c r="B3" s="44"/>
      <c r="C3" s="44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</row>
    <row r="4" spans="1:24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</row>
    <row r="5" spans="1:24" x14ac:dyDescent="0.3">
      <c r="A5" s="107" t="s">
        <v>33</v>
      </c>
      <c r="B5" s="108" t="s">
        <v>34</v>
      </c>
      <c r="C5" s="112">
        <v>44896</v>
      </c>
      <c r="D5" s="112">
        <v>44866</v>
      </c>
      <c r="E5" s="112">
        <v>44835</v>
      </c>
      <c r="F5" s="112">
        <v>44805</v>
      </c>
      <c r="G5" s="112">
        <v>44774</v>
      </c>
      <c r="H5" s="112">
        <v>44743</v>
      </c>
      <c r="I5" s="112">
        <v>44713</v>
      </c>
      <c r="J5" s="112">
        <v>44682</v>
      </c>
      <c r="K5" s="112">
        <v>44652</v>
      </c>
      <c r="L5" s="112">
        <v>44621</v>
      </c>
      <c r="M5" s="112">
        <v>44593</v>
      </c>
      <c r="N5" s="131">
        <v>44562</v>
      </c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s="91" customFormat="1" x14ac:dyDescent="0.3">
      <c r="A6" s="117" t="s">
        <v>42</v>
      </c>
      <c r="B6" s="118">
        <f>SUM(C6:N6)</f>
        <v>14744002.99</v>
      </c>
      <c r="C6" s="118">
        <v>1223159.83</v>
      </c>
      <c r="D6" s="118">
        <v>1223159.83</v>
      </c>
      <c r="E6" s="118">
        <v>1223159.83</v>
      </c>
      <c r="F6" s="118">
        <v>1223159.83</v>
      </c>
      <c r="G6" s="118">
        <v>1223159.83</v>
      </c>
      <c r="H6" s="118">
        <v>735618.83</v>
      </c>
      <c r="I6" s="118">
        <v>1304416.67</v>
      </c>
      <c r="J6" s="118">
        <v>1304416.67</v>
      </c>
      <c r="K6" s="118">
        <v>1304416.67</v>
      </c>
      <c r="L6" s="118">
        <v>1370501.66</v>
      </c>
      <c r="M6" s="118">
        <v>1304416.67</v>
      </c>
      <c r="N6" s="118">
        <v>1304416.67</v>
      </c>
      <c r="O6" s="132"/>
    </row>
    <row r="7" spans="1:24" s="91" customFormat="1" x14ac:dyDescent="0.3">
      <c r="A7" s="119" t="s">
        <v>39</v>
      </c>
      <c r="B7" s="120"/>
      <c r="C7" s="120"/>
      <c r="D7" s="120"/>
      <c r="E7" s="120"/>
      <c r="F7" s="120"/>
      <c r="G7" s="121"/>
      <c r="H7" s="121"/>
      <c r="I7" s="121"/>
      <c r="J7" s="121"/>
      <c r="K7" s="121"/>
      <c r="L7" s="121"/>
      <c r="M7" s="121"/>
      <c r="N7" s="121"/>
    </row>
    <row r="8" spans="1:24" s="91" customFormat="1" x14ac:dyDescent="0.3">
      <c r="A8" s="119" t="s">
        <v>41</v>
      </c>
      <c r="B8" s="120"/>
      <c r="C8" s="120"/>
      <c r="D8" s="120"/>
      <c r="E8" s="120"/>
      <c r="F8" s="120"/>
      <c r="G8" s="121"/>
      <c r="H8" s="121"/>
      <c r="I8" s="121"/>
      <c r="J8" s="121"/>
      <c r="K8" s="121"/>
      <c r="L8" s="121"/>
      <c r="M8" s="121"/>
      <c r="N8" s="121"/>
    </row>
    <row r="9" spans="1:24" s="91" customFormat="1" x14ac:dyDescent="0.3">
      <c r="A9" s="45" t="s">
        <v>35</v>
      </c>
      <c r="B9" s="77">
        <f>SUM(B6:B8)</f>
        <v>14744002.99</v>
      </c>
      <c r="C9" s="77">
        <f t="shared" ref="C9:N9" si="0">SUM(C6:C7)</f>
        <v>1223159.83</v>
      </c>
      <c r="D9" s="77">
        <f t="shared" si="0"/>
        <v>1223159.83</v>
      </c>
      <c r="E9" s="77">
        <f t="shared" si="0"/>
        <v>1223159.83</v>
      </c>
      <c r="F9" s="77">
        <f t="shared" si="0"/>
        <v>1223159.83</v>
      </c>
      <c r="G9" s="77">
        <f t="shared" si="0"/>
        <v>1223159.83</v>
      </c>
      <c r="H9" s="77">
        <f t="shared" si="0"/>
        <v>735618.83</v>
      </c>
      <c r="I9" s="77">
        <f t="shared" si="0"/>
        <v>1304416.67</v>
      </c>
      <c r="J9" s="77">
        <f t="shared" si="0"/>
        <v>1304416.67</v>
      </c>
      <c r="K9" s="77">
        <f t="shared" si="0"/>
        <v>1304416.67</v>
      </c>
      <c r="L9" s="77">
        <f t="shared" si="0"/>
        <v>1370501.66</v>
      </c>
      <c r="M9" s="77">
        <f t="shared" si="0"/>
        <v>1304416.67</v>
      </c>
      <c r="N9" s="77">
        <f t="shared" si="0"/>
        <v>1304416.67</v>
      </c>
    </row>
    <row r="10" spans="1:24" x14ac:dyDescent="0.3">
      <c r="A10" s="122" t="s">
        <v>38</v>
      </c>
      <c r="B10" s="123">
        <f>'Qualified 12.2022'!D40</f>
        <v>14744002.99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91"/>
      <c r="P10" s="91"/>
      <c r="Q10" s="91"/>
      <c r="R10" s="91"/>
      <c r="S10" s="91"/>
      <c r="T10" s="91"/>
      <c r="U10" s="91"/>
      <c r="V10" s="91"/>
      <c r="W10" s="91"/>
      <c r="X10" s="91"/>
    </row>
    <row r="11" spans="1:24" x14ac:dyDescent="0.3">
      <c r="A11" s="122" t="s">
        <v>79</v>
      </c>
      <c r="B11" s="124">
        <f>B9-B10</f>
        <v>0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P11" s="91"/>
      <c r="Q11" s="91"/>
      <c r="R11" s="91"/>
      <c r="S11" s="91"/>
      <c r="T11" s="91"/>
      <c r="U11" s="91"/>
      <c r="V11" s="91"/>
      <c r="W11" s="91"/>
      <c r="X11" s="91"/>
    </row>
    <row r="12" spans="1:24" x14ac:dyDescent="0.3">
      <c r="A12" s="122"/>
      <c r="B12" s="124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  <c r="P12" s="91"/>
      <c r="Q12" s="91"/>
      <c r="R12" s="91"/>
      <c r="S12" s="91"/>
      <c r="T12" s="91"/>
      <c r="U12" s="91"/>
      <c r="V12" s="91"/>
      <c r="W12" s="91"/>
      <c r="X12" s="91"/>
    </row>
    <row r="13" spans="1:24" x14ac:dyDescent="0.3">
      <c r="A13" s="91"/>
      <c r="B13" s="93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</row>
    <row r="14" spans="1:24" x14ac:dyDescent="0.3">
      <c r="A14" s="94"/>
      <c r="B14" s="95"/>
      <c r="D14" s="91"/>
      <c r="E14" s="91"/>
      <c r="F14" s="91"/>
      <c r="G14" s="91"/>
      <c r="H14" s="95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</row>
    <row r="15" spans="1:24" ht="21" x14ac:dyDescent="0.4">
      <c r="A15" s="91"/>
      <c r="B15" s="96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23" spans="1:8" x14ac:dyDescent="0.3">
      <c r="H23" s="91"/>
    </row>
    <row r="24" spans="1:8" x14ac:dyDescent="0.3">
      <c r="H24" s="91"/>
    </row>
    <row r="28" spans="1:8" x14ac:dyDescent="0.3">
      <c r="A28" s="97"/>
    </row>
    <row r="36" spans="4:8" x14ac:dyDescent="0.3">
      <c r="D36" s="98"/>
    </row>
    <row r="37" spans="4:8" x14ac:dyDescent="0.3">
      <c r="D37" s="98"/>
    </row>
    <row r="38" spans="4:8" x14ac:dyDescent="0.3">
      <c r="D38" s="98"/>
    </row>
    <row r="39" spans="4:8" x14ac:dyDescent="0.3">
      <c r="D39" s="98"/>
    </row>
    <row r="40" spans="4:8" x14ac:dyDescent="0.3">
      <c r="D40" s="98"/>
      <c r="H40" s="98"/>
    </row>
    <row r="41" spans="4:8" x14ac:dyDescent="0.3">
      <c r="D41" s="106"/>
      <c r="H41" s="98"/>
    </row>
    <row r="42" spans="4:8" x14ac:dyDescent="0.3">
      <c r="H42" s="98"/>
    </row>
    <row r="43" spans="4:8" x14ac:dyDescent="0.3">
      <c r="H43" s="98"/>
    </row>
    <row r="44" spans="4:8" x14ac:dyDescent="0.3">
      <c r="H44" s="98"/>
    </row>
    <row r="45" spans="4:8" x14ac:dyDescent="0.3">
      <c r="H45" s="98"/>
    </row>
    <row r="46" spans="4:8" x14ac:dyDescent="0.3">
      <c r="H46" s="98"/>
    </row>
    <row r="47" spans="4:8" x14ac:dyDescent="0.3">
      <c r="H47" s="98"/>
    </row>
    <row r="75" spans="2:10" x14ac:dyDescent="0.3">
      <c r="B75"/>
      <c r="C75"/>
      <c r="D75"/>
      <c r="E75"/>
      <c r="F75"/>
      <c r="G75"/>
      <c r="H75"/>
      <c r="I75"/>
      <c r="J75"/>
    </row>
    <row r="76" spans="2:10" x14ac:dyDescent="0.3">
      <c r="B76"/>
      <c r="C76"/>
      <c r="D76"/>
      <c r="E76"/>
      <c r="F76"/>
      <c r="G76"/>
      <c r="H76"/>
      <c r="I76"/>
      <c r="J76"/>
    </row>
    <row r="77" spans="2:10" x14ac:dyDescent="0.3">
      <c r="B77"/>
      <c r="C77"/>
      <c r="D77"/>
      <c r="E77"/>
      <c r="F77"/>
      <c r="G77"/>
      <c r="H77"/>
      <c r="I77"/>
      <c r="J77"/>
    </row>
    <row r="78" spans="2:10" x14ac:dyDescent="0.3">
      <c r="B78"/>
      <c r="C78"/>
      <c r="D78"/>
      <c r="E78"/>
      <c r="F78"/>
      <c r="G78"/>
      <c r="H78"/>
      <c r="I78"/>
      <c r="J78"/>
    </row>
    <row r="79" spans="2:10" x14ac:dyDescent="0.3">
      <c r="B79"/>
      <c r="C79"/>
      <c r="D79"/>
      <c r="E79"/>
      <c r="F79"/>
      <c r="G79"/>
      <c r="H79"/>
      <c r="I79"/>
      <c r="J79"/>
    </row>
    <row r="80" spans="2:10" x14ac:dyDescent="0.3">
      <c r="B80"/>
      <c r="C80"/>
      <c r="D80"/>
      <c r="E80"/>
      <c r="F80"/>
      <c r="G80"/>
      <c r="H80"/>
      <c r="I80"/>
      <c r="J80"/>
    </row>
    <row r="81" spans="2:10" x14ac:dyDescent="0.3">
      <c r="B81"/>
      <c r="C81"/>
      <c r="D81"/>
      <c r="E81"/>
      <c r="F81"/>
      <c r="G81"/>
      <c r="H81"/>
      <c r="I81"/>
      <c r="J81"/>
    </row>
    <row r="82" spans="2:10" x14ac:dyDescent="0.3">
      <c r="B82"/>
      <c r="C82"/>
      <c r="D82"/>
      <c r="E82"/>
      <c r="F82"/>
      <c r="G82"/>
      <c r="H82"/>
      <c r="I82"/>
      <c r="J82"/>
    </row>
    <row r="83" spans="2:10" x14ac:dyDescent="0.3">
      <c r="B83"/>
      <c r="C83"/>
      <c r="D83"/>
      <c r="E83"/>
      <c r="F83"/>
      <c r="G83"/>
      <c r="H83"/>
      <c r="I83"/>
      <c r="J83"/>
    </row>
    <row r="84" spans="2:10" x14ac:dyDescent="0.3">
      <c r="B84"/>
      <c r="C84"/>
      <c r="D84"/>
      <c r="E84"/>
      <c r="F84"/>
      <c r="G84"/>
      <c r="H84"/>
      <c r="I84"/>
      <c r="J84"/>
    </row>
    <row r="85" spans="2:10" x14ac:dyDescent="0.3">
      <c r="B85"/>
      <c r="C85"/>
      <c r="D85"/>
      <c r="E85"/>
      <c r="F85"/>
      <c r="G85"/>
      <c r="H85"/>
      <c r="I85"/>
      <c r="J85"/>
    </row>
    <row r="86" spans="2:10" x14ac:dyDescent="0.3">
      <c r="B86"/>
      <c r="C86"/>
      <c r="D86"/>
      <c r="E86"/>
      <c r="F86"/>
      <c r="G86"/>
      <c r="H86"/>
      <c r="I86"/>
      <c r="J86"/>
    </row>
    <row r="87" spans="2:10" x14ac:dyDescent="0.3">
      <c r="B87"/>
      <c r="C87"/>
      <c r="D87"/>
      <c r="E87"/>
      <c r="F87"/>
      <c r="G87"/>
      <c r="H87"/>
      <c r="I87"/>
      <c r="J87"/>
    </row>
  </sheetData>
  <pageMargins left="0.7" right="0.7" top="0.75" bottom="0.75" header="0.3" footer="0.3"/>
  <pageSetup scale="49" orientation="landscape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29"/>
  <sheetViews>
    <sheetView workbookViewId="0">
      <selection activeCell="T32" sqref="T32"/>
    </sheetView>
  </sheetViews>
  <sheetFormatPr defaultColWidth="9.109375" defaultRowHeight="13.2" x14ac:dyDescent="0.25"/>
  <cols>
    <col min="1" max="1" width="26.44140625" style="2" bestFit="1" customWidth="1"/>
    <col min="2" max="2" width="33.5546875" style="2" customWidth="1"/>
    <col min="3" max="3" width="2.88671875" style="34" bestFit="1" customWidth="1"/>
    <col min="4" max="4" width="15" style="2" bestFit="1" customWidth="1"/>
    <col min="5" max="5" width="15.109375" style="2" bestFit="1" customWidth="1"/>
    <col min="6" max="16384" width="9.109375" style="2"/>
  </cols>
  <sheetData>
    <row r="1" spans="1:5" ht="13.8" x14ac:dyDescent="0.25">
      <c r="A1" s="21" t="s">
        <v>0</v>
      </c>
      <c r="B1" s="22"/>
      <c r="C1" s="87"/>
    </row>
    <row r="2" spans="1:5" ht="13.8" x14ac:dyDescent="0.25">
      <c r="A2" s="23" t="s">
        <v>22</v>
      </c>
      <c r="B2" s="22"/>
      <c r="C2" s="88"/>
    </row>
    <row r="3" spans="1:5" x14ac:dyDescent="0.25">
      <c r="A3" s="24" t="str">
        <f>'Qualified - Actual'!A3</f>
        <v>Test Year: Jan - Dec 2022</v>
      </c>
      <c r="B3" s="22"/>
      <c r="C3" s="88"/>
    </row>
    <row r="4" spans="1:5" x14ac:dyDescent="0.25">
      <c r="A4" s="24"/>
      <c r="B4" s="22"/>
      <c r="C4" s="88"/>
    </row>
    <row r="5" spans="1:5" ht="13.8" thickBot="1" x14ac:dyDescent="0.3">
      <c r="A5" s="25"/>
      <c r="B5" s="25"/>
      <c r="C5" s="49"/>
    </row>
    <row r="6" spans="1:5" ht="15" thickBot="1" x14ac:dyDescent="0.35">
      <c r="A6" s="26" t="s">
        <v>13</v>
      </c>
      <c r="B6" s="27" t="s">
        <v>23</v>
      </c>
      <c r="C6" s="50"/>
      <c r="E6" s="44"/>
    </row>
    <row r="7" spans="1:5" ht="15" thickTop="1" x14ac:dyDescent="0.3">
      <c r="A7" s="30" t="s">
        <v>24</v>
      </c>
      <c r="B7" s="72">
        <f>'Restated 4Y Average'!B11</f>
        <v>18000000</v>
      </c>
      <c r="C7" s="31"/>
      <c r="D7" s="52"/>
      <c r="E7" s="89"/>
    </row>
    <row r="8" spans="1:5" ht="14.4" x14ac:dyDescent="0.3">
      <c r="A8" s="2" t="s">
        <v>15</v>
      </c>
      <c r="B8" s="73">
        <f>B7</f>
        <v>18000000</v>
      </c>
      <c r="C8" s="28" t="s">
        <v>16</v>
      </c>
      <c r="E8" s="44"/>
    </row>
    <row r="9" spans="1:5" ht="14.4" x14ac:dyDescent="0.3">
      <c r="B9" s="73"/>
      <c r="C9" s="28"/>
      <c r="E9" s="44"/>
    </row>
    <row r="10" spans="1:5" ht="14.4" x14ac:dyDescent="0.3">
      <c r="B10" s="74"/>
      <c r="C10" s="49"/>
      <c r="E10" s="44"/>
    </row>
    <row r="11" spans="1:5" ht="14.4" x14ac:dyDescent="0.3">
      <c r="A11" s="2" t="s">
        <v>17</v>
      </c>
      <c r="B11" s="75">
        <f>B8</f>
        <v>18000000</v>
      </c>
      <c r="C11" s="51" t="str">
        <f>C8</f>
        <v>r1</v>
      </c>
      <c r="D11" s="52"/>
      <c r="E11" s="44"/>
    </row>
    <row r="12" spans="1:5" ht="14.4" x14ac:dyDescent="0.3">
      <c r="B12" s="116">
        <f>[1]Lead!$G$43</f>
        <v>0.47584930938870212</v>
      </c>
      <c r="C12" s="53"/>
      <c r="D12" s="90"/>
      <c r="E12" s="44"/>
    </row>
    <row r="13" spans="1:5" ht="14.4" x14ac:dyDescent="0.3">
      <c r="B13" s="75">
        <f>B11*B12</f>
        <v>8565287.5689966381</v>
      </c>
      <c r="C13" s="51" t="s">
        <v>18</v>
      </c>
      <c r="D13" s="52"/>
      <c r="E13" s="89"/>
    </row>
    <row r="14" spans="1:5" ht="14.4" x14ac:dyDescent="0.3">
      <c r="B14" s="75"/>
      <c r="C14" s="51"/>
      <c r="E14" s="44"/>
    </row>
    <row r="15" spans="1:5" ht="14.4" x14ac:dyDescent="0.3">
      <c r="B15" s="74"/>
      <c r="C15" s="49"/>
      <c r="E15" s="44"/>
    </row>
    <row r="16" spans="1:5" ht="14.4" x14ac:dyDescent="0.3">
      <c r="A16" s="2" t="s">
        <v>19</v>
      </c>
      <c r="B16" s="75">
        <f>B13</f>
        <v>8565287.5689966381</v>
      </c>
      <c r="C16" s="51" t="s">
        <v>18</v>
      </c>
      <c r="E16" s="44"/>
    </row>
    <row r="17" spans="1:5" ht="14.4" x14ac:dyDescent="0.3">
      <c r="B17" s="116">
        <f>[1]Lead!$E$40</f>
        <v>0.72770000000000001</v>
      </c>
      <c r="C17" s="53"/>
      <c r="D17" s="90"/>
      <c r="E17" s="44"/>
    </row>
    <row r="18" spans="1:5" ht="14.4" x14ac:dyDescent="0.3">
      <c r="B18" s="76">
        <f>B16*B17</f>
        <v>6232959.7639588537</v>
      </c>
      <c r="C18" s="54"/>
      <c r="D18" s="52"/>
      <c r="E18" s="89"/>
    </row>
    <row r="19" spans="1:5" ht="14.4" x14ac:dyDescent="0.3">
      <c r="B19" s="74"/>
      <c r="C19" s="49"/>
      <c r="E19" s="44"/>
    </row>
    <row r="20" spans="1:5" ht="14.4" x14ac:dyDescent="0.3">
      <c r="B20" s="74"/>
      <c r="C20" s="49"/>
      <c r="E20" s="44"/>
    </row>
    <row r="21" spans="1:5" ht="14.4" x14ac:dyDescent="0.3">
      <c r="A21" s="2" t="s">
        <v>20</v>
      </c>
      <c r="B21" s="75">
        <f>B13</f>
        <v>8565287.5689966381</v>
      </c>
      <c r="C21" s="51" t="s">
        <v>18</v>
      </c>
      <c r="E21" s="44"/>
    </row>
    <row r="22" spans="1:5" ht="14.4" x14ac:dyDescent="0.3">
      <c r="B22" s="116">
        <f>[1]Lead!$F$40</f>
        <v>0.27229999999999999</v>
      </c>
      <c r="C22" s="53"/>
      <c r="D22" s="90"/>
      <c r="E22" s="44"/>
    </row>
    <row r="23" spans="1:5" ht="14.4" x14ac:dyDescent="0.3">
      <c r="B23" s="76">
        <f>B21*B22</f>
        <v>2332327.8050377844</v>
      </c>
      <c r="C23" s="55"/>
      <c r="E23" s="44"/>
    </row>
    <row r="24" spans="1:5" ht="14.4" x14ac:dyDescent="0.3">
      <c r="B24" s="74"/>
      <c r="C24" s="49"/>
      <c r="E24" s="44"/>
    </row>
    <row r="25" spans="1:5" ht="14.4" x14ac:dyDescent="0.3">
      <c r="B25" s="74"/>
      <c r="C25" s="49"/>
      <c r="E25" s="44"/>
    </row>
    <row r="26" spans="1:5" ht="14.4" x14ac:dyDescent="0.3">
      <c r="A26" s="2" t="s">
        <v>21</v>
      </c>
      <c r="B26" s="76">
        <f>B18+B23</f>
        <v>8565287.5689966381</v>
      </c>
      <c r="C26" s="51" t="s">
        <v>18</v>
      </c>
      <c r="E26" s="44"/>
    </row>
    <row r="27" spans="1:5" ht="14.4" x14ac:dyDescent="0.3">
      <c r="A27" s="113" t="s">
        <v>40</v>
      </c>
      <c r="B27" s="114">
        <f>+B13-B26</f>
        <v>0</v>
      </c>
      <c r="C27" s="49"/>
      <c r="E27" s="44"/>
    </row>
    <row r="28" spans="1:5" ht="14.4" x14ac:dyDescent="0.3">
      <c r="E28" s="44"/>
    </row>
    <row r="29" spans="1:5" ht="17.399999999999999" x14ac:dyDescent="0.3">
      <c r="B29" s="40"/>
      <c r="E29" s="69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1"/>
  <sheetViews>
    <sheetView workbookViewId="0">
      <selection activeCell="T32" sqref="T32"/>
    </sheetView>
  </sheetViews>
  <sheetFormatPr defaultColWidth="9.109375" defaultRowHeight="14.4" x14ac:dyDescent="0.3"/>
  <cols>
    <col min="1" max="1" width="32.44140625" style="1" customWidth="1"/>
    <col min="2" max="2" width="42.6640625" style="2" customWidth="1"/>
    <col min="3" max="3" width="2.6640625" style="29" customWidth="1"/>
    <col min="4" max="4" width="13.88671875" style="1" bestFit="1" customWidth="1"/>
    <col min="5" max="8" width="9.109375" style="1"/>
    <col min="9" max="9" width="14" style="36" bestFit="1" customWidth="1"/>
    <col min="10" max="16384" width="9.109375" style="1"/>
  </cols>
  <sheetData>
    <row r="1" spans="1:4" x14ac:dyDescent="0.3">
      <c r="A1" s="64" t="s">
        <v>0</v>
      </c>
    </row>
    <row r="2" spans="1:4" x14ac:dyDescent="0.3">
      <c r="A2" s="65" t="s">
        <v>36</v>
      </c>
    </row>
    <row r="3" spans="1:4" x14ac:dyDescent="0.3">
      <c r="A3" s="32"/>
      <c r="B3" s="30"/>
    </row>
    <row r="4" spans="1:4" x14ac:dyDescent="0.3">
      <c r="A4" s="47" t="s">
        <v>13</v>
      </c>
      <c r="B4" s="33" t="s">
        <v>25</v>
      </c>
      <c r="C4" s="34"/>
      <c r="D4" s="2"/>
    </row>
    <row r="5" spans="1:4" x14ac:dyDescent="0.3">
      <c r="A5" s="39" t="s">
        <v>73</v>
      </c>
      <c r="B5" s="58">
        <f>'Cash Contrib'!B6</f>
        <v>18000000</v>
      </c>
      <c r="C5" s="34"/>
      <c r="D5" s="2"/>
    </row>
    <row r="6" spans="1:4" x14ac:dyDescent="0.3">
      <c r="A6" s="39" t="s">
        <v>74</v>
      </c>
      <c r="B6" s="58">
        <f>'Cash Contrib'!B9</f>
        <v>18000000</v>
      </c>
      <c r="C6" s="34"/>
      <c r="D6" s="2"/>
    </row>
    <row r="7" spans="1:4" x14ac:dyDescent="0.3">
      <c r="A7" s="39" t="s">
        <v>86</v>
      </c>
      <c r="B7" s="58">
        <f>'Cash Contrib'!B12</f>
        <v>18000000</v>
      </c>
      <c r="C7" s="34"/>
      <c r="D7" s="2"/>
    </row>
    <row r="8" spans="1:4" x14ac:dyDescent="0.3">
      <c r="A8" s="39" t="s">
        <v>89</v>
      </c>
      <c r="B8" s="59">
        <f>'Cash Contrib'!B15</f>
        <v>18000000</v>
      </c>
      <c r="C8" s="34"/>
      <c r="D8" s="100"/>
    </row>
    <row r="9" spans="1:4" x14ac:dyDescent="0.3">
      <c r="A9" s="2" t="s">
        <v>15</v>
      </c>
      <c r="B9" s="60">
        <f>SUM(B5:B8)</f>
        <v>72000000</v>
      </c>
      <c r="C9" s="34"/>
      <c r="D9" s="2"/>
    </row>
    <row r="10" spans="1:4" x14ac:dyDescent="0.3">
      <c r="A10" s="2"/>
      <c r="B10" s="56"/>
      <c r="C10" s="34"/>
      <c r="D10" s="2"/>
    </row>
    <row r="11" spans="1:4" ht="15" thickBot="1" x14ac:dyDescent="0.35">
      <c r="A11" s="35" t="s">
        <v>26</v>
      </c>
      <c r="B11" s="61">
        <f>B9/4</f>
        <v>18000000</v>
      </c>
      <c r="C11" s="34"/>
      <c r="D11" s="2"/>
    </row>
    <row r="12" spans="1:4" ht="15" thickTop="1" x14ac:dyDescent="0.3">
      <c r="A12" s="2"/>
      <c r="B12" s="57"/>
      <c r="C12" s="34"/>
      <c r="D12" s="2"/>
    </row>
    <row r="13" spans="1:4" x14ac:dyDescent="0.3">
      <c r="A13" s="2"/>
      <c r="B13" s="57"/>
      <c r="C13" s="34"/>
      <c r="D13" s="2"/>
    </row>
    <row r="14" spans="1:4" x14ac:dyDescent="0.3">
      <c r="A14" s="2"/>
      <c r="B14" s="57"/>
      <c r="C14" s="34"/>
      <c r="D14" s="2"/>
    </row>
    <row r="15" spans="1:4" x14ac:dyDescent="0.3">
      <c r="A15" s="2"/>
      <c r="B15" s="57"/>
      <c r="C15" s="34"/>
      <c r="D15" s="2"/>
    </row>
    <row r="16" spans="1:4" x14ac:dyDescent="0.3">
      <c r="A16" s="2"/>
      <c r="B16" s="57"/>
      <c r="C16" s="34"/>
      <c r="D16" s="2"/>
    </row>
    <row r="17" spans="1:8" x14ac:dyDescent="0.3">
      <c r="A17" s="2"/>
      <c r="C17" s="34"/>
      <c r="D17" s="2"/>
    </row>
    <row r="18" spans="1:8" x14ac:dyDescent="0.3">
      <c r="A18" s="2"/>
      <c r="C18" s="34"/>
      <c r="D18" s="2"/>
    </row>
    <row r="19" spans="1:8" x14ac:dyDescent="0.3">
      <c r="A19" s="2"/>
      <c r="C19" s="34"/>
      <c r="D19" s="2"/>
    </row>
    <row r="20" spans="1:8" x14ac:dyDescent="0.3">
      <c r="A20" s="2"/>
      <c r="C20" s="34"/>
      <c r="D20" s="2"/>
      <c r="H20" s="2"/>
    </row>
    <row r="21" spans="1:8" x14ac:dyDescent="0.3">
      <c r="A21" s="2"/>
      <c r="C21" s="34"/>
      <c r="D21" s="2"/>
      <c r="H21" s="2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Normal="100" workbookViewId="0">
      <selection activeCell="Z24" sqref="Z24"/>
    </sheetView>
  </sheetViews>
  <sheetFormatPr defaultRowHeight="14.4" x14ac:dyDescent="0.3"/>
  <cols>
    <col min="1" max="1" width="11.109375" customWidth="1"/>
    <col min="2" max="2" width="11.44140625" bestFit="1" customWidth="1"/>
  </cols>
  <sheetData>
    <row r="1" spans="1:4" x14ac:dyDescent="0.3">
      <c r="A1" s="67" t="s">
        <v>88</v>
      </c>
      <c r="B1" s="44"/>
    </row>
    <row r="2" spans="1:4" x14ac:dyDescent="0.3">
      <c r="B2" s="44"/>
    </row>
    <row r="3" spans="1:4" x14ac:dyDescent="0.3">
      <c r="A3" s="41" t="s">
        <v>28</v>
      </c>
      <c r="B3" s="70" t="s">
        <v>29</v>
      </c>
      <c r="C3" s="63" t="s">
        <v>30</v>
      </c>
      <c r="D3" s="42"/>
    </row>
    <row r="4" spans="1:4" x14ac:dyDescent="0.3">
      <c r="A4" s="44"/>
      <c r="B4" s="44"/>
      <c r="C4" s="44"/>
      <c r="D4" s="44"/>
    </row>
    <row r="5" spans="1:4" x14ac:dyDescent="0.3">
      <c r="A5" s="125">
        <v>43720</v>
      </c>
      <c r="B5" s="126">
        <v>18000000</v>
      </c>
      <c r="C5" s="127">
        <v>22830023</v>
      </c>
    </row>
    <row r="6" spans="1:4" ht="15" thickBot="1" x14ac:dyDescent="0.35">
      <c r="A6" s="128"/>
      <c r="B6" s="129">
        <f>SUM(B5:B5)</f>
        <v>18000000</v>
      </c>
      <c r="C6" s="128"/>
    </row>
    <row r="7" spans="1:4" ht="15" thickTop="1" x14ac:dyDescent="0.3">
      <c r="B7" s="44"/>
    </row>
    <row r="8" spans="1:4" x14ac:dyDescent="0.3">
      <c r="A8" s="125">
        <v>44084</v>
      </c>
      <c r="B8" s="126">
        <v>18000000</v>
      </c>
      <c r="C8" s="127">
        <v>22830023</v>
      </c>
    </row>
    <row r="9" spans="1:4" ht="15" thickBot="1" x14ac:dyDescent="0.35">
      <c r="A9" s="66"/>
      <c r="B9" s="71">
        <f>SUM(B8:B8)</f>
        <v>18000000</v>
      </c>
      <c r="C9" s="48"/>
      <c r="D9" s="44"/>
    </row>
    <row r="10" spans="1:4" ht="15" thickTop="1" x14ac:dyDescent="0.3">
      <c r="A10" s="66"/>
      <c r="B10" s="105"/>
      <c r="C10" s="48"/>
      <c r="D10" s="44"/>
    </row>
    <row r="11" spans="1:4" x14ac:dyDescent="0.3">
      <c r="A11" s="125">
        <v>44449</v>
      </c>
      <c r="B11" s="126">
        <v>18000000</v>
      </c>
      <c r="C11" s="127">
        <v>22830023</v>
      </c>
      <c r="D11" s="44"/>
    </row>
    <row r="12" spans="1:4" ht="15" thickBot="1" x14ac:dyDescent="0.35">
      <c r="A12" s="66"/>
      <c r="B12" s="71">
        <f>SUM(B11:B11)</f>
        <v>18000000</v>
      </c>
      <c r="C12" s="48"/>
      <c r="D12" s="44"/>
    </row>
    <row r="13" spans="1:4" ht="15" thickTop="1" x14ac:dyDescent="0.3">
      <c r="A13" s="66"/>
      <c r="B13" s="105"/>
      <c r="C13" s="48"/>
      <c r="D13" s="44"/>
    </row>
    <row r="14" spans="1:4" x14ac:dyDescent="0.3">
      <c r="A14" s="125">
        <v>44818</v>
      </c>
      <c r="B14" s="126">
        <v>18000000</v>
      </c>
      <c r="C14" s="127">
        <v>22830023</v>
      </c>
      <c r="D14" s="44"/>
    </row>
    <row r="15" spans="1:4" ht="15" thickBot="1" x14ac:dyDescent="0.35">
      <c r="A15" s="66"/>
      <c r="B15" s="71">
        <f>SUM(B14:B14)</f>
        <v>18000000</v>
      </c>
      <c r="C15" s="48"/>
      <c r="D15" s="44"/>
    </row>
    <row r="16" spans="1:4" ht="15" thickTop="1" x14ac:dyDescent="0.3">
      <c r="A16" s="44"/>
      <c r="B16" s="44"/>
      <c r="C16" s="44"/>
      <c r="D16" s="44"/>
    </row>
    <row r="17" spans="1:3" ht="15" thickBot="1" x14ac:dyDescent="0.35">
      <c r="A17" s="67" t="s">
        <v>31</v>
      </c>
      <c r="B17" s="71">
        <f>+B6+B9+B12+B15</f>
        <v>72000000</v>
      </c>
      <c r="C17" s="44"/>
    </row>
    <row r="18" spans="1:3" ht="15" thickTop="1" x14ac:dyDescent="0.3"/>
  </sheetData>
  <pageMargins left="0.7" right="0.7" top="0.75" bottom="0.75" header="0.3" footer="0.3"/>
  <pageSetup orientation="portrait" r:id="rId1"/>
  <headerFooter>
    <oddFooter>&amp;R&amp;P</oddFooter>
  </headerFooter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"/>
  <sheetViews>
    <sheetView workbookViewId="0">
      <selection activeCell="U30" sqref="U30"/>
    </sheetView>
  </sheetViews>
  <sheetFormatPr defaultRowHeight="14.4" x14ac:dyDescent="0.3"/>
  <sheetData/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opLeftCell="A16" zoomScale="90" zoomScaleNormal="90" zoomScaleSheetLayoutView="100" workbookViewId="0">
      <selection activeCell="L25" sqref="L25"/>
    </sheetView>
  </sheetViews>
  <sheetFormatPr defaultColWidth="15.5546875" defaultRowHeight="13.2" x14ac:dyDescent="0.25"/>
  <cols>
    <col min="1" max="1" width="4.109375" style="149" customWidth="1"/>
    <col min="2" max="2" width="5.88671875" style="150" customWidth="1"/>
    <col min="3" max="3" width="0.6640625" style="150" customWidth="1"/>
    <col min="4" max="4" width="21.6640625" style="150" customWidth="1"/>
    <col min="5" max="5" width="0.88671875" style="150" customWidth="1"/>
    <col min="6" max="6" width="21.6640625" style="194" customWidth="1"/>
    <col min="7" max="7" width="0.88671875" style="159" customWidth="1"/>
    <col min="8" max="8" width="21.6640625" style="150" customWidth="1"/>
    <col min="9" max="9" width="17.88671875" style="150" customWidth="1"/>
    <col min="10" max="11" width="15.5546875" style="150" customWidth="1"/>
    <col min="12" max="12" width="17.88671875" style="150" customWidth="1"/>
    <col min="13" max="16384" width="15.5546875" style="150"/>
  </cols>
  <sheetData>
    <row r="1" spans="1:12" ht="11.25" customHeight="1" x14ac:dyDescent="0.25">
      <c r="B1" s="198" t="s">
        <v>91</v>
      </c>
      <c r="C1" s="198"/>
      <c r="D1" s="198"/>
      <c r="E1" s="198"/>
      <c r="F1" s="198"/>
      <c r="G1" s="198"/>
      <c r="H1" s="198"/>
    </row>
    <row r="2" spans="1:12" s="151" customFormat="1" ht="11.25" customHeight="1" x14ac:dyDescent="0.25">
      <c r="A2" s="149"/>
      <c r="B2" s="198" t="s">
        <v>92</v>
      </c>
      <c r="C2" s="198"/>
      <c r="D2" s="198"/>
      <c r="E2" s="198"/>
      <c r="F2" s="198"/>
      <c r="G2" s="198"/>
      <c r="H2" s="198"/>
    </row>
    <row r="3" spans="1:12" ht="11.25" customHeight="1" x14ac:dyDescent="0.25">
      <c r="B3" s="198">
        <v>2022</v>
      </c>
      <c r="C3" s="198"/>
      <c r="D3" s="198"/>
      <c r="E3" s="198"/>
      <c r="F3" s="198"/>
      <c r="G3" s="198"/>
      <c r="H3" s="198"/>
    </row>
    <row r="4" spans="1:12" ht="11.25" customHeight="1" x14ac:dyDescent="0.25">
      <c r="B4" s="152"/>
      <c r="C4" s="152"/>
      <c r="D4" s="152"/>
      <c r="E4" s="153"/>
      <c r="F4" s="152"/>
      <c r="G4" s="153"/>
      <c r="H4" s="152"/>
    </row>
    <row r="5" spans="1:12" ht="11.25" customHeight="1" x14ac:dyDescent="0.25">
      <c r="A5" s="154"/>
      <c r="B5" s="155"/>
      <c r="C5" s="155"/>
      <c r="D5" s="156" t="s">
        <v>93</v>
      </c>
      <c r="E5" s="157"/>
      <c r="F5" s="158"/>
    </row>
    <row r="6" spans="1:12" ht="11.25" customHeight="1" x14ac:dyDescent="0.25">
      <c r="A6" s="160"/>
      <c r="C6" s="161"/>
      <c r="D6" s="162" t="s">
        <v>94</v>
      </c>
      <c r="E6" s="163"/>
      <c r="F6" s="164" t="s">
        <v>95</v>
      </c>
      <c r="G6" s="165"/>
      <c r="H6" s="162" t="s">
        <v>43</v>
      </c>
      <c r="I6" s="166"/>
      <c r="J6" s="166"/>
      <c r="K6" s="166"/>
      <c r="L6" s="166"/>
    </row>
    <row r="7" spans="1:12" ht="52.8" x14ac:dyDescent="0.25">
      <c r="A7" s="160"/>
      <c r="B7" s="167"/>
      <c r="C7" s="168"/>
      <c r="D7" s="169" t="s">
        <v>96</v>
      </c>
      <c r="E7" s="170"/>
      <c r="F7" s="169" t="s">
        <v>97</v>
      </c>
      <c r="H7" s="169" t="s">
        <v>98</v>
      </c>
      <c r="I7" s="166"/>
      <c r="J7" s="166"/>
      <c r="K7" s="166"/>
      <c r="L7" s="166"/>
    </row>
    <row r="8" spans="1:12" ht="14.25" customHeight="1" x14ac:dyDescent="0.25">
      <c r="A8" s="199" t="s">
        <v>44</v>
      </c>
      <c r="B8" s="199"/>
      <c r="C8" s="165"/>
      <c r="D8" s="171">
        <v>0</v>
      </c>
      <c r="E8" s="171"/>
      <c r="F8" s="171">
        <v>63589913.920000002</v>
      </c>
      <c r="G8" s="172"/>
      <c r="H8" s="171">
        <v>127110566</v>
      </c>
      <c r="I8" s="166"/>
      <c r="J8" s="166"/>
      <c r="K8" s="166"/>
      <c r="L8" s="166"/>
    </row>
    <row r="9" spans="1:12" s="177" customFormat="1" ht="14.25" customHeight="1" x14ac:dyDescent="0.25">
      <c r="A9" s="173" t="s">
        <v>45</v>
      </c>
      <c r="B9" s="174" t="s">
        <v>46</v>
      </c>
      <c r="C9" s="175"/>
      <c r="D9" s="135">
        <v>1304416.67</v>
      </c>
      <c r="E9" s="136"/>
      <c r="F9" s="135">
        <v>-1304416.67</v>
      </c>
      <c r="G9" s="136"/>
      <c r="H9" s="135">
        <v>0</v>
      </c>
      <c r="I9" s="176"/>
      <c r="J9" s="176"/>
      <c r="K9" s="176"/>
      <c r="L9" s="176"/>
    </row>
    <row r="10" spans="1:12" s="177" customFormat="1" ht="14.25" customHeight="1" x14ac:dyDescent="0.25">
      <c r="A10" s="173" t="s">
        <v>47</v>
      </c>
      <c r="B10" s="174" t="s">
        <v>46</v>
      </c>
      <c r="C10" s="175"/>
      <c r="D10" s="135">
        <v>0</v>
      </c>
      <c r="E10" s="136"/>
      <c r="F10" s="135">
        <v>1268666.67</v>
      </c>
      <c r="G10" s="136"/>
      <c r="H10" s="137">
        <v>-1268666.67</v>
      </c>
      <c r="I10" s="176"/>
      <c r="J10" s="176"/>
      <c r="K10" s="176"/>
      <c r="L10" s="176"/>
    </row>
    <row r="11" spans="1:12" s="177" customFormat="1" ht="14.25" customHeight="1" x14ac:dyDescent="0.25">
      <c r="A11" s="173" t="s">
        <v>45</v>
      </c>
      <c r="B11" s="174" t="s">
        <v>50</v>
      </c>
      <c r="C11" s="175"/>
      <c r="D11" s="135">
        <v>1304416.67</v>
      </c>
      <c r="E11" s="136"/>
      <c r="F11" s="135">
        <v>-1304416.67</v>
      </c>
      <c r="G11" s="136"/>
      <c r="H11" s="135">
        <v>0</v>
      </c>
      <c r="I11" s="176"/>
      <c r="J11" s="176"/>
      <c r="K11" s="176"/>
      <c r="L11" s="176"/>
    </row>
    <row r="12" spans="1:12" s="177" customFormat="1" ht="14.25" customHeight="1" x14ac:dyDescent="0.25">
      <c r="A12" s="173" t="s">
        <v>47</v>
      </c>
      <c r="B12" s="174" t="s">
        <v>50</v>
      </c>
      <c r="C12" s="175"/>
      <c r="D12" s="135">
        <v>0</v>
      </c>
      <c r="E12" s="136"/>
      <c r="F12" s="135">
        <v>1268666.67</v>
      </c>
      <c r="G12" s="136"/>
      <c r="H12" s="137">
        <v>-1268666.67</v>
      </c>
      <c r="I12" s="176"/>
      <c r="J12" s="176"/>
      <c r="K12" s="176"/>
      <c r="L12" s="176"/>
    </row>
    <row r="13" spans="1:12" s="177" customFormat="1" ht="14.25" customHeight="1" x14ac:dyDescent="0.25">
      <c r="A13" s="173" t="s">
        <v>45</v>
      </c>
      <c r="B13" s="174" t="s">
        <v>51</v>
      </c>
      <c r="C13" s="175"/>
      <c r="D13" s="135">
        <v>1304416.67</v>
      </c>
      <c r="E13" s="136"/>
      <c r="F13" s="135">
        <v>-1304416.67</v>
      </c>
      <c r="G13" s="136"/>
      <c r="H13" s="135">
        <v>0</v>
      </c>
      <c r="I13" s="176"/>
      <c r="J13" s="176"/>
      <c r="K13" s="176"/>
      <c r="L13" s="176"/>
    </row>
    <row r="14" spans="1:12" s="177" customFormat="1" ht="14.25" customHeight="1" x14ac:dyDescent="0.25">
      <c r="A14" s="173" t="s">
        <v>47</v>
      </c>
      <c r="B14" s="174" t="s">
        <v>51</v>
      </c>
      <c r="C14" s="175"/>
      <c r="D14" s="135">
        <v>0</v>
      </c>
      <c r="E14" s="136"/>
      <c r="F14" s="135">
        <v>1268666.67</v>
      </c>
      <c r="G14" s="136"/>
      <c r="H14" s="137">
        <v>-1268666.67</v>
      </c>
      <c r="I14" s="176"/>
      <c r="J14" s="176"/>
      <c r="K14" s="176"/>
      <c r="L14" s="176"/>
    </row>
    <row r="15" spans="1:12" s="177" customFormat="1" ht="14.25" customHeight="1" x14ac:dyDescent="0.25">
      <c r="A15" s="173" t="s">
        <v>48</v>
      </c>
      <c r="B15" s="174" t="s">
        <v>51</v>
      </c>
      <c r="C15" s="175"/>
      <c r="D15" s="135">
        <v>66084.990000000005</v>
      </c>
      <c r="E15" s="136"/>
      <c r="F15" s="135">
        <v>0</v>
      </c>
      <c r="G15" s="136"/>
      <c r="H15" s="137">
        <v>0</v>
      </c>
      <c r="I15" s="176"/>
      <c r="J15" s="176"/>
      <c r="K15" s="176"/>
      <c r="L15" s="176"/>
    </row>
    <row r="16" spans="1:12" s="177" customFormat="1" ht="14.25" customHeight="1" x14ac:dyDescent="0.25">
      <c r="A16" s="173" t="s">
        <v>45</v>
      </c>
      <c r="B16" s="174" t="s">
        <v>55</v>
      </c>
      <c r="C16" s="175"/>
      <c r="D16" s="135">
        <v>1304416.67</v>
      </c>
      <c r="E16" s="136"/>
      <c r="F16" s="135">
        <v>-1304416.67</v>
      </c>
      <c r="G16" s="136"/>
      <c r="H16" s="135">
        <v>0</v>
      </c>
      <c r="I16" s="176"/>
      <c r="J16" s="176"/>
      <c r="K16" s="176"/>
      <c r="L16" s="176"/>
    </row>
    <row r="17" spans="1:12" s="177" customFormat="1" ht="14.25" customHeight="1" x14ac:dyDescent="0.25">
      <c r="A17" s="173" t="s">
        <v>47</v>
      </c>
      <c r="B17" s="174" t="s">
        <v>55</v>
      </c>
      <c r="C17" s="175"/>
      <c r="D17" s="135">
        <v>0</v>
      </c>
      <c r="E17" s="136"/>
      <c r="F17" s="135">
        <v>1268666.67</v>
      </c>
      <c r="G17" s="136"/>
      <c r="H17" s="137">
        <v>-1268666.67</v>
      </c>
      <c r="I17" s="176"/>
      <c r="J17" s="176"/>
      <c r="K17" s="176"/>
      <c r="L17" s="176"/>
    </row>
    <row r="18" spans="1:12" s="177" customFormat="1" ht="14.25" customHeight="1" x14ac:dyDescent="0.25">
      <c r="A18" s="173" t="s">
        <v>45</v>
      </c>
      <c r="B18" s="174" t="s">
        <v>56</v>
      </c>
      <c r="C18" s="175"/>
      <c r="D18" s="135">
        <v>1304416.67</v>
      </c>
      <c r="E18" s="136"/>
      <c r="F18" s="135">
        <v>-1304416.67</v>
      </c>
      <c r="G18" s="136"/>
      <c r="H18" s="135">
        <v>0</v>
      </c>
      <c r="I18" s="176"/>
      <c r="J18" s="176"/>
      <c r="K18" s="176"/>
      <c r="L18" s="176"/>
    </row>
    <row r="19" spans="1:12" s="177" customFormat="1" ht="14.25" customHeight="1" x14ac:dyDescent="0.25">
      <c r="A19" s="173" t="s">
        <v>47</v>
      </c>
      <c r="B19" s="174" t="s">
        <v>56</v>
      </c>
      <c r="C19" s="175"/>
      <c r="D19" s="135">
        <v>0</v>
      </c>
      <c r="E19" s="136"/>
      <c r="F19" s="135">
        <v>1268666.67</v>
      </c>
      <c r="G19" s="136"/>
      <c r="H19" s="137">
        <v>-1268666.67</v>
      </c>
      <c r="I19" s="176"/>
      <c r="J19" s="176"/>
      <c r="K19" s="176"/>
      <c r="L19" s="176"/>
    </row>
    <row r="20" spans="1:12" s="177" customFormat="1" ht="14.25" customHeight="1" x14ac:dyDescent="0.25">
      <c r="A20" s="173" t="s">
        <v>45</v>
      </c>
      <c r="B20" s="174" t="s">
        <v>57</v>
      </c>
      <c r="C20" s="175"/>
      <c r="D20" s="135">
        <v>1304416.67</v>
      </c>
      <c r="E20" s="136"/>
      <c r="F20" s="135">
        <v>-1304416.67</v>
      </c>
      <c r="G20" s="136"/>
      <c r="H20" s="135">
        <v>0</v>
      </c>
      <c r="I20" s="176"/>
      <c r="J20" s="176"/>
      <c r="K20" s="176"/>
      <c r="L20" s="176"/>
    </row>
    <row r="21" spans="1:12" s="177" customFormat="1" ht="14.25" customHeight="1" x14ac:dyDescent="0.25">
      <c r="A21" s="173" t="s">
        <v>47</v>
      </c>
      <c r="B21" s="174" t="s">
        <v>57</v>
      </c>
      <c r="C21" s="175"/>
      <c r="D21" s="135">
        <v>0</v>
      </c>
      <c r="E21" s="136"/>
      <c r="F21" s="135">
        <v>1268666.67</v>
      </c>
      <c r="G21" s="136"/>
      <c r="H21" s="137">
        <v>-1268666.67</v>
      </c>
      <c r="I21" s="176"/>
      <c r="J21" s="176"/>
      <c r="K21" s="176"/>
      <c r="L21" s="176"/>
    </row>
    <row r="22" spans="1:12" s="177" customFormat="1" ht="14.25" customHeight="1" x14ac:dyDescent="0.25">
      <c r="A22" s="173" t="s">
        <v>45</v>
      </c>
      <c r="B22" s="174" t="s">
        <v>58</v>
      </c>
      <c r="C22" s="175"/>
      <c r="D22" s="135">
        <v>1223159.83</v>
      </c>
      <c r="E22" s="136"/>
      <c r="F22" s="135">
        <v>-1223159.83</v>
      </c>
      <c r="G22" s="136"/>
      <c r="H22" s="135">
        <v>0</v>
      </c>
      <c r="I22" s="176"/>
      <c r="J22" s="176"/>
      <c r="K22" s="176"/>
      <c r="L22" s="176"/>
    </row>
    <row r="23" spans="1:12" s="177" customFormat="1" ht="14.25" customHeight="1" x14ac:dyDescent="0.25">
      <c r="A23" s="173" t="s">
        <v>47</v>
      </c>
      <c r="B23" s="174" t="s">
        <v>58</v>
      </c>
      <c r="C23" s="175"/>
      <c r="D23" s="135">
        <v>0</v>
      </c>
      <c r="E23" s="136"/>
      <c r="F23" s="135">
        <v>1256638</v>
      </c>
      <c r="G23" s="136"/>
      <c r="H23" s="137">
        <v>-1256638</v>
      </c>
      <c r="I23" s="176"/>
      <c r="J23" s="176"/>
      <c r="K23" s="176"/>
      <c r="L23" s="176"/>
    </row>
    <row r="24" spans="1:12" s="177" customFormat="1" ht="14.25" customHeight="1" x14ac:dyDescent="0.25">
      <c r="A24" s="173" t="s">
        <v>52</v>
      </c>
      <c r="B24" s="174" t="s">
        <v>58</v>
      </c>
      <c r="C24" s="175"/>
      <c r="D24" s="135">
        <v>-487541</v>
      </c>
      <c r="E24" s="136"/>
      <c r="F24" s="135">
        <v>487541</v>
      </c>
      <c r="G24" s="136"/>
      <c r="H24" s="137"/>
      <c r="I24" s="176"/>
      <c r="J24" s="176"/>
      <c r="K24" s="176"/>
      <c r="L24" s="176"/>
    </row>
    <row r="25" spans="1:12" s="177" customFormat="1" ht="14.25" customHeight="1" x14ac:dyDescent="0.25">
      <c r="A25" s="173" t="s">
        <v>53</v>
      </c>
      <c r="B25" s="174" t="s">
        <v>58</v>
      </c>
      <c r="C25" s="175"/>
      <c r="D25" s="135">
        <v>0</v>
      </c>
      <c r="E25" s="136"/>
      <c r="F25" s="135">
        <v>-72172</v>
      </c>
      <c r="G25" s="136"/>
      <c r="H25" s="137">
        <v>72172</v>
      </c>
      <c r="I25" s="176"/>
      <c r="J25" s="176"/>
      <c r="K25" s="176"/>
      <c r="L25" s="176"/>
    </row>
    <row r="26" spans="1:12" s="177" customFormat="1" ht="14.25" customHeight="1" x14ac:dyDescent="0.25">
      <c r="A26" s="177" t="s">
        <v>61</v>
      </c>
      <c r="B26" s="177" t="s">
        <v>58</v>
      </c>
      <c r="C26" s="175"/>
      <c r="D26" s="178">
        <v>0</v>
      </c>
      <c r="E26" s="178"/>
      <c r="F26" s="178">
        <v>1440067</v>
      </c>
      <c r="G26" s="179"/>
      <c r="H26" s="180">
        <v>-1440067</v>
      </c>
      <c r="I26" s="176"/>
      <c r="J26" s="176"/>
      <c r="K26" s="176"/>
      <c r="L26" s="176"/>
    </row>
    <row r="27" spans="1:12" s="177" customFormat="1" ht="14.25" customHeight="1" x14ac:dyDescent="0.25">
      <c r="A27" s="173" t="s">
        <v>45</v>
      </c>
      <c r="B27" s="174" t="s">
        <v>59</v>
      </c>
      <c r="C27" s="175"/>
      <c r="D27" s="135">
        <v>1223159.83</v>
      </c>
      <c r="E27" s="136"/>
      <c r="F27" s="135">
        <v>-1223159.83</v>
      </c>
      <c r="G27" s="136"/>
      <c r="H27" s="135">
        <v>0</v>
      </c>
      <c r="I27" s="176"/>
      <c r="J27" s="176"/>
      <c r="K27" s="176"/>
      <c r="L27" s="176"/>
    </row>
    <row r="28" spans="1:12" s="177" customFormat="1" ht="14.25" customHeight="1" x14ac:dyDescent="0.25">
      <c r="A28" s="173" t="s">
        <v>47</v>
      </c>
      <c r="B28" s="174" t="s">
        <v>59</v>
      </c>
      <c r="C28" s="175"/>
      <c r="D28" s="135">
        <v>0</v>
      </c>
      <c r="E28" s="136"/>
      <c r="F28" s="135">
        <v>1256638</v>
      </c>
      <c r="G28" s="136"/>
      <c r="H28" s="137">
        <v>-1256638</v>
      </c>
      <c r="I28" s="176"/>
      <c r="J28" s="176"/>
      <c r="K28" s="176"/>
      <c r="L28" s="176"/>
    </row>
    <row r="29" spans="1:12" s="177" customFormat="1" ht="14.25" customHeight="1" x14ac:dyDescent="0.25">
      <c r="A29" s="173" t="s">
        <v>45</v>
      </c>
      <c r="B29" s="174" t="s">
        <v>60</v>
      </c>
      <c r="C29" s="175"/>
      <c r="D29" s="135">
        <v>1223159.83</v>
      </c>
      <c r="E29" s="136"/>
      <c r="F29" s="135">
        <v>-1223159.83</v>
      </c>
      <c r="G29" s="136"/>
      <c r="H29" s="135">
        <v>0</v>
      </c>
      <c r="I29" s="176"/>
      <c r="J29" s="176"/>
      <c r="K29" s="176"/>
      <c r="L29" s="176"/>
    </row>
    <row r="30" spans="1:12" s="177" customFormat="1" ht="14.25" customHeight="1" x14ac:dyDescent="0.25">
      <c r="A30" s="173" t="s">
        <v>47</v>
      </c>
      <c r="B30" s="174" t="s">
        <v>60</v>
      </c>
      <c r="C30" s="175"/>
      <c r="D30" s="135">
        <v>0</v>
      </c>
      <c r="E30" s="136"/>
      <c r="F30" s="135">
        <v>1256638</v>
      </c>
      <c r="G30" s="136"/>
      <c r="H30" s="137">
        <v>-1256638</v>
      </c>
      <c r="I30" s="176"/>
      <c r="J30" s="176"/>
      <c r="K30" s="176"/>
      <c r="L30" s="176"/>
    </row>
    <row r="31" spans="1:12" s="177" customFormat="1" ht="14.25" customHeight="1" x14ac:dyDescent="0.25">
      <c r="A31" s="173" t="s">
        <v>49</v>
      </c>
      <c r="B31" s="174" t="s">
        <v>60</v>
      </c>
      <c r="C31" s="175"/>
      <c r="D31" s="135">
        <v>0</v>
      </c>
      <c r="E31" s="136"/>
      <c r="F31" s="135">
        <v>18000000</v>
      </c>
      <c r="G31" s="136"/>
      <c r="H31" s="135">
        <v>0</v>
      </c>
      <c r="I31" s="176"/>
      <c r="J31" s="176"/>
      <c r="K31" s="176"/>
      <c r="L31" s="176"/>
    </row>
    <row r="32" spans="1:12" s="177" customFormat="1" ht="14.25" customHeight="1" x14ac:dyDescent="0.25">
      <c r="A32" s="173" t="s">
        <v>45</v>
      </c>
      <c r="B32" s="174" t="s">
        <v>64</v>
      </c>
      <c r="C32" s="175"/>
      <c r="D32" s="135">
        <v>1223159.83</v>
      </c>
      <c r="E32" s="136"/>
      <c r="F32" s="135">
        <v>-1223159.83</v>
      </c>
      <c r="G32" s="136"/>
      <c r="H32" s="135">
        <v>0</v>
      </c>
      <c r="I32" s="176"/>
      <c r="J32" s="176"/>
      <c r="K32" s="176"/>
      <c r="L32" s="176"/>
    </row>
    <row r="33" spans="1:12" s="177" customFormat="1" ht="14.25" customHeight="1" x14ac:dyDescent="0.25">
      <c r="A33" s="173" t="s">
        <v>47</v>
      </c>
      <c r="B33" s="174" t="s">
        <v>64</v>
      </c>
      <c r="C33" s="175"/>
      <c r="D33" s="135">
        <v>0</v>
      </c>
      <c r="E33" s="136"/>
      <c r="F33" s="135">
        <v>1256638</v>
      </c>
      <c r="G33" s="136"/>
      <c r="H33" s="137">
        <v>-1256638</v>
      </c>
      <c r="I33" s="176"/>
      <c r="J33" s="176"/>
      <c r="K33" s="176"/>
      <c r="L33" s="176"/>
    </row>
    <row r="34" spans="1:12" x14ac:dyDescent="0.25">
      <c r="A34" s="173" t="s">
        <v>45</v>
      </c>
      <c r="B34" s="174" t="s">
        <v>65</v>
      </c>
      <c r="C34" s="175"/>
      <c r="D34" s="135">
        <v>1223159.83</v>
      </c>
      <c r="E34" s="136"/>
      <c r="F34" s="135">
        <v>-1223159.83</v>
      </c>
      <c r="G34" s="136"/>
      <c r="H34" s="135">
        <v>0</v>
      </c>
    </row>
    <row r="35" spans="1:12" x14ac:dyDescent="0.25">
      <c r="A35" s="173" t="s">
        <v>47</v>
      </c>
      <c r="B35" s="174" t="s">
        <v>65</v>
      </c>
      <c r="C35" s="175"/>
      <c r="D35" s="135">
        <v>0</v>
      </c>
      <c r="E35" s="136"/>
      <c r="F35" s="135">
        <v>1256638</v>
      </c>
      <c r="G35" s="136"/>
      <c r="H35" s="137">
        <v>-1256638</v>
      </c>
    </row>
    <row r="36" spans="1:12" x14ac:dyDescent="0.25">
      <c r="A36" s="173" t="s">
        <v>45</v>
      </c>
      <c r="B36" s="174" t="s">
        <v>66</v>
      </c>
      <c r="C36" s="175"/>
      <c r="D36" s="135">
        <v>1223159.83</v>
      </c>
      <c r="E36" s="136"/>
      <c r="F36" s="135">
        <v>-1223159.83</v>
      </c>
      <c r="G36" s="136"/>
      <c r="H36" s="135">
        <v>0</v>
      </c>
    </row>
    <row r="37" spans="1:12" x14ac:dyDescent="0.25">
      <c r="A37" s="173" t="s">
        <v>47</v>
      </c>
      <c r="B37" s="174" t="s">
        <v>66</v>
      </c>
      <c r="C37" s="175"/>
      <c r="D37" s="135">
        <v>0</v>
      </c>
      <c r="E37" s="136"/>
      <c r="F37" s="135">
        <v>1256638</v>
      </c>
      <c r="G37" s="136"/>
      <c r="H37" s="137">
        <v>-1256638</v>
      </c>
    </row>
    <row r="38" spans="1:12" x14ac:dyDescent="0.25">
      <c r="A38" s="173" t="s">
        <v>80</v>
      </c>
      <c r="B38" s="174" t="s">
        <v>66</v>
      </c>
      <c r="C38" s="175"/>
      <c r="D38" s="135"/>
      <c r="E38" s="136">
        <v>-14176553.02</v>
      </c>
      <c r="F38" s="135">
        <v>-14176553.02</v>
      </c>
      <c r="G38" s="136"/>
      <c r="H38" s="137">
        <v>14176553.02</v>
      </c>
    </row>
    <row r="39" spans="1:12" s="177" customFormat="1" ht="14.25" customHeight="1" x14ac:dyDescent="0.25">
      <c r="C39" s="175"/>
      <c r="D39" s="178"/>
      <c r="E39" s="178"/>
      <c r="F39" s="178"/>
      <c r="G39" s="179"/>
      <c r="H39" s="180"/>
      <c r="I39" s="176"/>
      <c r="J39" s="176"/>
      <c r="K39" s="176"/>
      <c r="L39" s="176"/>
    </row>
    <row r="40" spans="1:12" s="177" customFormat="1" ht="14.25" customHeight="1" thickBot="1" x14ac:dyDescent="0.3">
      <c r="A40" s="173"/>
      <c r="B40" s="181" t="s">
        <v>78</v>
      </c>
      <c r="C40" s="181"/>
      <c r="D40" s="182">
        <f>SUM(D8:D39)</f>
        <v>14744002.99</v>
      </c>
      <c r="E40" s="171"/>
      <c r="F40" s="182">
        <f>SUM(F8:F39)</f>
        <v>69255165.920000017</v>
      </c>
      <c r="G40" s="172"/>
      <c r="H40" s="182">
        <f>SUM(H8:H39)</f>
        <v>124767395.99999999</v>
      </c>
      <c r="J40" s="138"/>
    </row>
    <row r="41" spans="1:12" s="184" customFormat="1" ht="16.8" thickTop="1" x14ac:dyDescent="0.35">
      <c r="A41" s="183"/>
      <c r="D41" s="139"/>
      <c r="E41" s="185"/>
      <c r="F41" s="139"/>
      <c r="G41" s="186"/>
      <c r="H41" s="139"/>
      <c r="J41" s="140"/>
    </row>
    <row r="42" spans="1:12" ht="12.9" customHeight="1" x14ac:dyDescent="0.25">
      <c r="D42" s="187"/>
      <c r="E42" s="187"/>
      <c r="F42" s="188"/>
      <c r="J42" s="141"/>
    </row>
    <row r="43" spans="1:12" ht="12.9" customHeight="1" x14ac:dyDescent="0.25">
      <c r="A43" s="198" t="s">
        <v>84</v>
      </c>
      <c r="B43" s="198"/>
      <c r="D43" s="189"/>
      <c r="E43" s="189"/>
      <c r="F43" s="188"/>
      <c r="J43" s="141"/>
    </row>
    <row r="44" spans="1:12" ht="12.75" customHeight="1" x14ac:dyDescent="0.25">
      <c r="A44" s="173" t="s">
        <v>45</v>
      </c>
      <c r="B44" s="142" t="s">
        <v>99</v>
      </c>
      <c r="C44" s="143"/>
      <c r="D44" s="143"/>
      <c r="E44" s="144"/>
      <c r="F44" s="143"/>
      <c r="G44" s="145"/>
      <c r="H44" s="190"/>
      <c r="J44" s="141"/>
    </row>
    <row r="45" spans="1:12" ht="12.9" customHeight="1" x14ac:dyDescent="0.25">
      <c r="A45" s="173"/>
      <c r="B45" s="142" t="s">
        <v>100</v>
      </c>
      <c r="C45" s="143"/>
      <c r="D45" s="143"/>
      <c r="E45" s="144"/>
      <c r="F45" s="143"/>
      <c r="G45" s="145"/>
      <c r="H45" s="190"/>
      <c r="J45" s="141"/>
    </row>
    <row r="46" spans="1:12" ht="12.9" customHeight="1" x14ac:dyDescent="0.25">
      <c r="A46" s="173" t="s">
        <v>47</v>
      </c>
      <c r="B46" s="142" t="s">
        <v>101</v>
      </c>
      <c r="C46" s="143"/>
      <c r="D46" s="143"/>
      <c r="E46" s="144"/>
      <c r="F46" s="143"/>
      <c r="G46" s="145"/>
      <c r="H46" s="190"/>
      <c r="J46" s="141"/>
    </row>
    <row r="47" spans="1:12" ht="12.9" customHeight="1" x14ac:dyDescent="0.25">
      <c r="A47" s="173"/>
      <c r="B47" s="142" t="s">
        <v>102</v>
      </c>
      <c r="C47" s="143"/>
      <c r="D47" s="143"/>
      <c r="E47" s="144"/>
      <c r="F47" s="134"/>
      <c r="G47" s="134"/>
      <c r="H47" s="190"/>
      <c r="J47" s="141"/>
    </row>
    <row r="48" spans="1:12" ht="12.9" customHeight="1" x14ac:dyDescent="0.25">
      <c r="A48" s="173" t="s">
        <v>48</v>
      </c>
      <c r="B48" s="177" t="s">
        <v>68</v>
      </c>
      <c r="C48" s="177"/>
      <c r="D48" s="177"/>
      <c r="E48" s="177"/>
      <c r="F48" s="146"/>
      <c r="G48" s="191"/>
      <c r="H48" s="141"/>
    </row>
    <row r="49" spans="1:12" ht="12.9" customHeight="1" x14ac:dyDescent="0.25">
      <c r="A49" s="173" t="s">
        <v>49</v>
      </c>
      <c r="B49" s="177" t="s">
        <v>69</v>
      </c>
      <c r="D49" s="141"/>
      <c r="E49" s="141"/>
      <c r="F49" s="141"/>
      <c r="G49" s="146"/>
      <c r="H49" s="141"/>
    </row>
    <row r="50" spans="1:12" ht="12.9" customHeight="1" x14ac:dyDescent="0.25">
      <c r="A50" s="173" t="s">
        <v>67</v>
      </c>
      <c r="B50" s="150" t="s">
        <v>103</v>
      </c>
      <c r="C50" s="151"/>
      <c r="D50" s="151"/>
      <c r="E50" s="151"/>
      <c r="F50" s="192"/>
      <c r="G50" s="193"/>
      <c r="H50" s="190"/>
      <c r="J50" s="141"/>
    </row>
    <row r="51" spans="1:12" s="149" customFormat="1" ht="12.9" customHeight="1" x14ac:dyDescent="0.25">
      <c r="A51" s="149" t="s">
        <v>52</v>
      </c>
      <c r="B51" s="150" t="s">
        <v>110</v>
      </c>
      <c r="C51" s="150"/>
      <c r="D51" s="150"/>
      <c r="E51" s="150"/>
      <c r="F51" s="194"/>
      <c r="G51" s="159"/>
      <c r="H51" s="150"/>
      <c r="I51" s="150"/>
      <c r="J51" s="150"/>
      <c r="K51" s="150"/>
      <c r="L51" s="150"/>
    </row>
    <row r="52" spans="1:12" s="149" customFormat="1" ht="12.9" customHeight="1" x14ac:dyDescent="0.25">
      <c r="A52" s="149" t="s">
        <v>53</v>
      </c>
      <c r="B52" s="150" t="s">
        <v>111</v>
      </c>
      <c r="C52" s="150"/>
      <c r="D52" s="150"/>
      <c r="E52" s="150"/>
      <c r="F52" s="194"/>
      <c r="G52" s="159"/>
      <c r="H52" s="150"/>
      <c r="I52" s="150"/>
      <c r="J52" s="150"/>
      <c r="K52" s="150"/>
      <c r="L52" s="150"/>
    </row>
    <row r="53" spans="1:12" s="149" customFormat="1" ht="12.9" customHeight="1" x14ac:dyDescent="0.25">
      <c r="A53" s="149" t="s">
        <v>85</v>
      </c>
      <c r="B53" s="150" t="s">
        <v>112</v>
      </c>
      <c r="C53" s="150"/>
      <c r="D53" s="150"/>
      <c r="E53" s="150"/>
      <c r="F53" s="194"/>
      <c r="G53" s="159"/>
      <c r="H53" s="150"/>
      <c r="I53" s="150"/>
      <c r="J53" s="150"/>
      <c r="K53" s="150"/>
      <c r="L53" s="150"/>
    </row>
    <row r="54" spans="1:12" ht="12.9" hidden="1" customHeight="1" x14ac:dyDescent="0.25">
      <c r="A54" s="173" t="s">
        <v>62</v>
      </c>
      <c r="K54" s="195"/>
    </row>
    <row r="55" spans="1:12" ht="12.9" hidden="1" customHeight="1" x14ac:dyDescent="0.25">
      <c r="A55" s="149" t="s">
        <v>63</v>
      </c>
      <c r="K55" s="195"/>
    </row>
    <row r="56" spans="1:12" ht="12.9" hidden="1" customHeight="1" x14ac:dyDescent="0.25">
      <c r="A56" s="149" t="s">
        <v>70</v>
      </c>
      <c r="K56" s="195"/>
    </row>
    <row r="57" spans="1:12" ht="12.9" hidden="1" customHeight="1" x14ac:dyDescent="0.25">
      <c r="A57" s="149" t="s">
        <v>71</v>
      </c>
      <c r="K57" s="195"/>
    </row>
    <row r="58" spans="1:12" ht="12.9" hidden="1" customHeight="1" x14ac:dyDescent="0.25">
      <c r="A58" s="149" t="s">
        <v>75</v>
      </c>
      <c r="F58" s="150"/>
      <c r="G58" s="150"/>
      <c r="K58" s="195"/>
    </row>
    <row r="59" spans="1:12" ht="12.9" hidden="1" customHeight="1" x14ac:dyDescent="0.25">
      <c r="A59" s="149" t="s">
        <v>54</v>
      </c>
      <c r="F59" s="150"/>
      <c r="G59" s="150"/>
      <c r="K59" s="195"/>
    </row>
    <row r="60" spans="1:12" ht="12.9" hidden="1" customHeight="1" x14ac:dyDescent="0.25">
      <c r="A60" s="149" t="s">
        <v>76</v>
      </c>
      <c r="F60" s="150"/>
      <c r="G60" s="150"/>
      <c r="K60" s="195"/>
    </row>
    <row r="61" spans="1:12" ht="12.9" hidden="1" customHeight="1" x14ac:dyDescent="0.25">
      <c r="A61" s="149" t="s">
        <v>77</v>
      </c>
      <c r="F61" s="150"/>
      <c r="G61" s="150"/>
    </row>
    <row r="62" spans="1:12" ht="12.9" customHeight="1" x14ac:dyDescent="0.25">
      <c r="A62" s="149" t="s">
        <v>80</v>
      </c>
      <c r="B62" s="150" t="s">
        <v>113</v>
      </c>
    </row>
    <row r="63" spans="1:12" ht="12.9" hidden="1" customHeight="1" x14ac:dyDescent="0.25">
      <c r="A63" s="149" t="s">
        <v>81</v>
      </c>
    </row>
    <row r="64" spans="1:12" ht="12.9" hidden="1" customHeight="1" x14ac:dyDescent="0.25">
      <c r="A64" s="149" t="s">
        <v>82</v>
      </c>
    </row>
    <row r="65" spans="1:12" ht="12.9" hidden="1" customHeight="1" x14ac:dyDescent="0.25">
      <c r="A65" s="149" t="s">
        <v>104</v>
      </c>
    </row>
    <row r="66" spans="1:12" s="149" customFormat="1" ht="12.9" hidden="1" customHeight="1" x14ac:dyDescent="0.25">
      <c r="A66" s="149" t="s">
        <v>105</v>
      </c>
      <c r="B66" s="150"/>
      <c r="C66" s="150"/>
      <c r="D66" s="150"/>
      <c r="E66" s="150"/>
      <c r="F66" s="194"/>
      <c r="G66" s="159"/>
      <c r="H66" s="150"/>
      <c r="I66" s="150"/>
      <c r="J66" s="150"/>
      <c r="K66" s="150"/>
      <c r="L66" s="150"/>
    </row>
    <row r="67" spans="1:12" s="149" customFormat="1" ht="12.9" hidden="1" customHeight="1" x14ac:dyDescent="0.25">
      <c r="A67" s="149" t="s">
        <v>106</v>
      </c>
      <c r="B67" s="150"/>
      <c r="C67" s="150"/>
      <c r="D67" s="150"/>
      <c r="E67" s="150"/>
      <c r="F67" s="194"/>
      <c r="G67" s="159"/>
      <c r="H67" s="150"/>
      <c r="I67" s="150"/>
      <c r="J67" s="150"/>
      <c r="K67" s="150"/>
      <c r="L67" s="150"/>
    </row>
    <row r="68" spans="1:12" s="149" customFormat="1" ht="12.9" hidden="1" customHeight="1" x14ac:dyDescent="0.25">
      <c r="A68" s="149" t="s">
        <v>107</v>
      </c>
      <c r="B68" s="150"/>
      <c r="C68" s="150"/>
      <c r="D68" s="150"/>
      <c r="E68" s="150"/>
      <c r="F68" s="194"/>
      <c r="G68" s="159"/>
      <c r="H68" s="150"/>
      <c r="I68" s="150"/>
      <c r="J68" s="150"/>
      <c r="K68" s="150"/>
      <c r="L68" s="150"/>
    </row>
    <row r="69" spans="1:12" s="149" customFormat="1" ht="12.9" hidden="1" customHeight="1" x14ac:dyDescent="0.25">
      <c r="A69" s="149" t="s">
        <v>108</v>
      </c>
      <c r="B69" s="150"/>
      <c r="C69" s="150"/>
      <c r="D69" s="150"/>
      <c r="E69" s="150"/>
      <c r="F69" s="194"/>
      <c r="G69" s="159"/>
      <c r="H69" s="150"/>
      <c r="I69" s="150"/>
      <c r="J69" s="150"/>
      <c r="K69" s="150"/>
      <c r="L69" s="150"/>
    </row>
    <row r="70" spans="1:12" s="149" customFormat="1" ht="12.9" hidden="1" customHeight="1" x14ac:dyDescent="0.25">
      <c r="A70" s="149" t="s">
        <v>109</v>
      </c>
      <c r="B70" s="150"/>
      <c r="C70" s="150"/>
      <c r="D70" s="150"/>
      <c r="E70" s="150"/>
      <c r="F70" s="194"/>
      <c r="G70" s="159"/>
      <c r="H70" s="150"/>
      <c r="I70" s="150"/>
      <c r="J70" s="150"/>
      <c r="K70" s="150"/>
      <c r="L70" s="150"/>
    </row>
    <row r="71" spans="1:12" s="149" customFormat="1" ht="12.9" customHeight="1" x14ac:dyDescent="0.25">
      <c r="B71" s="150"/>
      <c r="C71" s="150"/>
      <c r="D71" s="150"/>
      <c r="E71" s="150"/>
      <c r="F71" s="194"/>
      <c r="G71" s="159"/>
      <c r="H71" s="150"/>
      <c r="I71" s="150"/>
      <c r="J71" s="150"/>
      <c r="K71" s="150"/>
      <c r="L71" s="150"/>
    </row>
    <row r="72" spans="1:12" s="149" customFormat="1" ht="12.9" customHeight="1" x14ac:dyDescent="0.25">
      <c r="B72" s="150"/>
      <c r="C72" s="150"/>
      <c r="D72" s="150"/>
      <c r="E72" s="150"/>
      <c r="F72" s="194"/>
      <c r="G72" s="159"/>
      <c r="H72" s="150"/>
      <c r="I72" s="150"/>
      <c r="J72" s="150"/>
      <c r="K72" s="150"/>
      <c r="L72" s="150"/>
    </row>
    <row r="73" spans="1:12" s="149" customFormat="1" ht="12.9" customHeight="1" x14ac:dyDescent="0.25">
      <c r="B73" s="150"/>
      <c r="C73" s="150"/>
      <c r="D73" s="150"/>
      <c r="E73" s="150"/>
      <c r="F73" s="194"/>
      <c r="G73" s="159"/>
      <c r="H73" s="150"/>
      <c r="I73" s="150"/>
      <c r="J73" s="150"/>
      <c r="K73" s="150"/>
      <c r="L73" s="150"/>
    </row>
    <row r="74" spans="1:12" s="149" customFormat="1" ht="12.9" customHeight="1" x14ac:dyDescent="0.25">
      <c r="B74" s="150"/>
      <c r="C74" s="150"/>
      <c r="D74" s="150"/>
      <c r="E74" s="150"/>
      <c r="F74" s="194"/>
      <c r="G74" s="159"/>
      <c r="H74" s="150"/>
      <c r="I74" s="150"/>
      <c r="J74" s="150"/>
      <c r="K74" s="150"/>
      <c r="L74" s="150"/>
    </row>
    <row r="75" spans="1:12" s="149" customFormat="1" ht="12.9" customHeight="1" x14ac:dyDescent="0.25">
      <c r="B75" s="150"/>
      <c r="C75" s="150"/>
      <c r="D75" s="150"/>
      <c r="E75" s="150"/>
      <c r="F75" s="194"/>
      <c r="G75" s="159"/>
      <c r="H75" s="150"/>
      <c r="I75" s="150"/>
      <c r="J75" s="150"/>
      <c r="K75" s="150"/>
      <c r="L75" s="150"/>
    </row>
    <row r="76" spans="1:12" s="149" customFormat="1" ht="12.9" customHeight="1" x14ac:dyDescent="0.25">
      <c r="B76" s="150"/>
      <c r="C76" s="150"/>
      <c r="D76" s="150"/>
      <c r="E76" s="150"/>
      <c r="F76" s="194"/>
      <c r="G76" s="159"/>
      <c r="H76" s="150"/>
      <c r="I76" s="150"/>
      <c r="J76" s="150"/>
      <c r="K76" s="150"/>
      <c r="L76" s="150"/>
    </row>
    <row r="77" spans="1:12" s="149" customFormat="1" ht="12.9" customHeight="1" x14ac:dyDescent="0.25">
      <c r="B77" s="150"/>
      <c r="C77" s="150"/>
      <c r="D77" s="150"/>
      <c r="E77" s="150"/>
      <c r="F77" s="194"/>
      <c r="G77" s="159"/>
      <c r="H77" s="150"/>
      <c r="I77" s="150"/>
      <c r="J77" s="150"/>
      <c r="K77" s="150"/>
      <c r="L77" s="150"/>
    </row>
  </sheetData>
  <mergeCells count="5">
    <mergeCell ref="B1:H1"/>
    <mergeCell ref="B2:H2"/>
    <mergeCell ref="B3:H3"/>
    <mergeCell ref="A8:B8"/>
    <mergeCell ref="A43:B43"/>
  </mergeCells>
  <pageMargins left="0.7" right="0.7" top="0.75" bottom="0.75" header="0.3" footer="0.3"/>
  <pageSetup scale="96" orientation="portrait" r:id="rId1"/>
  <headerFooter alignWithMargins="0">
    <oddFooter>&amp;C8a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876637A322CD34A97BA8DF2700F41D9" ma:contentTypeVersion="24" ma:contentTypeDescription="" ma:contentTypeScope="" ma:versionID="2c1114dc6e92b1cb51d7297178dcca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963D6B-0B4D-4260-901E-A16BD9F1D575}"/>
</file>

<file path=customXml/itemProps2.xml><?xml version="1.0" encoding="utf-8"?>
<ds:datastoreItem xmlns:ds="http://schemas.openxmlformats.org/officeDocument/2006/customXml" ds:itemID="{14CF4166-F5A2-4BED-8AF8-0D49C7EC938C}"/>
</file>

<file path=customXml/itemProps3.xml><?xml version="1.0" encoding="utf-8"?>
<ds:datastoreItem xmlns:ds="http://schemas.openxmlformats.org/officeDocument/2006/customXml" ds:itemID="{F751916C-1A6A-4114-9DAF-027B43D52703}"/>
</file>

<file path=customXml/itemProps4.xml><?xml version="1.0" encoding="utf-8"?>
<ds:datastoreItem xmlns:ds="http://schemas.openxmlformats.org/officeDocument/2006/customXml" ds:itemID="{B3CDA748-D47B-44C6-BA62-102FA379C6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E</vt:lpstr>
      <vt:lpstr>Lead G</vt:lpstr>
      <vt:lpstr>Qualified - Actual</vt:lpstr>
      <vt:lpstr>Qual TY SAP </vt:lpstr>
      <vt:lpstr>Qualified - Restated</vt:lpstr>
      <vt:lpstr>Restated 4Y Average</vt:lpstr>
      <vt:lpstr>Cash Contrib</vt:lpstr>
      <vt:lpstr>SUPPORT&gt;&gt;&gt;&gt;</vt:lpstr>
      <vt:lpstr>Qualified 12.2022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Marina</cp:lastModifiedBy>
  <cp:lastPrinted>2016-10-20T18:39:29Z</cp:lastPrinted>
  <dcterms:created xsi:type="dcterms:W3CDTF">2010-08-27T16:27:22Z</dcterms:created>
  <dcterms:modified xsi:type="dcterms:W3CDTF">2023-03-28T18:49:54Z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0x0101006E56B4D1795A2E4DB2F0B01679ED314A004876637A322CD34A97BA8DF2700F41D9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