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0190" windowHeight="9030" tabRatio="902"/>
  </bookViews>
  <sheets>
    <sheet name="Confidential " sheetId="18" r:id="rId1"/>
    <sheet name="Allocated (C)" sheetId="10" r:id="rId2"/>
    <sheet name="Unallocated Summary (C)" sheetId="11" r:id="rId3"/>
    <sheet name="Unallocated Detail (C)" sheetId="17" r:id="rId4"/>
    <sheet name="Common by Account (C)" sheetId="13" r:id="rId5"/>
  </sheets>
  <externalReferences>
    <externalReference r:id="rId6"/>
  </externalReferences>
  <definedNames>
    <definedName name="__123Graph_ECURRENT" hidden="1">[1]ConsolidatingPL!#REF!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K49" i="13" l="1"/>
  <c r="J49" i="13"/>
  <c r="K31" i="13"/>
  <c r="J31" i="13"/>
  <c r="K30" i="13"/>
  <c r="J30" i="13"/>
  <c r="K28" i="13"/>
  <c r="K59" i="13"/>
  <c r="J59" i="13"/>
  <c r="K58" i="13"/>
  <c r="J58" i="13"/>
  <c r="K57" i="13"/>
  <c r="J57" i="13"/>
  <c r="K53" i="13"/>
  <c r="J53" i="13"/>
  <c r="K46" i="13"/>
  <c r="J46" i="13"/>
  <c r="K45" i="13"/>
  <c r="J45" i="13"/>
  <c r="K44" i="13"/>
  <c r="J44" i="13"/>
  <c r="K41" i="13"/>
  <c r="J41" i="13"/>
  <c r="K40" i="13"/>
  <c r="J40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29" i="13"/>
  <c r="J29" i="13"/>
  <c r="K27" i="13"/>
  <c r="J27" i="13"/>
  <c r="K26" i="13"/>
  <c r="J26" i="13"/>
  <c r="K25" i="13"/>
  <c r="J25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3" i="13"/>
  <c r="J13" i="13"/>
  <c r="K12" i="13"/>
  <c r="J12" i="13"/>
  <c r="K11" i="13"/>
  <c r="J11" i="13"/>
  <c r="K10" i="13"/>
  <c r="J10" i="13"/>
  <c r="K9" i="13"/>
  <c r="J9" i="13"/>
  <c r="G285" i="17" l="1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C274" i="17" l="1"/>
  <c r="D274" i="17"/>
  <c r="E274" i="17"/>
  <c r="F274" i="17"/>
  <c r="B274" i="17"/>
  <c r="H323" i="17" l="1"/>
  <c r="G323" i="17"/>
  <c r="H322" i="17"/>
  <c r="I322" i="17" s="1"/>
  <c r="G322" i="17"/>
  <c r="H319" i="17"/>
  <c r="G319" i="17"/>
  <c r="H318" i="17"/>
  <c r="I318" i="17" s="1"/>
  <c r="G318" i="17"/>
  <c r="H317" i="17"/>
  <c r="G317" i="17"/>
  <c r="H316" i="17"/>
  <c r="G316" i="17"/>
  <c r="H315" i="17"/>
  <c r="G315" i="17"/>
  <c r="H314" i="17"/>
  <c r="G314" i="17"/>
  <c r="I314" i="17" s="1"/>
  <c r="H313" i="17"/>
  <c r="G313" i="17"/>
  <c r="H312" i="17"/>
  <c r="G312" i="17"/>
  <c r="I312" i="17" s="1"/>
  <c r="H311" i="17"/>
  <c r="G311" i="17"/>
  <c r="H308" i="17"/>
  <c r="H307" i="17"/>
  <c r="I307" i="17" s="1"/>
  <c r="H306" i="17"/>
  <c r="I306" i="17" s="1"/>
  <c r="H305" i="17"/>
  <c r="H304" i="17"/>
  <c r="I304" i="17" s="1"/>
  <c r="H303" i="17"/>
  <c r="I303" i="17" s="1"/>
  <c r="H302" i="17"/>
  <c r="I302" i="17" s="1"/>
  <c r="H301" i="17"/>
  <c r="H300" i="17"/>
  <c r="I300" i="17" s="1"/>
  <c r="H299" i="17"/>
  <c r="H298" i="17"/>
  <c r="I298" i="17" s="1"/>
  <c r="H297" i="17"/>
  <c r="H296" i="17"/>
  <c r="I296" i="17" s="1"/>
  <c r="H295" i="17"/>
  <c r="I295" i="17" s="1"/>
  <c r="H294" i="17"/>
  <c r="H293" i="17"/>
  <c r="H292" i="17"/>
  <c r="H291" i="17"/>
  <c r="I291" i="17" s="1"/>
  <c r="H290" i="17"/>
  <c r="I290" i="17" s="1"/>
  <c r="H289" i="17"/>
  <c r="H288" i="17"/>
  <c r="I288" i="17" s="1"/>
  <c r="H287" i="17"/>
  <c r="H286" i="17"/>
  <c r="I286" i="17" s="1"/>
  <c r="H285" i="17"/>
  <c r="I285" i="17" s="1"/>
  <c r="H278" i="17"/>
  <c r="G278" i="17"/>
  <c r="H277" i="17"/>
  <c r="G277" i="17"/>
  <c r="H276" i="17"/>
  <c r="G276" i="17"/>
  <c r="H273" i="17"/>
  <c r="H274" i="17" s="1"/>
  <c r="G273" i="17"/>
  <c r="H272" i="17"/>
  <c r="G272" i="17"/>
  <c r="H269" i="17"/>
  <c r="G269" i="17"/>
  <c r="H264" i="17"/>
  <c r="G264" i="17"/>
  <c r="H263" i="17"/>
  <c r="G263" i="17"/>
  <c r="H260" i="17"/>
  <c r="G260" i="17"/>
  <c r="H259" i="17"/>
  <c r="G259" i="17"/>
  <c r="H258" i="17"/>
  <c r="G258" i="17"/>
  <c r="H257" i="17"/>
  <c r="G257" i="17"/>
  <c r="H256" i="17"/>
  <c r="G256" i="17"/>
  <c r="H255" i="17"/>
  <c r="G255" i="17"/>
  <c r="H252" i="17"/>
  <c r="G252" i="17"/>
  <c r="H249" i="17"/>
  <c r="G249" i="17"/>
  <c r="H248" i="17"/>
  <c r="G248" i="17"/>
  <c r="H247" i="17"/>
  <c r="G247" i="17"/>
  <c r="H244" i="17"/>
  <c r="G244" i="17"/>
  <c r="H243" i="17"/>
  <c r="G243" i="17"/>
  <c r="H237" i="17"/>
  <c r="G237" i="17"/>
  <c r="H236" i="17"/>
  <c r="G236" i="17"/>
  <c r="H235" i="17"/>
  <c r="G235" i="17"/>
  <c r="H234" i="17"/>
  <c r="G234" i="17"/>
  <c r="H233" i="17"/>
  <c r="G233" i="17"/>
  <c r="I233" i="17" s="1"/>
  <c r="H232" i="17"/>
  <c r="G232" i="17"/>
  <c r="H231" i="17"/>
  <c r="G231" i="17"/>
  <c r="H230" i="17"/>
  <c r="G230" i="17"/>
  <c r="H229" i="17"/>
  <c r="G229" i="17"/>
  <c r="I229" i="17" s="1"/>
  <c r="H228" i="17"/>
  <c r="G228" i="17"/>
  <c r="H227" i="17"/>
  <c r="G227" i="17"/>
  <c r="H226" i="17"/>
  <c r="G226" i="17"/>
  <c r="H225" i="17"/>
  <c r="G225" i="17"/>
  <c r="I225" i="17" s="1"/>
  <c r="H222" i="17"/>
  <c r="G222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H213" i="17"/>
  <c r="G213" i="17"/>
  <c r="H210" i="17"/>
  <c r="G210" i="17"/>
  <c r="H209" i="17"/>
  <c r="G209" i="17"/>
  <c r="H208" i="17"/>
  <c r="G208" i="17"/>
  <c r="H207" i="17"/>
  <c r="G207" i="17"/>
  <c r="H206" i="17"/>
  <c r="G206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I171" i="17" s="1"/>
  <c r="H170" i="17"/>
  <c r="G170" i="17"/>
  <c r="H169" i="17"/>
  <c r="G169" i="17"/>
  <c r="H168" i="17"/>
  <c r="G168" i="17"/>
  <c r="H165" i="17"/>
  <c r="G165" i="17"/>
  <c r="I165" i="17" s="1"/>
  <c r="H164" i="17"/>
  <c r="G164" i="17"/>
  <c r="H163" i="17"/>
  <c r="G163" i="17"/>
  <c r="H162" i="17"/>
  <c r="G162" i="17"/>
  <c r="H161" i="17"/>
  <c r="G161" i="17"/>
  <c r="I161" i="17" s="1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H138" i="17"/>
  <c r="G138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I93" i="17" s="1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I85" i="17" s="1"/>
  <c r="H84" i="17"/>
  <c r="G84" i="17"/>
  <c r="H83" i="17"/>
  <c r="G83" i="17"/>
  <c r="H82" i="17"/>
  <c r="G82" i="17"/>
  <c r="H81" i="17"/>
  <c r="G81" i="17"/>
  <c r="I81" i="17" s="1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H69" i="17"/>
  <c r="G69" i="17"/>
  <c r="H60" i="17"/>
  <c r="G60" i="17"/>
  <c r="H57" i="17"/>
  <c r="G57" i="17"/>
  <c r="I57" i="17" s="1"/>
  <c r="H54" i="17"/>
  <c r="G54" i="17"/>
  <c r="H53" i="17"/>
  <c r="G53" i="17"/>
  <c r="I53" i="17" s="1"/>
  <c r="H52" i="17"/>
  <c r="G52" i="17"/>
  <c r="H51" i="17"/>
  <c r="G51" i="17"/>
  <c r="I51" i="17" s="1"/>
  <c r="H50" i="17"/>
  <c r="G50" i="17"/>
  <c r="H49" i="17"/>
  <c r="G49" i="17"/>
  <c r="I49" i="17" s="1"/>
  <c r="H48" i="17"/>
  <c r="G48" i="17"/>
  <c r="I52" i="17" l="1"/>
  <c r="I70" i="17"/>
  <c r="I72" i="17"/>
  <c r="I74" i="17"/>
  <c r="I76" i="17"/>
  <c r="I78" i="17"/>
  <c r="I80" i="17"/>
  <c r="I86" i="17"/>
  <c r="I88" i="17"/>
  <c r="I90" i="17"/>
  <c r="I92" i="17"/>
  <c r="I96" i="17"/>
  <c r="I138" i="17"/>
  <c r="I140" i="17"/>
  <c r="I142" i="17"/>
  <c r="I144" i="17"/>
  <c r="I150" i="17"/>
  <c r="I152" i="17"/>
  <c r="I154" i="17"/>
  <c r="I156" i="17"/>
  <c r="I158" i="17"/>
  <c r="I160" i="17"/>
  <c r="I168" i="17"/>
  <c r="I170" i="17"/>
  <c r="I174" i="17"/>
  <c r="I263" i="17"/>
  <c r="I269" i="17"/>
  <c r="I273" i="17"/>
  <c r="I277" i="17"/>
  <c r="I311" i="17"/>
  <c r="I315" i="17"/>
  <c r="I319" i="17"/>
  <c r="I323" i="17"/>
  <c r="I100" i="17"/>
  <c r="I112" i="17"/>
  <c r="I164" i="17"/>
  <c r="I178" i="17"/>
  <c r="I208" i="17"/>
  <c r="I228" i="17"/>
  <c r="I139" i="17"/>
  <c r="I185" i="17"/>
  <c r="I260" i="17"/>
  <c r="I244" i="17"/>
  <c r="I226" i="17"/>
  <c r="I232" i="17"/>
  <c r="I222" i="17"/>
  <c r="I216" i="17"/>
  <c r="I218" i="17"/>
  <c r="I217" i="17"/>
  <c r="I190" i="17"/>
  <c r="I196" i="17"/>
  <c r="I198" i="17"/>
  <c r="I200" i="17"/>
  <c r="I202" i="17"/>
  <c r="I191" i="17"/>
  <c r="I195" i="17"/>
  <c r="I203" i="17"/>
  <c r="I145" i="17"/>
  <c r="I149" i="17"/>
  <c r="I157" i="17"/>
  <c r="I75" i="17"/>
  <c r="I97" i="17"/>
  <c r="I101" i="17"/>
  <c r="I109" i="17"/>
  <c r="I113" i="17"/>
  <c r="I117" i="17"/>
  <c r="I125" i="17"/>
  <c r="I118" i="17"/>
  <c r="I120" i="17"/>
  <c r="I122" i="17"/>
  <c r="I124" i="17"/>
  <c r="I126" i="17"/>
  <c r="I128" i="17"/>
  <c r="I134" i="17"/>
  <c r="I50" i="17"/>
  <c r="I301" i="17"/>
  <c r="I287" i="17"/>
  <c r="I294" i="17"/>
  <c r="I276" i="17"/>
  <c r="I278" i="17"/>
  <c r="I256" i="17"/>
  <c r="I258" i="17"/>
  <c r="I252" i="17"/>
  <c r="I248" i="17"/>
  <c r="I243" i="17"/>
  <c r="I234" i="17"/>
  <c r="I236" i="17"/>
  <c r="I219" i="17"/>
  <c r="I213" i="17"/>
  <c r="I215" i="17"/>
  <c r="I209" i="17"/>
  <c r="I210" i="17"/>
  <c r="I172" i="17"/>
  <c r="I180" i="17"/>
  <c r="I182" i="17"/>
  <c r="I184" i="17"/>
  <c r="I186" i="17"/>
  <c r="I188" i="17"/>
  <c r="I201" i="17"/>
  <c r="I169" i="17"/>
  <c r="I175" i="17"/>
  <c r="I179" i="17"/>
  <c r="I187" i="17"/>
  <c r="I194" i="17"/>
  <c r="I155" i="17"/>
  <c r="I141" i="17"/>
  <c r="I148" i="17"/>
  <c r="I116" i="17"/>
  <c r="I69" i="17"/>
  <c r="I77" i="17"/>
  <c r="I84" i="17"/>
  <c r="I102" i="17"/>
  <c r="I104" i="17"/>
  <c r="I106" i="17"/>
  <c r="I108" i="17"/>
  <c r="I110" i="17"/>
  <c r="I123" i="17"/>
  <c r="I129" i="17"/>
  <c r="I133" i="17"/>
  <c r="I91" i="17"/>
  <c r="I94" i="17"/>
  <c r="I107" i="17"/>
  <c r="I132" i="17"/>
  <c r="I60" i="17"/>
  <c r="I48" i="17"/>
  <c r="I54" i="17"/>
  <c r="I313" i="17"/>
  <c r="I317" i="17"/>
  <c r="I316" i="17"/>
  <c r="I305" i="17"/>
  <c r="I293" i="17"/>
  <c r="I292" i="17"/>
  <c r="I297" i="17"/>
  <c r="I299" i="17"/>
  <c r="I308" i="17"/>
  <c r="I289" i="17"/>
  <c r="G274" i="17"/>
  <c r="I272" i="17"/>
  <c r="I274" i="17" s="1"/>
  <c r="I264" i="17"/>
  <c r="I257" i="17"/>
  <c r="I259" i="17"/>
  <c r="I255" i="17"/>
  <c r="I247" i="17"/>
  <c r="I249" i="17"/>
  <c r="I227" i="17"/>
  <c r="I231" i="17"/>
  <c r="I230" i="17"/>
  <c r="I235" i="17"/>
  <c r="I237" i="17"/>
  <c r="I214" i="17"/>
  <c r="I207" i="17"/>
  <c r="I206" i="17"/>
  <c r="I173" i="17"/>
  <c r="I189" i="17"/>
  <c r="I177" i="17"/>
  <c r="I193" i="17"/>
  <c r="I176" i="17"/>
  <c r="I181" i="17"/>
  <c r="I183" i="17"/>
  <c r="I192" i="17"/>
  <c r="I197" i="17"/>
  <c r="I199" i="17"/>
  <c r="I143" i="17"/>
  <c r="I159" i="17"/>
  <c r="I147" i="17"/>
  <c r="I163" i="17"/>
  <c r="I146" i="17"/>
  <c r="I151" i="17"/>
  <c r="I153" i="17"/>
  <c r="I162" i="17"/>
  <c r="I127" i="17"/>
  <c r="I83" i="17"/>
  <c r="I99" i="17"/>
  <c r="I115" i="17"/>
  <c r="I131" i="17"/>
  <c r="I79" i="17"/>
  <c r="I95" i="17"/>
  <c r="I111" i="17"/>
  <c r="I71" i="17"/>
  <c r="I73" i="17"/>
  <c r="I82" i="17"/>
  <c r="I87" i="17"/>
  <c r="I89" i="17"/>
  <c r="I98" i="17"/>
  <c r="I103" i="17"/>
  <c r="I105" i="17"/>
  <c r="I114" i="17"/>
  <c r="I119" i="17"/>
  <c r="I121" i="17"/>
  <c r="I130" i="17"/>
  <c r="I135" i="17"/>
  <c r="G59" i="13" l="1"/>
  <c r="F59" i="13"/>
  <c r="H59" i="13"/>
  <c r="D59" i="13" s="1"/>
  <c r="H58" i="13"/>
  <c r="D58" i="13" s="1"/>
  <c r="H53" i="13"/>
  <c r="D53" i="13" s="1"/>
  <c r="H57" i="13"/>
  <c r="D57" i="13" s="1"/>
  <c r="C57" i="13" l="1"/>
  <c r="C58" i="13"/>
  <c r="D60" i="13"/>
  <c r="C59" i="13"/>
  <c r="H60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4" i="17" l="1"/>
  <c r="D324" i="17"/>
  <c r="E324" i="17"/>
  <c r="F324" i="17"/>
  <c r="G324" i="17"/>
  <c r="H324" i="17"/>
  <c r="I324" i="17"/>
  <c r="B324" i="17"/>
  <c r="C320" i="17"/>
  <c r="D320" i="17"/>
  <c r="E320" i="17"/>
  <c r="F320" i="17"/>
  <c r="G320" i="17"/>
  <c r="H320" i="17"/>
  <c r="I320" i="17"/>
  <c r="B320" i="17"/>
  <c r="C309" i="17"/>
  <c r="D309" i="17"/>
  <c r="D326" i="17" s="1"/>
  <c r="E309" i="17"/>
  <c r="E326" i="17" s="1"/>
  <c r="F309" i="17"/>
  <c r="F326" i="17" s="1"/>
  <c r="G309" i="17"/>
  <c r="H309" i="17"/>
  <c r="H326" i="17" s="1"/>
  <c r="I309" i="17"/>
  <c r="B309" i="17"/>
  <c r="B326" i="17" s="1"/>
  <c r="C279" i="17"/>
  <c r="D279" i="17"/>
  <c r="E279" i="17"/>
  <c r="F279" i="17"/>
  <c r="G279" i="17"/>
  <c r="H279" i="17"/>
  <c r="I279" i="17"/>
  <c r="B279" i="17"/>
  <c r="C270" i="17"/>
  <c r="D270" i="17"/>
  <c r="E270" i="17"/>
  <c r="F270" i="17"/>
  <c r="G270" i="17"/>
  <c r="H270" i="17"/>
  <c r="I270" i="17"/>
  <c r="B270" i="17"/>
  <c r="C265" i="17"/>
  <c r="D265" i="17"/>
  <c r="E265" i="17"/>
  <c r="F265" i="17"/>
  <c r="G265" i="17"/>
  <c r="H265" i="17"/>
  <c r="I265" i="17"/>
  <c r="B265" i="17"/>
  <c r="C261" i="17"/>
  <c r="D261" i="17"/>
  <c r="E261" i="17"/>
  <c r="F261" i="17"/>
  <c r="G261" i="17"/>
  <c r="H261" i="17"/>
  <c r="I261" i="17"/>
  <c r="B261" i="17"/>
  <c r="C253" i="17"/>
  <c r="D253" i="17"/>
  <c r="E253" i="17"/>
  <c r="F253" i="17"/>
  <c r="G253" i="17"/>
  <c r="H253" i="17"/>
  <c r="I253" i="17"/>
  <c r="B253" i="17"/>
  <c r="C250" i="17"/>
  <c r="D250" i="17"/>
  <c r="E250" i="17"/>
  <c r="F250" i="17"/>
  <c r="G250" i="17"/>
  <c r="H250" i="17"/>
  <c r="I250" i="17"/>
  <c r="B250" i="17"/>
  <c r="C245" i="17"/>
  <c r="D245" i="17"/>
  <c r="D266" i="17" s="1"/>
  <c r="E245" i="17"/>
  <c r="F245" i="17"/>
  <c r="F266" i="17" s="1"/>
  <c r="G245" i="17"/>
  <c r="H245" i="17"/>
  <c r="H266" i="17" s="1"/>
  <c r="I245" i="17"/>
  <c r="I266" i="17" s="1"/>
  <c r="B245" i="17"/>
  <c r="C238" i="17"/>
  <c r="D238" i="17"/>
  <c r="E238" i="17"/>
  <c r="F238" i="17"/>
  <c r="G238" i="17"/>
  <c r="H238" i="17"/>
  <c r="I238" i="17"/>
  <c r="B238" i="17"/>
  <c r="C223" i="17"/>
  <c r="D223" i="17"/>
  <c r="E223" i="17"/>
  <c r="F223" i="17"/>
  <c r="G223" i="17"/>
  <c r="H223" i="17"/>
  <c r="I223" i="17"/>
  <c r="B223" i="17"/>
  <c r="C220" i="17"/>
  <c r="D220" i="17"/>
  <c r="E220" i="17"/>
  <c r="F220" i="17"/>
  <c r="G220" i="17"/>
  <c r="H220" i="17"/>
  <c r="I220" i="17"/>
  <c r="B220" i="17"/>
  <c r="C211" i="17"/>
  <c r="D211" i="17"/>
  <c r="E211" i="17"/>
  <c r="F211" i="17"/>
  <c r="G211" i="17"/>
  <c r="H211" i="17"/>
  <c r="I211" i="17"/>
  <c r="B211" i="17"/>
  <c r="C204" i="17"/>
  <c r="D204" i="17"/>
  <c r="E204" i="17"/>
  <c r="F204" i="17"/>
  <c r="G204" i="17"/>
  <c r="H204" i="17"/>
  <c r="I204" i="17"/>
  <c r="B204" i="17"/>
  <c r="C166" i="17"/>
  <c r="D166" i="17"/>
  <c r="E166" i="17"/>
  <c r="F166" i="17"/>
  <c r="G166" i="17"/>
  <c r="H166" i="17"/>
  <c r="I166" i="17"/>
  <c r="B166" i="17"/>
  <c r="C136" i="17"/>
  <c r="C239" i="17" s="1"/>
  <c r="D136" i="17"/>
  <c r="E136" i="17"/>
  <c r="F136" i="17"/>
  <c r="G136" i="17"/>
  <c r="G239" i="17" s="1"/>
  <c r="H136" i="17"/>
  <c r="I136" i="17"/>
  <c r="B136" i="17"/>
  <c r="C326" i="17" l="1"/>
  <c r="E266" i="17"/>
  <c r="C266" i="17"/>
  <c r="F239" i="17"/>
  <c r="B239" i="17"/>
  <c r="I239" i="17"/>
  <c r="D239" i="17"/>
  <c r="B266" i="17"/>
  <c r="G266" i="17"/>
  <c r="E239" i="17"/>
  <c r="I326" i="17"/>
  <c r="G326" i="17"/>
  <c r="H239" i="17"/>
  <c r="H45" i="17"/>
  <c r="G45" i="17"/>
  <c r="H44" i="17"/>
  <c r="G44" i="17"/>
  <c r="C61" i="17"/>
  <c r="D61" i="17"/>
  <c r="E61" i="17"/>
  <c r="F61" i="17"/>
  <c r="G61" i="17"/>
  <c r="H61" i="17"/>
  <c r="I61" i="17"/>
  <c r="B61" i="17"/>
  <c r="C58" i="17"/>
  <c r="D58" i="17"/>
  <c r="E58" i="17"/>
  <c r="F58" i="17"/>
  <c r="G58" i="17"/>
  <c r="H58" i="17"/>
  <c r="I58" i="17"/>
  <c r="B58" i="17"/>
  <c r="C55" i="17"/>
  <c r="D55" i="17"/>
  <c r="E55" i="17"/>
  <c r="F55" i="17"/>
  <c r="G55" i="17"/>
  <c r="H55" i="17"/>
  <c r="I55" i="17"/>
  <c r="B55" i="17"/>
  <c r="C46" i="17"/>
  <c r="D46" i="17"/>
  <c r="D62" i="17" s="1"/>
  <c r="E46" i="17"/>
  <c r="F46" i="17"/>
  <c r="B46" i="17"/>
  <c r="G32" i="17"/>
  <c r="G26" i="17"/>
  <c r="H26" i="17"/>
  <c r="G27" i="17"/>
  <c r="H27" i="17"/>
  <c r="G28" i="17"/>
  <c r="H28" i="17"/>
  <c r="G29" i="17"/>
  <c r="H29" i="17"/>
  <c r="G30" i="17"/>
  <c r="H30" i="17"/>
  <c r="G31" i="17"/>
  <c r="H31" i="17"/>
  <c r="H32" i="17"/>
  <c r="G33" i="17"/>
  <c r="H33" i="17"/>
  <c r="G34" i="17"/>
  <c r="H34" i="17"/>
  <c r="G35" i="17"/>
  <c r="H35" i="17"/>
  <c r="G36" i="17"/>
  <c r="H36" i="17"/>
  <c r="G37" i="17"/>
  <c r="H37" i="17"/>
  <c r="G38" i="17"/>
  <c r="H38" i="17"/>
  <c r="C39" i="17"/>
  <c r="D39" i="17"/>
  <c r="E39" i="17"/>
  <c r="F39" i="17"/>
  <c r="B39" i="17"/>
  <c r="H23" i="17"/>
  <c r="G23" i="17"/>
  <c r="H22" i="17"/>
  <c r="G22" i="17"/>
  <c r="C24" i="17"/>
  <c r="D24" i="17"/>
  <c r="E24" i="17"/>
  <c r="F24" i="17"/>
  <c r="B24" i="17"/>
  <c r="H19" i="17"/>
  <c r="H20" i="17" s="1"/>
  <c r="G19" i="17"/>
  <c r="G20" i="17" s="1"/>
  <c r="C20" i="17"/>
  <c r="D20" i="17"/>
  <c r="E20" i="17"/>
  <c r="F20" i="17"/>
  <c r="I23" i="17" l="1"/>
  <c r="I36" i="17"/>
  <c r="I32" i="17"/>
  <c r="E62" i="17"/>
  <c r="I31" i="17"/>
  <c r="I27" i="17"/>
  <c r="F62" i="17"/>
  <c r="I45" i="17"/>
  <c r="G46" i="17"/>
  <c r="G62" i="17" s="1"/>
  <c r="I35" i="17"/>
  <c r="C62" i="17"/>
  <c r="H46" i="17"/>
  <c r="H62" i="17" s="1"/>
  <c r="I34" i="17"/>
  <c r="I30" i="17"/>
  <c r="I28" i="17"/>
  <c r="I37" i="17"/>
  <c r="I19" i="17"/>
  <c r="I20" i="17" s="1"/>
  <c r="B62" i="17"/>
  <c r="I33" i="17"/>
  <c r="I38" i="17"/>
  <c r="H39" i="17"/>
  <c r="I29" i="17"/>
  <c r="I26" i="17"/>
  <c r="G24" i="17"/>
  <c r="I22" i="17"/>
  <c r="I24" i="17" s="1"/>
  <c r="I44" i="17"/>
  <c r="G39" i="17"/>
  <c r="H24" i="17"/>
  <c r="I46" i="17" l="1"/>
  <c r="I62" i="17" s="1"/>
  <c r="I39" i="17"/>
  <c r="B20" i="17"/>
  <c r="C17" i="17"/>
  <c r="C40" i="17" s="1"/>
  <c r="C64" i="17" s="1"/>
  <c r="C281" i="17" s="1"/>
  <c r="C328" i="17" s="1"/>
  <c r="D17" i="17"/>
  <c r="D40" i="17" s="1"/>
  <c r="D64" i="17" s="1"/>
  <c r="E17" i="17"/>
  <c r="E40" i="17" s="1"/>
  <c r="E64" i="17" s="1"/>
  <c r="E281" i="17" s="1"/>
  <c r="E328" i="17" s="1"/>
  <c r="F17" i="17"/>
  <c r="F40" i="17" s="1"/>
  <c r="F64" i="17" s="1"/>
  <c r="F281" i="17" s="1"/>
  <c r="F328" i="17" s="1"/>
  <c r="B17" i="17"/>
  <c r="B40" i="17" s="1"/>
  <c r="B64" i="17" s="1"/>
  <c r="B281" i="17" s="1"/>
  <c r="B328" i="17" s="1"/>
  <c r="H16" i="17"/>
  <c r="G16" i="17"/>
  <c r="H15" i="17"/>
  <c r="G15" i="17"/>
  <c r="H14" i="17"/>
  <c r="G14" i="17"/>
  <c r="H13" i="17"/>
  <c r="G13" i="17"/>
  <c r="H12" i="17"/>
  <c r="G12" i="17"/>
  <c r="H11" i="17"/>
  <c r="G11" i="17"/>
  <c r="G17" i="17" s="1"/>
  <c r="G40" i="17" s="1"/>
  <c r="G64" i="17" s="1"/>
  <c r="G281" i="17" s="1"/>
  <c r="G328" i="17" s="1"/>
  <c r="H17" i="17" l="1"/>
  <c r="H40" i="17" s="1"/>
  <c r="H64" i="17" s="1"/>
  <c r="H281" i="17" s="1"/>
  <c r="H328" i="17" s="1"/>
  <c r="I12" i="17"/>
  <c r="D281" i="17"/>
  <c r="D328" i="17" s="1"/>
  <c r="I11" i="17"/>
  <c r="I15" i="17"/>
  <c r="I13" i="17"/>
  <c r="I14" i="17"/>
  <c r="I16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D30" i="13"/>
  <c r="C30" i="13"/>
  <c r="G29" i="13"/>
  <c r="D29" i="13" s="1"/>
  <c r="F29" i="13"/>
  <c r="C29" i="13" s="1"/>
  <c r="D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7" i="17" l="1"/>
  <c r="I40" i="17" s="1"/>
  <c r="I64" i="17" s="1"/>
  <c r="I281" i="17" s="1"/>
  <c r="I328" i="17" s="1"/>
  <c r="D37" i="11"/>
  <c r="C37" i="11"/>
  <c r="B37" i="11"/>
  <c r="D36" i="11"/>
  <c r="C36" i="11"/>
  <c r="B36" i="11"/>
  <c r="D35" i="11"/>
  <c r="C35" i="11"/>
  <c r="B35" i="11"/>
  <c r="C36" i="10"/>
  <c r="D34" i="11"/>
  <c r="C34" i="11"/>
  <c r="B34" i="11"/>
  <c r="D33" i="11"/>
  <c r="C33" i="11"/>
  <c r="B33" i="11"/>
  <c r="D32" i="11"/>
  <c r="C32" i="11"/>
  <c r="B32" i="11"/>
  <c r="C33" i="10"/>
  <c r="B33" i="10"/>
  <c r="D31" i="11"/>
  <c r="C31" i="11"/>
  <c r="B31" i="11"/>
  <c r="D30" i="11"/>
  <c r="C30" i="11"/>
  <c r="B30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A3" i="17"/>
  <c r="B35" i="10" l="1"/>
  <c r="C11" i="10"/>
  <c r="C38" i="10"/>
  <c r="B38" i="10"/>
  <c r="C18" i="10"/>
  <c r="C27" i="10"/>
  <c r="B12" i="10"/>
  <c r="B37" i="10"/>
  <c r="B11" i="10"/>
  <c r="C37" i="10"/>
  <c r="C9" i="10"/>
  <c r="B18" i="10"/>
  <c r="B28" i="10"/>
  <c r="C35" i="10"/>
  <c r="B9" i="10"/>
  <c r="C19" i="10"/>
  <c r="B26" i="10"/>
  <c r="B10" i="10"/>
  <c r="C12" i="10"/>
  <c r="B21" i="10"/>
  <c r="B24" i="10"/>
  <c r="B25" i="10"/>
  <c r="B31" i="10"/>
  <c r="B34" i="10"/>
  <c r="B30" i="10"/>
  <c r="C32" i="10"/>
  <c r="C25" i="10"/>
  <c r="C28" i="10"/>
  <c r="B19" i="10"/>
  <c r="C24" i="10"/>
  <c r="C26" i="10"/>
  <c r="C30" i="10"/>
  <c r="C31" i="10"/>
  <c r="B32" i="10"/>
  <c r="C34" i="10"/>
  <c r="B27" i="10"/>
  <c r="B29" i="10"/>
  <c r="B36" i="10"/>
  <c r="E45" i="11" l="1"/>
  <c r="E43" i="11"/>
  <c r="E44" i="11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J28" i="13" l="1"/>
  <c r="C28" i="13"/>
  <c r="C38" i="13"/>
  <c r="C62" i="13" s="1"/>
</calcChain>
</file>

<file path=xl/sharedStrings.xml><?xml version="1.0" encoding="utf-8"?>
<sst xmlns="http://schemas.openxmlformats.org/spreadsheetml/2006/main" count="514" uniqueCount="431">
  <si>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</si>
  <si>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</si>
  <si>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</si>
  <si>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</si>
  <si>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</si>
  <si>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</si>
  <si>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</si>
  <si>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</si>
  <si>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</si>
  <si>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</si>
  <si>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</si>
  <si>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</si>
  <si>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</si>
  <si>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</si>
  <si>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</si>
  <si>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</si>
  <si>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</si>
  <si>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</si>
  <si>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</si>
  <si>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</si>
  <si>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</si>
  <si>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</si>
  <si>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</si>
  <si>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</si>
  <si>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</si>
  <si>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</si>
  <si>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</si>
  <si>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</si>
  <si>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</si>
  <si>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</si>
  <si>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</si>
  <si>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</si>
  <si>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</si>
  <si>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</si>
  <si>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</si>
  <si>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</si>
  <si>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</si>
  <si>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</si>
  <si>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</si>
  <si>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</si>
  <si>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</si>
  <si>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</si>
  <si>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</si>
  <si>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</si>
  <si>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</si>
  <si>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</si>
  <si>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</si>
  <si>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</si>
  <si>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</si>
  <si>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</si>
  <si>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</si>
  <si>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</si>
  <si>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</si>
  <si>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</si>
  <si>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</si>
  <si>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</si>
  <si>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</si>
  <si>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</si>
  <si>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</si>
  <si>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</si>
  <si>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</si>
  <si>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</si>
  <si>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</si>
  <si>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</si>
  <si>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</si>
  <si>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</si>
  <si>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</si>
  <si>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</si>
  <si>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</si>
  <si>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</si>
  <si>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</si>
  <si>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</si>
  <si>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</si>
  <si>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</si>
  <si>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</si>
  <si>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</si>
  <si>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</si>
  <si>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</si>
  <si>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</si>
  <si>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</si>
  <si>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</si>
  <si>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</si>
  <si>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</si>
  <si>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</si>
  <si>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</si>
  <si>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</si>
  <si>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</si>
  <si>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</si>
  <si>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</si>
  <si>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</si>
  <si>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</si>
  <si>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</si>
  <si>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</si>
  <si>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</si>
  <si>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</si>
  <si>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</si>
  <si>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</si>
  <si>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</si>
  <si>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</si>
  <si>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</si>
  <si>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</si>
  <si>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</si>
  <si>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</si>
  <si>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</si>
  <si>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</si>
  <si>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</si>
  <si>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</si>
  <si>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</si>
  <si>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</si>
  <si>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</si>
  <si>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</si>
  <si>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</si>
  <si>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</si>
  <si>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</si>
  <si>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</si>
  <si>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</si>
  <si>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</si>
  <si>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</si>
  <si>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</si>
  <si>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</si>
  <si>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</si>
  <si>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</si>
  <si>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</si>
  <si>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</si>
  <si>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</si>
  <si>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</si>
  <si>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</si>
  <si>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</si>
  <si>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</si>
  <si>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</si>
  <si>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</si>
  <si>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</si>
  <si>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</si>
  <si>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</si>
  <si>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</si>
  <si>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</si>
  <si>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</si>
  <si>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</si>
  <si>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</si>
  <si>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</si>
  <si>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</si>
  <si>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</si>
  <si>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</si>
  <si>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</si>
  <si>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</si>
  <si>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</si>
  <si>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</si>
  <si>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</si>
  <si>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</si>
  <si>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</si>
  <si>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</si>
  <si>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</si>
  <si>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</si>
  <si>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</si>
  <si>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</si>
  <si>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</si>
  <si>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</si>
  <si>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</si>
  <si>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</si>
  <si>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</si>
  <si>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</si>
  <si>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</si>
  <si>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</si>
  <si>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</si>
  <si>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</si>
  <si>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</si>
  <si>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</si>
  <si>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</si>
  <si>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</si>
  <si>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</si>
  <si>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</si>
  <si>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</si>
  <si>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</si>
  <si>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</si>
  <si>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</si>
  <si>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</si>
  <si>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</si>
  <si>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</si>
  <si>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</si>
  <si>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</si>
  <si>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</si>
  <si>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</si>
  <si>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</si>
  <si>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</si>
  <si>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</si>
  <si>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</si>
  <si>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</si>
  <si>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</si>
  <si>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</si>
  <si>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</si>
  <si>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</si>
  <si>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</si>
  <si>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</si>
  <si>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</si>
  <si>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</si>
  <si>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</si>
  <si>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</si>
  <si>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</si>
  <si>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</si>
  <si>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</si>
  <si>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</si>
  <si>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</si>
  <si>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</si>
  <si>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</si>
  <si>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</si>
  <si>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</si>
  <si>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</si>
  <si>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</si>
  <si>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</si>
  <si>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</si>
  <si>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</si>
  <si>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</si>
  <si>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</si>
  <si>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</si>
  <si>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</si>
  <si>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</si>
  <si>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</si>
  <si>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</si>
  <si>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</si>
  <si>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</si>
  <si>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</si>
  <si>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</si>
  <si>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</si>
  <si>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</si>
  <si>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</si>
  <si>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</si>
  <si>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</si>
  <si>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</si>
  <si>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</si>
  <si>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</si>
  <si>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</si>
  <si>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</si>
  <si>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</si>
  <si>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</si>
  <si>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</si>
  <si>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</si>
  <si>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</si>
  <si>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</si>
  <si>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</si>
  <si>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</si>
  <si>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</si>
  <si>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</si>
  <si>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</si>
  <si>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</si>
  <si>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</si>
  <si>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</si>
  <si>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</si>
  <si>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</si>
  <si>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</si>
  <si>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</si>
  <si>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</si>
  <si>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</si>
  <si>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</si>
  <si>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</si>
  <si>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</si>
  <si>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</si>
  <si>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</si>
  <si>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</si>
  <si>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</si>
  <si>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</si>
  <si>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</si>
  <si>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</si>
  <si>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</si>
  <si>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</si>
  <si>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</si>
  <si>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</si>
  <si>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</si>
  <si>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</si>
  <si>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</si>
  <si>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</si>
  <si>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</si>
  <si>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</si>
  <si>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</si>
  <si>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</si>
  <si>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</si>
  <si>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</si>
  <si>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</si>
  <si>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</si>
  <si>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</si>
  <si>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</si>
  <si>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</si>
  <si>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</si>
  <si>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</si>
  <si>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</si>
  <si>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</si>
  <si>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</si>
  <si>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</si>
  <si>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</si>
  <si>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</si>
  <si>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</si>
  <si>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</si>
  <si>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</si>
  <si>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</si>
  <si>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</si>
  <si>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</si>
  <si>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</si>
  <si>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</si>
  <si>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</si>
  <si>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</si>
  <si>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</si>
  <si>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</si>
  <si>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</si>
  <si>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</si>
  <si>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</si>
  <si>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</si>
  <si>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</si>
  <si>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</si>
  <si>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</si>
  <si>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</si>
  <si>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</si>
  <si>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</si>
  <si>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</si>
  <si>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</si>
  <si>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</si>
  <si>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</si>
  <si>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</si>
  <si>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</si>
  <si>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</si>
  <si>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</si>
  <si>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</si>
  <si>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</si>
  <si>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</si>
  <si>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</si>
  <si>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</si>
  <si>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</si>
  <si>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</si>
  <si>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</si>
  <si>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</si>
  <si>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</si>
  <si>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</si>
  <si>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</si>
  <si>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</si>
  <si>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</si>
  <si>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</si>
  <si>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</si>
  <si>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</si>
  <si>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</si>
  <si>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</si>
  <si>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</si>
  <si>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</si>
  <si>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</si>
  <si>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</si>
  <si>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</si>
  <si>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</si>
  <si>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</si>
  <si>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</si>
  <si>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</si>
  <si>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</si>
  <si>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</si>
  <si>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</si>
  <si>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</si>
  <si>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</si>
  <si>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</si>
  <si>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</si>
  <si>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</si>
  <si>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</si>
  <si>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</si>
  <si>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</si>
  <si>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</si>
  <si>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</si>
  <si>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</si>
  <si>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</si>
  <si>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</si>
  <si>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</si>
  <si>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</si>
  <si>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</si>
  <si>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</si>
  <si>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</si>
  <si>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</si>
  <si>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</si>
  <si>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</si>
  <si>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</si>
  <si>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</si>
  <si>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</si>
  <si>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</si>
  <si>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</si>
  <si>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</si>
  <si>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</si>
  <si>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</si>
  <si>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</si>
  <si>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</si>
  <si>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</si>
  <si>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</si>
  <si>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</si>
  <si>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</si>
  <si>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</si>
  <si>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</si>
  <si>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</si>
  <si>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</si>
  <si>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</si>
  <si>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</si>
  <si>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</si>
  <si>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</si>
  <si>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</si>
  <si>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</si>
  <si>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</si>
  <si>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</si>
  <si>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</si>
  <si>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</si>
  <si>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</si>
  <si>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</si>
  <si>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</si>
  <si>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</si>
  <si>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</si>
  <si>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</si>
  <si>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</si>
  <si>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</si>
  <si>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</si>
  <si>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</si>
  <si>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</si>
  <si>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</si>
  <si>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</si>
  <si>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</si>
  <si>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</si>
  <si>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</si>
  <si>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</si>
  <si>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</si>
  <si>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</si>
  <si>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FOR THE TWELVE MONTHS ENDED DECEMBER 31, 2018</t>
  </si>
  <si>
    <t xml:space="preserve">RATE BASE (AMA For 12 Months Ended December 31, 2018)  </t>
  </si>
  <si>
    <t xml:space="preserve">Shaded Information is Designated as Confidential </t>
  </si>
  <si>
    <t>per WAC 480-07-160</t>
  </si>
  <si>
    <t xml:space="preserve"> </t>
  </si>
  <si>
    <t>Allocation Method</t>
  </si>
  <si>
    <t>4 (Note 1)</t>
  </si>
  <si>
    <t>1 (Note 1)</t>
  </si>
  <si>
    <t>5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</si>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</sst>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0.00000"/>
    <numFmt numFmtId="188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b/>
      <sz val="2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7" fontId="5" fillId="0" borderId="0">
      <alignment horizontal="left" wrapText="1"/>
    </xf>
    <xf numFmtId="0" fontId="109" fillId="0" borderId="97" applyNumberFormat="0" applyFont="0" applyFill="0" applyAlignment="0" applyProtection="0"/>
    <xf numFmtId="188" fontId="110" fillId="0" borderId="98" applyNumberFormat="0" applyProtection="0">
      <alignment horizontal="right" vertical="center"/>
    </xf>
    <xf numFmtId="188" fontId="111" fillId="0" borderId="99" applyNumberFormat="0" applyProtection="0">
      <alignment horizontal="right" vertical="center"/>
    </xf>
    <xf numFmtId="0" fontId="111" fillId="129" borderId="97" applyNumberFormat="0" applyAlignment="0" applyProtection="0">
      <alignment horizontal="left" vertical="center" indent="1"/>
    </xf>
    <xf numFmtId="0" fontId="112" fillId="130" borderId="99" applyNumberFormat="0" applyAlignment="0" applyProtection="0">
      <alignment horizontal="left" vertical="center" indent="1"/>
    </xf>
    <xf numFmtId="0" fontId="112" fillId="130" borderId="99" applyNumberFormat="0" applyAlignment="0" applyProtection="0">
      <alignment horizontal="left" vertical="center" indent="1"/>
    </xf>
    <xf numFmtId="0" fontId="113" fillId="0" borderId="100" applyNumberFormat="0" applyFill="0" applyBorder="0" applyAlignment="0" applyProtection="0"/>
    <xf numFmtId="0" fontId="114" fillId="0" borderId="100" applyBorder="0" applyAlignment="0" applyProtection="0"/>
    <xf numFmtId="188" fontId="115" fillId="131" borderId="101" applyNumberFormat="0" applyBorder="0" applyAlignment="0" applyProtection="0">
      <alignment horizontal="right" vertical="center" indent="1"/>
    </xf>
    <xf numFmtId="188" fontId="116" fillId="132" borderId="101" applyNumberFormat="0" applyBorder="0" applyAlignment="0" applyProtection="0">
      <alignment horizontal="right" vertical="center" indent="1"/>
    </xf>
    <xf numFmtId="188" fontId="116" fillId="133" borderId="101" applyNumberFormat="0" applyBorder="0" applyAlignment="0" applyProtection="0">
      <alignment horizontal="right" vertical="center" indent="1"/>
    </xf>
    <xf numFmtId="188" fontId="117" fillId="134" borderId="101" applyNumberFormat="0" applyBorder="0" applyAlignment="0" applyProtection="0">
      <alignment horizontal="right" vertical="center" indent="1"/>
    </xf>
    <xf numFmtId="188" fontId="117" fillId="135" borderId="101" applyNumberFormat="0" applyBorder="0" applyAlignment="0" applyProtection="0">
      <alignment horizontal="right" vertical="center" indent="1"/>
    </xf>
    <xf numFmtId="188" fontId="117" fillId="136" borderId="101" applyNumberFormat="0" applyBorder="0" applyAlignment="0" applyProtection="0">
      <alignment horizontal="right" vertical="center" indent="1"/>
    </xf>
    <xf numFmtId="188" fontId="118" fillId="137" borderId="101" applyNumberFormat="0" applyBorder="0" applyAlignment="0" applyProtection="0">
      <alignment horizontal="right" vertical="center" indent="1"/>
    </xf>
    <xf numFmtId="188" fontId="118" fillId="138" borderId="101" applyNumberFormat="0" applyBorder="0" applyAlignment="0" applyProtection="0">
      <alignment horizontal="right" vertical="center" indent="1"/>
    </xf>
    <xf numFmtId="188" fontId="118" fillId="139" borderId="101" applyNumberFormat="0" applyBorder="0" applyAlignment="0" applyProtection="0">
      <alignment horizontal="right" vertical="center" indent="1"/>
    </xf>
    <xf numFmtId="0" fontId="112" fillId="140" borderId="97" applyNumberFormat="0" applyAlignment="0" applyProtection="0">
      <alignment horizontal="left" vertical="center" indent="1"/>
    </xf>
    <xf numFmtId="0" fontId="112" fillId="141" borderId="97" applyNumberFormat="0" applyAlignment="0" applyProtection="0">
      <alignment horizontal="left" vertical="center" indent="1"/>
    </xf>
    <xf numFmtId="0" fontId="112" fillId="142" borderId="97" applyNumberFormat="0" applyAlignment="0" applyProtection="0">
      <alignment horizontal="left" vertical="center" indent="1"/>
    </xf>
    <xf numFmtId="0" fontId="112" fillId="143" borderId="97" applyNumberFormat="0" applyAlignment="0" applyProtection="0">
      <alignment horizontal="left" vertical="center" indent="1"/>
    </xf>
    <xf numFmtId="0" fontId="112" fillId="144" borderId="99" applyNumberFormat="0" applyAlignment="0" applyProtection="0">
      <alignment horizontal="left" vertical="center" indent="1"/>
    </xf>
    <xf numFmtId="188" fontId="110" fillId="143" borderId="98" applyNumberFormat="0" applyBorder="0" applyProtection="0">
      <alignment horizontal="right" vertical="center"/>
    </xf>
    <xf numFmtId="188" fontId="111" fillId="143" borderId="99" applyNumberFormat="0" applyBorder="0" applyProtection="0">
      <alignment horizontal="right" vertical="center"/>
    </xf>
    <xf numFmtId="188" fontId="110" fillId="145" borderId="97" applyNumberFormat="0" applyAlignment="0" applyProtection="0">
      <alignment horizontal="left" vertical="center" indent="1"/>
    </xf>
    <xf numFmtId="0" fontId="111" fillId="129" borderId="99" applyNumberFormat="0" applyAlignment="0" applyProtection="0">
      <alignment horizontal="left" vertical="center" indent="1"/>
    </xf>
    <xf numFmtId="0" fontId="112" fillId="144" borderId="99" applyNumberFormat="0" applyAlignment="0" applyProtection="0">
      <alignment horizontal="left" vertical="center" indent="1"/>
    </xf>
    <xf numFmtId="188" fontId="111" fillId="144" borderId="99" applyNumberFormat="0" applyProtection="0">
      <alignment horizontal="right" vertical="center"/>
    </xf>
  </cellStyleXfs>
  <cellXfs count="203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66" fontId="0" fillId="0" borderId="0" xfId="86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66" fontId="5" fillId="0" borderId="1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/>
    <xf numFmtId="167" fontId="3" fillId="0" borderId="12" xfId="0" quotePrefix="1" applyNumberFormat="1" applyFont="1" applyFill="1" applyBorder="1" applyAlignment="1">
      <alignment horizontal="left" vertical="center"/>
    </xf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8" fontId="5" fillId="127" borderId="65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37" fontId="5" fillId="127" borderId="69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0" xfId="0" applyNumberFormat="1" applyFont="1" applyFill="1" applyBorder="1"/>
    <xf numFmtId="42" fontId="5" fillId="127" borderId="71" xfId="0" applyNumberFormat="1" applyFont="1" applyFill="1" applyBorder="1"/>
    <xf numFmtId="37" fontId="1" fillId="127" borderId="72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0" fillId="127" borderId="70" xfId="0" applyNumberFormat="1" applyFill="1" applyBorder="1"/>
    <xf numFmtId="37" fontId="0" fillId="127" borderId="71" xfId="0" applyNumberFormat="1" applyFill="1" applyBorder="1"/>
    <xf numFmtId="37" fontId="0" fillId="127" borderId="72" xfId="0" applyNumberFormat="1" applyFill="1" applyBorder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0" xfId="0" applyNumberFormat="1" applyFont="1" applyFill="1" applyBorder="1"/>
    <xf numFmtId="41" fontId="10" fillId="127" borderId="67" xfId="0" applyNumberFormat="1" applyFont="1" applyFill="1" applyBorder="1"/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9" fillId="127" borderId="76" xfId="0" applyNumberFormat="1" applyFont="1" applyFill="1" applyBorder="1" applyAlignment="1">
      <alignment horizontal="right"/>
    </xf>
    <xf numFmtId="41" fontId="9" fillId="127" borderId="77" xfId="0" applyNumberFormat="1" applyFont="1" applyFill="1" applyBorder="1" applyAlignment="1">
      <alignment horizontal="right"/>
    </xf>
    <xf numFmtId="41" fontId="9" fillId="127" borderId="78" xfId="0" applyNumberFormat="1" applyFont="1" applyFill="1" applyBorder="1" applyAlignment="1">
      <alignment horizontal="right"/>
    </xf>
    <xf numFmtId="41" fontId="10" fillId="127" borderId="75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9" xfId="0" applyNumberFormat="1" applyFont="1" applyFill="1" applyBorder="1" applyAlignment="1">
      <alignment horizontal="right"/>
    </xf>
    <xf numFmtId="41" fontId="10" fillId="127" borderId="80" xfId="0" applyNumberFormat="1" applyFont="1" applyFill="1" applyBorder="1" applyAlignment="1">
      <alignment horizontal="right"/>
    </xf>
    <xf numFmtId="42" fontId="9" fillId="127" borderId="70" xfId="0" applyNumberFormat="1" applyFont="1" applyFill="1" applyBorder="1" applyAlignment="1">
      <alignment horizontal="right"/>
    </xf>
    <xf numFmtId="42" fontId="9" fillId="127" borderId="71" xfId="0" applyNumberFormat="1" applyFont="1" applyFill="1" applyBorder="1" applyAlignment="1">
      <alignment horizontal="right"/>
    </xf>
    <xf numFmtId="42" fontId="9" fillId="127" borderId="72" xfId="0" applyNumberFormat="1" applyFont="1" applyFill="1" applyBorder="1" applyAlignment="1">
      <alignment horizontal="right"/>
    </xf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5" fillId="0" borderId="6" xfId="0" applyNumberFormat="1" applyFont="1" applyFill="1" applyBorder="1"/>
    <xf numFmtId="10" fontId="8" fillId="0" borderId="12" xfId="0" applyNumberFormat="1" applyFont="1" applyFill="1" applyBorder="1"/>
    <xf numFmtId="41" fontId="5" fillId="127" borderId="82" xfId="0" applyNumberFormat="1" applyFont="1" applyFill="1" applyBorder="1"/>
    <xf numFmtId="41" fontId="5" fillId="127" borderId="83" xfId="0" applyNumberFormat="1" applyFont="1" applyFill="1" applyBorder="1"/>
    <xf numFmtId="41" fontId="5" fillId="127" borderId="84" xfId="0" applyNumberFormat="1" applyFont="1" applyFill="1" applyBorder="1"/>
    <xf numFmtId="41" fontId="5" fillId="127" borderId="85" xfId="0" applyNumberFormat="1" applyFont="1" applyFill="1" applyBorder="1"/>
    <xf numFmtId="42" fontId="8" fillId="127" borderId="86" xfId="0" applyNumberFormat="1" applyFont="1" applyFill="1" applyBorder="1"/>
    <xf numFmtId="0" fontId="5" fillId="0" borderId="3" xfId="0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127" borderId="87" xfId="0" applyNumberFormat="1" applyFont="1" applyFill="1" applyBorder="1"/>
    <xf numFmtId="42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1" fontId="5" fillId="127" borderId="94" xfId="0" applyNumberFormat="1" applyFont="1" applyFill="1" applyBorder="1"/>
    <xf numFmtId="42" fontId="8" fillId="127" borderId="95" xfId="0" applyNumberFormat="1" applyFont="1" applyFill="1" applyBorder="1"/>
    <xf numFmtId="42" fontId="8" fillId="127" borderId="96" xfId="0" applyNumberFormat="1" applyFont="1" applyFill="1" applyBorder="1"/>
    <xf numFmtId="42" fontId="5" fillId="127" borderId="81" xfId="0" applyNumberFormat="1" applyFont="1" applyFill="1" applyBorder="1"/>
    <xf numFmtId="170" fontId="108" fillId="128" borderId="0" xfId="6968" applyNumberFormat="1" applyFont="1" applyFill="1" applyAlignment="1">
      <alignment horizontal="left"/>
    </xf>
    <xf numFmtId="170" fontId="5" fillId="128" borderId="0" xfId="6968" applyNumberFormat="1" applyFill="1" applyAlignment="1"/>
    <xf numFmtId="170" fontId="5" fillId="128" borderId="0" xfId="6968" applyNumberFormat="1" applyFill="1" applyAlignment="1">
      <alignment horizontal="left"/>
    </xf>
    <xf numFmtId="170" fontId="108" fillId="128" borderId="0" xfId="6968" applyNumberFormat="1" applyFont="1" applyFill="1" applyAlignment="1"/>
    <xf numFmtId="170" fontId="74" fillId="128" borderId="0" xfId="6968" applyNumberFormat="1" applyFont="1" applyFill="1" applyAlignment="1">
      <alignment horizontal="left"/>
    </xf>
    <xf numFmtId="0" fontId="119" fillId="0" borderId="0" xfId="0" quotePrefix="1" applyFont="1" applyFill="1"/>
    <xf numFmtId="41" fontId="5" fillId="127" borderId="67" xfId="0" applyNumberFormat="1" applyFont="1" applyFill="1" applyBorder="1"/>
    <xf numFmtId="41" fontId="5" fillId="127" borderId="69" xfId="0" applyNumberFormat="1" applyFont="1" applyFill="1" applyBorder="1"/>
    <xf numFmtId="10" fontId="5" fillId="0" borderId="90" xfId="0" applyNumberFormat="1" applyFont="1" applyFill="1" applyBorder="1"/>
    <xf numFmtId="10" fontId="5" fillId="0" borderId="92" xfId="0" applyNumberFormat="1" applyFont="1" applyFill="1" applyBorder="1" applyAlignment="1">
      <alignment horizontal="right" wrapText="1"/>
    </xf>
    <xf numFmtId="0" fontId="5" fillId="0" borderId="16" xfId="0" applyNumberFormat="1" applyFont="1" applyFill="1" applyBorder="1" applyAlignment="1">
      <alignment horizontal="left" indent="6"/>
    </xf>
    <xf numFmtId="10" fontId="5" fillId="0" borderId="0" xfId="0" applyNumberFormat="1" applyFont="1" applyFill="1"/>
    <xf numFmtId="10" fontId="5" fillId="0" borderId="6" xfId="0" applyNumberFormat="1" applyFont="1" applyFill="1" applyBorder="1" applyAlignment="1">
      <alignment horizontal="center"/>
    </xf>
    <xf numFmtId="10" fontId="5" fillId="0" borderId="1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91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7"/>
    <cellStyle name="_09GRC Gas Transport For Review" xfId="1808"/>
    <cellStyle name="_4.06E Pass Throughs" xfId="128"/>
    <cellStyle name="_4.06E Pass Throughs_04 07E Wild Horse Wind Expansion (C) (2)" xfId="1809"/>
    <cellStyle name="_4.06E Pass Throughs_3.01 Income Statement" xfId="1810"/>
    <cellStyle name="_4.06E Pass Throughs_4 31 Regulatory Assets and Liabilities  7 06- Exhibit D" xfId="1811"/>
    <cellStyle name="_4.06E Pass Throughs_4 32 Regulatory Assets and Liabilities  7 06- Exhibit D" xfId="1812"/>
    <cellStyle name="_4.06E Pass Throughs_Book9" xfId="1813"/>
    <cellStyle name="_4.13E Montana Energy Tax" xfId="129"/>
    <cellStyle name="_4.13E Montana Energy Tax_04 07E Wild Horse Wind Expansion (C) (2)" xfId="1814"/>
    <cellStyle name="_4.13E Montana Energy Tax_3.01 Income Statement" xfId="1815"/>
    <cellStyle name="_4.13E Montana Energy Tax_4 31 Regulatory Assets and Liabilities  7 06- Exhibit D" xfId="1816"/>
    <cellStyle name="_4.13E Montana Energy Tax_4 32 Regulatory Assets and Liabilities  7 06- Exhibit D" xfId="1817"/>
    <cellStyle name="_4.13E Montana Energy Tax_Book9" xfId="1818"/>
    <cellStyle name="_AURORA WIP" xfId="1819"/>
    <cellStyle name="_Book1" xfId="130"/>
    <cellStyle name="_Book1 (2)" xfId="131"/>
    <cellStyle name="_Book1 (2)_04 07E Wild Horse Wind Expansion (C) (2)" xfId="1820"/>
    <cellStyle name="_Book1 (2)_3.01 Income Statement" xfId="1821"/>
    <cellStyle name="_Book1 (2)_4 31 Regulatory Assets and Liabilities  7 06- Exhibit D" xfId="1822"/>
    <cellStyle name="_Book1 (2)_4 32 Regulatory Assets and Liabilities  7 06- Exhibit D" xfId="1823"/>
    <cellStyle name="_Book1 (2)_Book9" xfId="1824"/>
    <cellStyle name="_Book1_3.01 Income Statement" xfId="1825"/>
    <cellStyle name="_Book1_4 31 Regulatory Assets and Liabilities  7 06- Exhibit D" xfId="1826"/>
    <cellStyle name="_Book1_4 32 Regulatory Assets and Liabilities  7 06- Exhibit D" xfId="1827"/>
    <cellStyle name="_Book1_Book9" xfId="1828"/>
    <cellStyle name="_Book2" xfId="132"/>
    <cellStyle name="_Book2_04 07E Wild Horse Wind Expansion (C) (2)" xfId="1829"/>
    <cellStyle name="_Book2_3.01 Income Statement" xfId="1830"/>
    <cellStyle name="_Book2_4 31 Regulatory Assets and Liabilities  7 06- Exhibit D" xfId="1831"/>
    <cellStyle name="_Book2_4 32 Regulatory Assets and Liabilities  7 06- Exhibit D" xfId="1832"/>
    <cellStyle name="_Book2_Book9" xfId="1833"/>
    <cellStyle name="_Book3" xfId="1834"/>
    <cellStyle name="_Book5" xfId="1835"/>
    <cellStyle name="_Chelan Debt Forecast 12.19.05" xfId="133"/>
    <cellStyle name="_Chelan Debt Forecast 12.19.05_3.01 Income Statement" xfId="1836"/>
    <cellStyle name="_Chelan Debt Forecast 12.19.05_4 31 Regulatory Assets and Liabilities  7 06- Exhibit D" xfId="1837"/>
    <cellStyle name="_Chelan Debt Forecast 12.19.05_4 32 Regulatory Assets and Liabilities  7 06- Exhibit D" xfId="1838"/>
    <cellStyle name="_Chelan Debt Forecast 12.19.05_Book9" xfId="1839"/>
    <cellStyle name="_Copy 11-9 Sumas Proforma - Current" xfId="1840"/>
    <cellStyle name="_Costs not in AURORA 06GRC" xfId="134"/>
    <cellStyle name="_Costs not in AURORA 06GRC_04 07E Wild Horse Wind Expansion (C) (2)" xfId="1841"/>
    <cellStyle name="_Costs not in AURORA 06GRC_3.01 Income Statement" xfId="1842"/>
    <cellStyle name="_Costs not in AURORA 06GRC_4 31 Regulatory Assets and Liabilities  7 06- Exhibit D" xfId="1843"/>
    <cellStyle name="_Costs not in AURORA 06GRC_4 32 Regulatory Assets and Liabilities  7 06- Exhibit D" xfId="1844"/>
    <cellStyle name="_Costs not in AURORA 06GRC_Book9" xfId="1845"/>
    <cellStyle name="_Costs not in AURORA 2006GRC 6.15.06" xfId="135"/>
    <cellStyle name="_Costs not in AURORA 2006GRC 6.15.06_04 07E Wild Horse Wind Expansion (C) (2)" xfId="1846"/>
    <cellStyle name="_Costs not in AURORA 2006GRC 6.15.06_3.01 Income Statement" xfId="1847"/>
    <cellStyle name="_Costs not in AURORA 2006GRC 6.15.06_4 31 Regulatory Assets and Liabilities  7 06- Exhibit D" xfId="1848"/>
    <cellStyle name="_Costs not in AURORA 2006GRC 6.15.06_4 32 Regulatory Assets and Liabilities  7 06- Exhibit D" xfId="1849"/>
    <cellStyle name="_Costs not in AURORA 2006GRC 6.15.06_Book9" xfId="1850"/>
    <cellStyle name="_Costs not in AURORA 2006GRC w gas price updated" xfId="1851"/>
    <cellStyle name="_Costs not in AURORA 2007 Rate Case" xfId="136"/>
    <cellStyle name="_Costs not in AURORA 2007 Rate Case_3.01 Income Statement" xfId="1852"/>
    <cellStyle name="_Costs not in AURORA 2007 Rate Case_4 31 Regulatory Assets and Liabilities  7 06- Exhibit D" xfId="1853"/>
    <cellStyle name="_Costs not in AURORA 2007 Rate Case_4 32 Regulatory Assets and Liabilities  7 06- Exhibit D" xfId="1854"/>
    <cellStyle name="_Costs not in AURORA 2007 Rate Case_Book9" xfId="1855"/>
    <cellStyle name="_Costs not in KWI3000 '06Budget" xfId="137"/>
    <cellStyle name="_Costs not in KWI3000 '06Budget_3.01 Income Statement" xfId="1856"/>
    <cellStyle name="_Costs not in KWI3000 '06Budget_4 31 Regulatory Assets and Liabilities  7 06- Exhibit D" xfId="1857"/>
    <cellStyle name="_Costs not in KWI3000 '06Budget_4 32 Regulatory Assets and Liabilities  7 06- Exhibit D" xfId="1858"/>
    <cellStyle name="_Costs not in KWI3000 '06Budget_Book9" xfId="1859"/>
    <cellStyle name="_DEM-08C Power Cost Comparison" xfId="6625"/>
    <cellStyle name="_DEM-WP (C) Power Cost 2006GRC Order" xfId="138"/>
    <cellStyle name="_DEM-WP (C) Power Cost 2006GRC Order_04 07E Wild Horse Wind Expansion (C) (2)" xfId="1860"/>
    <cellStyle name="_DEM-WP (C) Power Cost 2006GRC Order_3.01 Income Statement" xfId="1861"/>
    <cellStyle name="_DEM-WP (C) Power Cost 2006GRC Order_4 31 Regulatory Assets and Liabilities  7 06- Exhibit D" xfId="1862"/>
    <cellStyle name="_DEM-WP (C) Power Cost 2006GRC Order_4 32 Regulatory Assets and Liabilities  7 06- Exhibit D" xfId="1863"/>
    <cellStyle name="_DEM-WP (C) Power Cost 2006GRC Order_Book9" xfId="1864"/>
    <cellStyle name="_DEM-WP Revised (HC) Wild Horse 2006GRC" xfId="139"/>
    <cellStyle name="_DEM-WP(C) Colstrip FOR" xfId="1865"/>
    <cellStyle name="_DEM-WP(C) Costs not in AURORA 2006GRC" xfId="140"/>
    <cellStyle name="_DEM-WP(C) Costs not in AURORA 2006GRC_3.01 Income Statement" xfId="1866"/>
    <cellStyle name="_DEM-WP(C) Costs not in AURORA 2006GRC_4 31 Regulatory Assets and Liabilities  7 06- Exhibit D" xfId="1867"/>
    <cellStyle name="_DEM-WP(C) Costs not in AURORA 2006GRC_4 32 Regulatory Assets and Liabilities  7 06- Exhibit D" xfId="1868"/>
    <cellStyle name="_DEM-WP(C) Costs not in AURORA 2006GRC_Book9" xfId="1869"/>
    <cellStyle name="_DEM-WP(C) Costs not in AURORA 2007GRC" xfId="141"/>
    <cellStyle name="_DEM-WP(C) Costs not in AURORA 2007PCORC-5.07Update" xfId="142"/>
    <cellStyle name="_DEM-WP(C) Costs not in AURORA 2007PCORC-5.07Update_DEM-WP(C) Production O&amp;M 2009GRC Rebuttal" xfId="1870"/>
    <cellStyle name="_DEM-WP(C) Prod O&amp;M 2007GRC" xfId="1871"/>
    <cellStyle name="_DEM-WP(C) Rate Year Sumas by Month Update Corrected" xfId="1872"/>
    <cellStyle name="_DEM-WP(C) Sumas Proforma 11.14.07" xfId="6626"/>
    <cellStyle name="_DEM-WP(C) Sumas Proforma 11.5.07" xfId="143"/>
    <cellStyle name="_DEM-WP(C) Westside Hydro Data_051007" xfId="144"/>
    <cellStyle name="_Fixed Gas Transport 1 19 09" xfId="1873"/>
    <cellStyle name="_Fuel Prices 4-14" xfId="145"/>
    <cellStyle name="_Fuel Prices 4-14_04 07E Wild Horse Wind Expansion (C) (2)" xfId="1874"/>
    <cellStyle name="_Fuel Prices 4-14_3.01 Income Statement" xfId="1875"/>
    <cellStyle name="_Fuel Prices 4-14_4 31 Regulatory Assets and Liabilities  7 06- Exhibit D" xfId="1876"/>
    <cellStyle name="_Fuel Prices 4-14_4 32 Regulatory Assets and Liabilities  7 06- Exhibit D" xfId="1877"/>
    <cellStyle name="_Fuel Prices 4-14_Book9" xfId="1878"/>
    <cellStyle name="_Gas Transportation Charges_2009GRC_120308" xfId="1879"/>
    <cellStyle name="_NIM 06 Base Case Current Trends" xfId="1880"/>
    <cellStyle name="_PC DRAFT 10 15 07" xfId="6627"/>
    <cellStyle name="_Portfolio SPlan Base Case.xls Chart 1" xfId="1881"/>
    <cellStyle name="_Portfolio SPlan Base Case.xls Chart 2" xfId="1882"/>
    <cellStyle name="_Portfolio SPlan Base Case.xls Chart 3" xfId="1883"/>
    <cellStyle name="_Power Cost Value Copy 11.30.05 gas 1.09.06 AURORA at 1.10.06" xfId="146"/>
    <cellStyle name="_Power Cost Value Copy 11.30.05 gas 1.09.06 AURORA at 1.10.06_04 07E Wild Horse Wind Expansion (C) (2)" xfId="1884"/>
    <cellStyle name="_Power Cost Value Copy 11.30.05 gas 1.09.06 AURORA at 1.10.06_3.01 Income Statement" xfId="1885"/>
    <cellStyle name="_Power Cost Value Copy 11.30.05 gas 1.09.06 AURORA at 1.10.06_4 31 Regulatory Assets and Liabilities  7 06- Exhibit D" xfId="1886"/>
    <cellStyle name="_Power Cost Value Copy 11.30.05 gas 1.09.06 AURORA at 1.10.06_4 32 Regulatory Assets and Liabilities  7 06- Exhibit D" xfId="1887"/>
    <cellStyle name="_Power Cost Value Copy 11.30.05 gas 1.09.06 AURORA at 1.10.06_Book9" xfId="1888"/>
    <cellStyle name="_Power Costs Rate Year 11-13-07" xfId="6628"/>
    <cellStyle name="_Pro Forma Rev 07 GRC" xfId="147"/>
    <cellStyle name="_Recon to Darrin's 5.11.05 proforma" xfId="148"/>
    <cellStyle name="_Recon to Darrin's 5.11.05 proforma_3.01 Income Statement" xfId="1889"/>
    <cellStyle name="_Recon to Darrin's 5.11.05 proforma_4 31 Regulatory Assets and Liabilities  7 06- Exhibit D" xfId="1890"/>
    <cellStyle name="_Recon to Darrin's 5.11.05 proforma_4 32 Regulatory Assets and Liabilities  7 06- Exhibit D" xfId="1891"/>
    <cellStyle name="_Recon to Darrin's 5.11.05 proforma_Book9" xfId="1892"/>
    <cellStyle name="_Revenue" xfId="149"/>
    <cellStyle name="_Revenue_Data" xfId="150"/>
    <cellStyle name="_Revenue_Data_1" xfId="151"/>
    <cellStyle name="_Revenue_Data_Pro Forma Rev 09 GRC" xfId="152"/>
    <cellStyle name="_Revenue_Data_Pro Forma Rev 2010 GRC" xfId="153"/>
    <cellStyle name="_Revenue_Data_Pro Forma Rev 2010 GRC_Preliminary" xfId="154"/>
    <cellStyle name="_Revenue_Data_Revenue (Feb 09 - Jan 10)" xfId="155"/>
    <cellStyle name="_Revenue_Data_Revenue (Jan 09 - Dec 09)" xfId="156"/>
    <cellStyle name="_Revenue_Data_Revenue (Mar 09 - Feb 10)" xfId="157"/>
    <cellStyle name="_Revenue_Data_Volume Exhibit (Jan09 - Dec09)" xfId="158"/>
    <cellStyle name="_Revenue_Mins" xfId="159"/>
    <cellStyle name="_Revenue_Pro Forma Rev 07 GRC" xfId="160"/>
    <cellStyle name="_Revenue_Pro Forma Rev 08 GRC" xfId="161"/>
    <cellStyle name="_Revenue_Pro Forma Rev 09 GRC" xfId="162"/>
    <cellStyle name="_Revenue_Pro Forma Rev 2010 GRC" xfId="163"/>
    <cellStyle name="_Revenue_Pro Forma Rev 2010 GRC_Preliminary" xfId="164"/>
    <cellStyle name="_Revenue_Revenue (Feb 09 - Jan 10)" xfId="165"/>
    <cellStyle name="_Revenue_Revenue (Jan 09 - Dec 09)" xfId="166"/>
    <cellStyle name="_Revenue_Revenue (Mar 09 - Feb 10)" xfId="167"/>
    <cellStyle name="_Revenue_Sheet2" xfId="168"/>
    <cellStyle name="_Revenue_Therms Data" xfId="169"/>
    <cellStyle name="_Revenue_Therms Data Rerun" xfId="170"/>
    <cellStyle name="_Revenue_Volume Exhibit (Jan09 - Dec09)" xfId="171"/>
    <cellStyle name="_Sumas Proforma - 11-09-07" xfId="1893"/>
    <cellStyle name="_Sumas Property Taxes v1" xfId="1894"/>
    <cellStyle name="_Tenaska Comparison" xfId="172"/>
    <cellStyle name="_Tenaska Comparison_3.01 Income Statement" xfId="1895"/>
    <cellStyle name="_Tenaska Comparison_4 31 Regulatory Assets and Liabilities  7 06- Exhibit D" xfId="1896"/>
    <cellStyle name="_Tenaska Comparison_4 32 Regulatory Assets and Liabilities  7 06- Exhibit D" xfId="1897"/>
    <cellStyle name="_Tenaska Comparison_Book9" xfId="1898"/>
    <cellStyle name="_Therms Data" xfId="173"/>
    <cellStyle name="_Therms Data_Pro Forma Rev 09 GRC" xfId="174"/>
    <cellStyle name="_Therms Data_Pro Forma Rev 2010 GRC" xfId="175"/>
    <cellStyle name="_Therms Data_Pro Forma Rev 2010 GRC_Preliminary" xfId="176"/>
    <cellStyle name="_Therms Data_Revenue (Feb 09 - Jan 10)" xfId="177"/>
    <cellStyle name="_Therms Data_Revenue (Jan 09 - Dec 09)" xfId="178"/>
    <cellStyle name="_Therms Data_Revenue (Mar 09 - Feb 10)" xfId="179"/>
    <cellStyle name="_Therms Data_Volume Exhibit (Jan09 - Dec09)" xfId="180"/>
    <cellStyle name="_Value Copy 11 30 05 gas 12 09 05 AURORA at 12 14 05" xfId="181"/>
    <cellStyle name="_Value Copy 11 30 05 gas 12 09 05 AURORA at 12 14 05_04 07E Wild Horse Wind Expansion (C) (2)" xfId="1899"/>
    <cellStyle name="_Value Copy 11 30 05 gas 12 09 05 AURORA at 12 14 05_3.01 Income Statement" xfId="1900"/>
    <cellStyle name="_Value Copy 11 30 05 gas 12 09 05 AURORA at 12 14 05_4 31 Regulatory Assets and Liabilities  7 06- Exhibit D" xfId="1901"/>
    <cellStyle name="_Value Copy 11 30 05 gas 12 09 05 AURORA at 12 14 05_4 32 Regulatory Assets and Liabilities  7 06- Exhibit D" xfId="1902"/>
    <cellStyle name="_Value Copy 11 30 05 gas 12 09 05 AURORA at 12 14 05_Book9" xfId="1903"/>
    <cellStyle name="_VC 2007GRC PC 10312007" xfId="6629"/>
    <cellStyle name="_VC 6.15.06 update on 06GRC power costs.xls Chart 1" xfId="182"/>
    <cellStyle name="_VC 6.15.06 update on 06GRC power costs.xls Chart 1_04 07E Wild Horse Wind Expansion (C) (2)" xfId="1904"/>
    <cellStyle name="_VC 6.15.06 update on 06GRC power costs.xls Chart 1_3.01 Income Statement" xfId="1905"/>
    <cellStyle name="_VC 6.15.06 update on 06GRC power costs.xls Chart 1_4 31 Regulatory Assets and Liabilities  7 06- Exhibit D" xfId="1906"/>
    <cellStyle name="_VC 6.15.06 update on 06GRC power costs.xls Chart 1_4 32 Regulatory Assets and Liabilities  7 06- Exhibit D" xfId="1907"/>
    <cellStyle name="_VC 6.15.06 update on 06GRC power costs.xls Chart 1_Book9" xfId="1908"/>
    <cellStyle name="_VC 6.15.06 update on 06GRC power costs.xls Chart 2" xfId="183"/>
    <cellStyle name="_VC 6.15.06 update on 06GRC power costs.xls Chart 2_04 07E Wild Horse Wind Expansion (C) (2)" xfId="1909"/>
    <cellStyle name="_VC 6.15.06 update on 06GRC power costs.xls Chart 2_3.01 Income Statement" xfId="1910"/>
    <cellStyle name="_VC 6.15.06 update on 06GRC power costs.xls Chart 2_4 31 Regulatory Assets and Liabilities  7 06- Exhibit D" xfId="1911"/>
    <cellStyle name="_VC 6.15.06 update on 06GRC power costs.xls Chart 2_4 32 Regulatory Assets and Liabilities  7 06- Exhibit D" xfId="1912"/>
    <cellStyle name="_VC 6.15.06 update on 06GRC power costs.xls Chart 2_Book9" xfId="1913"/>
    <cellStyle name="_VC 6.15.06 update on 06GRC power costs.xls Chart 3" xfId="184"/>
    <cellStyle name="_VC 6.15.06 update on 06GRC power costs.xls Chart 3_04 07E Wild Horse Wind Expansion (C) (2)" xfId="1914"/>
    <cellStyle name="_VC 6.15.06 update on 06GRC power costs.xls Chart 3_3.01 Income Statement" xfId="1915"/>
    <cellStyle name="_VC 6.15.06 update on 06GRC power costs.xls Chart 3_4 31 Regulatory Assets and Liabilities  7 06- Exhibit D" xfId="1916"/>
    <cellStyle name="_VC 6.15.06 update on 06GRC power costs.xls Chart 3_4 32 Regulatory Assets and Liabilities  7 06- Exhibit D" xfId="1917"/>
    <cellStyle name="_VC 6.15.06 update on 06GRC power costs.xls Chart 3_Book9" xfId="1918"/>
    <cellStyle name="0,0_x000d__x000a_NA_x000d__x000a_" xfId="185"/>
    <cellStyle name="0000" xfId="186"/>
    <cellStyle name="000000" xfId="187"/>
    <cellStyle name="20% - Accent1" xfId="105" builtinId="30" customBuiltin="1"/>
    <cellStyle name="20% - Accent1 10" xfId="188"/>
    <cellStyle name="20% - Accent1 10 2" xfId="189"/>
    <cellStyle name="20% - Accent1 10 2 2" xfId="1919"/>
    <cellStyle name="20% - Accent1 10 2 2 2" xfId="1920"/>
    <cellStyle name="20% - Accent1 10 2 2 3" xfId="1921"/>
    <cellStyle name="20% - Accent1 10 2 3" xfId="1922"/>
    <cellStyle name="20% - Accent1 10 2 4" xfId="1923"/>
    <cellStyle name="20% - Accent1 10 3" xfId="1924"/>
    <cellStyle name="20% - Accent1 10 3 2" xfId="1925"/>
    <cellStyle name="20% - Accent1 10 3 3" xfId="1926"/>
    <cellStyle name="20% - Accent1 10 4" xfId="1927"/>
    <cellStyle name="20% - Accent1 10 4 2" xfId="1928"/>
    <cellStyle name="20% - Accent1 10 4 3" xfId="1929"/>
    <cellStyle name="20% - Accent1 10 5" xfId="1930"/>
    <cellStyle name="20% - Accent1 10 6" xfId="1931"/>
    <cellStyle name="20% - Accent1 11" xfId="190"/>
    <cellStyle name="20% - Accent1 11 2" xfId="191"/>
    <cellStyle name="20% - Accent1 11 2 2" xfId="1932"/>
    <cellStyle name="20% - Accent1 11 2 2 2" xfId="1933"/>
    <cellStyle name="20% - Accent1 11 2 2 3" xfId="1934"/>
    <cellStyle name="20% - Accent1 11 2 3" xfId="1935"/>
    <cellStyle name="20% - Accent1 11 2 4" xfId="1936"/>
    <cellStyle name="20% - Accent1 11 3" xfId="1937"/>
    <cellStyle name="20% - Accent1 11 3 2" xfId="1938"/>
    <cellStyle name="20% - Accent1 11 3 3" xfId="1939"/>
    <cellStyle name="20% - Accent1 11 4" xfId="1940"/>
    <cellStyle name="20% - Accent1 11 4 2" xfId="1941"/>
    <cellStyle name="20% - Accent1 11 4 3" xfId="1942"/>
    <cellStyle name="20% - Accent1 11 5" xfId="1943"/>
    <cellStyle name="20% - Accent1 11 6" xfId="1944"/>
    <cellStyle name="20% - Accent1 12" xfId="192"/>
    <cellStyle name="20% - Accent1 12 2" xfId="193"/>
    <cellStyle name="20% - Accent1 12 2 2" xfId="1945"/>
    <cellStyle name="20% - Accent1 12 2 2 2" xfId="1946"/>
    <cellStyle name="20% - Accent1 12 2 2 3" xfId="1947"/>
    <cellStyle name="20% - Accent1 12 2 3" xfId="1948"/>
    <cellStyle name="20% - Accent1 12 2 4" xfId="1949"/>
    <cellStyle name="20% - Accent1 12 3" xfId="1950"/>
    <cellStyle name="20% - Accent1 12 3 2" xfId="1951"/>
    <cellStyle name="20% - Accent1 12 3 3" xfId="1952"/>
    <cellStyle name="20% - Accent1 12 4" xfId="1953"/>
    <cellStyle name="20% - Accent1 12 4 2" xfId="1954"/>
    <cellStyle name="20% - Accent1 12 4 3" xfId="1955"/>
    <cellStyle name="20% - Accent1 12 5" xfId="1956"/>
    <cellStyle name="20% - Accent1 12 6" xfId="1957"/>
    <cellStyle name="20% - Accent1 13" xfId="194"/>
    <cellStyle name="20% - Accent1 13 2" xfId="195"/>
    <cellStyle name="20% - Accent1 13 2 2" xfId="1958"/>
    <cellStyle name="20% - Accent1 13 2 2 2" xfId="1959"/>
    <cellStyle name="20% - Accent1 13 2 2 3" xfId="1960"/>
    <cellStyle name="20% - Accent1 13 2 3" xfId="1961"/>
    <cellStyle name="20% - Accent1 13 2 4" xfId="1962"/>
    <cellStyle name="20% - Accent1 13 3" xfId="1963"/>
    <cellStyle name="20% - Accent1 13 3 2" xfId="1964"/>
    <cellStyle name="20% - Accent1 13 3 3" xfId="1965"/>
    <cellStyle name="20% - Accent1 13 4" xfId="1966"/>
    <cellStyle name="20% - Accent1 13 4 2" xfId="1967"/>
    <cellStyle name="20% - Accent1 13 4 3" xfId="1968"/>
    <cellStyle name="20% - Accent1 13 5" xfId="1969"/>
    <cellStyle name="20% - Accent1 13 6" xfId="1970"/>
    <cellStyle name="20% - Accent1 14" xfId="196"/>
    <cellStyle name="20% - Accent1 14 2" xfId="197"/>
    <cellStyle name="20% - Accent1 14 2 2" xfId="1971"/>
    <cellStyle name="20% - Accent1 14 2 2 2" xfId="1972"/>
    <cellStyle name="20% - Accent1 14 2 2 3" xfId="1973"/>
    <cellStyle name="20% - Accent1 14 2 3" xfId="1974"/>
    <cellStyle name="20% - Accent1 14 2 4" xfId="1975"/>
    <cellStyle name="20% - Accent1 14 3" xfId="1976"/>
    <cellStyle name="20% - Accent1 14 3 2" xfId="1977"/>
    <cellStyle name="20% - Accent1 14 3 3" xfId="1978"/>
    <cellStyle name="20% - Accent1 14 4" xfId="1979"/>
    <cellStyle name="20% - Accent1 14 4 2" xfId="1980"/>
    <cellStyle name="20% - Accent1 14 4 3" xfId="1981"/>
    <cellStyle name="20% - Accent1 14 5" xfId="1982"/>
    <cellStyle name="20% - Accent1 14 6" xfId="1983"/>
    <cellStyle name="20% - Accent1 15" xfId="198"/>
    <cellStyle name="20% - Accent1 15 2" xfId="199"/>
    <cellStyle name="20% - Accent1 15 2 2" xfId="1984"/>
    <cellStyle name="20% - Accent1 15 2 2 2" xfId="1985"/>
    <cellStyle name="20% - Accent1 15 2 2 3" xfId="1986"/>
    <cellStyle name="20% - Accent1 15 2 3" xfId="1987"/>
    <cellStyle name="20% - Accent1 15 2 4" xfId="1988"/>
    <cellStyle name="20% - Accent1 15 3" xfId="1989"/>
    <cellStyle name="20% - Accent1 15 3 2" xfId="1990"/>
    <cellStyle name="20% - Accent1 15 3 3" xfId="1991"/>
    <cellStyle name="20% - Accent1 15 4" xfId="1992"/>
    <cellStyle name="20% - Accent1 15 4 2" xfId="1993"/>
    <cellStyle name="20% - Accent1 15 4 3" xfId="1994"/>
    <cellStyle name="20% - Accent1 15 5" xfId="1995"/>
    <cellStyle name="20% - Accent1 15 6" xfId="1996"/>
    <cellStyle name="20% - Accent1 16" xfId="200"/>
    <cellStyle name="20% - Accent1 16 2" xfId="201"/>
    <cellStyle name="20% - Accent1 16 2 2" xfId="1997"/>
    <cellStyle name="20% - Accent1 16 2 2 2" xfId="1998"/>
    <cellStyle name="20% - Accent1 16 2 2 3" xfId="1999"/>
    <cellStyle name="20% - Accent1 16 2 3" xfId="2000"/>
    <cellStyle name="20% - Accent1 16 2 4" xfId="2001"/>
    <cellStyle name="20% - Accent1 16 3" xfId="2002"/>
    <cellStyle name="20% - Accent1 16 3 2" xfId="2003"/>
    <cellStyle name="20% - Accent1 16 3 3" xfId="2004"/>
    <cellStyle name="20% - Accent1 16 4" xfId="2005"/>
    <cellStyle name="20% - Accent1 16 4 2" xfId="2006"/>
    <cellStyle name="20% - Accent1 16 4 3" xfId="2007"/>
    <cellStyle name="20% - Accent1 16 5" xfId="2008"/>
    <cellStyle name="20% - Accent1 16 6" xfId="2009"/>
    <cellStyle name="20% - Accent1 17" xfId="202"/>
    <cellStyle name="20% - Accent1 17 2" xfId="203"/>
    <cellStyle name="20% - Accent1 17 2 2" xfId="2010"/>
    <cellStyle name="20% - Accent1 17 2 2 2" xfId="2011"/>
    <cellStyle name="20% - Accent1 17 2 2 3" xfId="2012"/>
    <cellStyle name="20% - Accent1 17 2 3" xfId="2013"/>
    <cellStyle name="20% - Accent1 17 2 4" xfId="2014"/>
    <cellStyle name="20% - Accent1 17 3" xfId="2015"/>
    <cellStyle name="20% - Accent1 17 3 2" xfId="2016"/>
    <cellStyle name="20% - Accent1 17 3 3" xfId="2017"/>
    <cellStyle name="20% - Accent1 17 4" xfId="2018"/>
    <cellStyle name="20% - Accent1 17 4 2" xfId="2019"/>
    <cellStyle name="20% - Accent1 17 4 3" xfId="2020"/>
    <cellStyle name="20% - Accent1 17 5" xfId="2021"/>
    <cellStyle name="20% - Accent1 17 6" xfId="2022"/>
    <cellStyle name="20% - Accent1 18" xfId="204"/>
    <cellStyle name="20% - Accent1 18 2" xfId="205"/>
    <cellStyle name="20% - Accent1 18 2 2" xfId="2023"/>
    <cellStyle name="20% - Accent1 18 2 2 2" xfId="2024"/>
    <cellStyle name="20% - Accent1 18 2 2 3" xfId="2025"/>
    <cellStyle name="20% - Accent1 18 2 3" xfId="2026"/>
    <cellStyle name="20% - Accent1 18 2 4" xfId="2027"/>
    <cellStyle name="20% - Accent1 18 3" xfId="2028"/>
    <cellStyle name="20% - Accent1 18 3 2" xfId="2029"/>
    <cellStyle name="20% - Accent1 18 3 3" xfId="2030"/>
    <cellStyle name="20% - Accent1 18 4" xfId="2031"/>
    <cellStyle name="20% - Accent1 18 4 2" xfId="2032"/>
    <cellStyle name="20% - Accent1 18 4 3" xfId="2033"/>
    <cellStyle name="20% - Accent1 18 5" xfId="2034"/>
    <cellStyle name="20% - Accent1 18 6" xfId="2035"/>
    <cellStyle name="20% - Accent1 19" xfId="206"/>
    <cellStyle name="20% - Accent1 19 2" xfId="207"/>
    <cellStyle name="20% - Accent1 19 2 2" xfId="2036"/>
    <cellStyle name="20% - Accent1 19 2 2 2" xfId="2037"/>
    <cellStyle name="20% - Accent1 19 2 2 3" xfId="2038"/>
    <cellStyle name="20% - Accent1 19 2 3" xfId="2039"/>
    <cellStyle name="20% - Accent1 19 2 4" xfId="2040"/>
    <cellStyle name="20% - Accent1 19 3" xfId="2041"/>
    <cellStyle name="20% - Accent1 19 3 2" xfId="2042"/>
    <cellStyle name="20% - Accent1 19 3 3" xfId="2043"/>
    <cellStyle name="20% - Accent1 19 4" xfId="2044"/>
    <cellStyle name="20% - Accent1 19 4 2" xfId="2045"/>
    <cellStyle name="20% - Accent1 19 4 3" xfId="2046"/>
    <cellStyle name="20% - Accent1 19 5" xfId="2047"/>
    <cellStyle name="20% - Accent1 19 6" xfId="2048"/>
    <cellStyle name="20% - Accent1 2" xfId="208"/>
    <cellStyle name="20% - Accent1 2 2" xfId="209"/>
    <cellStyle name="20% - Accent1 2 3" xfId="210"/>
    <cellStyle name="20% - Accent1 2 3 2" xfId="211"/>
    <cellStyle name="20% - Accent1 2 3 2 2" xfId="2049"/>
    <cellStyle name="20% - Accent1 2 3 2 2 2" xfId="2050"/>
    <cellStyle name="20% - Accent1 2 3 2 2 3" xfId="2051"/>
    <cellStyle name="20% - Accent1 2 3 2 3" xfId="2052"/>
    <cellStyle name="20% - Accent1 2 3 2 4" xfId="2053"/>
    <cellStyle name="20% - Accent1 2 3 3" xfId="2054"/>
    <cellStyle name="20% - Accent1 2 3 3 2" xfId="2055"/>
    <cellStyle name="20% - Accent1 2 3 3 3" xfId="2056"/>
    <cellStyle name="20% - Accent1 2 3 4" xfId="2057"/>
    <cellStyle name="20% - Accent1 2 3 4 2" xfId="2058"/>
    <cellStyle name="20% - Accent1 2 3 4 3" xfId="2059"/>
    <cellStyle name="20% - Accent1 2 3 5" xfId="2060"/>
    <cellStyle name="20% - Accent1 2 3 6" xfId="2061"/>
    <cellStyle name="20% - Accent1 2 4" xfId="6630"/>
    <cellStyle name="20% - Accent1 20" xfId="212"/>
    <cellStyle name="20% - Accent1 20 2" xfId="213"/>
    <cellStyle name="20% - Accent1 20 2 2" xfId="2062"/>
    <cellStyle name="20% - Accent1 20 2 2 2" xfId="2063"/>
    <cellStyle name="20% - Accent1 20 2 2 3" xfId="2064"/>
    <cellStyle name="20% - Accent1 20 2 3" xfId="2065"/>
    <cellStyle name="20% - Accent1 20 2 4" xfId="2066"/>
    <cellStyle name="20% - Accent1 20 3" xfId="2067"/>
    <cellStyle name="20% - Accent1 20 3 2" xfId="2068"/>
    <cellStyle name="20% - Accent1 20 3 3" xfId="2069"/>
    <cellStyle name="20% - Accent1 20 4" xfId="2070"/>
    <cellStyle name="20% - Accent1 20 4 2" xfId="2071"/>
    <cellStyle name="20% - Accent1 20 4 3" xfId="2072"/>
    <cellStyle name="20% - Accent1 20 5" xfId="2073"/>
    <cellStyle name="20% - Accent1 20 6" xfId="2074"/>
    <cellStyle name="20% - Accent1 21" xfId="214"/>
    <cellStyle name="20% - Accent1 22" xfId="215"/>
    <cellStyle name="20% - Accent1 22 2" xfId="216"/>
    <cellStyle name="20% - Accent1 22 2 2" xfId="2075"/>
    <cellStyle name="20% - Accent1 22 2 2 2" xfId="2076"/>
    <cellStyle name="20% - Accent1 22 2 2 3" xfId="2077"/>
    <cellStyle name="20% - Accent1 22 2 3" xfId="2078"/>
    <cellStyle name="20% - Accent1 22 2 4" xfId="2079"/>
    <cellStyle name="20% - Accent1 22 3" xfId="2080"/>
    <cellStyle name="20% - Accent1 22 3 2" xfId="2081"/>
    <cellStyle name="20% - Accent1 22 3 3" xfId="2082"/>
    <cellStyle name="20% - Accent1 22 4" xfId="2083"/>
    <cellStyle name="20% - Accent1 22 4 2" xfId="2084"/>
    <cellStyle name="20% - Accent1 22 4 3" xfId="2085"/>
    <cellStyle name="20% - Accent1 22 5" xfId="2086"/>
    <cellStyle name="20% - Accent1 22 6" xfId="2087"/>
    <cellStyle name="20% - Accent1 23" xfId="217"/>
    <cellStyle name="20% - Accent1 23 2" xfId="2088"/>
    <cellStyle name="20% - Accent1 23 2 2" xfId="2089"/>
    <cellStyle name="20% - Accent1 23 2 3" xfId="2090"/>
    <cellStyle name="20% - Accent1 23 3" xfId="2091"/>
    <cellStyle name="20% - Accent1 23 4" xfId="2092"/>
    <cellStyle name="20% - Accent1 24" xfId="218"/>
    <cellStyle name="20% - Accent1 24 2" xfId="2093"/>
    <cellStyle name="20% - Accent1 24 3" xfId="2094"/>
    <cellStyle name="20% - Accent1 25" xfId="219"/>
    <cellStyle name="20% - Accent1 25 2" xfId="2095"/>
    <cellStyle name="20% - Accent1 25 3" xfId="2096"/>
    <cellStyle name="20% - Accent1 26" xfId="2097"/>
    <cellStyle name="20% - Accent1 27" xfId="2098"/>
    <cellStyle name="20% - Accent1 28" xfId="2099"/>
    <cellStyle name="20% - Accent1 29" xfId="2100"/>
    <cellStyle name="20% - Accent1 3" xfId="220"/>
    <cellStyle name="20% - Accent1 3 2" xfId="221"/>
    <cellStyle name="20% - Accent1 3 3" xfId="222"/>
    <cellStyle name="20% - Accent1 3 3 2" xfId="223"/>
    <cellStyle name="20% - Accent1 3 3 2 2" xfId="2101"/>
    <cellStyle name="20% - Accent1 3 3 2 2 2" xfId="2102"/>
    <cellStyle name="20% - Accent1 3 3 2 2 3" xfId="2103"/>
    <cellStyle name="20% - Accent1 3 3 2 3" xfId="2104"/>
    <cellStyle name="20% - Accent1 3 3 2 4" xfId="2105"/>
    <cellStyle name="20% - Accent1 3 3 3" xfId="2106"/>
    <cellStyle name="20% - Accent1 3 3 3 2" xfId="2107"/>
    <cellStyle name="20% - Accent1 3 3 3 3" xfId="2108"/>
    <cellStyle name="20% - Accent1 3 3 4" xfId="2109"/>
    <cellStyle name="20% - Accent1 3 3 4 2" xfId="2110"/>
    <cellStyle name="20% - Accent1 3 3 4 3" xfId="2111"/>
    <cellStyle name="20% - Accent1 3 3 5" xfId="2112"/>
    <cellStyle name="20% - Accent1 3 3 6" xfId="2113"/>
    <cellStyle name="20% - Accent1 4" xfId="224"/>
    <cellStyle name="20% - Accent1 4 2" xfId="225"/>
    <cellStyle name="20% - Accent1 4 2 2" xfId="226"/>
    <cellStyle name="20% - Accent1 4 2 2 2" xfId="2114"/>
    <cellStyle name="20% - Accent1 4 2 2 2 2" xfId="2115"/>
    <cellStyle name="20% - Accent1 4 2 2 2 3" xfId="2116"/>
    <cellStyle name="20% - Accent1 4 2 2 3" xfId="2117"/>
    <cellStyle name="20% - Accent1 4 2 2 4" xfId="2118"/>
    <cellStyle name="20% - Accent1 4 2 3" xfId="2119"/>
    <cellStyle name="20% - Accent1 4 2 3 2" xfId="2120"/>
    <cellStyle name="20% - Accent1 4 2 3 3" xfId="2121"/>
    <cellStyle name="20% - Accent1 4 2 4" xfId="2122"/>
    <cellStyle name="20% - Accent1 4 2 4 2" xfId="2123"/>
    <cellStyle name="20% - Accent1 4 2 4 3" xfId="2124"/>
    <cellStyle name="20% - Accent1 4 2 5" xfId="2125"/>
    <cellStyle name="20% - Accent1 4 2 6" xfId="2126"/>
    <cellStyle name="20% - Accent1 4 3" xfId="227"/>
    <cellStyle name="20% - Accent1 4 3 2" xfId="2127"/>
    <cellStyle name="20% - Accent1 4 3 2 2" xfId="2128"/>
    <cellStyle name="20% - Accent1 4 3 2 3" xfId="2129"/>
    <cellStyle name="20% - Accent1 4 3 3" xfId="2130"/>
    <cellStyle name="20% - Accent1 4 3 4" xfId="2131"/>
    <cellStyle name="20% - Accent1 4 4" xfId="2132"/>
    <cellStyle name="20% - Accent1 4 4 2" xfId="2133"/>
    <cellStyle name="20% - Accent1 4 4 3" xfId="2134"/>
    <cellStyle name="20% - Accent1 4 5" xfId="2135"/>
    <cellStyle name="20% - Accent1 4 5 2" xfId="2136"/>
    <cellStyle name="20% - Accent1 4 5 3" xfId="2137"/>
    <cellStyle name="20% - Accent1 4 6" xfId="2138"/>
    <cellStyle name="20% - Accent1 4 7" xfId="2139"/>
    <cellStyle name="20% - Accent1 5" xfId="228"/>
    <cellStyle name="20% - Accent1 5 2" xfId="229"/>
    <cellStyle name="20% - Accent1 5 2 2" xfId="2140"/>
    <cellStyle name="20% - Accent1 5 2 2 2" xfId="2141"/>
    <cellStyle name="20% - Accent1 5 2 2 3" xfId="2142"/>
    <cellStyle name="20% - Accent1 5 2 3" xfId="2143"/>
    <cellStyle name="20% - Accent1 5 2 4" xfId="2144"/>
    <cellStyle name="20% - Accent1 5 3" xfId="2145"/>
    <cellStyle name="20% - Accent1 5 3 2" xfId="2146"/>
    <cellStyle name="20% - Accent1 5 3 3" xfId="2147"/>
    <cellStyle name="20% - Accent1 5 4" xfId="2148"/>
    <cellStyle name="20% - Accent1 5 4 2" xfId="2149"/>
    <cellStyle name="20% - Accent1 5 4 3" xfId="2150"/>
    <cellStyle name="20% - Accent1 5 5" xfId="2151"/>
    <cellStyle name="20% - Accent1 5 6" xfId="2152"/>
    <cellStyle name="20% - Accent1 6" xfId="230"/>
    <cellStyle name="20% - Accent1 6 2" xfId="231"/>
    <cellStyle name="20% - Accent1 6 2 2" xfId="2153"/>
    <cellStyle name="20% - Accent1 6 2 2 2" xfId="2154"/>
    <cellStyle name="20% - Accent1 6 2 2 3" xfId="2155"/>
    <cellStyle name="20% - Accent1 6 2 3" xfId="2156"/>
    <cellStyle name="20% - Accent1 6 2 4" xfId="2157"/>
    <cellStyle name="20% - Accent1 6 3" xfId="2158"/>
    <cellStyle name="20% - Accent1 6 3 2" xfId="2159"/>
    <cellStyle name="20% - Accent1 6 3 3" xfId="2160"/>
    <cellStyle name="20% - Accent1 6 4" xfId="2161"/>
    <cellStyle name="20% - Accent1 6 4 2" xfId="2162"/>
    <cellStyle name="20% - Accent1 6 4 3" xfId="2163"/>
    <cellStyle name="20% - Accent1 6 5" xfId="2164"/>
    <cellStyle name="20% - Accent1 6 6" xfId="2165"/>
    <cellStyle name="20% - Accent1 7" xfId="232"/>
    <cellStyle name="20% - Accent1 7 2" xfId="233"/>
    <cellStyle name="20% - Accent1 7 2 2" xfId="2166"/>
    <cellStyle name="20% - Accent1 7 2 2 2" xfId="2167"/>
    <cellStyle name="20% - Accent1 7 2 2 3" xfId="2168"/>
    <cellStyle name="20% - Accent1 7 2 3" xfId="2169"/>
    <cellStyle name="20% - Accent1 7 2 4" xfId="2170"/>
    <cellStyle name="20% - Accent1 7 3" xfId="2171"/>
    <cellStyle name="20% - Accent1 7 3 2" xfId="2172"/>
    <cellStyle name="20% - Accent1 7 3 3" xfId="2173"/>
    <cellStyle name="20% - Accent1 7 4" xfId="2174"/>
    <cellStyle name="20% - Accent1 7 4 2" xfId="2175"/>
    <cellStyle name="20% - Accent1 7 4 3" xfId="2176"/>
    <cellStyle name="20% - Accent1 7 5" xfId="2177"/>
    <cellStyle name="20% - Accent1 7 6" xfId="2178"/>
    <cellStyle name="20% - Accent1 8" xfId="234"/>
    <cellStyle name="20% - Accent1 8 2" xfId="235"/>
    <cellStyle name="20% - Accent1 8 2 2" xfId="2179"/>
    <cellStyle name="20% - Accent1 8 2 2 2" xfId="2180"/>
    <cellStyle name="20% - Accent1 8 2 2 3" xfId="2181"/>
    <cellStyle name="20% - Accent1 8 2 3" xfId="2182"/>
    <cellStyle name="20% - Accent1 8 2 4" xfId="2183"/>
    <cellStyle name="20% - Accent1 8 3" xfId="2184"/>
    <cellStyle name="20% - Accent1 8 3 2" xfId="2185"/>
    <cellStyle name="20% - Accent1 8 3 3" xfId="2186"/>
    <cellStyle name="20% - Accent1 8 4" xfId="2187"/>
    <cellStyle name="20% - Accent1 8 4 2" xfId="2188"/>
    <cellStyle name="20% - Accent1 8 4 3" xfId="2189"/>
    <cellStyle name="20% - Accent1 8 5" xfId="2190"/>
    <cellStyle name="20% - Accent1 8 6" xfId="2191"/>
    <cellStyle name="20% - Accent1 9" xfId="236"/>
    <cellStyle name="20% - Accent1 9 2" xfId="237"/>
    <cellStyle name="20% - Accent1 9 2 2" xfId="2192"/>
    <cellStyle name="20% - Accent1 9 2 2 2" xfId="2193"/>
    <cellStyle name="20% - Accent1 9 2 2 3" xfId="2194"/>
    <cellStyle name="20% - Accent1 9 2 3" xfId="2195"/>
    <cellStyle name="20% - Accent1 9 2 4" xfId="2196"/>
    <cellStyle name="20% - Accent1 9 3" xfId="2197"/>
    <cellStyle name="20% - Accent1 9 3 2" xfId="2198"/>
    <cellStyle name="20% - Accent1 9 3 3" xfId="2199"/>
    <cellStyle name="20% - Accent1 9 4" xfId="2200"/>
    <cellStyle name="20% - Accent1 9 4 2" xfId="2201"/>
    <cellStyle name="20% - Accent1 9 4 3" xfId="2202"/>
    <cellStyle name="20% - Accent1 9 5" xfId="2203"/>
    <cellStyle name="20% - Accent1 9 6" xfId="2204"/>
    <cellStyle name="20% - Accent2" xfId="109" builtinId="34" customBuiltin="1"/>
    <cellStyle name="20% - Accent2 10" xfId="238"/>
    <cellStyle name="20% - Accent2 10 2" xfId="239"/>
    <cellStyle name="20% - Accent2 10 2 2" xfId="2205"/>
    <cellStyle name="20% - Accent2 10 2 2 2" xfId="2206"/>
    <cellStyle name="20% - Accent2 10 2 2 3" xfId="2207"/>
    <cellStyle name="20% - Accent2 10 2 3" xfId="2208"/>
    <cellStyle name="20% - Accent2 10 2 4" xfId="2209"/>
    <cellStyle name="20% - Accent2 10 3" xfId="2210"/>
    <cellStyle name="20% - Accent2 10 3 2" xfId="2211"/>
    <cellStyle name="20% - Accent2 10 3 3" xfId="2212"/>
    <cellStyle name="20% - Accent2 10 4" xfId="2213"/>
    <cellStyle name="20% - Accent2 10 4 2" xfId="2214"/>
    <cellStyle name="20% - Accent2 10 4 3" xfId="2215"/>
    <cellStyle name="20% - Accent2 10 5" xfId="2216"/>
    <cellStyle name="20% - Accent2 10 6" xfId="2217"/>
    <cellStyle name="20% - Accent2 11" xfId="240"/>
    <cellStyle name="20% - Accent2 11 2" xfId="241"/>
    <cellStyle name="20% - Accent2 11 2 2" xfId="2218"/>
    <cellStyle name="20% - Accent2 11 2 2 2" xfId="2219"/>
    <cellStyle name="20% - Accent2 11 2 2 3" xfId="2220"/>
    <cellStyle name="20% - Accent2 11 2 3" xfId="2221"/>
    <cellStyle name="20% - Accent2 11 2 4" xfId="2222"/>
    <cellStyle name="20% - Accent2 11 3" xfId="2223"/>
    <cellStyle name="20% - Accent2 11 3 2" xfId="2224"/>
    <cellStyle name="20% - Accent2 11 3 3" xfId="2225"/>
    <cellStyle name="20% - Accent2 11 4" xfId="2226"/>
    <cellStyle name="20% - Accent2 11 4 2" xfId="2227"/>
    <cellStyle name="20% - Accent2 11 4 3" xfId="2228"/>
    <cellStyle name="20% - Accent2 11 5" xfId="2229"/>
    <cellStyle name="20% - Accent2 11 6" xfId="2230"/>
    <cellStyle name="20% - Accent2 12" xfId="242"/>
    <cellStyle name="20% - Accent2 12 2" xfId="243"/>
    <cellStyle name="20% - Accent2 12 2 2" xfId="2231"/>
    <cellStyle name="20% - Accent2 12 2 2 2" xfId="2232"/>
    <cellStyle name="20% - Accent2 12 2 2 3" xfId="2233"/>
    <cellStyle name="20% - Accent2 12 2 3" xfId="2234"/>
    <cellStyle name="20% - Accent2 12 2 4" xfId="2235"/>
    <cellStyle name="20% - Accent2 12 3" xfId="2236"/>
    <cellStyle name="20% - Accent2 12 3 2" xfId="2237"/>
    <cellStyle name="20% - Accent2 12 3 3" xfId="2238"/>
    <cellStyle name="20% - Accent2 12 4" xfId="2239"/>
    <cellStyle name="20% - Accent2 12 4 2" xfId="2240"/>
    <cellStyle name="20% - Accent2 12 4 3" xfId="2241"/>
    <cellStyle name="20% - Accent2 12 5" xfId="2242"/>
    <cellStyle name="20% - Accent2 12 6" xfId="2243"/>
    <cellStyle name="20% - Accent2 13" xfId="244"/>
    <cellStyle name="20% - Accent2 13 2" xfId="245"/>
    <cellStyle name="20% - Accent2 13 2 2" xfId="2244"/>
    <cellStyle name="20% - Accent2 13 2 2 2" xfId="2245"/>
    <cellStyle name="20% - Accent2 13 2 2 3" xfId="2246"/>
    <cellStyle name="20% - Accent2 13 2 3" xfId="2247"/>
    <cellStyle name="20% - Accent2 13 2 4" xfId="2248"/>
    <cellStyle name="20% - Accent2 13 3" xfId="2249"/>
    <cellStyle name="20% - Accent2 13 3 2" xfId="2250"/>
    <cellStyle name="20% - Accent2 13 3 3" xfId="2251"/>
    <cellStyle name="20% - Accent2 13 4" xfId="2252"/>
    <cellStyle name="20% - Accent2 13 4 2" xfId="2253"/>
    <cellStyle name="20% - Accent2 13 4 3" xfId="2254"/>
    <cellStyle name="20% - Accent2 13 5" xfId="2255"/>
    <cellStyle name="20% - Accent2 13 6" xfId="2256"/>
    <cellStyle name="20% - Accent2 14" xfId="246"/>
    <cellStyle name="20% - Accent2 14 2" xfId="247"/>
    <cellStyle name="20% - Accent2 14 2 2" xfId="2257"/>
    <cellStyle name="20% - Accent2 14 2 2 2" xfId="2258"/>
    <cellStyle name="20% - Accent2 14 2 2 3" xfId="2259"/>
    <cellStyle name="20% - Accent2 14 2 3" xfId="2260"/>
    <cellStyle name="20% - Accent2 14 2 4" xfId="2261"/>
    <cellStyle name="20% - Accent2 14 3" xfId="2262"/>
    <cellStyle name="20% - Accent2 14 3 2" xfId="2263"/>
    <cellStyle name="20% - Accent2 14 3 3" xfId="2264"/>
    <cellStyle name="20% - Accent2 14 4" xfId="2265"/>
    <cellStyle name="20% - Accent2 14 4 2" xfId="2266"/>
    <cellStyle name="20% - Accent2 14 4 3" xfId="2267"/>
    <cellStyle name="20% - Accent2 14 5" xfId="2268"/>
    <cellStyle name="20% - Accent2 14 6" xfId="2269"/>
    <cellStyle name="20% - Accent2 15" xfId="248"/>
    <cellStyle name="20% - Accent2 15 2" xfId="249"/>
    <cellStyle name="20% - Accent2 15 2 2" xfId="2270"/>
    <cellStyle name="20% - Accent2 15 2 2 2" xfId="2271"/>
    <cellStyle name="20% - Accent2 15 2 2 3" xfId="2272"/>
    <cellStyle name="20% - Accent2 15 2 3" xfId="2273"/>
    <cellStyle name="20% - Accent2 15 2 4" xfId="2274"/>
    <cellStyle name="20% - Accent2 15 3" xfId="2275"/>
    <cellStyle name="20% - Accent2 15 3 2" xfId="2276"/>
    <cellStyle name="20% - Accent2 15 3 3" xfId="2277"/>
    <cellStyle name="20% - Accent2 15 4" xfId="2278"/>
    <cellStyle name="20% - Accent2 15 4 2" xfId="2279"/>
    <cellStyle name="20% - Accent2 15 4 3" xfId="2280"/>
    <cellStyle name="20% - Accent2 15 5" xfId="2281"/>
    <cellStyle name="20% - Accent2 15 6" xfId="2282"/>
    <cellStyle name="20% - Accent2 16" xfId="250"/>
    <cellStyle name="20% - Accent2 16 2" xfId="251"/>
    <cellStyle name="20% - Accent2 16 2 2" xfId="2283"/>
    <cellStyle name="20% - Accent2 16 2 2 2" xfId="2284"/>
    <cellStyle name="20% - Accent2 16 2 2 3" xfId="2285"/>
    <cellStyle name="20% - Accent2 16 2 3" xfId="2286"/>
    <cellStyle name="20% - Accent2 16 2 4" xfId="2287"/>
    <cellStyle name="20% - Accent2 16 3" xfId="2288"/>
    <cellStyle name="20% - Accent2 16 3 2" xfId="2289"/>
    <cellStyle name="20% - Accent2 16 3 3" xfId="2290"/>
    <cellStyle name="20% - Accent2 16 4" xfId="2291"/>
    <cellStyle name="20% - Accent2 16 4 2" xfId="2292"/>
    <cellStyle name="20% - Accent2 16 4 3" xfId="2293"/>
    <cellStyle name="20% - Accent2 16 5" xfId="2294"/>
    <cellStyle name="20% - Accent2 16 6" xfId="2295"/>
    <cellStyle name="20% - Accent2 17" xfId="252"/>
    <cellStyle name="20% - Accent2 17 2" xfId="253"/>
    <cellStyle name="20% - Accent2 17 2 2" xfId="2296"/>
    <cellStyle name="20% - Accent2 17 2 2 2" xfId="2297"/>
    <cellStyle name="20% - Accent2 17 2 2 3" xfId="2298"/>
    <cellStyle name="20% - Accent2 17 2 3" xfId="2299"/>
    <cellStyle name="20% - Accent2 17 2 4" xfId="2300"/>
    <cellStyle name="20% - Accent2 17 3" xfId="2301"/>
    <cellStyle name="20% - Accent2 17 3 2" xfId="2302"/>
    <cellStyle name="20% - Accent2 17 3 3" xfId="2303"/>
    <cellStyle name="20% - Accent2 17 4" xfId="2304"/>
    <cellStyle name="20% - Accent2 17 4 2" xfId="2305"/>
    <cellStyle name="20% - Accent2 17 4 3" xfId="2306"/>
    <cellStyle name="20% - Accent2 17 5" xfId="2307"/>
    <cellStyle name="20% - Accent2 17 6" xfId="2308"/>
    <cellStyle name="20% - Accent2 18" xfId="254"/>
    <cellStyle name="20% - Accent2 18 2" xfId="255"/>
    <cellStyle name="20% - Accent2 18 2 2" xfId="2309"/>
    <cellStyle name="20% - Accent2 18 2 2 2" xfId="2310"/>
    <cellStyle name="20% - Accent2 18 2 2 3" xfId="2311"/>
    <cellStyle name="20% - Accent2 18 2 3" xfId="2312"/>
    <cellStyle name="20% - Accent2 18 2 4" xfId="2313"/>
    <cellStyle name="20% - Accent2 18 3" xfId="2314"/>
    <cellStyle name="20% - Accent2 18 3 2" xfId="2315"/>
    <cellStyle name="20% - Accent2 18 3 3" xfId="2316"/>
    <cellStyle name="20% - Accent2 18 4" xfId="2317"/>
    <cellStyle name="20% - Accent2 18 4 2" xfId="2318"/>
    <cellStyle name="20% - Accent2 18 4 3" xfId="2319"/>
    <cellStyle name="20% - Accent2 18 5" xfId="2320"/>
    <cellStyle name="20% - Accent2 18 6" xfId="2321"/>
    <cellStyle name="20% - Accent2 19" xfId="256"/>
    <cellStyle name="20% - Accent2 19 2" xfId="257"/>
    <cellStyle name="20% - Accent2 19 2 2" xfId="2322"/>
    <cellStyle name="20% - Accent2 19 2 2 2" xfId="2323"/>
    <cellStyle name="20% - Accent2 19 2 2 3" xfId="2324"/>
    <cellStyle name="20% - Accent2 19 2 3" xfId="2325"/>
    <cellStyle name="20% - Accent2 19 2 4" xfId="2326"/>
    <cellStyle name="20% - Accent2 19 3" xfId="2327"/>
    <cellStyle name="20% - Accent2 19 3 2" xfId="2328"/>
    <cellStyle name="20% - Accent2 19 3 3" xfId="2329"/>
    <cellStyle name="20% - Accent2 19 4" xfId="2330"/>
    <cellStyle name="20% - Accent2 19 4 2" xfId="2331"/>
    <cellStyle name="20% - Accent2 19 4 3" xfId="2332"/>
    <cellStyle name="20% - Accent2 19 5" xfId="2333"/>
    <cellStyle name="20% - Accent2 19 6" xfId="2334"/>
    <cellStyle name="20% - Accent2 2" xfId="258"/>
    <cellStyle name="20% - Accent2 2 2" xfId="259"/>
    <cellStyle name="20% - Accent2 2 3" xfId="260"/>
    <cellStyle name="20% - Accent2 2 3 2" xfId="261"/>
    <cellStyle name="20% - Accent2 2 3 2 2" xfId="2335"/>
    <cellStyle name="20% - Accent2 2 3 2 2 2" xfId="2336"/>
    <cellStyle name="20% - Accent2 2 3 2 2 3" xfId="2337"/>
    <cellStyle name="20% - Accent2 2 3 2 3" xfId="2338"/>
    <cellStyle name="20% - Accent2 2 3 2 4" xfId="2339"/>
    <cellStyle name="20% - Accent2 2 3 3" xfId="2340"/>
    <cellStyle name="20% - Accent2 2 3 3 2" xfId="2341"/>
    <cellStyle name="20% - Accent2 2 3 3 3" xfId="2342"/>
    <cellStyle name="20% - Accent2 2 3 4" xfId="2343"/>
    <cellStyle name="20% - Accent2 2 3 4 2" xfId="2344"/>
    <cellStyle name="20% - Accent2 2 3 4 3" xfId="2345"/>
    <cellStyle name="20% - Accent2 2 3 5" xfId="2346"/>
    <cellStyle name="20% - Accent2 2 3 6" xfId="2347"/>
    <cellStyle name="20% - Accent2 2 4" xfId="6631"/>
    <cellStyle name="20% - Accent2 20" xfId="262"/>
    <cellStyle name="20% - Accent2 20 2" xfId="263"/>
    <cellStyle name="20% - Accent2 20 2 2" xfId="2348"/>
    <cellStyle name="20% - Accent2 20 2 2 2" xfId="2349"/>
    <cellStyle name="20% - Accent2 20 2 2 3" xfId="2350"/>
    <cellStyle name="20% - Accent2 20 2 3" xfId="2351"/>
    <cellStyle name="20% - Accent2 20 2 4" xfId="2352"/>
    <cellStyle name="20% - Accent2 20 3" xfId="2353"/>
    <cellStyle name="20% - Accent2 20 3 2" xfId="2354"/>
    <cellStyle name="20% - Accent2 20 3 3" xfId="2355"/>
    <cellStyle name="20% - Accent2 20 4" xfId="2356"/>
    <cellStyle name="20% - Accent2 20 4 2" xfId="2357"/>
    <cellStyle name="20% - Accent2 20 4 3" xfId="2358"/>
    <cellStyle name="20% - Accent2 20 5" xfId="2359"/>
    <cellStyle name="20% - Accent2 20 6" xfId="2360"/>
    <cellStyle name="20% - Accent2 21" xfId="264"/>
    <cellStyle name="20% - Accent2 22" xfId="265"/>
    <cellStyle name="20% - Accent2 22 2" xfId="266"/>
    <cellStyle name="20% - Accent2 22 2 2" xfId="2361"/>
    <cellStyle name="20% - Accent2 22 2 2 2" xfId="2362"/>
    <cellStyle name="20% - Accent2 22 2 2 3" xfId="2363"/>
    <cellStyle name="20% - Accent2 22 2 3" xfId="2364"/>
    <cellStyle name="20% - Accent2 22 2 4" xfId="2365"/>
    <cellStyle name="20% - Accent2 22 3" xfId="2366"/>
    <cellStyle name="20% - Accent2 22 3 2" xfId="2367"/>
    <cellStyle name="20% - Accent2 22 3 3" xfId="2368"/>
    <cellStyle name="20% - Accent2 22 4" xfId="2369"/>
    <cellStyle name="20% - Accent2 22 4 2" xfId="2370"/>
    <cellStyle name="20% - Accent2 22 4 3" xfId="2371"/>
    <cellStyle name="20% - Accent2 22 5" xfId="2372"/>
    <cellStyle name="20% - Accent2 22 6" xfId="2373"/>
    <cellStyle name="20% - Accent2 23" xfId="267"/>
    <cellStyle name="20% - Accent2 23 2" xfId="2374"/>
    <cellStyle name="20% - Accent2 23 2 2" xfId="2375"/>
    <cellStyle name="20% - Accent2 23 2 3" xfId="2376"/>
    <cellStyle name="20% - Accent2 23 3" xfId="2377"/>
    <cellStyle name="20% - Accent2 23 4" xfId="2378"/>
    <cellStyle name="20% - Accent2 24" xfId="268"/>
    <cellStyle name="20% - Accent2 24 2" xfId="2379"/>
    <cellStyle name="20% - Accent2 24 3" xfId="2380"/>
    <cellStyle name="20% - Accent2 25" xfId="269"/>
    <cellStyle name="20% - Accent2 25 2" xfId="2381"/>
    <cellStyle name="20% - Accent2 25 3" xfId="2382"/>
    <cellStyle name="20% - Accent2 26" xfId="2383"/>
    <cellStyle name="20% - Accent2 27" xfId="2384"/>
    <cellStyle name="20% - Accent2 28" xfId="2385"/>
    <cellStyle name="20% - Accent2 29" xfId="2386"/>
    <cellStyle name="20% - Accent2 3" xfId="270"/>
    <cellStyle name="20% - Accent2 3 2" xfId="271"/>
    <cellStyle name="20% - Accent2 3 3" xfId="272"/>
    <cellStyle name="20% - Accent2 3 3 2" xfId="273"/>
    <cellStyle name="20% - Accent2 3 3 2 2" xfId="2387"/>
    <cellStyle name="20% - Accent2 3 3 2 2 2" xfId="2388"/>
    <cellStyle name="20% - Accent2 3 3 2 2 3" xfId="2389"/>
    <cellStyle name="20% - Accent2 3 3 2 3" xfId="2390"/>
    <cellStyle name="20% - Accent2 3 3 2 4" xfId="2391"/>
    <cellStyle name="20% - Accent2 3 3 3" xfId="2392"/>
    <cellStyle name="20% - Accent2 3 3 3 2" xfId="2393"/>
    <cellStyle name="20% - Accent2 3 3 3 3" xfId="2394"/>
    <cellStyle name="20% - Accent2 3 3 4" xfId="2395"/>
    <cellStyle name="20% - Accent2 3 3 4 2" xfId="2396"/>
    <cellStyle name="20% - Accent2 3 3 4 3" xfId="2397"/>
    <cellStyle name="20% - Accent2 3 3 5" xfId="2398"/>
    <cellStyle name="20% - Accent2 3 3 6" xfId="2399"/>
    <cellStyle name="20% - Accent2 4" xfId="274"/>
    <cellStyle name="20% - Accent2 4 2" xfId="275"/>
    <cellStyle name="20% - Accent2 4 2 2" xfId="276"/>
    <cellStyle name="20% - Accent2 4 2 2 2" xfId="2400"/>
    <cellStyle name="20% - Accent2 4 2 2 2 2" xfId="2401"/>
    <cellStyle name="20% - Accent2 4 2 2 2 3" xfId="2402"/>
    <cellStyle name="20% - Accent2 4 2 2 3" xfId="2403"/>
    <cellStyle name="20% - Accent2 4 2 2 4" xfId="2404"/>
    <cellStyle name="20% - Accent2 4 2 3" xfId="2405"/>
    <cellStyle name="20% - Accent2 4 2 3 2" xfId="2406"/>
    <cellStyle name="20% - Accent2 4 2 3 3" xfId="2407"/>
    <cellStyle name="20% - Accent2 4 2 4" xfId="2408"/>
    <cellStyle name="20% - Accent2 4 2 4 2" xfId="2409"/>
    <cellStyle name="20% - Accent2 4 2 4 3" xfId="2410"/>
    <cellStyle name="20% - Accent2 4 2 5" xfId="2411"/>
    <cellStyle name="20% - Accent2 4 2 6" xfId="2412"/>
    <cellStyle name="20% - Accent2 4 3" xfId="277"/>
    <cellStyle name="20% - Accent2 4 3 2" xfId="2413"/>
    <cellStyle name="20% - Accent2 4 3 2 2" xfId="2414"/>
    <cellStyle name="20% - Accent2 4 3 2 3" xfId="2415"/>
    <cellStyle name="20% - Accent2 4 3 3" xfId="2416"/>
    <cellStyle name="20% - Accent2 4 3 4" xfId="2417"/>
    <cellStyle name="20% - Accent2 4 4" xfId="2418"/>
    <cellStyle name="20% - Accent2 4 4 2" xfId="2419"/>
    <cellStyle name="20% - Accent2 4 4 3" xfId="2420"/>
    <cellStyle name="20% - Accent2 4 5" xfId="2421"/>
    <cellStyle name="20% - Accent2 4 5 2" xfId="2422"/>
    <cellStyle name="20% - Accent2 4 5 3" xfId="2423"/>
    <cellStyle name="20% - Accent2 4 6" xfId="2424"/>
    <cellStyle name="20% - Accent2 4 7" xfId="2425"/>
    <cellStyle name="20% - Accent2 5" xfId="278"/>
    <cellStyle name="20% - Accent2 5 2" xfId="279"/>
    <cellStyle name="20% - Accent2 5 2 2" xfId="2426"/>
    <cellStyle name="20% - Accent2 5 2 2 2" xfId="2427"/>
    <cellStyle name="20% - Accent2 5 2 2 3" xfId="2428"/>
    <cellStyle name="20% - Accent2 5 2 3" xfId="2429"/>
    <cellStyle name="20% - Accent2 5 2 4" xfId="2430"/>
    <cellStyle name="20% - Accent2 5 3" xfId="2431"/>
    <cellStyle name="20% - Accent2 5 3 2" xfId="2432"/>
    <cellStyle name="20% - Accent2 5 3 3" xfId="2433"/>
    <cellStyle name="20% - Accent2 5 4" xfId="2434"/>
    <cellStyle name="20% - Accent2 5 4 2" xfId="2435"/>
    <cellStyle name="20% - Accent2 5 4 3" xfId="2436"/>
    <cellStyle name="20% - Accent2 5 5" xfId="2437"/>
    <cellStyle name="20% - Accent2 5 6" xfId="2438"/>
    <cellStyle name="20% - Accent2 6" xfId="280"/>
    <cellStyle name="20% - Accent2 6 2" xfId="281"/>
    <cellStyle name="20% - Accent2 6 2 2" xfId="2439"/>
    <cellStyle name="20% - Accent2 6 2 2 2" xfId="2440"/>
    <cellStyle name="20% - Accent2 6 2 2 3" xfId="2441"/>
    <cellStyle name="20% - Accent2 6 2 3" xfId="2442"/>
    <cellStyle name="20% - Accent2 6 2 4" xfId="2443"/>
    <cellStyle name="20% - Accent2 6 3" xfId="2444"/>
    <cellStyle name="20% - Accent2 6 3 2" xfId="2445"/>
    <cellStyle name="20% - Accent2 6 3 3" xfId="2446"/>
    <cellStyle name="20% - Accent2 6 4" xfId="2447"/>
    <cellStyle name="20% - Accent2 6 4 2" xfId="2448"/>
    <cellStyle name="20% - Accent2 6 4 3" xfId="2449"/>
    <cellStyle name="20% - Accent2 6 5" xfId="2450"/>
    <cellStyle name="20% - Accent2 6 6" xfId="2451"/>
    <cellStyle name="20% - Accent2 7" xfId="282"/>
    <cellStyle name="20% - Accent2 7 2" xfId="283"/>
    <cellStyle name="20% - Accent2 7 2 2" xfId="2452"/>
    <cellStyle name="20% - Accent2 7 2 2 2" xfId="2453"/>
    <cellStyle name="20% - Accent2 7 2 2 3" xfId="2454"/>
    <cellStyle name="20% - Accent2 7 2 3" xfId="2455"/>
    <cellStyle name="20% - Accent2 7 2 4" xfId="2456"/>
    <cellStyle name="20% - Accent2 7 3" xfId="2457"/>
    <cellStyle name="20% - Accent2 7 3 2" xfId="2458"/>
    <cellStyle name="20% - Accent2 7 3 3" xfId="2459"/>
    <cellStyle name="20% - Accent2 7 4" xfId="2460"/>
    <cellStyle name="20% - Accent2 7 4 2" xfId="2461"/>
    <cellStyle name="20% - Accent2 7 4 3" xfId="2462"/>
    <cellStyle name="20% - Accent2 7 5" xfId="2463"/>
    <cellStyle name="20% - Accent2 7 6" xfId="2464"/>
    <cellStyle name="20% - Accent2 8" xfId="284"/>
    <cellStyle name="20% - Accent2 8 2" xfId="285"/>
    <cellStyle name="20% - Accent2 8 2 2" xfId="2465"/>
    <cellStyle name="20% - Accent2 8 2 2 2" xfId="2466"/>
    <cellStyle name="20% - Accent2 8 2 2 3" xfId="2467"/>
    <cellStyle name="20% - Accent2 8 2 3" xfId="2468"/>
    <cellStyle name="20% - Accent2 8 2 4" xfId="2469"/>
    <cellStyle name="20% - Accent2 8 3" xfId="2470"/>
    <cellStyle name="20% - Accent2 8 3 2" xfId="2471"/>
    <cellStyle name="20% - Accent2 8 3 3" xfId="2472"/>
    <cellStyle name="20% - Accent2 8 4" xfId="2473"/>
    <cellStyle name="20% - Accent2 8 4 2" xfId="2474"/>
    <cellStyle name="20% - Accent2 8 4 3" xfId="2475"/>
    <cellStyle name="20% - Accent2 8 5" xfId="2476"/>
    <cellStyle name="20% - Accent2 8 6" xfId="2477"/>
    <cellStyle name="20% - Accent2 9" xfId="286"/>
    <cellStyle name="20% - Accent2 9 2" xfId="287"/>
    <cellStyle name="20% - Accent2 9 2 2" xfId="2478"/>
    <cellStyle name="20% - Accent2 9 2 2 2" xfId="2479"/>
    <cellStyle name="20% - Accent2 9 2 2 3" xfId="2480"/>
    <cellStyle name="20% - Accent2 9 2 3" xfId="2481"/>
    <cellStyle name="20% - Accent2 9 2 4" xfId="2482"/>
    <cellStyle name="20% - Accent2 9 3" xfId="2483"/>
    <cellStyle name="20% - Accent2 9 3 2" xfId="2484"/>
    <cellStyle name="20% - Accent2 9 3 3" xfId="2485"/>
    <cellStyle name="20% - Accent2 9 4" xfId="2486"/>
    <cellStyle name="20% - Accent2 9 4 2" xfId="2487"/>
    <cellStyle name="20% - Accent2 9 4 3" xfId="2488"/>
    <cellStyle name="20% - Accent2 9 5" xfId="2489"/>
    <cellStyle name="20% - Accent2 9 6" xfId="2490"/>
    <cellStyle name="20% - Accent3" xfId="113" builtinId="38" customBuiltin="1"/>
    <cellStyle name="20% - Accent3 10" xfId="288"/>
    <cellStyle name="20% - Accent3 10 2" xfId="289"/>
    <cellStyle name="20% - Accent3 10 2 2" xfId="2491"/>
    <cellStyle name="20% - Accent3 10 2 2 2" xfId="2492"/>
    <cellStyle name="20% - Accent3 10 2 2 3" xfId="2493"/>
    <cellStyle name="20% - Accent3 10 2 3" xfId="2494"/>
    <cellStyle name="20% - Accent3 10 2 4" xfId="2495"/>
    <cellStyle name="20% - Accent3 10 3" xfId="2496"/>
    <cellStyle name="20% - Accent3 10 3 2" xfId="2497"/>
    <cellStyle name="20% - Accent3 10 3 3" xfId="2498"/>
    <cellStyle name="20% - Accent3 10 4" xfId="2499"/>
    <cellStyle name="20% - Accent3 10 4 2" xfId="2500"/>
    <cellStyle name="20% - Accent3 10 4 3" xfId="2501"/>
    <cellStyle name="20% - Accent3 10 5" xfId="2502"/>
    <cellStyle name="20% - Accent3 10 6" xfId="2503"/>
    <cellStyle name="20% - Accent3 11" xfId="290"/>
    <cellStyle name="20% - Accent3 11 2" xfId="291"/>
    <cellStyle name="20% - Accent3 11 2 2" xfId="2504"/>
    <cellStyle name="20% - Accent3 11 2 2 2" xfId="2505"/>
    <cellStyle name="20% - Accent3 11 2 2 3" xfId="2506"/>
    <cellStyle name="20% - Accent3 11 2 3" xfId="2507"/>
    <cellStyle name="20% - Accent3 11 2 4" xfId="2508"/>
    <cellStyle name="20% - Accent3 11 3" xfId="2509"/>
    <cellStyle name="20% - Accent3 11 3 2" xfId="2510"/>
    <cellStyle name="20% - Accent3 11 3 3" xfId="2511"/>
    <cellStyle name="20% - Accent3 11 4" xfId="2512"/>
    <cellStyle name="20% - Accent3 11 4 2" xfId="2513"/>
    <cellStyle name="20% - Accent3 11 4 3" xfId="2514"/>
    <cellStyle name="20% - Accent3 11 5" xfId="2515"/>
    <cellStyle name="20% - Accent3 11 6" xfId="2516"/>
    <cellStyle name="20% - Accent3 12" xfId="292"/>
    <cellStyle name="20% - Accent3 12 2" xfId="293"/>
    <cellStyle name="20% - Accent3 12 2 2" xfId="2517"/>
    <cellStyle name="20% - Accent3 12 2 2 2" xfId="2518"/>
    <cellStyle name="20% - Accent3 12 2 2 3" xfId="2519"/>
    <cellStyle name="20% - Accent3 12 2 3" xfId="2520"/>
    <cellStyle name="20% - Accent3 12 2 4" xfId="2521"/>
    <cellStyle name="20% - Accent3 12 3" xfId="2522"/>
    <cellStyle name="20% - Accent3 12 3 2" xfId="2523"/>
    <cellStyle name="20% - Accent3 12 3 3" xfId="2524"/>
    <cellStyle name="20% - Accent3 12 4" xfId="2525"/>
    <cellStyle name="20% - Accent3 12 4 2" xfId="2526"/>
    <cellStyle name="20% - Accent3 12 4 3" xfId="2527"/>
    <cellStyle name="20% - Accent3 12 5" xfId="2528"/>
    <cellStyle name="20% - Accent3 12 6" xfId="2529"/>
    <cellStyle name="20% - Accent3 13" xfId="294"/>
    <cellStyle name="20% - Accent3 13 2" xfId="295"/>
    <cellStyle name="20% - Accent3 13 2 2" xfId="2530"/>
    <cellStyle name="20% - Accent3 13 2 2 2" xfId="2531"/>
    <cellStyle name="20% - Accent3 13 2 2 3" xfId="2532"/>
    <cellStyle name="20% - Accent3 13 2 3" xfId="2533"/>
    <cellStyle name="20% - Accent3 13 2 4" xfId="2534"/>
    <cellStyle name="20% - Accent3 13 3" xfId="2535"/>
    <cellStyle name="20% - Accent3 13 3 2" xfId="2536"/>
    <cellStyle name="20% - Accent3 13 3 3" xfId="2537"/>
    <cellStyle name="20% - Accent3 13 4" xfId="2538"/>
    <cellStyle name="20% - Accent3 13 4 2" xfId="2539"/>
    <cellStyle name="20% - Accent3 13 4 3" xfId="2540"/>
    <cellStyle name="20% - Accent3 13 5" xfId="2541"/>
    <cellStyle name="20% - Accent3 13 6" xfId="2542"/>
    <cellStyle name="20% - Accent3 14" xfId="296"/>
    <cellStyle name="20% - Accent3 14 2" xfId="297"/>
    <cellStyle name="20% - Accent3 14 2 2" xfId="2543"/>
    <cellStyle name="20% - Accent3 14 2 2 2" xfId="2544"/>
    <cellStyle name="20% - Accent3 14 2 2 3" xfId="2545"/>
    <cellStyle name="20% - Accent3 14 2 3" xfId="2546"/>
    <cellStyle name="20% - Accent3 14 2 4" xfId="2547"/>
    <cellStyle name="20% - Accent3 14 3" xfId="2548"/>
    <cellStyle name="20% - Accent3 14 3 2" xfId="2549"/>
    <cellStyle name="20% - Accent3 14 3 3" xfId="2550"/>
    <cellStyle name="20% - Accent3 14 4" xfId="2551"/>
    <cellStyle name="20% - Accent3 14 4 2" xfId="2552"/>
    <cellStyle name="20% - Accent3 14 4 3" xfId="2553"/>
    <cellStyle name="20% - Accent3 14 5" xfId="2554"/>
    <cellStyle name="20% - Accent3 14 6" xfId="2555"/>
    <cellStyle name="20% - Accent3 15" xfId="298"/>
    <cellStyle name="20% - Accent3 15 2" xfId="299"/>
    <cellStyle name="20% - Accent3 15 2 2" xfId="2556"/>
    <cellStyle name="20% - Accent3 15 2 2 2" xfId="2557"/>
    <cellStyle name="20% - Accent3 15 2 2 3" xfId="2558"/>
    <cellStyle name="20% - Accent3 15 2 3" xfId="2559"/>
    <cellStyle name="20% - Accent3 15 2 4" xfId="2560"/>
    <cellStyle name="20% - Accent3 15 3" xfId="2561"/>
    <cellStyle name="20% - Accent3 15 3 2" xfId="2562"/>
    <cellStyle name="20% - Accent3 15 3 3" xfId="2563"/>
    <cellStyle name="20% - Accent3 15 4" xfId="2564"/>
    <cellStyle name="20% - Accent3 15 4 2" xfId="2565"/>
    <cellStyle name="20% - Accent3 15 4 3" xfId="2566"/>
    <cellStyle name="20% - Accent3 15 5" xfId="2567"/>
    <cellStyle name="20% - Accent3 15 6" xfId="2568"/>
    <cellStyle name="20% - Accent3 16" xfId="300"/>
    <cellStyle name="20% - Accent3 16 2" xfId="301"/>
    <cellStyle name="20% - Accent3 16 2 2" xfId="2569"/>
    <cellStyle name="20% - Accent3 16 2 2 2" xfId="2570"/>
    <cellStyle name="20% - Accent3 16 2 2 3" xfId="2571"/>
    <cellStyle name="20% - Accent3 16 2 3" xfId="2572"/>
    <cellStyle name="20% - Accent3 16 2 4" xfId="2573"/>
    <cellStyle name="20% - Accent3 16 3" xfId="2574"/>
    <cellStyle name="20% - Accent3 16 3 2" xfId="2575"/>
    <cellStyle name="20% - Accent3 16 3 3" xfId="2576"/>
    <cellStyle name="20% - Accent3 16 4" xfId="2577"/>
    <cellStyle name="20% - Accent3 16 4 2" xfId="2578"/>
    <cellStyle name="20% - Accent3 16 4 3" xfId="2579"/>
    <cellStyle name="20% - Accent3 16 5" xfId="2580"/>
    <cellStyle name="20% - Accent3 16 6" xfId="2581"/>
    <cellStyle name="20% - Accent3 17" xfId="302"/>
    <cellStyle name="20% - Accent3 17 2" xfId="303"/>
    <cellStyle name="20% - Accent3 17 2 2" xfId="2582"/>
    <cellStyle name="20% - Accent3 17 2 2 2" xfId="2583"/>
    <cellStyle name="20% - Accent3 17 2 2 3" xfId="2584"/>
    <cellStyle name="20% - Accent3 17 2 3" xfId="2585"/>
    <cellStyle name="20% - Accent3 17 2 4" xfId="2586"/>
    <cellStyle name="20% - Accent3 17 3" xfId="2587"/>
    <cellStyle name="20% - Accent3 17 3 2" xfId="2588"/>
    <cellStyle name="20% - Accent3 17 3 3" xfId="2589"/>
    <cellStyle name="20% - Accent3 17 4" xfId="2590"/>
    <cellStyle name="20% - Accent3 17 4 2" xfId="2591"/>
    <cellStyle name="20% - Accent3 17 4 3" xfId="2592"/>
    <cellStyle name="20% - Accent3 17 5" xfId="2593"/>
    <cellStyle name="20% - Accent3 17 6" xfId="2594"/>
    <cellStyle name="20% - Accent3 18" xfId="304"/>
    <cellStyle name="20% - Accent3 18 2" xfId="305"/>
    <cellStyle name="20% - Accent3 18 2 2" xfId="2595"/>
    <cellStyle name="20% - Accent3 18 2 2 2" xfId="2596"/>
    <cellStyle name="20% - Accent3 18 2 2 3" xfId="2597"/>
    <cellStyle name="20% - Accent3 18 2 3" xfId="2598"/>
    <cellStyle name="20% - Accent3 18 2 4" xfId="2599"/>
    <cellStyle name="20% - Accent3 18 3" xfId="2600"/>
    <cellStyle name="20% - Accent3 18 3 2" xfId="2601"/>
    <cellStyle name="20% - Accent3 18 3 3" xfId="2602"/>
    <cellStyle name="20% - Accent3 18 4" xfId="2603"/>
    <cellStyle name="20% - Accent3 18 4 2" xfId="2604"/>
    <cellStyle name="20% - Accent3 18 4 3" xfId="2605"/>
    <cellStyle name="20% - Accent3 18 5" xfId="2606"/>
    <cellStyle name="20% - Accent3 18 6" xfId="2607"/>
    <cellStyle name="20% - Accent3 19" xfId="306"/>
    <cellStyle name="20% - Accent3 19 2" xfId="307"/>
    <cellStyle name="20% - Accent3 19 2 2" xfId="2608"/>
    <cellStyle name="20% - Accent3 19 2 2 2" xfId="2609"/>
    <cellStyle name="20% - Accent3 19 2 2 3" xfId="2610"/>
    <cellStyle name="20% - Accent3 19 2 3" xfId="2611"/>
    <cellStyle name="20% - Accent3 19 2 4" xfId="2612"/>
    <cellStyle name="20% - Accent3 19 3" xfId="2613"/>
    <cellStyle name="20% - Accent3 19 3 2" xfId="2614"/>
    <cellStyle name="20% - Accent3 19 3 3" xfId="2615"/>
    <cellStyle name="20% - Accent3 19 4" xfId="2616"/>
    <cellStyle name="20% - Accent3 19 4 2" xfId="2617"/>
    <cellStyle name="20% - Accent3 19 4 3" xfId="2618"/>
    <cellStyle name="20% - Accent3 19 5" xfId="2619"/>
    <cellStyle name="20% - Accent3 19 6" xfId="2620"/>
    <cellStyle name="20% - Accent3 2" xfId="308"/>
    <cellStyle name="20% - Accent3 2 2" xfId="309"/>
    <cellStyle name="20% - Accent3 2 3" xfId="310"/>
    <cellStyle name="20% - Accent3 2 3 2" xfId="311"/>
    <cellStyle name="20% - Accent3 2 3 2 2" xfId="2621"/>
    <cellStyle name="20% - Accent3 2 3 2 2 2" xfId="2622"/>
    <cellStyle name="20% - Accent3 2 3 2 2 3" xfId="2623"/>
    <cellStyle name="20% - Accent3 2 3 2 3" xfId="2624"/>
    <cellStyle name="20% - Accent3 2 3 2 4" xfId="2625"/>
    <cellStyle name="20% - Accent3 2 3 3" xfId="2626"/>
    <cellStyle name="20% - Accent3 2 3 3 2" xfId="2627"/>
    <cellStyle name="20% - Accent3 2 3 3 3" xfId="2628"/>
    <cellStyle name="20% - Accent3 2 3 4" xfId="2629"/>
    <cellStyle name="20% - Accent3 2 3 4 2" xfId="2630"/>
    <cellStyle name="20% - Accent3 2 3 4 3" xfId="2631"/>
    <cellStyle name="20% - Accent3 2 3 5" xfId="2632"/>
    <cellStyle name="20% - Accent3 2 3 6" xfId="2633"/>
    <cellStyle name="20% - Accent3 2 4" xfId="6632"/>
    <cellStyle name="20% - Accent3 20" xfId="312"/>
    <cellStyle name="20% - Accent3 20 2" xfId="313"/>
    <cellStyle name="20% - Accent3 20 2 2" xfId="2634"/>
    <cellStyle name="20% - Accent3 20 2 2 2" xfId="2635"/>
    <cellStyle name="20% - Accent3 20 2 2 3" xfId="2636"/>
    <cellStyle name="20% - Accent3 20 2 3" xfId="2637"/>
    <cellStyle name="20% - Accent3 20 2 4" xfId="2638"/>
    <cellStyle name="20% - Accent3 20 3" xfId="2639"/>
    <cellStyle name="20% - Accent3 20 3 2" xfId="2640"/>
    <cellStyle name="20% - Accent3 20 3 3" xfId="2641"/>
    <cellStyle name="20% - Accent3 20 4" xfId="2642"/>
    <cellStyle name="20% - Accent3 20 4 2" xfId="2643"/>
    <cellStyle name="20% - Accent3 20 4 3" xfId="2644"/>
    <cellStyle name="20% - Accent3 20 5" xfId="2645"/>
    <cellStyle name="20% - Accent3 20 6" xfId="2646"/>
    <cellStyle name="20% - Accent3 21" xfId="314"/>
    <cellStyle name="20% - Accent3 22" xfId="315"/>
    <cellStyle name="20% - Accent3 22 2" xfId="316"/>
    <cellStyle name="20% - Accent3 22 2 2" xfId="2647"/>
    <cellStyle name="20% - Accent3 22 2 2 2" xfId="2648"/>
    <cellStyle name="20% - Accent3 22 2 2 3" xfId="2649"/>
    <cellStyle name="20% - Accent3 22 2 3" xfId="2650"/>
    <cellStyle name="20% - Accent3 22 2 4" xfId="2651"/>
    <cellStyle name="20% - Accent3 22 3" xfId="2652"/>
    <cellStyle name="20% - Accent3 22 3 2" xfId="2653"/>
    <cellStyle name="20% - Accent3 22 3 3" xfId="2654"/>
    <cellStyle name="20% - Accent3 22 4" xfId="2655"/>
    <cellStyle name="20% - Accent3 22 4 2" xfId="2656"/>
    <cellStyle name="20% - Accent3 22 4 3" xfId="2657"/>
    <cellStyle name="20% - Accent3 22 5" xfId="2658"/>
    <cellStyle name="20% - Accent3 22 6" xfId="2659"/>
    <cellStyle name="20% - Accent3 23" xfId="317"/>
    <cellStyle name="20% - Accent3 23 2" xfId="2660"/>
    <cellStyle name="20% - Accent3 23 2 2" xfId="2661"/>
    <cellStyle name="20% - Accent3 23 2 3" xfId="2662"/>
    <cellStyle name="20% - Accent3 23 3" xfId="2663"/>
    <cellStyle name="20% - Accent3 23 4" xfId="2664"/>
    <cellStyle name="20% - Accent3 24" xfId="318"/>
    <cellStyle name="20% - Accent3 24 2" xfId="2665"/>
    <cellStyle name="20% - Accent3 24 3" xfId="2666"/>
    <cellStyle name="20% - Accent3 25" xfId="319"/>
    <cellStyle name="20% - Accent3 25 2" xfId="2667"/>
    <cellStyle name="20% - Accent3 25 3" xfId="2668"/>
    <cellStyle name="20% - Accent3 26" xfId="2669"/>
    <cellStyle name="20% - Accent3 27" xfId="2670"/>
    <cellStyle name="20% - Accent3 28" xfId="2671"/>
    <cellStyle name="20% - Accent3 29" xfId="2672"/>
    <cellStyle name="20% - Accent3 3" xfId="320"/>
    <cellStyle name="20% - Accent3 3 2" xfId="321"/>
    <cellStyle name="20% - Accent3 3 3" xfId="322"/>
    <cellStyle name="20% - Accent3 3 3 2" xfId="323"/>
    <cellStyle name="20% - Accent3 3 3 2 2" xfId="2673"/>
    <cellStyle name="20% - Accent3 3 3 2 2 2" xfId="2674"/>
    <cellStyle name="20% - Accent3 3 3 2 2 3" xfId="2675"/>
    <cellStyle name="20% - Accent3 3 3 2 3" xfId="2676"/>
    <cellStyle name="20% - Accent3 3 3 2 4" xfId="2677"/>
    <cellStyle name="20% - Accent3 3 3 3" xfId="2678"/>
    <cellStyle name="20% - Accent3 3 3 3 2" xfId="2679"/>
    <cellStyle name="20% - Accent3 3 3 3 3" xfId="2680"/>
    <cellStyle name="20% - Accent3 3 3 4" xfId="2681"/>
    <cellStyle name="20% - Accent3 3 3 4 2" xfId="2682"/>
    <cellStyle name="20% - Accent3 3 3 4 3" xfId="2683"/>
    <cellStyle name="20% - Accent3 3 3 5" xfId="2684"/>
    <cellStyle name="20% - Accent3 3 3 6" xfId="2685"/>
    <cellStyle name="20% - Accent3 4" xfId="324"/>
    <cellStyle name="20% - Accent3 4 2" xfId="325"/>
    <cellStyle name="20% - Accent3 4 2 2" xfId="326"/>
    <cellStyle name="20% - Accent3 4 2 2 2" xfId="2686"/>
    <cellStyle name="20% - Accent3 4 2 2 2 2" xfId="2687"/>
    <cellStyle name="20% - Accent3 4 2 2 2 3" xfId="2688"/>
    <cellStyle name="20% - Accent3 4 2 2 3" xfId="2689"/>
    <cellStyle name="20% - Accent3 4 2 2 4" xfId="2690"/>
    <cellStyle name="20% - Accent3 4 2 3" xfId="2691"/>
    <cellStyle name="20% - Accent3 4 2 3 2" xfId="2692"/>
    <cellStyle name="20% - Accent3 4 2 3 3" xfId="2693"/>
    <cellStyle name="20% - Accent3 4 2 4" xfId="2694"/>
    <cellStyle name="20% - Accent3 4 2 4 2" xfId="2695"/>
    <cellStyle name="20% - Accent3 4 2 4 3" xfId="2696"/>
    <cellStyle name="20% - Accent3 4 2 5" xfId="2697"/>
    <cellStyle name="20% - Accent3 4 2 6" xfId="2698"/>
    <cellStyle name="20% - Accent3 4 3" xfId="327"/>
    <cellStyle name="20% - Accent3 4 3 2" xfId="2699"/>
    <cellStyle name="20% - Accent3 4 3 2 2" xfId="2700"/>
    <cellStyle name="20% - Accent3 4 3 2 3" xfId="2701"/>
    <cellStyle name="20% - Accent3 4 3 3" xfId="2702"/>
    <cellStyle name="20% - Accent3 4 3 4" xfId="2703"/>
    <cellStyle name="20% - Accent3 4 4" xfId="2704"/>
    <cellStyle name="20% - Accent3 4 4 2" xfId="2705"/>
    <cellStyle name="20% - Accent3 4 4 3" xfId="2706"/>
    <cellStyle name="20% - Accent3 4 5" xfId="2707"/>
    <cellStyle name="20% - Accent3 4 5 2" xfId="2708"/>
    <cellStyle name="20% - Accent3 4 5 3" xfId="2709"/>
    <cellStyle name="20% - Accent3 4 6" xfId="2710"/>
    <cellStyle name="20% - Accent3 4 7" xfId="2711"/>
    <cellStyle name="20% - Accent3 5" xfId="328"/>
    <cellStyle name="20% - Accent3 5 2" xfId="329"/>
    <cellStyle name="20% - Accent3 5 2 2" xfId="2712"/>
    <cellStyle name="20% - Accent3 5 2 2 2" xfId="2713"/>
    <cellStyle name="20% - Accent3 5 2 2 3" xfId="2714"/>
    <cellStyle name="20% - Accent3 5 2 3" xfId="2715"/>
    <cellStyle name="20% - Accent3 5 2 4" xfId="2716"/>
    <cellStyle name="20% - Accent3 5 3" xfId="2717"/>
    <cellStyle name="20% - Accent3 5 3 2" xfId="2718"/>
    <cellStyle name="20% - Accent3 5 3 3" xfId="2719"/>
    <cellStyle name="20% - Accent3 5 4" xfId="2720"/>
    <cellStyle name="20% - Accent3 5 4 2" xfId="2721"/>
    <cellStyle name="20% - Accent3 5 4 3" xfId="2722"/>
    <cellStyle name="20% - Accent3 5 5" xfId="2723"/>
    <cellStyle name="20% - Accent3 5 6" xfId="2724"/>
    <cellStyle name="20% - Accent3 6" xfId="330"/>
    <cellStyle name="20% - Accent3 6 2" xfId="331"/>
    <cellStyle name="20% - Accent3 6 2 2" xfId="2725"/>
    <cellStyle name="20% - Accent3 6 2 2 2" xfId="2726"/>
    <cellStyle name="20% - Accent3 6 2 2 3" xfId="2727"/>
    <cellStyle name="20% - Accent3 6 2 3" xfId="2728"/>
    <cellStyle name="20% - Accent3 6 2 4" xfId="2729"/>
    <cellStyle name="20% - Accent3 6 3" xfId="2730"/>
    <cellStyle name="20% - Accent3 6 3 2" xfId="2731"/>
    <cellStyle name="20% - Accent3 6 3 3" xfId="2732"/>
    <cellStyle name="20% - Accent3 6 4" xfId="2733"/>
    <cellStyle name="20% - Accent3 6 4 2" xfId="2734"/>
    <cellStyle name="20% - Accent3 6 4 3" xfId="2735"/>
    <cellStyle name="20% - Accent3 6 5" xfId="2736"/>
    <cellStyle name="20% - Accent3 6 6" xfId="2737"/>
    <cellStyle name="20% - Accent3 7" xfId="332"/>
    <cellStyle name="20% - Accent3 7 2" xfId="333"/>
    <cellStyle name="20% - Accent3 7 2 2" xfId="2738"/>
    <cellStyle name="20% - Accent3 7 2 2 2" xfId="2739"/>
    <cellStyle name="20% - Accent3 7 2 2 3" xfId="2740"/>
    <cellStyle name="20% - Accent3 7 2 3" xfId="2741"/>
    <cellStyle name="20% - Accent3 7 2 4" xfId="2742"/>
    <cellStyle name="20% - Accent3 7 3" xfId="2743"/>
    <cellStyle name="20% - Accent3 7 3 2" xfId="2744"/>
    <cellStyle name="20% - Accent3 7 3 3" xfId="2745"/>
    <cellStyle name="20% - Accent3 7 4" xfId="2746"/>
    <cellStyle name="20% - Accent3 7 4 2" xfId="2747"/>
    <cellStyle name="20% - Accent3 7 4 3" xfId="2748"/>
    <cellStyle name="20% - Accent3 7 5" xfId="2749"/>
    <cellStyle name="20% - Accent3 7 6" xfId="2750"/>
    <cellStyle name="20% - Accent3 8" xfId="334"/>
    <cellStyle name="20% - Accent3 8 2" xfId="335"/>
    <cellStyle name="20% - Accent3 8 2 2" xfId="2751"/>
    <cellStyle name="20% - Accent3 8 2 2 2" xfId="2752"/>
    <cellStyle name="20% - Accent3 8 2 2 3" xfId="2753"/>
    <cellStyle name="20% - Accent3 8 2 3" xfId="2754"/>
    <cellStyle name="20% - Accent3 8 2 4" xfId="2755"/>
    <cellStyle name="20% - Accent3 8 3" xfId="2756"/>
    <cellStyle name="20% - Accent3 8 3 2" xfId="2757"/>
    <cellStyle name="20% - Accent3 8 3 3" xfId="2758"/>
    <cellStyle name="20% - Accent3 8 4" xfId="2759"/>
    <cellStyle name="20% - Accent3 8 4 2" xfId="2760"/>
    <cellStyle name="20% - Accent3 8 4 3" xfId="2761"/>
    <cellStyle name="20% - Accent3 8 5" xfId="2762"/>
    <cellStyle name="20% - Accent3 8 6" xfId="2763"/>
    <cellStyle name="20% - Accent3 9" xfId="336"/>
    <cellStyle name="20% - Accent3 9 2" xfId="337"/>
    <cellStyle name="20% - Accent3 9 2 2" xfId="2764"/>
    <cellStyle name="20% - Accent3 9 2 2 2" xfId="2765"/>
    <cellStyle name="20% - Accent3 9 2 2 3" xfId="2766"/>
    <cellStyle name="20% - Accent3 9 2 3" xfId="2767"/>
    <cellStyle name="20% - Accent3 9 2 4" xfId="2768"/>
    <cellStyle name="20% - Accent3 9 3" xfId="2769"/>
    <cellStyle name="20% - Accent3 9 3 2" xfId="2770"/>
    <cellStyle name="20% - Accent3 9 3 3" xfId="2771"/>
    <cellStyle name="20% - Accent3 9 4" xfId="2772"/>
    <cellStyle name="20% - Accent3 9 4 2" xfId="2773"/>
    <cellStyle name="20% - Accent3 9 4 3" xfId="2774"/>
    <cellStyle name="20% - Accent3 9 5" xfId="2775"/>
    <cellStyle name="20% - Accent3 9 6" xfId="2776"/>
    <cellStyle name="20% - Accent4" xfId="117" builtinId="42" customBuiltin="1"/>
    <cellStyle name="20% - Accent4 10" xfId="338"/>
    <cellStyle name="20% - Accent4 10 2" xfId="339"/>
    <cellStyle name="20% - Accent4 10 2 2" xfId="2777"/>
    <cellStyle name="20% - Accent4 10 2 2 2" xfId="2778"/>
    <cellStyle name="20% - Accent4 10 2 2 3" xfId="2779"/>
    <cellStyle name="20% - Accent4 10 2 3" xfId="2780"/>
    <cellStyle name="20% - Accent4 10 2 4" xfId="2781"/>
    <cellStyle name="20% - Accent4 10 3" xfId="2782"/>
    <cellStyle name="20% - Accent4 10 3 2" xfId="2783"/>
    <cellStyle name="20% - Accent4 10 3 3" xfId="2784"/>
    <cellStyle name="20% - Accent4 10 4" xfId="2785"/>
    <cellStyle name="20% - Accent4 10 4 2" xfId="2786"/>
    <cellStyle name="20% - Accent4 10 4 3" xfId="2787"/>
    <cellStyle name="20% - Accent4 10 5" xfId="2788"/>
    <cellStyle name="20% - Accent4 10 6" xfId="2789"/>
    <cellStyle name="20% - Accent4 11" xfId="340"/>
    <cellStyle name="20% - Accent4 11 2" xfId="341"/>
    <cellStyle name="20% - Accent4 11 2 2" xfId="2790"/>
    <cellStyle name="20% - Accent4 11 2 2 2" xfId="2791"/>
    <cellStyle name="20% - Accent4 11 2 2 3" xfId="2792"/>
    <cellStyle name="20% - Accent4 11 2 3" xfId="2793"/>
    <cellStyle name="20% - Accent4 11 2 4" xfId="2794"/>
    <cellStyle name="20% - Accent4 11 3" xfId="2795"/>
    <cellStyle name="20% - Accent4 11 3 2" xfId="2796"/>
    <cellStyle name="20% - Accent4 11 3 3" xfId="2797"/>
    <cellStyle name="20% - Accent4 11 4" xfId="2798"/>
    <cellStyle name="20% - Accent4 11 4 2" xfId="2799"/>
    <cellStyle name="20% - Accent4 11 4 3" xfId="2800"/>
    <cellStyle name="20% - Accent4 11 5" xfId="2801"/>
    <cellStyle name="20% - Accent4 11 6" xfId="2802"/>
    <cellStyle name="20% - Accent4 12" xfId="342"/>
    <cellStyle name="20% - Accent4 12 2" xfId="343"/>
    <cellStyle name="20% - Accent4 12 2 2" xfId="2803"/>
    <cellStyle name="20% - Accent4 12 2 2 2" xfId="2804"/>
    <cellStyle name="20% - Accent4 12 2 2 3" xfId="2805"/>
    <cellStyle name="20% - Accent4 12 2 3" xfId="2806"/>
    <cellStyle name="20% - Accent4 12 2 4" xfId="2807"/>
    <cellStyle name="20% - Accent4 12 3" xfId="2808"/>
    <cellStyle name="20% - Accent4 12 3 2" xfId="2809"/>
    <cellStyle name="20% - Accent4 12 3 3" xfId="2810"/>
    <cellStyle name="20% - Accent4 12 4" xfId="2811"/>
    <cellStyle name="20% - Accent4 12 4 2" xfId="2812"/>
    <cellStyle name="20% - Accent4 12 4 3" xfId="2813"/>
    <cellStyle name="20% - Accent4 12 5" xfId="2814"/>
    <cellStyle name="20% - Accent4 12 6" xfId="2815"/>
    <cellStyle name="20% - Accent4 13" xfId="344"/>
    <cellStyle name="20% - Accent4 13 2" xfId="345"/>
    <cellStyle name="20% - Accent4 13 2 2" xfId="2816"/>
    <cellStyle name="20% - Accent4 13 2 2 2" xfId="2817"/>
    <cellStyle name="20% - Accent4 13 2 2 3" xfId="2818"/>
    <cellStyle name="20% - Accent4 13 2 3" xfId="2819"/>
    <cellStyle name="20% - Accent4 13 2 4" xfId="2820"/>
    <cellStyle name="20% - Accent4 13 3" xfId="2821"/>
    <cellStyle name="20% - Accent4 13 3 2" xfId="2822"/>
    <cellStyle name="20% - Accent4 13 3 3" xfId="2823"/>
    <cellStyle name="20% - Accent4 13 4" xfId="2824"/>
    <cellStyle name="20% - Accent4 13 4 2" xfId="2825"/>
    <cellStyle name="20% - Accent4 13 4 3" xfId="2826"/>
    <cellStyle name="20% - Accent4 13 5" xfId="2827"/>
    <cellStyle name="20% - Accent4 13 6" xfId="2828"/>
    <cellStyle name="20% - Accent4 14" xfId="346"/>
    <cellStyle name="20% - Accent4 14 2" xfId="347"/>
    <cellStyle name="20% - Accent4 14 2 2" xfId="2829"/>
    <cellStyle name="20% - Accent4 14 2 2 2" xfId="2830"/>
    <cellStyle name="20% - Accent4 14 2 2 3" xfId="2831"/>
    <cellStyle name="20% - Accent4 14 2 3" xfId="2832"/>
    <cellStyle name="20% - Accent4 14 2 4" xfId="2833"/>
    <cellStyle name="20% - Accent4 14 3" xfId="2834"/>
    <cellStyle name="20% - Accent4 14 3 2" xfId="2835"/>
    <cellStyle name="20% - Accent4 14 3 3" xfId="2836"/>
    <cellStyle name="20% - Accent4 14 4" xfId="2837"/>
    <cellStyle name="20% - Accent4 14 4 2" xfId="2838"/>
    <cellStyle name="20% - Accent4 14 4 3" xfId="2839"/>
    <cellStyle name="20% - Accent4 14 5" xfId="2840"/>
    <cellStyle name="20% - Accent4 14 6" xfId="2841"/>
    <cellStyle name="20% - Accent4 15" xfId="348"/>
    <cellStyle name="20% - Accent4 15 2" xfId="349"/>
    <cellStyle name="20% - Accent4 15 2 2" xfId="2842"/>
    <cellStyle name="20% - Accent4 15 2 2 2" xfId="2843"/>
    <cellStyle name="20% - Accent4 15 2 2 3" xfId="2844"/>
    <cellStyle name="20% - Accent4 15 2 3" xfId="2845"/>
    <cellStyle name="20% - Accent4 15 2 4" xfId="2846"/>
    <cellStyle name="20% - Accent4 15 3" xfId="2847"/>
    <cellStyle name="20% - Accent4 15 3 2" xfId="2848"/>
    <cellStyle name="20% - Accent4 15 3 3" xfId="2849"/>
    <cellStyle name="20% - Accent4 15 4" xfId="2850"/>
    <cellStyle name="20% - Accent4 15 4 2" xfId="2851"/>
    <cellStyle name="20% - Accent4 15 4 3" xfId="2852"/>
    <cellStyle name="20% - Accent4 15 5" xfId="2853"/>
    <cellStyle name="20% - Accent4 15 6" xfId="2854"/>
    <cellStyle name="20% - Accent4 16" xfId="350"/>
    <cellStyle name="20% - Accent4 16 2" xfId="351"/>
    <cellStyle name="20% - Accent4 16 2 2" xfId="2855"/>
    <cellStyle name="20% - Accent4 16 2 2 2" xfId="2856"/>
    <cellStyle name="20% - Accent4 16 2 2 3" xfId="2857"/>
    <cellStyle name="20% - Accent4 16 2 3" xfId="2858"/>
    <cellStyle name="20% - Accent4 16 2 4" xfId="2859"/>
    <cellStyle name="20% - Accent4 16 3" xfId="2860"/>
    <cellStyle name="20% - Accent4 16 3 2" xfId="2861"/>
    <cellStyle name="20% - Accent4 16 3 3" xfId="2862"/>
    <cellStyle name="20% - Accent4 16 4" xfId="2863"/>
    <cellStyle name="20% - Accent4 16 4 2" xfId="2864"/>
    <cellStyle name="20% - Accent4 16 4 3" xfId="2865"/>
    <cellStyle name="20% - Accent4 16 5" xfId="2866"/>
    <cellStyle name="20% - Accent4 16 6" xfId="2867"/>
    <cellStyle name="20% - Accent4 17" xfId="352"/>
    <cellStyle name="20% - Accent4 17 2" xfId="353"/>
    <cellStyle name="20% - Accent4 17 2 2" xfId="2868"/>
    <cellStyle name="20% - Accent4 17 2 2 2" xfId="2869"/>
    <cellStyle name="20% - Accent4 17 2 2 3" xfId="2870"/>
    <cellStyle name="20% - Accent4 17 2 3" xfId="2871"/>
    <cellStyle name="20% - Accent4 17 2 4" xfId="2872"/>
    <cellStyle name="20% - Accent4 17 3" xfId="2873"/>
    <cellStyle name="20% - Accent4 17 3 2" xfId="2874"/>
    <cellStyle name="20% - Accent4 17 3 3" xfId="2875"/>
    <cellStyle name="20% - Accent4 17 4" xfId="2876"/>
    <cellStyle name="20% - Accent4 17 4 2" xfId="2877"/>
    <cellStyle name="20% - Accent4 17 4 3" xfId="2878"/>
    <cellStyle name="20% - Accent4 17 5" xfId="2879"/>
    <cellStyle name="20% - Accent4 17 6" xfId="2880"/>
    <cellStyle name="20% - Accent4 18" xfId="354"/>
    <cellStyle name="20% - Accent4 18 2" xfId="355"/>
    <cellStyle name="20% - Accent4 18 2 2" xfId="2881"/>
    <cellStyle name="20% - Accent4 18 2 2 2" xfId="2882"/>
    <cellStyle name="20% - Accent4 18 2 2 3" xfId="2883"/>
    <cellStyle name="20% - Accent4 18 2 3" xfId="2884"/>
    <cellStyle name="20% - Accent4 18 2 4" xfId="2885"/>
    <cellStyle name="20% - Accent4 18 3" xfId="2886"/>
    <cellStyle name="20% - Accent4 18 3 2" xfId="2887"/>
    <cellStyle name="20% - Accent4 18 3 3" xfId="2888"/>
    <cellStyle name="20% - Accent4 18 4" xfId="2889"/>
    <cellStyle name="20% - Accent4 18 4 2" xfId="2890"/>
    <cellStyle name="20% - Accent4 18 4 3" xfId="2891"/>
    <cellStyle name="20% - Accent4 18 5" xfId="2892"/>
    <cellStyle name="20% - Accent4 18 6" xfId="2893"/>
    <cellStyle name="20% - Accent4 19" xfId="356"/>
    <cellStyle name="20% - Accent4 19 2" xfId="357"/>
    <cellStyle name="20% - Accent4 19 2 2" xfId="2894"/>
    <cellStyle name="20% - Accent4 19 2 2 2" xfId="2895"/>
    <cellStyle name="20% - Accent4 19 2 2 3" xfId="2896"/>
    <cellStyle name="20% - Accent4 19 2 3" xfId="2897"/>
    <cellStyle name="20% - Accent4 19 2 4" xfId="2898"/>
    <cellStyle name="20% - Accent4 19 3" xfId="2899"/>
    <cellStyle name="20% - Accent4 19 3 2" xfId="2900"/>
    <cellStyle name="20% - Accent4 19 3 3" xfId="2901"/>
    <cellStyle name="20% - Accent4 19 4" xfId="2902"/>
    <cellStyle name="20% - Accent4 19 4 2" xfId="2903"/>
    <cellStyle name="20% - Accent4 19 4 3" xfId="2904"/>
    <cellStyle name="20% - Accent4 19 5" xfId="2905"/>
    <cellStyle name="20% - Accent4 19 6" xfId="2906"/>
    <cellStyle name="20% - Accent4 2" xfId="358"/>
    <cellStyle name="20% - Accent4 2 2" xfId="359"/>
    <cellStyle name="20% - Accent4 2 3" xfId="360"/>
    <cellStyle name="20% - Accent4 2 3 2" xfId="361"/>
    <cellStyle name="20% - Accent4 2 3 2 2" xfId="2907"/>
    <cellStyle name="20% - Accent4 2 3 2 2 2" xfId="2908"/>
    <cellStyle name="20% - Accent4 2 3 2 2 3" xfId="2909"/>
    <cellStyle name="20% - Accent4 2 3 2 3" xfId="2910"/>
    <cellStyle name="20% - Accent4 2 3 2 4" xfId="2911"/>
    <cellStyle name="20% - Accent4 2 3 3" xfId="2912"/>
    <cellStyle name="20% - Accent4 2 3 3 2" xfId="2913"/>
    <cellStyle name="20% - Accent4 2 3 3 3" xfId="2914"/>
    <cellStyle name="20% - Accent4 2 3 4" xfId="2915"/>
    <cellStyle name="20% - Accent4 2 3 4 2" xfId="2916"/>
    <cellStyle name="20% - Accent4 2 3 4 3" xfId="2917"/>
    <cellStyle name="20% - Accent4 2 3 5" xfId="2918"/>
    <cellStyle name="20% - Accent4 2 3 6" xfId="2919"/>
    <cellStyle name="20% - Accent4 2 4" xfId="6633"/>
    <cellStyle name="20% - Accent4 20" xfId="362"/>
    <cellStyle name="20% - Accent4 20 2" xfId="363"/>
    <cellStyle name="20% - Accent4 20 2 2" xfId="2920"/>
    <cellStyle name="20% - Accent4 20 2 2 2" xfId="2921"/>
    <cellStyle name="20% - Accent4 20 2 2 3" xfId="2922"/>
    <cellStyle name="20% - Accent4 20 2 3" xfId="2923"/>
    <cellStyle name="20% - Accent4 20 2 4" xfId="2924"/>
    <cellStyle name="20% - Accent4 20 3" xfId="2925"/>
    <cellStyle name="20% - Accent4 20 3 2" xfId="2926"/>
    <cellStyle name="20% - Accent4 20 3 3" xfId="2927"/>
    <cellStyle name="20% - Accent4 20 4" xfId="2928"/>
    <cellStyle name="20% - Accent4 20 4 2" xfId="2929"/>
    <cellStyle name="20% - Accent4 20 4 3" xfId="2930"/>
    <cellStyle name="20% - Accent4 20 5" xfId="2931"/>
    <cellStyle name="20% - Accent4 20 6" xfId="2932"/>
    <cellStyle name="20% - Accent4 21" xfId="364"/>
    <cellStyle name="20% - Accent4 22" xfId="365"/>
    <cellStyle name="20% - Accent4 22 2" xfId="366"/>
    <cellStyle name="20% - Accent4 22 2 2" xfId="2933"/>
    <cellStyle name="20% - Accent4 22 2 2 2" xfId="2934"/>
    <cellStyle name="20% - Accent4 22 2 2 3" xfId="2935"/>
    <cellStyle name="20% - Accent4 22 2 3" xfId="2936"/>
    <cellStyle name="20% - Accent4 22 2 4" xfId="2937"/>
    <cellStyle name="20% - Accent4 22 3" xfId="2938"/>
    <cellStyle name="20% - Accent4 22 3 2" xfId="2939"/>
    <cellStyle name="20% - Accent4 22 3 3" xfId="2940"/>
    <cellStyle name="20% - Accent4 22 4" xfId="2941"/>
    <cellStyle name="20% - Accent4 22 4 2" xfId="2942"/>
    <cellStyle name="20% - Accent4 22 4 3" xfId="2943"/>
    <cellStyle name="20% - Accent4 22 5" xfId="2944"/>
    <cellStyle name="20% - Accent4 22 6" xfId="2945"/>
    <cellStyle name="20% - Accent4 23" xfId="367"/>
    <cellStyle name="20% - Accent4 23 2" xfId="2946"/>
    <cellStyle name="20% - Accent4 23 2 2" xfId="2947"/>
    <cellStyle name="20% - Accent4 23 2 3" xfId="2948"/>
    <cellStyle name="20% - Accent4 23 3" xfId="2949"/>
    <cellStyle name="20% - Accent4 23 4" xfId="2950"/>
    <cellStyle name="20% - Accent4 24" xfId="368"/>
    <cellStyle name="20% - Accent4 24 2" xfId="2951"/>
    <cellStyle name="20% - Accent4 24 3" xfId="2952"/>
    <cellStyle name="20% - Accent4 25" xfId="369"/>
    <cellStyle name="20% - Accent4 25 2" xfId="2953"/>
    <cellStyle name="20% - Accent4 25 3" xfId="2954"/>
    <cellStyle name="20% - Accent4 26" xfId="2955"/>
    <cellStyle name="20% - Accent4 27" xfId="2956"/>
    <cellStyle name="20% - Accent4 28" xfId="2957"/>
    <cellStyle name="20% - Accent4 29" xfId="2958"/>
    <cellStyle name="20% - Accent4 3" xfId="370"/>
    <cellStyle name="20% - Accent4 3 2" xfId="371"/>
    <cellStyle name="20% - Accent4 3 3" xfId="372"/>
    <cellStyle name="20% - Accent4 3 3 2" xfId="373"/>
    <cellStyle name="20% - Accent4 3 3 2 2" xfId="2959"/>
    <cellStyle name="20% - Accent4 3 3 2 2 2" xfId="2960"/>
    <cellStyle name="20% - Accent4 3 3 2 2 3" xfId="2961"/>
    <cellStyle name="20% - Accent4 3 3 2 3" xfId="2962"/>
    <cellStyle name="20% - Accent4 3 3 2 4" xfId="2963"/>
    <cellStyle name="20% - Accent4 3 3 3" xfId="2964"/>
    <cellStyle name="20% - Accent4 3 3 3 2" xfId="2965"/>
    <cellStyle name="20% - Accent4 3 3 3 3" xfId="2966"/>
    <cellStyle name="20% - Accent4 3 3 4" xfId="2967"/>
    <cellStyle name="20% - Accent4 3 3 4 2" xfId="2968"/>
    <cellStyle name="20% - Accent4 3 3 4 3" xfId="2969"/>
    <cellStyle name="20% - Accent4 3 3 5" xfId="2970"/>
    <cellStyle name="20% - Accent4 3 3 6" xfId="2971"/>
    <cellStyle name="20% - Accent4 4" xfId="374"/>
    <cellStyle name="20% - Accent4 4 2" xfId="375"/>
    <cellStyle name="20% - Accent4 4 2 2" xfId="376"/>
    <cellStyle name="20% - Accent4 4 2 2 2" xfId="2972"/>
    <cellStyle name="20% - Accent4 4 2 2 2 2" xfId="2973"/>
    <cellStyle name="20% - Accent4 4 2 2 2 3" xfId="2974"/>
    <cellStyle name="20% - Accent4 4 2 2 3" xfId="2975"/>
    <cellStyle name="20% - Accent4 4 2 2 4" xfId="2976"/>
    <cellStyle name="20% - Accent4 4 2 3" xfId="2977"/>
    <cellStyle name="20% - Accent4 4 2 3 2" xfId="2978"/>
    <cellStyle name="20% - Accent4 4 2 3 3" xfId="2979"/>
    <cellStyle name="20% - Accent4 4 2 4" xfId="2980"/>
    <cellStyle name="20% - Accent4 4 2 4 2" xfId="2981"/>
    <cellStyle name="20% - Accent4 4 2 4 3" xfId="2982"/>
    <cellStyle name="20% - Accent4 4 2 5" xfId="2983"/>
    <cellStyle name="20% - Accent4 4 2 6" xfId="2984"/>
    <cellStyle name="20% - Accent4 4 3" xfId="377"/>
    <cellStyle name="20% - Accent4 4 3 2" xfId="2985"/>
    <cellStyle name="20% - Accent4 4 3 2 2" xfId="2986"/>
    <cellStyle name="20% - Accent4 4 3 2 3" xfId="2987"/>
    <cellStyle name="20% - Accent4 4 3 3" xfId="2988"/>
    <cellStyle name="20% - Accent4 4 3 4" xfId="2989"/>
    <cellStyle name="20% - Accent4 4 4" xfId="2990"/>
    <cellStyle name="20% - Accent4 4 4 2" xfId="2991"/>
    <cellStyle name="20% - Accent4 4 4 3" xfId="2992"/>
    <cellStyle name="20% - Accent4 4 5" xfId="2993"/>
    <cellStyle name="20% - Accent4 4 5 2" xfId="2994"/>
    <cellStyle name="20% - Accent4 4 5 3" xfId="2995"/>
    <cellStyle name="20% - Accent4 4 6" xfId="2996"/>
    <cellStyle name="20% - Accent4 4 7" xfId="2997"/>
    <cellStyle name="20% - Accent4 5" xfId="378"/>
    <cellStyle name="20% - Accent4 5 2" xfId="379"/>
    <cellStyle name="20% - Accent4 5 2 2" xfId="2998"/>
    <cellStyle name="20% - Accent4 5 2 2 2" xfId="2999"/>
    <cellStyle name="20% - Accent4 5 2 2 3" xfId="3000"/>
    <cellStyle name="20% - Accent4 5 2 3" xfId="3001"/>
    <cellStyle name="20% - Accent4 5 2 4" xfId="3002"/>
    <cellStyle name="20% - Accent4 5 3" xfId="3003"/>
    <cellStyle name="20% - Accent4 5 3 2" xfId="3004"/>
    <cellStyle name="20% - Accent4 5 3 3" xfId="3005"/>
    <cellStyle name="20% - Accent4 5 4" xfId="3006"/>
    <cellStyle name="20% - Accent4 5 4 2" xfId="3007"/>
    <cellStyle name="20% - Accent4 5 4 3" xfId="3008"/>
    <cellStyle name="20% - Accent4 5 5" xfId="3009"/>
    <cellStyle name="20% - Accent4 5 6" xfId="3010"/>
    <cellStyle name="20% - Accent4 6" xfId="380"/>
    <cellStyle name="20% - Accent4 6 2" xfId="381"/>
    <cellStyle name="20% - Accent4 6 2 2" xfId="3011"/>
    <cellStyle name="20% - Accent4 6 2 2 2" xfId="3012"/>
    <cellStyle name="20% - Accent4 6 2 2 3" xfId="3013"/>
    <cellStyle name="20% - Accent4 6 2 3" xfId="3014"/>
    <cellStyle name="20% - Accent4 6 2 4" xfId="3015"/>
    <cellStyle name="20% - Accent4 6 3" xfId="3016"/>
    <cellStyle name="20% - Accent4 6 3 2" xfId="3017"/>
    <cellStyle name="20% - Accent4 6 3 3" xfId="3018"/>
    <cellStyle name="20% - Accent4 6 4" xfId="3019"/>
    <cellStyle name="20% - Accent4 6 4 2" xfId="3020"/>
    <cellStyle name="20% - Accent4 6 4 3" xfId="3021"/>
    <cellStyle name="20% - Accent4 6 5" xfId="3022"/>
    <cellStyle name="20% - Accent4 6 6" xfId="3023"/>
    <cellStyle name="20% - Accent4 7" xfId="382"/>
    <cellStyle name="20% - Accent4 7 2" xfId="383"/>
    <cellStyle name="20% - Accent4 7 2 2" xfId="3024"/>
    <cellStyle name="20% - Accent4 7 2 2 2" xfId="3025"/>
    <cellStyle name="20% - Accent4 7 2 2 3" xfId="3026"/>
    <cellStyle name="20% - Accent4 7 2 3" xfId="3027"/>
    <cellStyle name="20% - Accent4 7 2 4" xfId="3028"/>
    <cellStyle name="20% - Accent4 7 3" xfId="3029"/>
    <cellStyle name="20% - Accent4 7 3 2" xfId="3030"/>
    <cellStyle name="20% - Accent4 7 3 3" xfId="3031"/>
    <cellStyle name="20% - Accent4 7 4" xfId="3032"/>
    <cellStyle name="20% - Accent4 7 4 2" xfId="3033"/>
    <cellStyle name="20% - Accent4 7 4 3" xfId="3034"/>
    <cellStyle name="20% - Accent4 7 5" xfId="3035"/>
    <cellStyle name="20% - Accent4 7 6" xfId="3036"/>
    <cellStyle name="20% - Accent4 8" xfId="384"/>
    <cellStyle name="20% - Accent4 8 2" xfId="385"/>
    <cellStyle name="20% - Accent4 8 2 2" xfId="3037"/>
    <cellStyle name="20% - Accent4 8 2 2 2" xfId="3038"/>
    <cellStyle name="20% - Accent4 8 2 2 3" xfId="3039"/>
    <cellStyle name="20% - Accent4 8 2 3" xfId="3040"/>
    <cellStyle name="20% - Accent4 8 2 4" xfId="3041"/>
    <cellStyle name="20% - Accent4 8 3" xfId="3042"/>
    <cellStyle name="20% - Accent4 8 3 2" xfId="3043"/>
    <cellStyle name="20% - Accent4 8 3 3" xfId="3044"/>
    <cellStyle name="20% - Accent4 8 4" xfId="3045"/>
    <cellStyle name="20% - Accent4 8 4 2" xfId="3046"/>
    <cellStyle name="20% - Accent4 8 4 3" xfId="3047"/>
    <cellStyle name="20% - Accent4 8 5" xfId="3048"/>
    <cellStyle name="20% - Accent4 8 6" xfId="3049"/>
    <cellStyle name="20% - Accent4 9" xfId="386"/>
    <cellStyle name="20% - Accent4 9 2" xfId="387"/>
    <cellStyle name="20% - Accent4 9 2 2" xfId="3050"/>
    <cellStyle name="20% - Accent4 9 2 2 2" xfId="3051"/>
    <cellStyle name="20% - Accent4 9 2 2 3" xfId="3052"/>
    <cellStyle name="20% - Accent4 9 2 3" xfId="3053"/>
    <cellStyle name="20% - Accent4 9 2 4" xfId="3054"/>
    <cellStyle name="20% - Accent4 9 3" xfId="3055"/>
    <cellStyle name="20% - Accent4 9 3 2" xfId="3056"/>
    <cellStyle name="20% - Accent4 9 3 3" xfId="3057"/>
    <cellStyle name="20% - Accent4 9 4" xfId="3058"/>
    <cellStyle name="20% - Accent4 9 4 2" xfId="3059"/>
    <cellStyle name="20% - Accent4 9 4 3" xfId="3060"/>
    <cellStyle name="20% - Accent4 9 5" xfId="3061"/>
    <cellStyle name="20% - Accent4 9 6" xfId="3062"/>
    <cellStyle name="20% - Accent5" xfId="121" builtinId="46" customBuiltin="1"/>
    <cellStyle name="20% - Accent5 10" xfId="388"/>
    <cellStyle name="20% - Accent5 10 2" xfId="389"/>
    <cellStyle name="20% - Accent5 10 2 2" xfId="3063"/>
    <cellStyle name="20% - Accent5 10 2 2 2" xfId="3064"/>
    <cellStyle name="20% - Accent5 10 2 2 3" xfId="3065"/>
    <cellStyle name="20% - Accent5 10 2 3" xfId="3066"/>
    <cellStyle name="20% - Accent5 10 2 4" xfId="3067"/>
    <cellStyle name="20% - Accent5 10 3" xfId="3068"/>
    <cellStyle name="20% - Accent5 10 3 2" xfId="3069"/>
    <cellStyle name="20% - Accent5 10 3 3" xfId="3070"/>
    <cellStyle name="20% - Accent5 10 4" xfId="3071"/>
    <cellStyle name="20% - Accent5 10 4 2" xfId="3072"/>
    <cellStyle name="20% - Accent5 10 4 3" xfId="3073"/>
    <cellStyle name="20% - Accent5 10 5" xfId="3074"/>
    <cellStyle name="20% - Accent5 10 6" xfId="3075"/>
    <cellStyle name="20% - Accent5 11" xfId="390"/>
    <cellStyle name="20% - Accent5 11 2" xfId="391"/>
    <cellStyle name="20% - Accent5 11 2 2" xfId="3076"/>
    <cellStyle name="20% - Accent5 11 2 2 2" xfId="3077"/>
    <cellStyle name="20% - Accent5 11 2 2 3" xfId="3078"/>
    <cellStyle name="20% - Accent5 11 2 3" xfId="3079"/>
    <cellStyle name="20% - Accent5 11 2 4" xfId="3080"/>
    <cellStyle name="20% - Accent5 11 3" xfId="3081"/>
    <cellStyle name="20% - Accent5 11 3 2" xfId="3082"/>
    <cellStyle name="20% - Accent5 11 3 3" xfId="3083"/>
    <cellStyle name="20% - Accent5 11 4" xfId="3084"/>
    <cellStyle name="20% - Accent5 11 4 2" xfId="3085"/>
    <cellStyle name="20% - Accent5 11 4 3" xfId="3086"/>
    <cellStyle name="20% - Accent5 11 5" xfId="3087"/>
    <cellStyle name="20% - Accent5 11 6" xfId="3088"/>
    <cellStyle name="20% - Accent5 12" xfId="392"/>
    <cellStyle name="20% - Accent5 12 2" xfId="393"/>
    <cellStyle name="20% - Accent5 12 2 2" xfId="3089"/>
    <cellStyle name="20% - Accent5 12 2 2 2" xfId="3090"/>
    <cellStyle name="20% - Accent5 12 2 2 3" xfId="3091"/>
    <cellStyle name="20% - Accent5 12 2 3" xfId="3092"/>
    <cellStyle name="20% - Accent5 12 2 4" xfId="3093"/>
    <cellStyle name="20% - Accent5 12 3" xfId="3094"/>
    <cellStyle name="20% - Accent5 12 3 2" xfId="3095"/>
    <cellStyle name="20% - Accent5 12 3 3" xfId="3096"/>
    <cellStyle name="20% - Accent5 12 4" xfId="3097"/>
    <cellStyle name="20% - Accent5 12 4 2" xfId="3098"/>
    <cellStyle name="20% - Accent5 12 4 3" xfId="3099"/>
    <cellStyle name="20% - Accent5 12 5" xfId="3100"/>
    <cellStyle name="20% - Accent5 12 6" xfId="3101"/>
    <cellStyle name="20% - Accent5 13" xfId="394"/>
    <cellStyle name="20% - Accent5 13 2" xfId="395"/>
    <cellStyle name="20% - Accent5 13 2 2" xfId="3102"/>
    <cellStyle name="20% - Accent5 13 2 2 2" xfId="3103"/>
    <cellStyle name="20% - Accent5 13 2 2 3" xfId="3104"/>
    <cellStyle name="20% - Accent5 13 2 3" xfId="3105"/>
    <cellStyle name="20% - Accent5 13 2 4" xfId="3106"/>
    <cellStyle name="20% - Accent5 13 3" xfId="3107"/>
    <cellStyle name="20% - Accent5 13 3 2" xfId="3108"/>
    <cellStyle name="20% - Accent5 13 3 3" xfId="3109"/>
    <cellStyle name="20% - Accent5 13 4" xfId="3110"/>
    <cellStyle name="20% - Accent5 13 4 2" xfId="3111"/>
    <cellStyle name="20% - Accent5 13 4 3" xfId="3112"/>
    <cellStyle name="20% - Accent5 13 5" xfId="3113"/>
    <cellStyle name="20% - Accent5 13 6" xfId="3114"/>
    <cellStyle name="20% - Accent5 14" xfId="396"/>
    <cellStyle name="20% - Accent5 14 2" xfId="397"/>
    <cellStyle name="20% - Accent5 14 2 2" xfId="3115"/>
    <cellStyle name="20% - Accent5 14 2 2 2" xfId="3116"/>
    <cellStyle name="20% - Accent5 14 2 2 3" xfId="3117"/>
    <cellStyle name="20% - Accent5 14 2 3" xfId="3118"/>
    <cellStyle name="20% - Accent5 14 2 4" xfId="3119"/>
    <cellStyle name="20% - Accent5 14 3" xfId="3120"/>
    <cellStyle name="20% - Accent5 14 3 2" xfId="3121"/>
    <cellStyle name="20% - Accent5 14 3 3" xfId="3122"/>
    <cellStyle name="20% - Accent5 14 4" xfId="3123"/>
    <cellStyle name="20% - Accent5 14 4 2" xfId="3124"/>
    <cellStyle name="20% - Accent5 14 4 3" xfId="3125"/>
    <cellStyle name="20% - Accent5 14 5" xfId="3126"/>
    <cellStyle name="20% - Accent5 14 6" xfId="3127"/>
    <cellStyle name="20% - Accent5 15" xfId="398"/>
    <cellStyle name="20% - Accent5 15 2" xfId="399"/>
    <cellStyle name="20% - Accent5 15 2 2" xfId="3128"/>
    <cellStyle name="20% - Accent5 15 2 2 2" xfId="3129"/>
    <cellStyle name="20% - Accent5 15 2 2 3" xfId="3130"/>
    <cellStyle name="20% - Accent5 15 2 3" xfId="3131"/>
    <cellStyle name="20% - Accent5 15 2 4" xfId="3132"/>
    <cellStyle name="20% - Accent5 15 3" xfId="3133"/>
    <cellStyle name="20% - Accent5 15 3 2" xfId="3134"/>
    <cellStyle name="20% - Accent5 15 3 3" xfId="3135"/>
    <cellStyle name="20% - Accent5 15 4" xfId="3136"/>
    <cellStyle name="20% - Accent5 15 4 2" xfId="3137"/>
    <cellStyle name="20% - Accent5 15 4 3" xfId="3138"/>
    <cellStyle name="20% - Accent5 15 5" xfId="3139"/>
    <cellStyle name="20% - Accent5 15 6" xfId="3140"/>
    <cellStyle name="20% - Accent5 16" xfId="400"/>
    <cellStyle name="20% - Accent5 16 2" xfId="401"/>
    <cellStyle name="20% - Accent5 16 2 2" xfId="3141"/>
    <cellStyle name="20% - Accent5 16 2 2 2" xfId="3142"/>
    <cellStyle name="20% - Accent5 16 2 2 3" xfId="3143"/>
    <cellStyle name="20% - Accent5 16 2 3" xfId="3144"/>
    <cellStyle name="20% - Accent5 16 2 4" xfId="3145"/>
    <cellStyle name="20% - Accent5 16 3" xfId="3146"/>
    <cellStyle name="20% - Accent5 16 3 2" xfId="3147"/>
    <cellStyle name="20% - Accent5 16 3 3" xfId="3148"/>
    <cellStyle name="20% - Accent5 16 4" xfId="3149"/>
    <cellStyle name="20% - Accent5 16 4 2" xfId="3150"/>
    <cellStyle name="20% - Accent5 16 4 3" xfId="3151"/>
    <cellStyle name="20% - Accent5 16 5" xfId="3152"/>
    <cellStyle name="20% - Accent5 16 6" xfId="3153"/>
    <cellStyle name="20% - Accent5 17" xfId="402"/>
    <cellStyle name="20% - Accent5 17 2" xfId="403"/>
    <cellStyle name="20% - Accent5 17 2 2" xfId="3154"/>
    <cellStyle name="20% - Accent5 17 2 2 2" xfId="3155"/>
    <cellStyle name="20% - Accent5 17 2 2 3" xfId="3156"/>
    <cellStyle name="20% - Accent5 17 2 3" xfId="3157"/>
    <cellStyle name="20% - Accent5 17 2 4" xfId="3158"/>
    <cellStyle name="20% - Accent5 17 3" xfId="3159"/>
    <cellStyle name="20% - Accent5 17 3 2" xfId="3160"/>
    <cellStyle name="20% - Accent5 17 3 3" xfId="3161"/>
    <cellStyle name="20% - Accent5 17 4" xfId="3162"/>
    <cellStyle name="20% - Accent5 17 4 2" xfId="3163"/>
    <cellStyle name="20% - Accent5 17 4 3" xfId="3164"/>
    <cellStyle name="20% - Accent5 17 5" xfId="3165"/>
    <cellStyle name="20% - Accent5 17 6" xfId="3166"/>
    <cellStyle name="20% - Accent5 18" xfId="404"/>
    <cellStyle name="20% - Accent5 18 2" xfId="405"/>
    <cellStyle name="20% - Accent5 18 2 2" xfId="3167"/>
    <cellStyle name="20% - Accent5 18 2 2 2" xfId="3168"/>
    <cellStyle name="20% - Accent5 18 2 2 3" xfId="3169"/>
    <cellStyle name="20% - Accent5 18 2 3" xfId="3170"/>
    <cellStyle name="20% - Accent5 18 2 4" xfId="3171"/>
    <cellStyle name="20% - Accent5 18 3" xfId="3172"/>
    <cellStyle name="20% - Accent5 18 3 2" xfId="3173"/>
    <cellStyle name="20% - Accent5 18 3 3" xfId="3174"/>
    <cellStyle name="20% - Accent5 18 4" xfId="3175"/>
    <cellStyle name="20% - Accent5 18 4 2" xfId="3176"/>
    <cellStyle name="20% - Accent5 18 4 3" xfId="3177"/>
    <cellStyle name="20% - Accent5 18 5" xfId="3178"/>
    <cellStyle name="20% - Accent5 18 6" xfId="3179"/>
    <cellStyle name="20% - Accent5 19" xfId="406"/>
    <cellStyle name="20% - Accent5 19 2" xfId="407"/>
    <cellStyle name="20% - Accent5 19 2 2" xfId="3180"/>
    <cellStyle name="20% - Accent5 19 2 2 2" xfId="3181"/>
    <cellStyle name="20% - Accent5 19 2 2 3" xfId="3182"/>
    <cellStyle name="20% - Accent5 19 2 3" xfId="3183"/>
    <cellStyle name="20% - Accent5 19 2 4" xfId="3184"/>
    <cellStyle name="20% - Accent5 19 3" xfId="3185"/>
    <cellStyle name="20% - Accent5 19 3 2" xfId="3186"/>
    <cellStyle name="20% - Accent5 19 3 3" xfId="3187"/>
    <cellStyle name="20% - Accent5 19 4" xfId="3188"/>
    <cellStyle name="20% - Accent5 19 4 2" xfId="3189"/>
    <cellStyle name="20% - Accent5 19 4 3" xfId="3190"/>
    <cellStyle name="20% - Accent5 19 5" xfId="3191"/>
    <cellStyle name="20% - Accent5 19 6" xfId="3192"/>
    <cellStyle name="20% - Accent5 2" xfId="408"/>
    <cellStyle name="20% - Accent5 2 2" xfId="409"/>
    <cellStyle name="20% - Accent5 2 3" xfId="410"/>
    <cellStyle name="20% - Accent5 2 3 2" xfId="411"/>
    <cellStyle name="20% - Accent5 2 3 2 2" xfId="3193"/>
    <cellStyle name="20% - Accent5 2 3 2 2 2" xfId="3194"/>
    <cellStyle name="20% - Accent5 2 3 2 2 3" xfId="3195"/>
    <cellStyle name="20% - Accent5 2 3 2 3" xfId="3196"/>
    <cellStyle name="20% - Accent5 2 3 2 4" xfId="3197"/>
    <cellStyle name="20% - Accent5 2 3 3" xfId="3198"/>
    <cellStyle name="20% - Accent5 2 3 3 2" xfId="3199"/>
    <cellStyle name="20% - Accent5 2 3 3 3" xfId="3200"/>
    <cellStyle name="20% - Accent5 2 3 4" xfId="3201"/>
    <cellStyle name="20% - Accent5 2 3 4 2" xfId="3202"/>
    <cellStyle name="20% - Accent5 2 3 4 3" xfId="3203"/>
    <cellStyle name="20% - Accent5 2 3 5" xfId="3204"/>
    <cellStyle name="20% - Accent5 2 3 6" xfId="3205"/>
    <cellStyle name="20% - Accent5 2 4" xfId="6634"/>
    <cellStyle name="20% - Accent5 20" xfId="412"/>
    <cellStyle name="20% - Accent5 20 2" xfId="413"/>
    <cellStyle name="20% - Accent5 20 2 2" xfId="3206"/>
    <cellStyle name="20% - Accent5 20 2 2 2" xfId="3207"/>
    <cellStyle name="20% - Accent5 20 2 2 3" xfId="3208"/>
    <cellStyle name="20% - Accent5 20 2 3" xfId="3209"/>
    <cellStyle name="20% - Accent5 20 2 4" xfId="3210"/>
    <cellStyle name="20% - Accent5 20 3" xfId="3211"/>
    <cellStyle name="20% - Accent5 20 3 2" xfId="3212"/>
    <cellStyle name="20% - Accent5 20 3 3" xfId="3213"/>
    <cellStyle name="20% - Accent5 20 4" xfId="3214"/>
    <cellStyle name="20% - Accent5 20 4 2" xfId="3215"/>
    <cellStyle name="20% - Accent5 20 4 3" xfId="3216"/>
    <cellStyle name="20% - Accent5 20 5" xfId="3217"/>
    <cellStyle name="20% - Accent5 20 6" xfId="3218"/>
    <cellStyle name="20% - Accent5 21" xfId="414"/>
    <cellStyle name="20% - Accent5 22" xfId="415"/>
    <cellStyle name="20% - Accent5 22 2" xfId="416"/>
    <cellStyle name="20% - Accent5 22 2 2" xfId="3219"/>
    <cellStyle name="20% - Accent5 22 2 2 2" xfId="3220"/>
    <cellStyle name="20% - Accent5 22 2 2 3" xfId="3221"/>
    <cellStyle name="20% - Accent5 22 2 3" xfId="3222"/>
    <cellStyle name="20% - Accent5 22 2 4" xfId="3223"/>
    <cellStyle name="20% - Accent5 22 3" xfId="3224"/>
    <cellStyle name="20% - Accent5 22 3 2" xfId="3225"/>
    <cellStyle name="20% - Accent5 22 3 3" xfId="3226"/>
    <cellStyle name="20% - Accent5 22 4" xfId="3227"/>
    <cellStyle name="20% - Accent5 22 4 2" xfId="3228"/>
    <cellStyle name="20% - Accent5 22 4 3" xfId="3229"/>
    <cellStyle name="20% - Accent5 22 5" xfId="3230"/>
    <cellStyle name="20% - Accent5 22 6" xfId="3231"/>
    <cellStyle name="20% - Accent5 23" xfId="417"/>
    <cellStyle name="20% - Accent5 23 2" xfId="3232"/>
    <cellStyle name="20% - Accent5 23 2 2" xfId="3233"/>
    <cellStyle name="20% - Accent5 23 2 3" xfId="3234"/>
    <cellStyle name="20% - Accent5 23 3" xfId="3235"/>
    <cellStyle name="20% - Accent5 23 4" xfId="3236"/>
    <cellStyle name="20% - Accent5 24" xfId="418"/>
    <cellStyle name="20% - Accent5 24 2" xfId="3237"/>
    <cellStyle name="20% - Accent5 24 3" xfId="3238"/>
    <cellStyle name="20% - Accent5 25" xfId="419"/>
    <cellStyle name="20% - Accent5 25 2" xfId="3239"/>
    <cellStyle name="20% - Accent5 25 3" xfId="3240"/>
    <cellStyle name="20% - Accent5 26" xfId="3241"/>
    <cellStyle name="20% - Accent5 27" xfId="3242"/>
    <cellStyle name="20% - Accent5 28" xfId="3243"/>
    <cellStyle name="20% - Accent5 3" xfId="420"/>
    <cellStyle name="20% - Accent5 3 2" xfId="421"/>
    <cellStyle name="20% - Accent5 3 3" xfId="422"/>
    <cellStyle name="20% - Accent5 3 3 2" xfId="423"/>
    <cellStyle name="20% - Accent5 3 3 2 2" xfId="3244"/>
    <cellStyle name="20% - Accent5 3 3 2 2 2" xfId="3245"/>
    <cellStyle name="20% - Accent5 3 3 2 2 3" xfId="3246"/>
    <cellStyle name="20% - Accent5 3 3 2 3" xfId="3247"/>
    <cellStyle name="20% - Accent5 3 3 2 4" xfId="3248"/>
    <cellStyle name="20% - Accent5 3 3 3" xfId="3249"/>
    <cellStyle name="20% - Accent5 3 3 3 2" xfId="3250"/>
    <cellStyle name="20% - Accent5 3 3 3 3" xfId="3251"/>
    <cellStyle name="20% - Accent5 3 3 4" xfId="3252"/>
    <cellStyle name="20% - Accent5 3 3 4 2" xfId="3253"/>
    <cellStyle name="20% - Accent5 3 3 4 3" xfId="3254"/>
    <cellStyle name="20% - Accent5 3 3 5" xfId="3255"/>
    <cellStyle name="20% - Accent5 3 3 6" xfId="3256"/>
    <cellStyle name="20% - Accent5 4" xfId="424"/>
    <cellStyle name="20% - Accent5 4 2" xfId="425"/>
    <cellStyle name="20% - Accent5 4 2 2" xfId="426"/>
    <cellStyle name="20% - Accent5 4 2 2 2" xfId="3257"/>
    <cellStyle name="20% - Accent5 4 2 2 2 2" xfId="3258"/>
    <cellStyle name="20% - Accent5 4 2 2 2 3" xfId="3259"/>
    <cellStyle name="20% - Accent5 4 2 2 3" xfId="3260"/>
    <cellStyle name="20% - Accent5 4 2 2 4" xfId="3261"/>
    <cellStyle name="20% - Accent5 4 2 3" xfId="3262"/>
    <cellStyle name="20% - Accent5 4 2 3 2" xfId="3263"/>
    <cellStyle name="20% - Accent5 4 2 3 3" xfId="3264"/>
    <cellStyle name="20% - Accent5 4 2 4" xfId="3265"/>
    <cellStyle name="20% - Accent5 4 2 4 2" xfId="3266"/>
    <cellStyle name="20% - Accent5 4 2 4 3" xfId="3267"/>
    <cellStyle name="20% - Accent5 4 2 5" xfId="3268"/>
    <cellStyle name="20% - Accent5 4 2 6" xfId="3269"/>
    <cellStyle name="20% - Accent5 4 3" xfId="427"/>
    <cellStyle name="20% - Accent5 4 3 2" xfId="3270"/>
    <cellStyle name="20% - Accent5 4 3 2 2" xfId="3271"/>
    <cellStyle name="20% - Accent5 4 3 2 3" xfId="3272"/>
    <cellStyle name="20% - Accent5 4 3 3" xfId="3273"/>
    <cellStyle name="20% - Accent5 4 3 4" xfId="3274"/>
    <cellStyle name="20% - Accent5 4 4" xfId="3275"/>
    <cellStyle name="20% - Accent5 4 4 2" xfId="3276"/>
    <cellStyle name="20% - Accent5 4 4 3" xfId="3277"/>
    <cellStyle name="20% - Accent5 4 5" xfId="3278"/>
    <cellStyle name="20% - Accent5 4 5 2" xfId="3279"/>
    <cellStyle name="20% - Accent5 4 5 3" xfId="3280"/>
    <cellStyle name="20% - Accent5 4 6" xfId="3281"/>
    <cellStyle name="20% - Accent5 4 7" xfId="3282"/>
    <cellStyle name="20% - Accent5 5" xfId="428"/>
    <cellStyle name="20% - Accent5 5 2" xfId="429"/>
    <cellStyle name="20% - Accent5 5 2 2" xfId="3283"/>
    <cellStyle name="20% - Accent5 5 2 2 2" xfId="3284"/>
    <cellStyle name="20% - Accent5 5 2 2 3" xfId="3285"/>
    <cellStyle name="20% - Accent5 5 2 3" xfId="3286"/>
    <cellStyle name="20% - Accent5 5 2 4" xfId="3287"/>
    <cellStyle name="20% - Accent5 5 3" xfId="3288"/>
    <cellStyle name="20% - Accent5 5 3 2" xfId="3289"/>
    <cellStyle name="20% - Accent5 5 3 3" xfId="3290"/>
    <cellStyle name="20% - Accent5 5 4" xfId="3291"/>
    <cellStyle name="20% - Accent5 5 4 2" xfId="3292"/>
    <cellStyle name="20% - Accent5 5 4 3" xfId="3293"/>
    <cellStyle name="20% - Accent5 5 5" xfId="3294"/>
    <cellStyle name="20% - Accent5 5 6" xfId="3295"/>
    <cellStyle name="20% - Accent5 6" xfId="430"/>
    <cellStyle name="20% - Accent5 6 2" xfId="431"/>
    <cellStyle name="20% - Accent5 6 2 2" xfId="3296"/>
    <cellStyle name="20% - Accent5 6 2 2 2" xfId="3297"/>
    <cellStyle name="20% - Accent5 6 2 2 3" xfId="3298"/>
    <cellStyle name="20% - Accent5 6 2 3" xfId="3299"/>
    <cellStyle name="20% - Accent5 6 2 4" xfId="3300"/>
    <cellStyle name="20% - Accent5 6 3" xfId="3301"/>
    <cellStyle name="20% - Accent5 6 3 2" xfId="3302"/>
    <cellStyle name="20% - Accent5 6 3 3" xfId="3303"/>
    <cellStyle name="20% - Accent5 6 4" xfId="3304"/>
    <cellStyle name="20% - Accent5 6 4 2" xfId="3305"/>
    <cellStyle name="20% - Accent5 6 4 3" xfId="3306"/>
    <cellStyle name="20% - Accent5 6 5" xfId="3307"/>
    <cellStyle name="20% - Accent5 6 6" xfId="3308"/>
    <cellStyle name="20% - Accent5 7" xfId="432"/>
    <cellStyle name="20% - Accent5 7 2" xfId="433"/>
    <cellStyle name="20% - Accent5 7 2 2" xfId="3309"/>
    <cellStyle name="20% - Accent5 7 2 2 2" xfId="3310"/>
    <cellStyle name="20% - Accent5 7 2 2 3" xfId="3311"/>
    <cellStyle name="20% - Accent5 7 2 3" xfId="3312"/>
    <cellStyle name="20% - Accent5 7 2 4" xfId="3313"/>
    <cellStyle name="20% - Accent5 7 3" xfId="3314"/>
    <cellStyle name="20% - Accent5 7 3 2" xfId="3315"/>
    <cellStyle name="20% - Accent5 7 3 3" xfId="3316"/>
    <cellStyle name="20% - Accent5 7 4" xfId="3317"/>
    <cellStyle name="20% - Accent5 7 4 2" xfId="3318"/>
    <cellStyle name="20% - Accent5 7 4 3" xfId="3319"/>
    <cellStyle name="20% - Accent5 7 5" xfId="3320"/>
    <cellStyle name="20% - Accent5 7 6" xfId="3321"/>
    <cellStyle name="20% - Accent5 8" xfId="434"/>
    <cellStyle name="20% - Accent5 8 2" xfId="435"/>
    <cellStyle name="20% - Accent5 8 2 2" xfId="3322"/>
    <cellStyle name="20% - Accent5 8 2 2 2" xfId="3323"/>
    <cellStyle name="20% - Accent5 8 2 2 3" xfId="3324"/>
    <cellStyle name="20% - Accent5 8 2 3" xfId="3325"/>
    <cellStyle name="20% - Accent5 8 2 4" xfId="3326"/>
    <cellStyle name="20% - Accent5 8 3" xfId="3327"/>
    <cellStyle name="20% - Accent5 8 3 2" xfId="3328"/>
    <cellStyle name="20% - Accent5 8 3 3" xfId="3329"/>
    <cellStyle name="20% - Accent5 8 4" xfId="3330"/>
    <cellStyle name="20% - Accent5 8 4 2" xfId="3331"/>
    <cellStyle name="20% - Accent5 8 4 3" xfId="3332"/>
    <cellStyle name="20% - Accent5 8 5" xfId="3333"/>
    <cellStyle name="20% - Accent5 8 6" xfId="3334"/>
    <cellStyle name="20% - Accent5 9" xfId="436"/>
    <cellStyle name="20% - Accent5 9 2" xfId="437"/>
    <cellStyle name="20% - Accent5 9 2 2" xfId="3335"/>
    <cellStyle name="20% - Accent5 9 2 2 2" xfId="3336"/>
    <cellStyle name="20% - Accent5 9 2 2 3" xfId="3337"/>
    <cellStyle name="20% - Accent5 9 2 3" xfId="3338"/>
    <cellStyle name="20% - Accent5 9 2 4" xfId="3339"/>
    <cellStyle name="20% - Accent5 9 3" xfId="3340"/>
    <cellStyle name="20% - Accent5 9 3 2" xfId="3341"/>
    <cellStyle name="20% - Accent5 9 3 3" xfId="3342"/>
    <cellStyle name="20% - Accent5 9 4" xfId="3343"/>
    <cellStyle name="20% - Accent5 9 4 2" xfId="3344"/>
    <cellStyle name="20% - Accent5 9 4 3" xfId="3345"/>
    <cellStyle name="20% - Accent5 9 5" xfId="3346"/>
    <cellStyle name="20% - Accent5 9 6" xfId="3347"/>
    <cellStyle name="20% - Accent6" xfId="125" builtinId="50" customBuiltin="1"/>
    <cellStyle name="20% - Accent6 10" xfId="438"/>
    <cellStyle name="20% - Accent6 10 2" xfId="439"/>
    <cellStyle name="20% - Accent6 10 2 2" xfId="3348"/>
    <cellStyle name="20% - Accent6 10 2 2 2" xfId="3349"/>
    <cellStyle name="20% - Accent6 10 2 2 3" xfId="3350"/>
    <cellStyle name="20% - Accent6 10 2 3" xfId="3351"/>
    <cellStyle name="20% - Accent6 10 2 4" xfId="3352"/>
    <cellStyle name="20% - Accent6 10 3" xfId="3353"/>
    <cellStyle name="20% - Accent6 10 3 2" xfId="3354"/>
    <cellStyle name="20% - Accent6 10 3 3" xfId="3355"/>
    <cellStyle name="20% - Accent6 10 4" xfId="3356"/>
    <cellStyle name="20% - Accent6 10 4 2" xfId="3357"/>
    <cellStyle name="20% - Accent6 10 4 3" xfId="3358"/>
    <cellStyle name="20% - Accent6 10 5" xfId="3359"/>
    <cellStyle name="20% - Accent6 10 6" xfId="3360"/>
    <cellStyle name="20% - Accent6 11" xfId="440"/>
    <cellStyle name="20% - Accent6 11 2" xfId="441"/>
    <cellStyle name="20% - Accent6 11 2 2" xfId="3361"/>
    <cellStyle name="20% - Accent6 11 2 2 2" xfId="3362"/>
    <cellStyle name="20% - Accent6 11 2 2 3" xfId="3363"/>
    <cellStyle name="20% - Accent6 11 2 3" xfId="3364"/>
    <cellStyle name="20% - Accent6 11 2 4" xfId="3365"/>
    <cellStyle name="20% - Accent6 11 3" xfId="3366"/>
    <cellStyle name="20% - Accent6 11 3 2" xfId="3367"/>
    <cellStyle name="20% - Accent6 11 3 3" xfId="3368"/>
    <cellStyle name="20% - Accent6 11 4" xfId="3369"/>
    <cellStyle name="20% - Accent6 11 4 2" xfId="3370"/>
    <cellStyle name="20% - Accent6 11 4 3" xfId="3371"/>
    <cellStyle name="20% - Accent6 11 5" xfId="3372"/>
    <cellStyle name="20% - Accent6 11 6" xfId="3373"/>
    <cellStyle name="20% - Accent6 12" xfId="442"/>
    <cellStyle name="20% - Accent6 12 2" xfId="443"/>
    <cellStyle name="20% - Accent6 12 2 2" xfId="3374"/>
    <cellStyle name="20% - Accent6 12 2 2 2" xfId="3375"/>
    <cellStyle name="20% - Accent6 12 2 2 3" xfId="3376"/>
    <cellStyle name="20% - Accent6 12 2 3" xfId="3377"/>
    <cellStyle name="20% - Accent6 12 2 4" xfId="3378"/>
    <cellStyle name="20% - Accent6 12 3" xfId="3379"/>
    <cellStyle name="20% - Accent6 12 3 2" xfId="3380"/>
    <cellStyle name="20% - Accent6 12 3 3" xfId="3381"/>
    <cellStyle name="20% - Accent6 12 4" xfId="3382"/>
    <cellStyle name="20% - Accent6 12 4 2" xfId="3383"/>
    <cellStyle name="20% - Accent6 12 4 3" xfId="3384"/>
    <cellStyle name="20% - Accent6 12 5" xfId="3385"/>
    <cellStyle name="20% - Accent6 12 6" xfId="3386"/>
    <cellStyle name="20% - Accent6 13" xfId="444"/>
    <cellStyle name="20% - Accent6 13 2" xfId="445"/>
    <cellStyle name="20% - Accent6 13 2 2" xfId="3387"/>
    <cellStyle name="20% - Accent6 13 2 2 2" xfId="3388"/>
    <cellStyle name="20% - Accent6 13 2 2 3" xfId="3389"/>
    <cellStyle name="20% - Accent6 13 2 3" xfId="3390"/>
    <cellStyle name="20% - Accent6 13 2 4" xfId="3391"/>
    <cellStyle name="20% - Accent6 13 3" xfId="3392"/>
    <cellStyle name="20% - Accent6 13 3 2" xfId="3393"/>
    <cellStyle name="20% - Accent6 13 3 3" xfId="3394"/>
    <cellStyle name="20% - Accent6 13 4" xfId="3395"/>
    <cellStyle name="20% - Accent6 13 4 2" xfId="3396"/>
    <cellStyle name="20% - Accent6 13 4 3" xfId="3397"/>
    <cellStyle name="20% - Accent6 13 5" xfId="3398"/>
    <cellStyle name="20% - Accent6 13 6" xfId="3399"/>
    <cellStyle name="20% - Accent6 14" xfId="446"/>
    <cellStyle name="20% - Accent6 14 2" xfId="447"/>
    <cellStyle name="20% - Accent6 14 2 2" xfId="3400"/>
    <cellStyle name="20% - Accent6 14 2 2 2" xfId="3401"/>
    <cellStyle name="20% - Accent6 14 2 2 3" xfId="3402"/>
    <cellStyle name="20% - Accent6 14 2 3" xfId="3403"/>
    <cellStyle name="20% - Accent6 14 2 4" xfId="3404"/>
    <cellStyle name="20% - Accent6 14 3" xfId="3405"/>
    <cellStyle name="20% - Accent6 14 3 2" xfId="3406"/>
    <cellStyle name="20% - Accent6 14 3 3" xfId="3407"/>
    <cellStyle name="20% - Accent6 14 4" xfId="3408"/>
    <cellStyle name="20% - Accent6 14 4 2" xfId="3409"/>
    <cellStyle name="20% - Accent6 14 4 3" xfId="3410"/>
    <cellStyle name="20% - Accent6 14 5" xfId="3411"/>
    <cellStyle name="20% - Accent6 14 6" xfId="3412"/>
    <cellStyle name="20% - Accent6 15" xfId="448"/>
    <cellStyle name="20% - Accent6 15 2" xfId="449"/>
    <cellStyle name="20% - Accent6 15 2 2" xfId="3413"/>
    <cellStyle name="20% - Accent6 15 2 2 2" xfId="3414"/>
    <cellStyle name="20% - Accent6 15 2 2 3" xfId="3415"/>
    <cellStyle name="20% - Accent6 15 2 3" xfId="3416"/>
    <cellStyle name="20% - Accent6 15 2 4" xfId="3417"/>
    <cellStyle name="20% - Accent6 15 3" xfId="3418"/>
    <cellStyle name="20% - Accent6 15 3 2" xfId="3419"/>
    <cellStyle name="20% - Accent6 15 3 3" xfId="3420"/>
    <cellStyle name="20% - Accent6 15 4" xfId="3421"/>
    <cellStyle name="20% - Accent6 15 4 2" xfId="3422"/>
    <cellStyle name="20% - Accent6 15 4 3" xfId="3423"/>
    <cellStyle name="20% - Accent6 15 5" xfId="3424"/>
    <cellStyle name="20% - Accent6 15 6" xfId="3425"/>
    <cellStyle name="20% - Accent6 16" xfId="450"/>
    <cellStyle name="20% - Accent6 16 2" xfId="451"/>
    <cellStyle name="20% - Accent6 16 2 2" xfId="3426"/>
    <cellStyle name="20% - Accent6 16 2 2 2" xfId="3427"/>
    <cellStyle name="20% - Accent6 16 2 2 3" xfId="3428"/>
    <cellStyle name="20% - Accent6 16 2 3" xfId="3429"/>
    <cellStyle name="20% - Accent6 16 2 4" xfId="3430"/>
    <cellStyle name="20% - Accent6 16 3" xfId="3431"/>
    <cellStyle name="20% - Accent6 16 3 2" xfId="3432"/>
    <cellStyle name="20% - Accent6 16 3 3" xfId="3433"/>
    <cellStyle name="20% - Accent6 16 4" xfId="3434"/>
    <cellStyle name="20% - Accent6 16 4 2" xfId="3435"/>
    <cellStyle name="20% - Accent6 16 4 3" xfId="3436"/>
    <cellStyle name="20% - Accent6 16 5" xfId="3437"/>
    <cellStyle name="20% - Accent6 16 6" xfId="3438"/>
    <cellStyle name="20% - Accent6 17" xfId="452"/>
    <cellStyle name="20% - Accent6 17 2" xfId="453"/>
    <cellStyle name="20% - Accent6 17 2 2" xfId="3439"/>
    <cellStyle name="20% - Accent6 17 2 2 2" xfId="3440"/>
    <cellStyle name="20% - Accent6 17 2 2 3" xfId="3441"/>
    <cellStyle name="20% - Accent6 17 2 3" xfId="3442"/>
    <cellStyle name="20% - Accent6 17 2 4" xfId="3443"/>
    <cellStyle name="20% - Accent6 17 3" xfId="3444"/>
    <cellStyle name="20% - Accent6 17 3 2" xfId="3445"/>
    <cellStyle name="20% - Accent6 17 3 3" xfId="3446"/>
    <cellStyle name="20% - Accent6 17 4" xfId="3447"/>
    <cellStyle name="20% - Accent6 17 4 2" xfId="3448"/>
    <cellStyle name="20% - Accent6 17 4 3" xfId="3449"/>
    <cellStyle name="20% - Accent6 17 5" xfId="3450"/>
    <cellStyle name="20% - Accent6 17 6" xfId="3451"/>
    <cellStyle name="20% - Accent6 18" xfId="454"/>
    <cellStyle name="20% - Accent6 18 2" xfId="455"/>
    <cellStyle name="20% - Accent6 18 2 2" xfId="3452"/>
    <cellStyle name="20% - Accent6 18 2 2 2" xfId="3453"/>
    <cellStyle name="20% - Accent6 18 2 2 3" xfId="3454"/>
    <cellStyle name="20% - Accent6 18 2 3" xfId="3455"/>
    <cellStyle name="20% - Accent6 18 2 4" xfId="3456"/>
    <cellStyle name="20% - Accent6 18 3" xfId="3457"/>
    <cellStyle name="20% - Accent6 18 3 2" xfId="3458"/>
    <cellStyle name="20% - Accent6 18 3 3" xfId="3459"/>
    <cellStyle name="20% - Accent6 18 4" xfId="3460"/>
    <cellStyle name="20% - Accent6 18 4 2" xfId="3461"/>
    <cellStyle name="20% - Accent6 18 4 3" xfId="3462"/>
    <cellStyle name="20% - Accent6 18 5" xfId="3463"/>
    <cellStyle name="20% - Accent6 18 6" xfId="3464"/>
    <cellStyle name="20% - Accent6 19" xfId="456"/>
    <cellStyle name="20% - Accent6 19 2" xfId="457"/>
    <cellStyle name="20% - Accent6 19 2 2" xfId="3465"/>
    <cellStyle name="20% - Accent6 19 2 2 2" xfId="3466"/>
    <cellStyle name="20% - Accent6 19 2 2 3" xfId="3467"/>
    <cellStyle name="20% - Accent6 19 2 3" xfId="3468"/>
    <cellStyle name="20% - Accent6 19 2 4" xfId="3469"/>
    <cellStyle name="20% - Accent6 19 3" xfId="3470"/>
    <cellStyle name="20% - Accent6 19 3 2" xfId="3471"/>
    <cellStyle name="20% - Accent6 19 3 3" xfId="3472"/>
    <cellStyle name="20% - Accent6 19 4" xfId="3473"/>
    <cellStyle name="20% - Accent6 19 4 2" xfId="3474"/>
    <cellStyle name="20% - Accent6 19 4 3" xfId="3475"/>
    <cellStyle name="20% - Accent6 19 5" xfId="3476"/>
    <cellStyle name="20% - Accent6 19 6" xfId="3477"/>
    <cellStyle name="20% - Accent6 2" xfId="458"/>
    <cellStyle name="20% - Accent6 2 2" xfId="459"/>
    <cellStyle name="20% - Accent6 2 3" xfId="460"/>
    <cellStyle name="20% - Accent6 2 3 2" xfId="461"/>
    <cellStyle name="20% - Accent6 2 3 2 2" xfId="3478"/>
    <cellStyle name="20% - Accent6 2 3 2 2 2" xfId="3479"/>
    <cellStyle name="20% - Accent6 2 3 2 2 3" xfId="3480"/>
    <cellStyle name="20% - Accent6 2 3 2 3" xfId="3481"/>
    <cellStyle name="20% - Accent6 2 3 2 4" xfId="3482"/>
    <cellStyle name="20% - Accent6 2 3 3" xfId="3483"/>
    <cellStyle name="20% - Accent6 2 3 3 2" xfId="3484"/>
    <cellStyle name="20% - Accent6 2 3 3 3" xfId="3485"/>
    <cellStyle name="20% - Accent6 2 3 4" xfId="3486"/>
    <cellStyle name="20% - Accent6 2 3 4 2" xfId="3487"/>
    <cellStyle name="20% - Accent6 2 3 4 3" xfId="3488"/>
    <cellStyle name="20% - Accent6 2 3 5" xfId="3489"/>
    <cellStyle name="20% - Accent6 2 3 6" xfId="3490"/>
    <cellStyle name="20% - Accent6 2 4" xfId="6635"/>
    <cellStyle name="20% - Accent6 20" xfId="462"/>
    <cellStyle name="20% - Accent6 20 2" xfId="463"/>
    <cellStyle name="20% - Accent6 20 2 2" xfId="3491"/>
    <cellStyle name="20% - Accent6 20 2 2 2" xfId="3492"/>
    <cellStyle name="20% - Accent6 20 2 2 3" xfId="3493"/>
    <cellStyle name="20% - Accent6 20 2 3" xfId="3494"/>
    <cellStyle name="20% - Accent6 20 2 4" xfId="3495"/>
    <cellStyle name="20% - Accent6 20 3" xfId="3496"/>
    <cellStyle name="20% - Accent6 20 3 2" xfId="3497"/>
    <cellStyle name="20% - Accent6 20 3 3" xfId="3498"/>
    <cellStyle name="20% - Accent6 20 4" xfId="3499"/>
    <cellStyle name="20% - Accent6 20 4 2" xfId="3500"/>
    <cellStyle name="20% - Accent6 20 4 3" xfId="3501"/>
    <cellStyle name="20% - Accent6 20 5" xfId="3502"/>
    <cellStyle name="20% - Accent6 20 6" xfId="3503"/>
    <cellStyle name="20% - Accent6 21" xfId="464"/>
    <cellStyle name="20% - Accent6 22" xfId="465"/>
    <cellStyle name="20% - Accent6 22 2" xfId="466"/>
    <cellStyle name="20% - Accent6 22 2 2" xfId="3504"/>
    <cellStyle name="20% - Accent6 22 2 2 2" xfId="3505"/>
    <cellStyle name="20% - Accent6 22 2 2 3" xfId="3506"/>
    <cellStyle name="20% - Accent6 22 2 3" xfId="3507"/>
    <cellStyle name="20% - Accent6 22 2 4" xfId="3508"/>
    <cellStyle name="20% - Accent6 22 3" xfId="3509"/>
    <cellStyle name="20% - Accent6 22 3 2" xfId="3510"/>
    <cellStyle name="20% - Accent6 22 3 3" xfId="3511"/>
    <cellStyle name="20% - Accent6 22 4" xfId="3512"/>
    <cellStyle name="20% - Accent6 22 4 2" xfId="3513"/>
    <cellStyle name="20% - Accent6 22 4 3" xfId="3514"/>
    <cellStyle name="20% - Accent6 22 5" xfId="3515"/>
    <cellStyle name="20% - Accent6 22 6" xfId="3516"/>
    <cellStyle name="20% - Accent6 23" xfId="467"/>
    <cellStyle name="20% - Accent6 23 2" xfId="3517"/>
    <cellStyle name="20% - Accent6 23 2 2" xfId="3518"/>
    <cellStyle name="20% - Accent6 23 2 3" xfId="3519"/>
    <cellStyle name="20% - Accent6 23 3" xfId="3520"/>
    <cellStyle name="20% - Accent6 23 4" xfId="3521"/>
    <cellStyle name="20% - Accent6 24" xfId="468"/>
    <cellStyle name="20% - Accent6 24 2" xfId="3522"/>
    <cellStyle name="20% - Accent6 24 3" xfId="3523"/>
    <cellStyle name="20% - Accent6 25" xfId="469"/>
    <cellStyle name="20% - Accent6 25 2" xfId="3524"/>
    <cellStyle name="20% - Accent6 25 3" xfId="3525"/>
    <cellStyle name="20% - Accent6 26" xfId="3526"/>
    <cellStyle name="20% - Accent6 27" xfId="3527"/>
    <cellStyle name="20% - Accent6 28" xfId="3528"/>
    <cellStyle name="20% - Accent6 29" xfId="3529"/>
    <cellStyle name="20% - Accent6 3" xfId="470"/>
    <cellStyle name="20% - Accent6 3 2" xfId="471"/>
    <cellStyle name="20% - Accent6 3 3" xfId="472"/>
    <cellStyle name="20% - Accent6 3 3 2" xfId="473"/>
    <cellStyle name="20% - Accent6 3 3 2 2" xfId="3530"/>
    <cellStyle name="20% - Accent6 3 3 2 2 2" xfId="3531"/>
    <cellStyle name="20% - Accent6 3 3 2 2 3" xfId="3532"/>
    <cellStyle name="20% - Accent6 3 3 2 3" xfId="3533"/>
    <cellStyle name="20% - Accent6 3 3 2 4" xfId="3534"/>
    <cellStyle name="20% - Accent6 3 3 3" xfId="3535"/>
    <cellStyle name="20% - Accent6 3 3 3 2" xfId="3536"/>
    <cellStyle name="20% - Accent6 3 3 3 3" xfId="3537"/>
    <cellStyle name="20% - Accent6 3 3 4" xfId="3538"/>
    <cellStyle name="20% - Accent6 3 3 4 2" xfId="3539"/>
    <cellStyle name="20% - Accent6 3 3 4 3" xfId="3540"/>
    <cellStyle name="20% - Accent6 3 3 5" xfId="3541"/>
    <cellStyle name="20% - Accent6 3 3 6" xfId="3542"/>
    <cellStyle name="20% - Accent6 4" xfId="474"/>
    <cellStyle name="20% - Accent6 4 2" xfId="475"/>
    <cellStyle name="20% - Accent6 4 2 2" xfId="476"/>
    <cellStyle name="20% - Accent6 4 2 2 2" xfId="3543"/>
    <cellStyle name="20% - Accent6 4 2 2 2 2" xfId="3544"/>
    <cellStyle name="20% - Accent6 4 2 2 2 3" xfId="3545"/>
    <cellStyle name="20% - Accent6 4 2 2 3" xfId="3546"/>
    <cellStyle name="20% - Accent6 4 2 2 4" xfId="3547"/>
    <cellStyle name="20% - Accent6 4 2 3" xfId="3548"/>
    <cellStyle name="20% - Accent6 4 2 3 2" xfId="3549"/>
    <cellStyle name="20% - Accent6 4 2 3 3" xfId="3550"/>
    <cellStyle name="20% - Accent6 4 2 4" xfId="3551"/>
    <cellStyle name="20% - Accent6 4 2 4 2" xfId="3552"/>
    <cellStyle name="20% - Accent6 4 2 4 3" xfId="3553"/>
    <cellStyle name="20% - Accent6 4 2 5" xfId="3554"/>
    <cellStyle name="20% - Accent6 4 2 6" xfId="3555"/>
    <cellStyle name="20% - Accent6 4 3" xfId="477"/>
    <cellStyle name="20% - Accent6 4 3 2" xfId="3556"/>
    <cellStyle name="20% - Accent6 4 3 2 2" xfId="3557"/>
    <cellStyle name="20% - Accent6 4 3 2 3" xfId="3558"/>
    <cellStyle name="20% - Accent6 4 3 3" xfId="3559"/>
    <cellStyle name="20% - Accent6 4 3 4" xfId="3560"/>
    <cellStyle name="20% - Accent6 4 4" xfId="3561"/>
    <cellStyle name="20% - Accent6 4 4 2" xfId="3562"/>
    <cellStyle name="20% - Accent6 4 4 3" xfId="3563"/>
    <cellStyle name="20% - Accent6 4 5" xfId="3564"/>
    <cellStyle name="20% - Accent6 4 5 2" xfId="3565"/>
    <cellStyle name="20% - Accent6 4 5 3" xfId="3566"/>
    <cellStyle name="20% - Accent6 4 6" xfId="3567"/>
    <cellStyle name="20% - Accent6 4 7" xfId="3568"/>
    <cellStyle name="20% - Accent6 5" xfId="478"/>
    <cellStyle name="20% - Accent6 5 2" xfId="479"/>
    <cellStyle name="20% - Accent6 5 2 2" xfId="3569"/>
    <cellStyle name="20% - Accent6 5 2 2 2" xfId="3570"/>
    <cellStyle name="20% - Accent6 5 2 2 3" xfId="3571"/>
    <cellStyle name="20% - Accent6 5 2 3" xfId="3572"/>
    <cellStyle name="20% - Accent6 5 2 4" xfId="3573"/>
    <cellStyle name="20% - Accent6 5 3" xfId="3574"/>
    <cellStyle name="20% - Accent6 5 3 2" xfId="3575"/>
    <cellStyle name="20% - Accent6 5 3 3" xfId="3576"/>
    <cellStyle name="20% - Accent6 5 4" xfId="3577"/>
    <cellStyle name="20% - Accent6 5 4 2" xfId="3578"/>
    <cellStyle name="20% - Accent6 5 4 3" xfId="3579"/>
    <cellStyle name="20% - Accent6 5 5" xfId="3580"/>
    <cellStyle name="20% - Accent6 5 6" xfId="3581"/>
    <cellStyle name="20% - Accent6 6" xfId="480"/>
    <cellStyle name="20% - Accent6 6 2" xfId="481"/>
    <cellStyle name="20% - Accent6 6 2 2" xfId="3582"/>
    <cellStyle name="20% - Accent6 6 2 2 2" xfId="3583"/>
    <cellStyle name="20% - Accent6 6 2 2 3" xfId="3584"/>
    <cellStyle name="20% - Accent6 6 2 3" xfId="3585"/>
    <cellStyle name="20% - Accent6 6 2 4" xfId="3586"/>
    <cellStyle name="20% - Accent6 6 3" xfId="3587"/>
    <cellStyle name="20% - Accent6 6 3 2" xfId="3588"/>
    <cellStyle name="20% - Accent6 6 3 3" xfId="3589"/>
    <cellStyle name="20% - Accent6 6 4" xfId="3590"/>
    <cellStyle name="20% - Accent6 6 4 2" xfId="3591"/>
    <cellStyle name="20% - Accent6 6 4 3" xfId="3592"/>
    <cellStyle name="20% - Accent6 6 5" xfId="3593"/>
    <cellStyle name="20% - Accent6 6 6" xfId="3594"/>
    <cellStyle name="20% - Accent6 7" xfId="482"/>
    <cellStyle name="20% - Accent6 7 2" xfId="483"/>
    <cellStyle name="20% - Accent6 7 2 2" xfId="3595"/>
    <cellStyle name="20% - Accent6 7 2 2 2" xfId="3596"/>
    <cellStyle name="20% - Accent6 7 2 2 3" xfId="3597"/>
    <cellStyle name="20% - Accent6 7 2 3" xfId="3598"/>
    <cellStyle name="20% - Accent6 7 2 4" xfId="3599"/>
    <cellStyle name="20% - Accent6 7 3" xfId="3600"/>
    <cellStyle name="20% - Accent6 7 3 2" xfId="3601"/>
    <cellStyle name="20% - Accent6 7 3 3" xfId="3602"/>
    <cellStyle name="20% - Accent6 7 4" xfId="3603"/>
    <cellStyle name="20% - Accent6 7 4 2" xfId="3604"/>
    <cellStyle name="20% - Accent6 7 4 3" xfId="3605"/>
    <cellStyle name="20% - Accent6 7 5" xfId="3606"/>
    <cellStyle name="20% - Accent6 7 6" xfId="3607"/>
    <cellStyle name="20% - Accent6 8" xfId="484"/>
    <cellStyle name="20% - Accent6 8 2" xfId="485"/>
    <cellStyle name="20% - Accent6 8 2 2" xfId="3608"/>
    <cellStyle name="20% - Accent6 8 2 2 2" xfId="3609"/>
    <cellStyle name="20% - Accent6 8 2 2 3" xfId="3610"/>
    <cellStyle name="20% - Accent6 8 2 3" xfId="3611"/>
    <cellStyle name="20% - Accent6 8 2 4" xfId="3612"/>
    <cellStyle name="20% - Accent6 8 3" xfId="3613"/>
    <cellStyle name="20% - Accent6 8 3 2" xfId="3614"/>
    <cellStyle name="20% - Accent6 8 3 3" xfId="3615"/>
    <cellStyle name="20% - Accent6 8 4" xfId="3616"/>
    <cellStyle name="20% - Accent6 8 4 2" xfId="3617"/>
    <cellStyle name="20% - Accent6 8 4 3" xfId="3618"/>
    <cellStyle name="20% - Accent6 8 5" xfId="3619"/>
    <cellStyle name="20% - Accent6 8 6" xfId="3620"/>
    <cellStyle name="20% - Accent6 9" xfId="486"/>
    <cellStyle name="20% - Accent6 9 2" xfId="487"/>
    <cellStyle name="20% - Accent6 9 2 2" xfId="3621"/>
    <cellStyle name="20% - Accent6 9 2 2 2" xfId="3622"/>
    <cellStyle name="20% - Accent6 9 2 2 3" xfId="3623"/>
    <cellStyle name="20% - Accent6 9 2 3" xfId="3624"/>
    <cellStyle name="20% - Accent6 9 2 4" xfId="3625"/>
    <cellStyle name="20% - Accent6 9 3" xfId="3626"/>
    <cellStyle name="20% - Accent6 9 3 2" xfId="3627"/>
    <cellStyle name="20% - Accent6 9 3 3" xfId="3628"/>
    <cellStyle name="20% - Accent6 9 4" xfId="3629"/>
    <cellStyle name="20% - Accent6 9 4 2" xfId="3630"/>
    <cellStyle name="20% - Accent6 9 4 3" xfId="3631"/>
    <cellStyle name="20% - Accent6 9 5" xfId="3632"/>
    <cellStyle name="20% - Accent6 9 6" xfId="3633"/>
    <cellStyle name="40% - Accent1" xfId="106" builtinId="31" customBuiltin="1"/>
    <cellStyle name="40% - Accent1 10" xfId="488"/>
    <cellStyle name="40% - Accent1 10 2" xfId="489"/>
    <cellStyle name="40% - Accent1 10 2 2" xfId="3634"/>
    <cellStyle name="40% - Accent1 10 2 2 2" xfId="3635"/>
    <cellStyle name="40% - Accent1 10 2 2 3" xfId="3636"/>
    <cellStyle name="40% - Accent1 10 2 3" xfId="3637"/>
    <cellStyle name="40% - Accent1 10 2 4" xfId="3638"/>
    <cellStyle name="40% - Accent1 10 3" xfId="3639"/>
    <cellStyle name="40% - Accent1 10 3 2" xfId="3640"/>
    <cellStyle name="40% - Accent1 10 3 3" xfId="3641"/>
    <cellStyle name="40% - Accent1 10 4" xfId="3642"/>
    <cellStyle name="40% - Accent1 10 4 2" xfId="3643"/>
    <cellStyle name="40% - Accent1 10 4 3" xfId="3644"/>
    <cellStyle name="40% - Accent1 10 5" xfId="3645"/>
    <cellStyle name="40% - Accent1 10 6" xfId="3646"/>
    <cellStyle name="40% - Accent1 11" xfId="490"/>
    <cellStyle name="40% - Accent1 11 2" xfId="491"/>
    <cellStyle name="40% - Accent1 11 2 2" xfId="3647"/>
    <cellStyle name="40% - Accent1 11 2 2 2" xfId="3648"/>
    <cellStyle name="40% - Accent1 11 2 2 3" xfId="3649"/>
    <cellStyle name="40% - Accent1 11 2 3" xfId="3650"/>
    <cellStyle name="40% - Accent1 11 2 4" xfId="3651"/>
    <cellStyle name="40% - Accent1 11 3" xfId="3652"/>
    <cellStyle name="40% - Accent1 11 3 2" xfId="3653"/>
    <cellStyle name="40% - Accent1 11 3 3" xfId="3654"/>
    <cellStyle name="40% - Accent1 11 4" xfId="3655"/>
    <cellStyle name="40% - Accent1 11 4 2" xfId="3656"/>
    <cellStyle name="40% - Accent1 11 4 3" xfId="3657"/>
    <cellStyle name="40% - Accent1 11 5" xfId="3658"/>
    <cellStyle name="40% - Accent1 11 6" xfId="3659"/>
    <cellStyle name="40% - Accent1 12" xfId="492"/>
    <cellStyle name="40% - Accent1 12 2" xfId="493"/>
    <cellStyle name="40% - Accent1 12 2 2" xfId="3660"/>
    <cellStyle name="40% - Accent1 12 2 2 2" xfId="3661"/>
    <cellStyle name="40% - Accent1 12 2 2 3" xfId="3662"/>
    <cellStyle name="40% - Accent1 12 2 3" xfId="3663"/>
    <cellStyle name="40% - Accent1 12 2 4" xfId="3664"/>
    <cellStyle name="40% - Accent1 12 3" xfId="3665"/>
    <cellStyle name="40% - Accent1 12 3 2" xfId="3666"/>
    <cellStyle name="40% - Accent1 12 3 3" xfId="3667"/>
    <cellStyle name="40% - Accent1 12 4" xfId="3668"/>
    <cellStyle name="40% - Accent1 12 4 2" xfId="3669"/>
    <cellStyle name="40% - Accent1 12 4 3" xfId="3670"/>
    <cellStyle name="40% - Accent1 12 5" xfId="3671"/>
    <cellStyle name="40% - Accent1 12 6" xfId="3672"/>
    <cellStyle name="40% - Accent1 13" xfId="494"/>
    <cellStyle name="40% - Accent1 13 2" xfId="495"/>
    <cellStyle name="40% - Accent1 13 2 2" xfId="3673"/>
    <cellStyle name="40% - Accent1 13 2 2 2" xfId="3674"/>
    <cellStyle name="40% - Accent1 13 2 2 3" xfId="3675"/>
    <cellStyle name="40% - Accent1 13 2 3" xfId="3676"/>
    <cellStyle name="40% - Accent1 13 2 4" xfId="3677"/>
    <cellStyle name="40% - Accent1 13 3" xfId="3678"/>
    <cellStyle name="40% - Accent1 13 3 2" xfId="3679"/>
    <cellStyle name="40% - Accent1 13 3 3" xfId="3680"/>
    <cellStyle name="40% - Accent1 13 4" xfId="3681"/>
    <cellStyle name="40% - Accent1 13 4 2" xfId="3682"/>
    <cellStyle name="40% - Accent1 13 4 3" xfId="3683"/>
    <cellStyle name="40% - Accent1 13 5" xfId="3684"/>
    <cellStyle name="40% - Accent1 13 6" xfId="3685"/>
    <cellStyle name="40% - Accent1 14" xfId="496"/>
    <cellStyle name="40% - Accent1 14 2" xfId="497"/>
    <cellStyle name="40% - Accent1 14 2 2" xfId="3686"/>
    <cellStyle name="40% - Accent1 14 2 2 2" xfId="3687"/>
    <cellStyle name="40% - Accent1 14 2 2 3" xfId="3688"/>
    <cellStyle name="40% - Accent1 14 2 3" xfId="3689"/>
    <cellStyle name="40% - Accent1 14 2 4" xfId="3690"/>
    <cellStyle name="40% - Accent1 14 3" xfId="3691"/>
    <cellStyle name="40% - Accent1 14 3 2" xfId="3692"/>
    <cellStyle name="40% - Accent1 14 3 3" xfId="3693"/>
    <cellStyle name="40% - Accent1 14 4" xfId="3694"/>
    <cellStyle name="40% - Accent1 14 4 2" xfId="3695"/>
    <cellStyle name="40% - Accent1 14 4 3" xfId="3696"/>
    <cellStyle name="40% - Accent1 14 5" xfId="3697"/>
    <cellStyle name="40% - Accent1 14 6" xfId="3698"/>
    <cellStyle name="40% - Accent1 15" xfId="498"/>
    <cellStyle name="40% - Accent1 15 2" xfId="499"/>
    <cellStyle name="40% - Accent1 15 2 2" xfId="3699"/>
    <cellStyle name="40% - Accent1 15 2 2 2" xfId="3700"/>
    <cellStyle name="40% - Accent1 15 2 2 3" xfId="3701"/>
    <cellStyle name="40% - Accent1 15 2 3" xfId="3702"/>
    <cellStyle name="40% - Accent1 15 2 4" xfId="3703"/>
    <cellStyle name="40% - Accent1 15 3" xfId="3704"/>
    <cellStyle name="40% - Accent1 15 3 2" xfId="3705"/>
    <cellStyle name="40% - Accent1 15 3 3" xfId="3706"/>
    <cellStyle name="40% - Accent1 15 4" xfId="3707"/>
    <cellStyle name="40% - Accent1 15 4 2" xfId="3708"/>
    <cellStyle name="40% - Accent1 15 4 3" xfId="3709"/>
    <cellStyle name="40% - Accent1 15 5" xfId="3710"/>
    <cellStyle name="40% - Accent1 15 6" xfId="3711"/>
    <cellStyle name="40% - Accent1 16" xfId="500"/>
    <cellStyle name="40% - Accent1 16 2" xfId="501"/>
    <cellStyle name="40% - Accent1 16 2 2" xfId="3712"/>
    <cellStyle name="40% - Accent1 16 2 2 2" xfId="3713"/>
    <cellStyle name="40% - Accent1 16 2 2 3" xfId="3714"/>
    <cellStyle name="40% - Accent1 16 2 3" xfId="3715"/>
    <cellStyle name="40% - Accent1 16 2 4" xfId="3716"/>
    <cellStyle name="40% - Accent1 16 3" xfId="3717"/>
    <cellStyle name="40% - Accent1 16 3 2" xfId="3718"/>
    <cellStyle name="40% - Accent1 16 3 3" xfId="3719"/>
    <cellStyle name="40% - Accent1 16 4" xfId="3720"/>
    <cellStyle name="40% - Accent1 16 4 2" xfId="3721"/>
    <cellStyle name="40% - Accent1 16 4 3" xfId="3722"/>
    <cellStyle name="40% - Accent1 16 5" xfId="3723"/>
    <cellStyle name="40% - Accent1 16 6" xfId="3724"/>
    <cellStyle name="40% - Accent1 17" xfId="502"/>
    <cellStyle name="40% - Accent1 17 2" xfId="503"/>
    <cellStyle name="40% - Accent1 17 2 2" xfId="3725"/>
    <cellStyle name="40% - Accent1 17 2 2 2" xfId="3726"/>
    <cellStyle name="40% - Accent1 17 2 2 3" xfId="3727"/>
    <cellStyle name="40% - Accent1 17 2 3" xfId="3728"/>
    <cellStyle name="40% - Accent1 17 2 4" xfId="3729"/>
    <cellStyle name="40% - Accent1 17 3" xfId="3730"/>
    <cellStyle name="40% - Accent1 17 3 2" xfId="3731"/>
    <cellStyle name="40% - Accent1 17 3 3" xfId="3732"/>
    <cellStyle name="40% - Accent1 17 4" xfId="3733"/>
    <cellStyle name="40% - Accent1 17 4 2" xfId="3734"/>
    <cellStyle name="40% - Accent1 17 4 3" xfId="3735"/>
    <cellStyle name="40% - Accent1 17 5" xfId="3736"/>
    <cellStyle name="40% - Accent1 17 6" xfId="3737"/>
    <cellStyle name="40% - Accent1 18" xfId="504"/>
    <cellStyle name="40% - Accent1 18 2" xfId="505"/>
    <cellStyle name="40% - Accent1 18 2 2" xfId="3738"/>
    <cellStyle name="40% - Accent1 18 2 2 2" xfId="3739"/>
    <cellStyle name="40% - Accent1 18 2 2 3" xfId="3740"/>
    <cellStyle name="40% - Accent1 18 2 3" xfId="3741"/>
    <cellStyle name="40% - Accent1 18 2 4" xfId="3742"/>
    <cellStyle name="40% - Accent1 18 3" xfId="3743"/>
    <cellStyle name="40% - Accent1 18 3 2" xfId="3744"/>
    <cellStyle name="40% - Accent1 18 3 3" xfId="3745"/>
    <cellStyle name="40% - Accent1 18 4" xfId="3746"/>
    <cellStyle name="40% - Accent1 18 4 2" xfId="3747"/>
    <cellStyle name="40% - Accent1 18 4 3" xfId="3748"/>
    <cellStyle name="40% - Accent1 18 5" xfId="3749"/>
    <cellStyle name="40% - Accent1 18 6" xfId="3750"/>
    <cellStyle name="40% - Accent1 19" xfId="506"/>
    <cellStyle name="40% - Accent1 19 2" xfId="507"/>
    <cellStyle name="40% - Accent1 19 2 2" xfId="3751"/>
    <cellStyle name="40% - Accent1 19 2 2 2" xfId="3752"/>
    <cellStyle name="40% - Accent1 19 2 2 3" xfId="3753"/>
    <cellStyle name="40% - Accent1 19 2 3" xfId="3754"/>
    <cellStyle name="40% - Accent1 19 2 4" xfId="3755"/>
    <cellStyle name="40% - Accent1 19 3" xfId="3756"/>
    <cellStyle name="40% - Accent1 19 3 2" xfId="3757"/>
    <cellStyle name="40% - Accent1 19 3 3" xfId="3758"/>
    <cellStyle name="40% - Accent1 19 4" xfId="3759"/>
    <cellStyle name="40% - Accent1 19 4 2" xfId="3760"/>
    <cellStyle name="40% - Accent1 19 4 3" xfId="3761"/>
    <cellStyle name="40% - Accent1 19 5" xfId="3762"/>
    <cellStyle name="40% - Accent1 19 6" xfId="3763"/>
    <cellStyle name="40% - Accent1 2" xfId="508"/>
    <cellStyle name="40% - Accent1 2 2" xfId="509"/>
    <cellStyle name="40% - Accent1 2 3" xfId="510"/>
    <cellStyle name="40% - Accent1 2 3 2" xfId="511"/>
    <cellStyle name="40% - Accent1 2 3 2 2" xfId="3764"/>
    <cellStyle name="40% - Accent1 2 3 2 2 2" xfId="3765"/>
    <cellStyle name="40% - Accent1 2 3 2 2 3" xfId="3766"/>
    <cellStyle name="40% - Accent1 2 3 2 3" xfId="3767"/>
    <cellStyle name="40% - Accent1 2 3 2 4" xfId="3768"/>
    <cellStyle name="40% - Accent1 2 3 3" xfId="3769"/>
    <cellStyle name="40% - Accent1 2 3 3 2" xfId="3770"/>
    <cellStyle name="40% - Accent1 2 3 3 3" xfId="3771"/>
    <cellStyle name="40% - Accent1 2 3 4" xfId="3772"/>
    <cellStyle name="40% - Accent1 2 3 4 2" xfId="3773"/>
    <cellStyle name="40% - Accent1 2 3 4 3" xfId="3774"/>
    <cellStyle name="40% - Accent1 2 3 5" xfId="3775"/>
    <cellStyle name="40% - Accent1 2 3 6" xfId="3776"/>
    <cellStyle name="40% - Accent1 2 4" xfId="6636"/>
    <cellStyle name="40% - Accent1 20" xfId="512"/>
    <cellStyle name="40% - Accent1 20 2" xfId="513"/>
    <cellStyle name="40% - Accent1 20 2 2" xfId="3777"/>
    <cellStyle name="40% - Accent1 20 2 2 2" xfId="3778"/>
    <cellStyle name="40% - Accent1 20 2 2 3" xfId="3779"/>
    <cellStyle name="40% - Accent1 20 2 3" xfId="3780"/>
    <cellStyle name="40% - Accent1 20 2 4" xfId="3781"/>
    <cellStyle name="40% - Accent1 20 3" xfId="3782"/>
    <cellStyle name="40% - Accent1 20 3 2" xfId="3783"/>
    <cellStyle name="40% - Accent1 20 3 3" xfId="3784"/>
    <cellStyle name="40% - Accent1 20 4" xfId="3785"/>
    <cellStyle name="40% - Accent1 20 4 2" xfId="3786"/>
    <cellStyle name="40% - Accent1 20 4 3" xfId="3787"/>
    <cellStyle name="40% - Accent1 20 5" xfId="3788"/>
    <cellStyle name="40% - Accent1 20 6" xfId="3789"/>
    <cellStyle name="40% - Accent1 21" xfId="514"/>
    <cellStyle name="40% - Accent1 22" xfId="515"/>
    <cellStyle name="40% - Accent1 22 2" xfId="516"/>
    <cellStyle name="40% - Accent1 22 2 2" xfId="3790"/>
    <cellStyle name="40% - Accent1 22 2 2 2" xfId="3791"/>
    <cellStyle name="40% - Accent1 22 2 2 3" xfId="3792"/>
    <cellStyle name="40% - Accent1 22 2 3" xfId="3793"/>
    <cellStyle name="40% - Accent1 22 2 4" xfId="3794"/>
    <cellStyle name="40% - Accent1 22 3" xfId="3795"/>
    <cellStyle name="40% - Accent1 22 3 2" xfId="3796"/>
    <cellStyle name="40% - Accent1 22 3 3" xfId="3797"/>
    <cellStyle name="40% - Accent1 22 4" xfId="3798"/>
    <cellStyle name="40% - Accent1 22 4 2" xfId="3799"/>
    <cellStyle name="40% - Accent1 22 4 3" xfId="3800"/>
    <cellStyle name="40% - Accent1 22 5" xfId="3801"/>
    <cellStyle name="40% - Accent1 22 6" xfId="3802"/>
    <cellStyle name="40% - Accent1 23" xfId="517"/>
    <cellStyle name="40% - Accent1 23 2" xfId="3803"/>
    <cellStyle name="40% - Accent1 23 2 2" xfId="3804"/>
    <cellStyle name="40% - Accent1 23 2 3" xfId="3805"/>
    <cellStyle name="40% - Accent1 23 3" xfId="3806"/>
    <cellStyle name="40% - Accent1 23 4" xfId="3807"/>
    <cellStyle name="40% - Accent1 24" xfId="518"/>
    <cellStyle name="40% - Accent1 24 2" xfId="3808"/>
    <cellStyle name="40% - Accent1 24 3" xfId="3809"/>
    <cellStyle name="40% - Accent1 25" xfId="519"/>
    <cellStyle name="40% - Accent1 25 2" xfId="3810"/>
    <cellStyle name="40% - Accent1 25 3" xfId="3811"/>
    <cellStyle name="40% - Accent1 26" xfId="3812"/>
    <cellStyle name="40% - Accent1 27" xfId="3813"/>
    <cellStyle name="40% - Accent1 28" xfId="3814"/>
    <cellStyle name="40% - Accent1 29" xfId="3815"/>
    <cellStyle name="40% - Accent1 3" xfId="520"/>
    <cellStyle name="40% - Accent1 3 2" xfId="521"/>
    <cellStyle name="40% - Accent1 3 3" xfId="522"/>
    <cellStyle name="40% - Accent1 3 3 2" xfId="523"/>
    <cellStyle name="40% - Accent1 3 3 2 2" xfId="3816"/>
    <cellStyle name="40% - Accent1 3 3 2 2 2" xfId="3817"/>
    <cellStyle name="40% - Accent1 3 3 2 2 3" xfId="3818"/>
    <cellStyle name="40% - Accent1 3 3 2 3" xfId="3819"/>
    <cellStyle name="40% - Accent1 3 3 2 4" xfId="3820"/>
    <cellStyle name="40% - Accent1 3 3 3" xfId="3821"/>
    <cellStyle name="40% - Accent1 3 3 3 2" xfId="3822"/>
    <cellStyle name="40% - Accent1 3 3 3 3" xfId="3823"/>
    <cellStyle name="40% - Accent1 3 3 4" xfId="3824"/>
    <cellStyle name="40% - Accent1 3 3 4 2" xfId="3825"/>
    <cellStyle name="40% - Accent1 3 3 4 3" xfId="3826"/>
    <cellStyle name="40% - Accent1 3 3 5" xfId="3827"/>
    <cellStyle name="40% - Accent1 3 3 6" xfId="3828"/>
    <cellStyle name="40% - Accent1 4" xfId="524"/>
    <cellStyle name="40% - Accent1 4 2" xfId="525"/>
    <cellStyle name="40% - Accent1 4 2 2" xfId="526"/>
    <cellStyle name="40% - Accent1 4 2 2 2" xfId="3829"/>
    <cellStyle name="40% - Accent1 4 2 2 2 2" xfId="3830"/>
    <cellStyle name="40% - Accent1 4 2 2 2 3" xfId="3831"/>
    <cellStyle name="40% - Accent1 4 2 2 3" xfId="3832"/>
    <cellStyle name="40% - Accent1 4 2 2 4" xfId="3833"/>
    <cellStyle name="40% - Accent1 4 2 3" xfId="3834"/>
    <cellStyle name="40% - Accent1 4 2 3 2" xfId="3835"/>
    <cellStyle name="40% - Accent1 4 2 3 3" xfId="3836"/>
    <cellStyle name="40% - Accent1 4 2 4" xfId="3837"/>
    <cellStyle name="40% - Accent1 4 2 4 2" xfId="3838"/>
    <cellStyle name="40% - Accent1 4 2 4 3" xfId="3839"/>
    <cellStyle name="40% - Accent1 4 2 5" xfId="3840"/>
    <cellStyle name="40% - Accent1 4 2 6" xfId="3841"/>
    <cellStyle name="40% - Accent1 4 3" xfId="527"/>
    <cellStyle name="40% - Accent1 4 3 2" xfId="3842"/>
    <cellStyle name="40% - Accent1 4 3 2 2" xfId="3843"/>
    <cellStyle name="40% - Accent1 4 3 2 3" xfId="3844"/>
    <cellStyle name="40% - Accent1 4 3 3" xfId="3845"/>
    <cellStyle name="40% - Accent1 4 3 4" xfId="3846"/>
    <cellStyle name="40% - Accent1 4 4" xfId="3847"/>
    <cellStyle name="40% - Accent1 4 4 2" xfId="3848"/>
    <cellStyle name="40% - Accent1 4 4 3" xfId="3849"/>
    <cellStyle name="40% - Accent1 4 5" xfId="3850"/>
    <cellStyle name="40% - Accent1 4 5 2" xfId="3851"/>
    <cellStyle name="40% - Accent1 4 5 3" xfId="3852"/>
    <cellStyle name="40% - Accent1 4 6" xfId="3853"/>
    <cellStyle name="40% - Accent1 4 7" xfId="3854"/>
    <cellStyle name="40% - Accent1 5" xfId="528"/>
    <cellStyle name="40% - Accent1 5 2" xfId="529"/>
    <cellStyle name="40% - Accent1 5 2 2" xfId="3855"/>
    <cellStyle name="40% - Accent1 5 2 2 2" xfId="3856"/>
    <cellStyle name="40% - Accent1 5 2 2 3" xfId="3857"/>
    <cellStyle name="40% - Accent1 5 2 3" xfId="3858"/>
    <cellStyle name="40% - Accent1 5 2 4" xfId="3859"/>
    <cellStyle name="40% - Accent1 5 3" xfId="3860"/>
    <cellStyle name="40% - Accent1 5 3 2" xfId="3861"/>
    <cellStyle name="40% - Accent1 5 3 3" xfId="3862"/>
    <cellStyle name="40% - Accent1 5 4" xfId="3863"/>
    <cellStyle name="40% - Accent1 5 4 2" xfId="3864"/>
    <cellStyle name="40% - Accent1 5 4 3" xfId="3865"/>
    <cellStyle name="40% - Accent1 5 5" xfId="3866"/>
    <cellStyle name="40% - Accent1 5 6" xfId="3867"/>
    <cellStyle name="40% - Accent1 6" xfId="530"/>
    <cellStyle name="40% - Accent1 6 2" xfId="531"/>
    <cellStyle name="40% - Accent1 6 2 2" xfId="3868"/>
    <cellStyle name="40% - Accent1 6 2 2 2" xfId="3869"/>
    <cellStyle name="40% - Accent1 6 2 2 3" xfId="3870"/>
    <cellStyle name="40% - Accent1 6 2 3" xfId="3871"/>
    <cellStyle name="40% - Accent1 6 2 4" xfId="3872"/>
    <cellStyle name="40% - Accent1 6 3" xfId="3873"/>
    <cellStyle name="40% - Accent1 6 3 2" xfId="3874"/>
    <cellStyle name="40% - Accent1 6 3 3" xfId="3875"/>
    <cellStyle name="40% - Accent1 6 4" xfId="3876"/>
    <cellStyle name="40% - Accent1 6 4 2" xfId="3877"/>
    <cellStyle name="40% - Accent1 6 4 3" xfId="3878"/>
    <cellStyle name="40% - Accent1 6 5" xfId="3879"/>
    <cellStyle name="40% - Accent1 6 6" xfId="3880"/>
    <cellStyle name="40% - Accent1 7" xfId="532"/>
    <cellStyle name="40% - Accent1 7 2" xfId="533"/>
    <cellStyle name="40% - Accent1 7 2 2" xfId="3881"/>
    <cellStyle name="40% - Accent1 7 2 2 2" xfId="3882"/>
    <cellStyle name="40% - Accent1 7 2 2 3" xfId="3883"/>
    <cellStyle name="40% - Accent1 7 2 3" xfId="3884"/>
    <cellStyle name="40% - Accent1 7 2 4" xfId="3885"/>
    <cellStyle name="40% - Accent1 7 3" xfId="3886"/>
    <cellStyle name="40% - Accent1 7 3 2" xfId="3887"/>
    <cellStyle name="40% - Accent1 7 3 3" xfId="3888"/>
    <cellStyle name="40% - Accent1 7 4" xfId="3889"/>
    <cellStyle name="40% - Accent1 7 4 2" xfId="3890"/>
    <cellStyle name="40% - Accent1 7 4 3" xfId="3891"/>
    <cellStyle name="40% - Accent1 7 5" xfId="3892"/>
    <cellStyle name="40% - Accent1 7 6" xfId="3893"/>
    <cellStyle name="40% - Accent1 8" xfId="534"/>
    <cellStyle name="40% - Accent1 8 2" xfId="535"/>
    <cellStyle name="40% - Accent1 8 2 2" xfId="3894"/>
    <cellStyle name="40% - Accent1 8 2 2 2" xfId="3895"/>
    <cellStyle name="40% - Accent1 8 2 2 3" xfId="3896"/>
    <cellStyle name="40% - Accent1 8 2 3" xfId="3897"/>
    <cellStyle name="40% - Accent1 8 2 4" xfId="3898"/>
    <cellStyle name="40% - Accent1 8 3" xfId="3899"/>
    <cellStyle name="40% - Accent1 8 3 2" xfId="3900"/>
    <cellStyle name="40% - Accent1 8 3 3" xfId="3901"/>
    <cellStyle name="40% - Accent1 8 4" xfId="3902"/>
    <cellStyle name="40% - Accent1 8 4 2" xfId="3903"/>
    <cellStyle name="40% - Accent1 8 4 3" xfId="3904"/>
    <cellStyle name="40% - Accent1 8 5" xfId="3905"/>
    <cellStyle name="40% - Accent1 8 6" xfId="3906"/>
    <cellStyle name="40% - Accent1 9" xfId="536"/>
    <cellStyle name="40% - Accent1 9 2" xfId="537"/>
    <cellStyle name="40% - Accent1 9 2 2" xfId="3907"/>
    <cellStyle name="40% - Accent1 9 2 2 2" xfId="3908"/>
    <cellStyle name="40% - Accent1 9 2 2 3" xfId="3909"/>
    <cellStyle name="40% - Accent1 9 2 3" xfId="3910"/>
    <cellStyle name="40% - Accent1 9 2 4" xfId="3911"/>
    <cellStyle name="40% - Accent1 9 3" xfId="3912"/>
    <cellStyle name="40% - Accent1 9 3 2" xfId="3913"/>
    <cellStyle name="40% - Accent1 9 3 3" xfId="3914"/>
    <cellStyle name="40% - Accent1 9 4" xfId="3915"/>
    <cellStyle name="40% - Accent1 9 4 2" xfId="3916"/>
    <cellStyle name="40% - Accent1 9 4 3" xfId="3917"/>
    <cellStyle name="40% - Accent1 9 5" xfId="3918"/>
    <cellStyle name="40% - Accent1 9 6" xfId="3919"/>
    <cellStyle name="40% - Accent2" xfId="110" builtinId="35" customBuiltin="1"/>
    <cellStyle name="40% - Accent2 10" xfId="538"/>
    <cellStyle name="40% - Accent2 10 2" xfId="539"/>
    <cellStyle name="40% - Accent2 10 2 2" xfId="3920"/>
    <cellStyle name="40% - Accent2 10 2 2 2" xfId="3921"/>
    <cellStyle name="40% - Accent2 10 2 2 3" xfId="3922"/>
    <cellStyle name="40% - Accent2 10 2 3" xfId="3923"/>
    <cellStyle name="40% - Accent2 10 2 4" xfId="3924"/>
    <cellStyle name="40% - Accent2 10 3" xfId="3925"/>
    <cellStyle name="40% - Accent2 10 3 2" xfId="3926"/>
    <cellStyle name="40% - Accent2 10 3 3" xfId="3927"/>
    <cellStyle name="40% - Accent2 10 4" xfId="3928"/>
    <cellStyle name="40% - Accent2 10 4 2" xfId="3929"/>
    <cellStyle name="40% - Accent2 10 4 3" xfId="3930"/>
    <cellStyle name="40% - Accent2 10 5" xfId="3931"/>
    <cellStyle name="40% - Accent2 10 6" xfId="3932"/>
    <cellStyle name="40% - Accent2 11" xfId="540"/>
    <cellStyle name="40% - Accent2 11 2" xfId="541"/>
    <cellStyle name="40% - Accent2 11 2 2" xfId="3933"/>
    <cellStyle name="40% - Accent2 11 2 2 2" xfId="3934"/>
    <cellStyle name="40% - Accent2 11 2 2 3" xfId="3935"/>
    <cellStyle name="40% - Accent2 11 2 3" xfId="3936"/>
    <cellStyle name="40% - Accent2 11 2 4" xfId="3937"/>
    <cellStyle name="40% - Accent2 11 3" xfId="3938"/>
    <cellStyle name="40% - Accent2 11 3 2" xfId="3939"/>
    <cellStyle name="40% - Accent2 11 3 3" xfId="3940"/>
    <cellStyle name="40% - Accent2 11 4" xfId="3941"/>
    <cellStyle name="40% - Accent2 11 4 2" xfId="3942"/>
    <cellStyle name="40% - Accent2 11 4 3" xfId="3943"/>
    <cellStyle name="40% - Accent2 11 5" xfId="3944"/>
    <cellStyle name="40% - Accent2 11 6" xfId="3945"/>
    <cellStyle name="40% - Accent2 12" xfId="542"/>
    <cellStyle name="40% - Accent2 12 2" xfId="543"/>
    <cellStyle name="40% - Accent2 12 2 2" xfId="3946"/>
    <cellStyle name="40% - Accent2 12 2 2 2" xfId="3947"/>
    <cellStyle name="40% - Accent2 12 2 2 3" xfId="3948"/>
    <cellStyle name="40% - Accent2 12 2 3" xfId="3949"/>
    <cellStyle name="40% - Accent2 12 2 4" xfId="3950"/>
    <cellStyle name="40% - Accent2 12 3" xfId="3951"/>
    <cellStyle name="40% - Accent2 12 3 2" xfId="3952"/>
    <cellStyle name="40% - Accent2 12 3 3" xfId="3953"/>
    <cellStyle name="40% - Accent2 12 4" xfId="3954"/>
    <cellStyle name="40% - Accent2 12 4 2" xfId="3955"/>
    <cellStyle name="40% - Accent2 12 4 3" xfId="3956"/>
    <cellStyle name="40% - Accent2 12 5" xfId="3957"/>
    <cellStyle name="40% - Accent2 12 6" xfId="3958"/>
    <cellStyle name="40% - Accent2 13" xfId="544"/>
    <cellStyle name="40% - Accent2 13 2" xfId="545"/>
    <cellStyle name="40% - Accent2 13 2 2" xfId="3959"/>
    <cellStyle name="40% - Accent2 13 2 2 2" xfId="3960"/>
    <cellStyle name="40% - Accent2 13 2 2 3" xfId="3961"/>
    <cellStyle name="40% - Accent2 13 2 3" xfId="3962"/>
    <cellStyle name="40% - Accent2 13 2 4" xfId="3963"/>
    <cellStyle name="40% - Accent2 13 3" xfId="3964"/>
    <cellStyle name="40% - Accent2 13 3 2" xfId="3965"/>
    <cellStyle name="40% - Accent2 13 3 3" xfId="3966"/>
    <cellStyle name="40% - Accent2 13 4" xfId="3967"/>
    <cellStyle name="40% - Accent2 13 4 2" xfId="3968"/>
    <cellStyle name="40% - Accent2 13 4 3" xfId="3969"/>
    <cellStyle name="40% - Accent2 13 5" xfId="3970"/>
    <cellStyle name="40% - Accent2 13 6" xfId="3971"/>
    <cellStyle name="40% - Accent2 14" xfId="546"/>
    <cellStyle name="40% - Accent2 14 2" xfId="547"/>
    <cellStyle name="40% - Accent2 14 2 2" xfId="3972"/>
    <cellStyle name="40% - Accent2 14 2 2 2" xfId="3973"/>
    <cellStyle name="40% - Accent2 14 2 2 3" xfId="3974"/>
    <cellStyle name="40% - Accent2 14 2 3" xfId="3975"/>
    <cellStyle name="40% - Accent2 14 2 4" xfId="3976"/>
    <cellStyle name="40% - Accent2 14 3" xfId="3977"/>
    <cellStyle name="40% - Accent2 14 3 2" xfId="3978"/>
    <cellStyle name="40% - Accent2 14 3 3" xfId="3979"/>
    <cellStyle name="40% - Accent2 14 4" xfId="3980"/>
    <cellStyle name="40% - Accent2 14 4 2" xfId="3981"/>
    <cellStyle name="40% - Accent2 14 4 3" xfId="3982"/>
    <cellStyle name="40% - Accent2 14 5" xfId="3983"/>
    <cellStyle name="40% - Accent2 14 6" xfId="3984"/>
    <cellStyle name="40% - Accent2 15" xfId="548"/>
    <cellStyle name="40% - Accent2 15 2" xfId="549"/>
    <cellStyle name="40% - Accent2 15 2 2" xfId="3985"/>
    <cellStyle name="40% - Accent2 15 2 2 2" xfId="3986"/>
    <cellStyle name="40% - Accent2 15 2 2 3" xfId="3987"/>
    <cellStyle name="40% - Accent2 15 2 3" xfId="3988"/>
    <cellStyle name="40% - Accent2 15 2 4" xfId="3989"/>
    <cellStyle name="40% - Accent2 15 3" xfId="3990"/>
    <cellStyle name="40% - Accent2 15 3 2" xfId="3991"/>
    <cellStyle name="40% - Accent2 15 3 3" xfId="3992"/>
    <cellStyle name="40% - Accent2 15 4" xfId="3993"/>
    <cellStyle name="40% - Accent2 15 4 2" xfId="3994"/>
    <cellStyle name="40% - Accent2 15 4 3" xfId="3995"/>
    <cellStyle name="40% - Accent2 15 5" xfId="3996"/>
    <cellStyle name="40% - Accent2 15 6" xfId="3997"/>
    <cellStyle name="40% - Accent2 16" xfId="550"/>
    <cellStyle name="40% - Accent2 16 2" xfId="551"/>
    <cellStyle name="40% - Accent2 16 2 2" xfId="3998"/>
    <cellStyle name="40% - Accent2 16 2 2 2" xfId="3999"/>
    <cellStyle name="40% - Accent2 16 2 2 3" xfId="4000"/>
    <cellStyle name="40% - Accent2 16 2 3" xfId="4001"/>
    <cellStyle name="40% - Accent2 16 2 4" xfId="4002"/>
    <cellStyle name="40% - Accent2 16 3" xfId="4003"/>
    <cellStyle name="40% - Accent2 16 3 2" xfId="4004"/>
    <cellStyle name="40% - Accent2 16 3 3" xfId="4005"/>
    <cellStyle name="40% - Accent2 16 4" xfId="4006"/>
    <cellStyle name="40% - Accent2 16 4 2" xfId="4007"/>
    <cellStyle name="40% - Accent2 16 4 3" xfId="4008"/>
    <cellStyle name="40% - Accent2 16 5" xfId="4009"/>
    <cellStyle name="40% - Accent2 16 6" xfId="4010"/>
    <cellStyle name="40% - Accent2 17" xfId="552"/>
    <cellStyle name="40% - Accent2 17 2" xfId="553"/>
    <cellStyle name="40% - Accent2 17 2 2" xfId="4011"/>
    <cellStyle name="40% - Accent2 17 2 2 2" xfId="4012"/>
    <cellStyle name="40% - Accent2 17 2 2 3" xfId="4013"/>
    <cellStyle name="40% - Accent2 17 2 3" xfId="4014"/>
    <cellStyle name="40% - Accent2 17 2 4" xfId="4015"/>
    <cellStyle name="40% - Accent2 17 3" xfId="4016"/>
    <cellStyle name="40% - Accent2 17 3 2" xfId="4017"/>
    <cellStyle name="40% - Accent2 17 3 3" xfId="4018"/>
    <cellStyle name="40% - Accent2 17 4" xfId="4019"/>
    <cellStyle name="40% - Accent2 17 4 2" xfId="4020"/>
    <cellStyle name="40% - Accent2 17 4 3" xfId="4021"/>
    <cellStyle name="40% - Accent2 17 5" xfId="4022"/>
    <cellStyle name="40% - Accent2 17 6" xfId="4023"/>
    <cellStyle name="40% - Accent2 18" xfId="554"/>
    <cellStyle name="40% - Accent2 18 2" xfId="555"/>
    <cellStyle name="40% - Accent2 18 2 2" xfId="4024"/>
    <cellStyle name="40% - Accent2 18 2 2 2" xfId="4025"/>
    <cellStyle name="40% - Accent2 18 2 2 3" xfId="4026"/>
    <cellStyle name="40% - Accent2 18 2 3" xfId="4027"/>
    <cellStyle name="40% - Accent2 18 2 4" xfId="4028"/>
    <cellStyle name="40% - Accent2 18 3" xfId="4029"/>
    <cellStyle name="40% - Accent2 18 3 2" xfId="4030"/>
    <cellStyle name="40% - Accent2 18 3 3" xfId="4031"/>
    <cellStyle name="40% - Accent2 18 4" xfId="4032"/>
    <cellStyle name="40% - Accent2 18 4 2" xfId="4033"/>
    <cellStyle name="40% - Accent2 18 4 3" xfId="4034"/>
    <cellStyle name="40% - Accent2 18 5" xfId="4035"/>
    <cellStyle name="40% - Accent2 18 6" xfId="4036"/>
    <cellStyle name="40% - Accent2 19" xfId="556"/>
    <cellStyle name="40% - Accent2 19 2" xfId="557"/>
    <cellStyle name="40% - Accent2 19 2 2" xfId="4037"/>
    <cellStyle name="40% - Accent2 19 2 2 2" xfId="4038"/>
    <cellStyle name="40% - Accent2 19 2 2 3" xfId="4039"/>
    <cellStyle name="40% - Accent2 19 2 3" xfId="4040"/>
    <cellStyle name="40% - Accent2 19 2 4" xfId="4041"/>
    <cellStyle name="40% - Accent2 19 3" xfId="4042"/>
    <cellStyle name="40% - Accent2 19 3 2" xfId="4043"/>
    <cellStyle name="40% - Accent2 19 3 3" xfId="4044"/>
    <cellStyle name="40% - Accent2 19 4" xfId="4045"/>
    <cellStyle name="40% - Accent2 19 4 2" xfId="4046"/>
    <cellStyle name="40% - Accent2 19 4 3" xfId="4047"/>
    <cellStyle name="40% - Accent2 19 5" xfId="4048"/>
    <cellStyle name="40% - Accent2 19 6" xfId="4049"/>
    <cellStyle name="40% - Accent2 2" xfId="558"/>
    <cellStyle name="40% - Accent2 2 2" xfId="559"/>
    <cellStyle name="40% - Accent2 2 3" xfId="560"/>
    <cellStyle name="40% - Accent2 2 3 2" xfId="561"/>
    <cellStyle name="40% - Accent2 2 3 2 2" xfId="4050"/>
    <cellStyle name="40% - Accent2 2 3 2 2 2" xfId="4051"/>
    <cellStyle name="40% - Accent2 2 3 2 2 3" xfId="4052"/>
    <cellStyle name="40% - Accent2 2 3 2 3" xfId="4053"/>
    <cellStyle name="40% - Accent2 2 3 2 4" xfId="4054"/>
    <cellStyle name="40% - Accent2 2 3 3" xfId="4055"/>
    <cellStyle name="40% - Accent2 2 3 3 2" xfId="4056"/>
    <cellStyle name="40% - Accent2 2 3 3 3" xfId="4057"/>
    <cellStyle name="40% - Accent2 2 3 4" xfId="4058"/>
    <cellStyle name="40% - Accent2 2 3 4 2" xfId="4059"/>
    <cellStyle name="40% - Accent2 2 3 4 3" xfId="4060"/>
    <cellStyle name="40% - Accent2 2 3 5" xfId="4061"/>
    <cellStyle name="40% - Accent2 2 3 6" xfId="4062"/>
    <cellStyle name="40% - Accent2 2 4" xfId="6637"/>
    <cellStyle name="40% - Accent2 20" xfId="562"/>
    <cellStyle name="40% - Accent2 20 2" xfId="563"/>
    <cellStyle name="40% - Accent2 20 2 2" xfId="4063"/>
    <cellStyle name="40% - Accent2 20 2 2 2" xfId="4064"/>
    <cellStyle name="40% - Accent2 20 2 2 3" xfId="4065"/>
    <cellStyle name="40% - Accent2 20 2 3" xfId="4066"/>
    <cellStyle name="40% - Accent2 20 2 4" xfId="4067"/>
    <cellStyle name="40% - Accent2 20 3" xfId="4068"/>
    <cellStyle name="40% - Accent2 20 3 2" xfId="4069"/>
    <cellStyle name="40% - Accent2 20 3 3" xfId="4070"/>
    <cellStyle name="40% - Accent2 20 4" xfId="4071"/>
    <cellStyle name="40% - Accent2 20 4 2" xfId="4072"/>
    <cellStyle name="40% - Accent2 20 4 3" xfId="4073"/>
    <cellStyle name="40% - Accent2 20 5" xfId="4074"/>
    <cellStyle name="40% - Accent2 20 6" xfId="4075"/>
    <cellStyle name="40% - Accent2 21" xfId="564"/>
    <cellStyle name="40% - Accent2 22" xfId="565"/>
    <cellStyle name="40% - Accent2 22 2" xfId="566"/>
    <cellStyle name="40% - Accent2 22 2 2" xfId="4076"/>
    <cellStyle name="40% - Accent2 22 2 2 2" xfId="4077"/>
    <cellStyle name="40% - Accent2 22 2 2 3" xfId="4078"/>
    <cellStyle name="40% - Accent2 22 2 3" xfId="4079"/>
    <cellStyle name="40% - Accent2 22 2 4" xfId="4080"/>
    <cellStyle name="40% - Accent2 22 3" xfId="4081"/>
    <cellStyle name="40% - Accent2 22 3 2" xfId="4082"/>
    <cellStyle name="40% - Accent2 22 3 3" xfId="4083"/>
    <cellStyle name="40% - Accent2 22 4" xfId="4084"/>
    <cellStyle name="40% - Accent2 22 4 2" xfId="4085"/>
    <cellStyle name="40% - Accent2 22 4 3" xfId="4086"/>
    <cellStyle name="40% - Accent2 22 5" xfId="4087"/>
    <cellStyle name="40% - Accent2 22 6" xfId="4088"/>
    <cellStyle name="40% - Accent2 23" xfId="567"/>
    <cellStyle name="40% - Accent2 23 2" xfId="4089"/>
    <cellStyle name="40% - Accent2 23 2 2" xfId="4090"/>
    <cellStyle name="40% - Accent2 23 2 3" xfId="4091"/>
    <cellStyle name="40% - Accent2 23 3" xfId="4092"/>
    <cellStyle name="40% - Accent2 23 4" xfId="4093"/>
    <cellStyle name="40% - Accent2 24" xfId="568"/>
    <cellStyle name="40% - Accent2 24 2" xfId="4094"/>
    <cellStyle name="40% - Accent2 24 3" xfId="4095"/>
    <cellStyle name="40% - Accent2 25" xfId="569"/>
    <cellStyle name="40% - Accent2 25 2" xfId="4096"/>
    <cellStyle name="40% - Accent2 25 3" xfId="4097"/>
    <cellStyle name="40% - Accent2 26" xfId="4098"/>
    <cellStyle name="40% - Accent2 27" xfId="4099"/>
    <cellStyle name="40% - Accent2 28" xfId="4100"/>
    <cellStyle name="40% - Accent2 3" xfId="570"/>
    <cellStyle name="40% - Accent2 3 2" xfId="571"/>
    <cellStyle name="40% - Accent2 3 3" xfId="572"/>
    <cellStyle name="40% - Accent2 3 3 2" xfId="573"/>
    <cellStyle name="40% - Accent2 3 3 2 2" xfId="4101"/>
    <cellStyle name="40% - Accent2 3 3 2 2 2" xfId="4102"/>
    <cellStyle name="40% - Accent2 3 3 2 2 3" xfId="4103"/>
    <cellStyle name="40% - Accent2 3 3 2 3" xfId="4104"/>
    <cellStyle name="40% - Accent2 3 3 2 4" xfId="4105"/>
    <cellStyle name="40% - Accent2 3 3 3" xfId="4106"/>
    <cellStyle name="40% - Accent2 3 3 3 2" xfId="4107"/>
    <cellStyle name="40% - Accent2 3 3 3 3" xfId="4108"/>
    <cellStyle name="40% - Accent2 3 3 4" xfId="4109"/>
    <cellStyle name="40% - Accent2 3 3 4 2" xfId="4110"/>
    <cellStyle name="40% - Accent2 3 3 4 3" xfId="4111"/>
    <cellStyle name="40% - Accent2 3 3 5" xfId="4112"/>
    <cellStyle name="40% - Accent2 3 3 6" xfId="4113"/>
    <cellStyle name="40% - Accent2 4" xfId="574"/>
    <cellStyle name="40% - Accent2 4 2" xfId="575"/>
    <cellStyle name="40% - Accent2 4 2 2" xfId="576"/>
    <cellStyle name="40% - Accent2 4 2 2 2" xfId="4114"/>
    <cellStyle name="40% - Accent2 4 2 2 2 2" xfId="4115"/>
    <cellStyle name="40% - Accent2 4 2 2 2 3" xfId="4116"/>
    <cellStyle name="40% - Accent2 4 2 2 3" xfId="4117"/>
    <cellStyle name="40% - Accent2 4 2 2 4" xfId="4118"/>
    <cellStyle name="40% - Accent2 4 2 3" xfId="4119"/>
    <cellStyle name="40% - Accent2 4 2 3 2" xfId="4120"/>
    <cellStyle name="40% - Accent2 4 2 3 3" xfId="4121"/>
    <cellStyle name="40% - Accent2 4 2 4" xfId="4122"/>
    <cellStyle name="40% - Accent2 4 2 4 2" xfId="4123"/>
    <cellStyle name="40% - Accent2 4 2 4 3" xfId="4124"/>
    <cellStyle name="40% - Accent2 4 2 5" xfId="4125"/>
    <cellStyle name="40% - Accent2 4 2 6" xfId="4126"/>
    <cellStyle name="40% - Accent2 4 3" xfId="577"/>
    <cellStyle name="40% - Accent2 4 3 2" xfId="4127"/>
    <cellStyle name="40% - Accent2 4 3 2 2" xfId="4128"/>
    <cellStyle name="40% - Accent2 4 3 2 3" xfId="4129"/>
    <cellStyle name="40% - Accent2 4 3 3" xfId="4130"/>
    <cellStyle name="40% - Accent2 4 3 4" xfId="4131"/>
    <cellStyle name="40% - Accent2 4 4" xfId="4132"/>
    <cellStyle name="40% - Accent2 4 4 2" xfId="4133"/>
    <cellStyle name="40% - Accent2 4 4 3" xfId="4134"/>
    <cellStyle name="40% - Accent2 4 5" xfId="4135"/>
    <cellStyle name="40% - Accent2 4 5 2" xfId="4136"/>
    <cellStyle name="40% - Accent2 4 5 3" xfId="4137"/>
    <cellStyle name="40% - Accent2 4 6" xfId="4138"/>
    <cellStyle name="40% - Accent2 4 7" xfId="4139"/>
    <cellStyle name="40% - Accent2 5" xfId="578"/>
    <cellStyle name="40% - Accent2 5 2" xfId="579"/>
    <cellStyle name="40% - Accent2 5 2 2" xfId="4140"/>
    <cellStyle name="40% - Accent2 5 2 2 2" xfId="4141"/>
    <cellStyle name="40% - Accent2 5 2 2 3" xfId="4142"/>
    <cellStyle name="40% - Accent2 5 2 3" xfId="4143"/>
    <cellStyle name="40% - Accent2 5 2 4" xfId="4144"/>
    <cellStyle name="40% - Accent2 5 3" xfId="4145"/>
    <cellStyle name="40% - Accent2 5 3 2" xfId="4146"/>
    <cellStyle name="40% - Accent2 5 3 3" xfId="4147"/>
    <cellStyle name="40% - Accent2 5 4" xfId="4148"/>
    <cellStyle name="40% - Accent2 5 4 2" xfId="4149"/>
    <cellStyle name="40% - Accent2 5 4 3" xfId="4150"/>
    <cellStyle name="40% - Accent2 5 5" xfId="4151"/>
    <cellStyle name="40% - Accent2 5 6" xfId="4152"/>
    <cellStyle name="40% - Accent2 6" xfId="580"/>
    <cellStyle name="40% - Accent2 6 2" xfId="581"/>
    <cellStyle name="40% - Accent2 6 2 2" xfId="4153"/>
    <cellStyle name="40% - Accent2 6 2 2 2" xfId="4154"/>
    <cellStyle name="40% - Accent2 6 2 2 3" xfId="4155"/>
    <cellStyle name="40% - Accent2 6 2 3" xfId="4156"/>
    <cellStyle name="40% - Accent2 6 2 4" xfId="4157"/>
    <cellStyle name="40% - Accent2 6 3" xfId="4158"/>
    <cellStyle name="40% - Accent2 6 3 2" xfId="4159"/>
    <cellStyle name="40% - Accent2 6 3 3" xfId="4160"/>
    <cellStyle name="40% - Accent2 6 4" xfId="4161"/>
    <cellStyle name="40% - Accent2 6 4 2" xfId="4162"/>
    <cellStyle name="40% - Accent2 6 4 3" xfId="4163"/>
    <cellStyle name="40% - Accent2 6 5" xfId="4164"/>
    <cellStyle name="40% - Accent2 6 6" xfId="4165"/>
    <cellStyle name="40% - Accent2 7" xfId="582"/>
    <cellStyle name="40% - Accent2 7 2" xfId="583"/>
    <cellStyle name="40% - Accent2 7 2 2" xfId="4166"/>
    <cellStyle name="40% - Accent2 7 2 2 2" xfId="4167"/>
    <cellStyle name="40% - Accent2 7 2 2 3" xfId="4168"/>
    <cellStyle name="40% - Accent2 7 2 3" xfId="4169"/>
    <cellStyle name="40% - Accent2 7 2 4" xfId="4170"/>
    <cellStyle name="40% - Accent2 7 3" xfId="4171"/>
    <cellStyle name="40% - Accent2 7 3 2" xfId="4172"/>
    <cellStyle name="40% - Accent2 7 3 3" xfId="4173"/>
    <cellStyle name="40% - Accent2 7 4" xfId="4174"/>
    <cellStyle name="40% - Accent2 7 4 2" xfId="4175"/>
    <cellStyle name="40% - Accent2 7 4 3" xfId="4176"/>
    <cellStyle name="40% - Accent2 7 5" xfId="4177"/>
    <cellStyle name="40% - Accent2 7 6" xfId="4178"/>
    <cellStyle name="40% - Accent2 8" xfId="584"/>
    <cellStyle name="40% - Accent2 8 2" xfId="585"/>
    <cellStyle name="40% - Accent2 8 2 2" xfId="4179"/>
    <cellStyle name="40% - Accent2 8 2 2 2" xfId="4180"/>
    <cellStyle name="40% - Accent2 8 2 2 3" xfId="4181"/>
    <cellStyle name="40% - Accent2 8 2 3" xfId="4182"/>
    <cellStyle name="40% - Accent2 8 2 4" xfId="4183"/>
    <cellStyle name="40% - Accent2 8 3" xfId="4184"/>
    <cellStyle name="40% - Accent2 8 3 2" xfId="4185"/>
    <cellStyle name="40% - Accent2 8 3 3" xfId="4186"/>
    <cellStyle name="40% - Accent2 8 4" xfId="4187"/>
    <cellStyle name="40% - Accent2 8 4 2" xfId="4188"/>
    <cellStyle name="40% - Accent2 8 4 3" xfId="4189"/>
    <cellStyle name="40% - Accent2 8 5" xfId="4190"/>
    <cellStyle name="40% - Accent2 8 6" xfId="4191"/>
    <cellStyle name="40% - Accent2 9" xfId="586"/>
    <cellStyle name="40% - Accent2 9 2" xfId="587"/>
    <cellStyle name="40% - Accent2 9 2 2" xfId="4192"/>
    <cellStyle name="40% - Accent2 9 2 2 2" xfId="4193"/>
    <cellStyle name="40% - Accent2 9 2 2 3" xfId="4194"/>
    <cellStyle name="40% - Accent2 9 2 3" xfId="4195"/>
    <cellStyle name="40% - Accent2 9 2 4" xfId="4196"/>
    <cellStyle name="40% - Accent2 9 3" xfId="4197"/>
    <cellStyle name="40% - Accent2 9 3 2" xfId="4198"/>
    <cellStyle name="40% - Accent2 9 3 3" xfId="4199"/>
    <cellStyle name="40% - Accent2 9 4" xfId="4200"/>
    <cellStyle name="40% - Accent2 9 4 2" xfId="4201"/>
    <cellStyle name="40% - Accent2 9 4 3" xfId="4202"/>
    <cellStyle name="40% - Accent2 9 5" xfId="4203"/>
    <cellStyle name="40% - Accent2 9 6" xfId="4204"/>
    <cellStyle name="40% - Accent3" xfId="114" builtinId="39" customBuiltin="1"/>
    <cellStyle name="40% - Accent3 10" xfId="588"/>
    <cellStyle name="40% - Accent3 10 2" xfId="589"/>
    <cellStyle name="40% - Accent3 10 2 2" xfId="4205"/>
    <cellStyle name="40% - Accent3 10 2 2 2" xfId="4206"/>
    <cellStyle name="40% - Accent3 10 2 2 3" xfId="4207"/>
    <cellStyle name="40% - Accent3 10 2 3" xfId="4208"/>
    <cellStyle name="40% - Accent3 10 2 4" xfId="4209"/>
    <cellStyle name="40% - Accent3 10 3" xfId="4210"/>
    <cellStyle name="40% - Accent3 10 3 2" xfId="4211"/>
    <cellStyle name="40% - Accent3 10 3 3" xfId="4212"/>
    <cellStyle name="40% - Accent3 10 4" xfId="4213"/>
    <cellStyle name="40% - Accent3 10 4 2" xfId="4214"/>
    <cellStyle name="40% - Accent3 10 4 3" xfId="4215"/>
    <cellStyle name="40% - Accent3 10 5" xfId="4216"/>
    <cellStyle name="40% - Accent3 10 6" xfId="4217"/>
    <cellStyle name="40% - Accent3 11" xfId="590"/>
    <cellStyle name="40% - Accent3 11 2" xfId="591"/>
    <cellStyle name="40% - Accent3 11 2 2" xfId="4218"/>
    <cellStyle name="40% - Accent3 11 2 2 2" xfId="4219"/>
    <cellStyle name="40% - Accent3 11 2 2 3" xfId="4220"/>
    <cellStyle name="40% - Accent3 11 2 3" xfId="4221"/>
    <cellStyle name="40% - Accent3 11 2 4" xfId="4222"/>
    <cellStyle name="40% - Accent3 11 3" xfId="4223"/>
    <cellStyle name="40% - Accent3 11 3 2" xfId="4224"/>
    <cellStyle name="40% - Accent3 11 3 3" xfId="4225"/>
    <cellStyle name="40% - Accent3 11 4" xfId="4226"/>
    <cellStyle name="40% - Accent3 11 4 2" xfId="4227"/>
    <cellStyle name="40% - Accent3 11 4 3" xfId="4228"/>
    <cellStyle name="40% - Accent3 11 5" xfId="4229"/>
    <cellStyle name="40% - Accent3 11 6" xfId="4230"/>
    <cellStyle name="40% - Accent3 12" xfId="592"/>
    <cellStyle name="40% - Accent3 12 2" xfId="593"/>
    <cellStyle name="40% - Accent3 12 2 2" xfId="4231"/>
    <cellStyle name="40% - Accent3 12 2 2 2" xfId="4232"/>
    <cellStyle name="40% - Accent3 12 2 2 3" xfId="4233"/>
    <cellStyle name="40% - Accent3 12 2 3" xfId="4234"/>
    <cellStyle name="40% - Accent3 12 2 4" xfId="4235"/>
    <cellStyle name="40% - Accent3 12 3" xfId="4236"/>
    <cellStyle name="40% - Accent3 12 3 2" xfId="4237"/>
    <cellStyle name="40% - Accent3 12 3 3" xfId="4238"/>
    <cellStyle name="40% - Accent3 12 4" xfId="4239"/>
    <cellStyle name="40% - Accent3 12 4 2" xfId="4240"/>
    <cellStyle name="40% - Accent3 12 4 3" xfId="4241"/>
    <cellStyle name="40% - Accent3 12 5" xfId="4242"/>
    <cellStyle name="40% - Accent3 12 6" xfId="4243"/>
    <cellStyle name="40% - Accent3 13" xfId="594"/>
    <cellStyle name="40% - Accent3 13 2" xfId="595"/>
    <cellStyle name="40% - Accent3 13 2 2" xfId="4244"/>
    <cellStyle name="40% - Accent3 13 2 2 2" xfId="4245"/>
    <cellStyle name="40% - Accent3 13 2 2 3" xfId="4246"/>
    <cellStyle name="40% - Accent3 13 2 3" xfId="4247"/>
    <cellStyle name="40% - Accent3 13 2 4" xfId="4248"/>
    <cellStyle name="40% - Accent3 13 3" xfId="4249"/>
    <cellStyle name="40% - Accent3 13 3 2" xfId="4250"/>
    <cellStyle name="40% - Accent3 13 3 3" xfId="4251"/>
    <cellStyle name="40% - Accent3 13 4" xfId="4252"/>
    <cellStyle name="40% - Accent3 13 4 2" xfId="4253"/>
    <cellStyle name="40% - Accent3 13 4 3" xfId="4254"/>
    <cellStyle name="40% - Accent3 13 5" xfId="4255"/>
    <cellStyle name="40% - Accent3 13 6" xfId="4256"/>
    <cellStyle name="40% - Accent3 14" xfId="596"/>
    <cellStyle name="40% - Accent3 14 2" xfId="597"/>
    <cellStyle name="40% - Accent3 14 2 2" xfId="4257"/>
    <cellStyle name="40% - Accent3 14 2 2 2" xfId="4258"/>
    <cellStyle name="40% - Accent3 14 2 2 3" xfId="4259"/>
    <cellStyle name="40% - Accent3 14 2 3" xfId="4260"/>
    <cellStyle name="40% - Accent3 14 2 4" xfId="4261"/>
    <cellStyle name="40% - Accent3 14 3" xfId="4262"/>
    <cellStyle name="40% - Accent3 14 3 2" xfId="4263"/>
    <cellStyle name="40% - Accent3 14 3 3" xfId="4264"/>
    <cellStyle name="40% - Accent3 14 4" xfId="4265"/>
    <cellStyle name="40% - Accent3 14 4 2" xfId="4266"/>
    <cellStyle name="40% - Accent3 14 4 3" xfId="4267"/>
    <cellStyle name="40% - Accent3 14 5" xfId="4268"/>
    <cellStyle name="40% - Accent3 14 6" xfId="4269"/>
    <cellStyle name="40% - Accent3 15" xfId="598"/>
    <cellStyle name="40% - Accent3 15 2" xfId="599"/>
    <cellStyle name="40% - Accent3 15 2 2" xfId="4270"/>
    <cellStyle name="40% - Accent3 15 2 2 2" xfId="4271"/>
    <cellStyle name="40% - Accent3 15 2 2 3" xfId="4272"/>
    <cellStyle name="40% - Accent3 15 2 3" xfId="4273"/>
    <cellStyle name="40% - Accent3 15 2 4" xfId="4274"/>
    <cellStyle name="40% - Accent3 15 3" xfId="4275"/>
    <cellStyle name="40% - Accent3 15 3 2" xfId="4276"/>
    <cellStyle name="40% - Accent3 15 3 3" xfId="4277"/>
    <cellStyle name="40% - Accent3 15 4" xfId="4278"/>
    <cellStyle name="40% - Accent3 15 4 2" xfId="4279"/>
    <cellStyle name="40% - Accent3 15 4 3" xfId="4280"/>
    <cellStyle name="40% - Accent3 15 5" xfId="4281"/>
    <cellStyle name="40% - Accent3 15 6" xfId="4282"/>
    <cellStyle name="40% - Accent3 16" xfId="600"/>
    <cellStyle name="40% - Accent3 16 2" xfId="601"/>
    <cellStyle name="40% - Accent3 16 2 2" xfId="4283"/>
    <cellStyle name="40% - Accent3 16 2 2 2" xfId="4284"/>
    <cellStyle name="40% - Accent3 16 2 2 3" xfId="4285"/>
    <cellStyle name="40% - Accent3 16 2 3" xfId="4286"/>
    <cellStyle name="40% - Accent3 16 2 4" xfId="4287"/>
    <cellStyle name="40% - Accent3 16 3" xfId="4288"/>
    <cellStyle name="40% - Accent3 16 3 2" xfId="4289"/>
    <cellStyle name="40% - Accent3 16 3 3" xfId="4290"/>
    <cellStyle name="40% - Accent3 16 4" xfId="4291"/>
    <cellStyle name="40% - Accent3 16 4 2" xfId="4292"/>
    <cellStyle name="40% - Accent3 16 4 3" xfId="4293"/>
    <cellStyle name="40% - Accent3 16 5" xfId="4294"/>
    <cellStyle name="40% - Accent3 16 6" xfId="4295"/>
    <cellStyle name="40% - Accent3 17" xfId="602"/>
    <cellStyle name="40% - Accent3 17 2" xfId="603"/>
    <cellStyle name="40% - Accent3 17 2 2" xfId="4296"/>
    <cellStyle name="40% - Accent3 17 2 2 2" xfId="4297"/>
    <cellStyle name="40% - Accent3 17 2 2 3" xfId="4298"/>
    <cellStyle name="40% - Accent3 17 2 3" xfId="4299"/>
    <cellStyle name="40% - Accent3 17 2 4" xfId="4300"/>
    <cellStyle name="40% - Accent3 17 3" xfId="4301"/>
    <cellStyle name="40% - Accent3 17 3 2" xfId="4302"/>
    <cellStyle name="40% - Accent3 17 3 3" xfId="4303"/>
    <cellStyle name="40% - Accent3 17 4" xfId="4304"/>
    <cellStyle name="40% - Accent3 17 4 2" xfId="4305"/>
    <cellStyle name="40% - Accent3 17 4 3" xfId="4306"/>
    <cellStyle name="40% - Accent3 17 5" xfId="4307"/>
    <cellStyle name="40% - Accent3 17 6" xfId="4308"/>
    <cellStyle name="40% - Accent3 18" xfId="604"/>
    <cellStyle name="40% - Accent3 18 2" xfId="605"/>
    <cellStyle name="40% - Accent3 18 2 2" xfId="4309"/>
    <cellStyle name="40% - Accent3 18 2 2 2" xfId="4310"/>
    <cellStyle name="40% - Accent3 18 2 2 3" xfId="4311"/>
    <cellStyle name="40% - Accent3 18 2 3" xfId="4312"/>
    <cellStyle name="40% - Accent3 18 2 4" xfId="4313"/>
    <cellStyle name="40% - Accent3 18 3" xfId="4314"/>
    <cellStyle name="40% - Accent3 18 3 2" xfId="4315"/>
    <cellStyle name="40% - Accent3 18 3 3" xfId="4316"/>
    <cellStyle name="40% - Accent3 18 4" xfId="4317"/>
    <cellStyle name="40% - Accent3 18 4 2" xfId="4318"/>
    <cellStyle name="40% - Accent3 18 4 3" xfId="4319"/>
    <cellStyle name="40% - Accent3 18 5" xfId="4320"/>
    <cellStyle name="40% - Accent3 18 6" xfId="4321"/>
    <cellStyle name="40% - Accent3 19" xfId="606"/>
    <cellStyle name="40% - Accent3 19 2" xfId="607"/>
    <cellStyle name="40% - Accent3 19 2 2" xfId="4322"/>
    <cellStyle name="40% - Accent3 19 2 2 2" xfId="4323"/>
    <cellStyle name="40% - Accent3 19 2 2 3" xfId="4324"/>
    <cellStyle name="40% - Accent3 19 2 3" xfId="4325"/>
    <cellStyle name="40% - Accent3 19 2 4" xfId="4326"/>
    <cellStyle name="40% - Accent3 19 3" xfId="4327"/>
    <cellStyle name="40% - Accent3 19 3 2" xfId="4328"/>
    <cellStyle name="40% - Accent3 19 3 3" xfId="4329"/>
    <cellStyle name="40% - Accent3 19 4" xfId="4330"/>
    <cellStyle name="40% - Accent3 19 4 2" xfId="4331"/>
    <cellStyle name="40% - Accent3 19 4 3" xfId="4332"/>
    <cellStyle name="40% - Accent3 19 5" xfId="4333"/>
    <cellStyle name="40% - Accent3 19 6" xfId="4334"/>
    <cellStyle name="40% - Accent3 2" xfId="608"/>
    <cellStyle name="40% - Accent3 2 2" xfId="609"/>
    <cellStyle name="40% - Accent3 2 3" xfId="610"/>
    <cellStyle name="40% - Accent3 2 3 2" xfId="611"/>
    <cellStyle name="40% - Accent3 2 3 2 2" xfId="4335"/>
    <cellStyle name="40% - Accent3 2 3 2 2 2" xfId="4336"/>
    <cellStyle name="40% - Accent3 2 3 2 2 3" xfId="4337"/>
    <cellStyle name="40% - Accent3 2 3 2 3" xfId="4338"/>
    <cellStyle name="40% - Accent3 2 3 2 4" xfId="4339"/>
    <cellStyle name="40% - Accent3 2 3 3" xfId="4340"/>
    <cellStyle name="40% - Accent3 2 3 3 2" xfId="4341"/>
    <cellStyle name="40% - Accent3 2 3 3 3" xfId="4342"/>
    <cellStyle name="40% - Accent3 2 3 4" xfId="4343"/>
    <cellStyle name="40% - Accent3 2 3 4 2" xfId="4344"/>
    <cellStyle name="40% - Accent3 2 3 4 3" xfId="4345"/>
    <cellStyle name="40% - Accent3 2 3 5" xfId="4346"/>
    <cellStyle name="40% - Accent3 2 3 6" xfId="4347"/>
    <cellStyle name="40% - Accent3 2 4" xfId="6638"/>
    <cellStyle name="40% - Accent3 20" xfId="612"/>
    <cellStyle name="40% - Accent3 20 2" xfId="613"/>
    <cellStyle name="40% - Accent3 20 2 2" xfId="4348"/>
    <cellStyle name="40% - Accent3 20 2 2 2" xfId="4349"/>
    <cellStyle name="40% - Accent3 20 2 2 3" xfId="4350"/>
    <cellStyle name="40% - Accent3 20 2 3" xfId="4351"/>
    <cellStyle name="40% - Accent3 20 2 4" xfId="4352"/>
    <cellStyle name="40% - Accent3 20 3" xfId="4353"/>
    <cellStyle name="40% - Accent3 20 3 2" xfId="4354"/>
    <cellStyle name="40% - Accent3 20 3 3" xfId="4355"/>
    <cellStyle name="40% - Accent3 20 4" xfId="4356"/>
    <cellStyle name="40% - Accent3 20 4 2" xfId="4357"/>
    <cellStyle name="40% - Accent3 20 4 3" xfId="4358"/>
    <cellStyle name="40% - Accent3 20 5" xfId="4359"/>
    <cellStyle name="40% - Accent3 20 6" xfId="4360"/>
    <cellStyle name="40% - Accent3 21" xfId="614"/>
    <cellStyle name="40% - Accent3 22" xfId="615"/>
    <cellStyle name="40% - Accent3 22 2" xfId="616"/>
    <cellStyle name="40% - Accent3 22 2 2" xfId="4361"/>
    <cellStyle name="40% - Accent3 22 2 2 2" xfId="4362"/>
    <cellStyle name="40% - Accent3 22 2 2 3" xfId="4363"/>
    <cellStyle name="40% - Accent3 22 2 3" xfId="4364"/>
    <cellStyle name="40% - Accent3 22 2 4" xfId="4365"/>
    <cellStyle name="40% - Accent3 22 3" xfId="4366"/>
    <cellStyle name="40% - Accent3 22 3 2" xfId="4367"/>
    <cellStyle name="40% - Accent3 22 3 3" xfId="4368"/>
    <cellStyle name="40% - Accent3 22 4" xfId="4369"/>
    <cellStyle name="40% - Accent3 22 4 2" xfId="4370"/>
    <cellStyle name="40% - Accent3 22 4 3" xfId="4371"/>
    <cellStyle name="40% - Accent3 22 5" xfId="4372"/>
    <cellStyle name="40% - Accent3 22 6" xfId="4373"/>
    <cellStyle name="40% - Accent3 23" xfId="617"/>
    <cellStyle name="40% - Accent3 23 2" xfId="4374"/>
    <cellStyle name="40% - Accent3 23 2 2" xfId="4375"/>
    <cellStyle name="40% - Accent3 23 2 3" xfId="4376"/>
    <cellStyle name="40% - Accent3 23 3" xfId="4377"/>
    <cellStyle name="40% - Accent3 23 4" xfId="4378"/>
    <cellStyle name="40% - Accent3 24" xfId="618"/>
    <cellStyle name="40% - Accent3 24 2" xfId="4379"/>
    <cellStyle name="40% - Accent3 24 3" xfId="4380"/>
    <cellStyle name="40% - Accent3 25" xfId="619"/>
    <cellStyle name="40% - Accent3 25 2" xfId="4381"/>
    <cellStyle name="40% - Accent3 25 3" xfId="4382"/>
    <cellStyle name="40% - Accent3 26" xfId="4383"/>
    <cellStyle name="40% - Accent3 27" xfId="4384"/>
    <cellStyle name="40% - Accent3 28" xfId="4385"/>
    <cellStyle name="40% - Accent3 29" xfId="4386"/>
    <cellStyle name="40% - Accent3 3" xfId="620"/>
    <cellStyle name="40% - Accent3 3 2" xfId="621"/>
    <cellStyle name="40% - Accent3 3 3" xfId="622"/>
    <cellStyle name="40% - Accent3 3 3 2" xfId="623"/>
    <cellStyle name="40% - Accent3 3 3 2 2" xfId="4387"/>
    <cellStyle name="40% - Accent3 3 3 2 2 2" xfId="4388"/>
    <cellStyle name="40% - Accent3 3 3 2 2 3" xfId="4389"/>
    <cellStyle name="40% - Accent3 3 3 2 3" xfId="4390"/>
    <cellStyle name="40% - Accent3 3 3 2 4" xfId="4391"/>
    <cellStyle name="40% - Accent3 3 3 3" xfId="4392"/>
    <cellStyle name="40% - Accent3 3 3 3 2" xfId="4393"/>
    <cellStyle name="40% - Accent3 3 3 3 3" xfId="4394"/>
    <cellStyle name="40% - Accent3 3 3 4" xfId="4395"/>
    <cellStyle name="40% - Accent3 3 3 4 2" xfId="4396"/>
    <cellStyle name="40% - Accent3 3 3 4 3" xfId="4397"/>
    <cellStyle name="40% - Accent3 3 3 5" xfId="4398"/>
    <cellStyle name="40% - Accent3 3 3 6" xfId="4399"/>
    <cellStyle name="40% - Accent3 4" xfId="624"/>
    <cellStyle name="40% - Accent3 4 2" xfId="625"/>
    <cellStyle name="40% - Accent3 4 2 2" xfId="626"/>
    <cellStyle name="40% - Accent3 4 2 2 2" xfId="4400"/>
    <cellStyle name="40% - Accent3 4 2 2 2 2" xfId="4401"/>
    <cellStyle name="40% - Accent3 4 2 2 2 3" xfId="4402"/>
    <cellStyle name="40% - Accent3 4 2 2 3" xfId="4403"/>
    <cellStyle name="40% - Accent3 4 2 2 4" xfId="4404"/>
    <cellStyle name="40% - Accent3 4 2 3" xfId="4405"/>
    <cellStyle name="40% - Accent3 4 2 3 2" xfId="4406"/>
    <cellStyle name="40% - Accent3 4 2 3 3" xfId="4407"/>
    <cellStyle name="40% - Accent3 4 2 4" xfId="4408"/>
    <cellStyle name="40% - Accent3 4 2 4 2" xfId="4409"/>
    <cellStyle name="40% - Accent3 4 2 4 3" xfId="4410"/>
    <cellStyle name="40% - Accent3 4 2 5" xfId="4411"/>
    <cellStyle name="40% - Accent3 4 2 6" xfId="4412"/>
    <cellStyle name="40% - Accent3 4 3" xfId="627"/>
    <cellStyle name="40% - Accent3 4 3 2" xfId="4413"/>
    <cellStyle name="40% - Accent3 4 3 2 2" xfId="4414"/>
    <cellStyle name="40% - Accent3 4 3 2 3" xfId="4415"/>
    <cellStyle name="40% - Accent3 4 3 3" xfId="4416"/>
    <cellStyle name="40% - Accent3 4 3 4" xfId="4417"/>
    <cellStyle name="40% - Accent3 4 4" xfId="4418"/>
    <cellStyle name="40% - Accent3 4 4 2" xfId="4419"/>
    <cellStyle name="40% - Accent3 4 4 3" xfId="4420"/>
    <cellStyle name="40% - Accent3 4 5" xfId="4421"/>
    <cellStyle name="40% - Accent3 4 5 2" xfId="4422"/>
    <cellStyle name="40% - Accent3 4 5 3" xfId="4423"/>
    <cellStyle name="40% - Accent3 4 6" xfId="4424"/>
    <cellStyle name="40% - Accent3 4 7" xfId="4425"/>
    <cellStyle name="40% - Accent3 5" xfId="628"/>
    <cellStyle name="40% - Accent3 5 2" xfId="629"/>
    <cellStyle name="40% - Accent3 5 2 2" xfId="4426"/>
    <cellStyle name="40% - Accent3 5 2 2 2" xfId="4427"/>
    <cellStyle name="40% - Accent3 5 2 2 3" xfId="4428"/>
    <cellStyle name="40% - Accent3 5 2 3" xfId="4429"/>
    <cellStyle name="40% - Accent3 5 2 4" xfId="4430"/>
    <cellStyle name="40% - Accent3 5 3" xfId="4431"/>
    <cellStyle name="40% - Accent3 5 3 2" xfId="4432"/>
    <cellStyle name="40% - Accent3 5 3 3" xfId="4433"/>
    <cellStyle name="40% - Accent3 5 4" xfId="4434"/>
    <cellStyle name="40% - Accent3 5 4 2" xfId="4435"/>
    <cellStyle name="40% - Accent3 5 4 3" xfId="4436"/>
    <cellStyle name="40% - Accent3 5 5" xfId="4437"/>
    <cellStyle name="40% - Accent3 5 6" xfId="4438"/>
    <cellStyle name="40% - Accent3 6" xfId="630"/>
    <cellStyle name="40% - Accent3 6 2" xfId="631"/>
    <cellStyle name="40% - Accent3 6 2 2" xfId="4439"/>
    <cellStyle name="40% - Accent3 6 2 2 2" xfId="4440"/>
    <cellStyle name="40% - Accent3 6 2 2 3" xfId="4441"/>
    <cellStyle name="40% - Accent3 6 2 3" xfId="4442"/>
    <cellStyle name="40% - Accent3 6 2 4" xfId="4443"/>
    <cellStyle name="40% - Accent3 6 3" xfId="4444"/>
    <cellStyle name="40% - Accent3 6 3 2" xfId="4445"/>
    <cellStyle name="40% - Accent3 6 3 3" xfId="4446"/>
    <cellStyle name="40% - Accent3 6 4" xfId="4447"/>
    <cellStyle name="40% - Accent3 6 4 2" xfId="4448"/>
    <cellStyle name="40% - Accent3 6 4 3" xfId="4449"/>
    <cellStyle name="40% - Accent3 6 5" xfId="4450"/>
    <cellStyle name="40% - Accent3 6 6" xfId="4451"/>
    <cellStyle name="40% - Accent3 7" xfId="632"/>
    <cellStyle name="40% - Accent3 7 2" xfId="633"/>
    <cellStyle name="40% - Accent3 7 2 2" xfId="4452"/>
    <cellStyle name="40% - Accent3 7 2 2 2" xfId="4453"/>
    <cellStyle name="40% - Accent3 7 2 2 3" xfId="4454"/>
    <cellStyle name="40% - Accent3 7 2 3" xfId="4455"/>
    <cellStyle name="40% - Accent3 7 2 4" xfId="4456"/>
    <cellStyle name="40% - Accent3 7 3" xfId="4457"/>
    <cellStyle name="40% - Accent3 7 3 2" xfId="4458"/>
    <cellStyle name="40% - Accent3 7 3 3" xfId="4459"/>
    <cellStyle name="40% - Accent3 7 4" xfId="4460"/>
    <cellStyle name="40% - Accent3 7 4 2" xfId="4461"/>
    <cellStyle name="40% - Accent3 7 4 3" xfId="4462"/>
    <cellStyle name="40% - Accent3 7 5" xfId="4463"/>
    <cellStyle name="40% - Accent3 7 6" xfId="4464"/>
    <cellStyle name="40% - Accent3 8" xfId="634"/>
    <cellStyle name="40% - Accent3 8 2" xfId="635"/>
    <cellStyle name="40% - Accent3 8 2 2" xfId="4465"/>
    <cellStyle name="40% - Accent3 8 2 2 2" xfId="4466"/>
    <cellStyle name="40% - Accent3 8 2 2 3" xfId="4467"/>
    <cellStyle name="40% - Accent3 8 2 3" xfId="4468"/>
    <cellStyle name="40% - Accent3 8 2 4" xfId="4469"/>
    <cellStyle name="40% - Accent3 8 3" xfId="4470"/>
    <cellStyle name="40% - Accent3 8 3 2" xfId="4471"/>
    <cellStyle name="40% - Accent3 8 3 3" xfId="4472"/>
    <cellStyle name="40% - Accent3 8 4" xfId="4473"/>
    <cellStyle name="40% - Accent3 8 4 2" xfId="4474"/>
    <cellStyle name="40% - Accent3 8 4 3" xfId="4475"/>
    <cellStyle name="40% - Accent3 8 5" xfId="4476"/>
    <cellStyle name="40% - Accent3 8 6" xfId="4477"/>
    <cellStyle name="40% - Accent3 9" xfId="636"/>
    <cellStyle name="40% - Accent3 9 2" xfId="637"/>
    <cellStyle name="40% - Accent3 9 2 2" xfId="4478"/>
    <cellStyle name="40% - Accent3 9 2 2 2" xfId="4479"/>
    <cellStyle name="40% - Accent3 9 2 2 3" xfId="4480"/>
    <cellStyle name="40% - Accent3 9 2 3" xfId="4481"/>
    <cellStyle name="40% - Accent3 9 2 4" xfId="4482"/>
    <cellStyle name="40% - Accent3 9 3" xfId="4483"/>
    <cellStyle name="40% - Accent3 9 3 2" xfId="4484"/>
    <cellStyle name="40% - Accent3 9 3 3" xfId="4485"/>
    <cellStyle name="40% - Accent3 9 4" xfId="4486"/>
    <cellStyle name="40% - Accent3 9 4 2" xfId="4487"/>
    <cellStyle name="40% - Accent3 9 4 3" xfId="4488"/>
    <cellStyle name="40% - Accent3 9 5" xfId="4489"/>
    <cellStyle name="40% - Accent3 9 6" xfId="4490"/>
    <cellStyle name="40% - Accent4" xfId="118" builtinId="43" customBuiltin="1"/>
    <cellStyle name="40% - Accent4 10" xfId="638"/>
    <cellStyle name="40% - Accent4 10 2" xfId="639"/>
    <cellStyle name="40% - Accent4 10 2 2" xfId="4491"/>
    <cellStyle name="40% - Accent4 10 2 2 2" xfId="4492"/>
    <cellStyle name="40% - Accent4 10 2 2 3" xfId="4493"/>
    <cellStyle name="40% - Accent4 10 2 3" xfId="4494"/>
    <cellStyle name="40% - Accent4 10 2 4" xfId="4495"/>
    <cellStyle name="40% - Accent4 10 3" xfId="4496"/>
    <cellStyle name="40% - Accent4 10 3 2" xfId="4497"/>
    <cellStyle name="40% - Accent4 10 3 3" xfId="4498"/>
    <cellStyle name="40% - Accent4 10 4" xfId="4499"/>
    <cellStyle name="40% - Accent4 10 4 2" xfId="4500"/>
    <cellStyle name="40% - Accent4 10 4 3" xfId="4501"/>
    <cellStyle name="40% - Accent4 10 5" xfId="4502"/>
    <cellStyle name="40% - Accent4 10 6" xfId="4503"/>
    <cellStyle name="40% - Accent4 11" xfId="640"/>
    <cellStyle name="40% - Accent4 11 2" xfId="641"/>
    <cellStyle name="40% - Accent4 11 2 2" xfId="4504"/>
    <cellStyle name="40% - Accent4 11 2 2 2" xfId="4505"/>
    <cellStyle name="40% - Accent4 11 2 2 3" xfId="4506"/>
    <cellStyle name="40% - Accent4 11 2 3" xfId="4507"/>
    <cellStyle name="40% - Accent4 11 2 4" xfId="4508"/>
    <cellStyle name="40% - Accent4 11 3" xfId="4509"/>
    <cellStyle name="40% - Accent4 11 3 2" xfId="4510"/>
    <cellStyle name="40% - Accent4 11 3 3" xfId="4511"/>
    <cellStyle name="40% - Accent4 11 4" xfId="4512"/>
    <cellStyle name="40% - Accent4 11 4 2" xfId="4513"/>
    <cellStyle name="40% - Accent4 11 4 3" xfId="4514"/>
    <cellStyle name="40% - Accent4 11 5" xfId="4515"/>
    <cellStyle name="40% - Accent4 11 6" xfId="4516"/>
    <cellStyle name="40% - Accent4 12" xfId="642"/>
    <cellStyle name="40% - Accent4 12 2" xfId="643"/>
    <cellStyle name="40% - Accent4 12 2 2" xfId="4517"/>
    <cellStyle name="40% - Accent4 12 2 2 2" xfId="4518"/>
    <cellStyle name="40% - Accent4 12 2 2 3" xfId="4519"/>
    <cellStyle name="40% - Accent4 12 2 3" xfId="4520"/>
    <cellStyle name="40% - Accent4 12 2 4" xfId="4521"/>
    <cellStyle name="40% - Accent4 12 3" xfId="4522"/>
    <cellStyle name="40% - Accent4 12 3 2" xfId="4523"/>
    <cellStyle name="40% - Accent4 12 3 3" xfId="4524"/>
    <cellStyle name="40% - Accent4 12 4" xfId="4525"/>
    <cellStyle name="40% - Accent4 12 4 2" xfId="4526"/>
    <cellStyle name="40% - Accent4 12 4 3" xfId="4527"/>
    <cellStyle name="40% - Accent4 12 5" xfId="4528"/>
    <cellStyle name="40% - Accent4 12 6" xfId="4529"/>
    <cellStyle name="40% - Accent4 13" xfId="644"/>
    <cellStyle name="40% - Accent4 13 2" xfId="645"/>
    <cellStyle name="40% - Accent4 13 2 2" xfId="4530"/>
    <cellStyle name="40% - Accent4 13 2 2 2" xfId="4531"/>
    <cellStyle name="40% - Accent4 13 2 2 3" xfId="4532"/>
    <cellStyle name="40% - Accent4 13 2 3" xfId="4533"/>
    <cellStyle name="40% - Accent4 13 2 4" xfId="4534"/>
    <cellStyle name="40% - Accent4 13 3" xfId="4535"/>
    <cellStyle name="40% - Accent4 13 3 2" xfId="4536"/>
    <cellStyle name="40% - Accent4 13 3 3" xfId="4537"/>
    <cellStyle name="40% - Accent4 13 4" xfId="4538"/>
    <cellStyle name="40% - Accent4 13 4 2" xfId="4539"/>
    <cellStyle name="40% - Accent4 13 4 3" xfId="4540"/>
    <cellStyle name="40% - Accent4 13 5" xfId="4541"/>
    <cellStyle name="40% - Accent4 13 6" xfId="4542"/>
    <cellStyle name="40% - Accent4 14" xfId="646"/>
    <cellStyle name="40% - Accent4 14 2" xfId="647"/>
    <cellStyle name="40% - Accent4 14 2 2" xfId="4543"/>
    <cellStyle name="40% - Accent4 14 2 2 2" xfId="4544"/>
    <cellStyle name="40% - Accent4 14 2 2 3" xfId="4545"/>
    <cellStyle name="40% - Accent4 14 2 3" xfId="4546"/>
    <cellStyle name="40% - Accent4 14 2 4" xfId="4547"/>
    <cellStyle name="40% - Accent4 14 3" xfId="4548"/>
    <cellStyle name="40% - Accent4 14 3 2" xfId="4549"/>
    <cellStyle name="40% - Accent4 14 3 3" xfId="4550"/>
    <cellStyle name="40% - Accent4 14 4" xfId="4551"/>
    <cellStyle name="40% - Accent4 14 4 2" xfId="4552"/>
    <cellStyle name="40% - Accent4 14 4 3" xfId="4553"/>
    <cellStyle name="40% - Accent4 14 5" xfId="4554"/>
    <cellStyle name="40% - Accent4 14 6" xfId="4555"/>
    <cellStyle name="40% - Accent4 15" xfId="648"/>
    <cellStyle name="40% - Accent4 15 2" xfId="649"/>
    <cellStyle name="40% - Accent4 15 2 2" xfId="4556"/>
    <cellStyle name="40% - Accent4 15 2 2 2" xfId="4557"/>
    <cellStyle name="40% - Accent4 15 2 2 3" xfId="4558"/>
    <cellStyle name="40% - Accent4 15 2 3" xfId="4559"/>
    <cellStyle name="40% - Accent4 15 2 4" xfId="4560"/>
    <cellStyle name="40% - Accent4 15 3" xfId="4561"/>
    <cellStyle name="40% - Accent4 15 3 2" xfId="4562"/>
    <cellStyle name="40% - Accent4 15 3 3" xfId="4563"/>
    <cellStyle name="40% - Accent4 15 4" xfId="4564"/>
    <cellStyle name="40% - Accent4 15 4 2" xfId="4565"/>
    <cellStyle name="40% - Accent4 15 4 3" xfId="4566"/>
    <cellStyle name="40% - Accent4 15 5" xfId="4567"/>
    <cellStyle name="40% - Accent4 15 6" xfId="4568"/>
    <cellStyle name="40% - Accent4 16" xfId="650"/>
    <cellStyle name="40% - Accent4 16 2" xfId="651"/>
    <cellStyle name="40% - Accent4 16 2 2" xfId="4569"/>
    <cellStyle name="40% - Accent4 16 2 2 2" xfId="4570"/>
    <cellStyle name="40% - Accent4 16 2 2 3" xfId="4571"/>
    <cellStyle name="40% - Accent4 16 2 3" xfId="4572"/>
    <cellStyle name="40% - Accent4 16 2 4" xfId="4573"/>
    <cellStyle name="40% - Accent4 16 3" xfId="4574"/>
    <cellStyle name="40% - Accent4 16 3 2" xfId="4575"/>
    <cellStyle name="40% - Accent4 16 3 3" xfId="4576"/>
    <cellStyle name="40% - Accent4 16 4" xfId="4577"/>
    <cellStyle name="40% - Accent4 16 4 2" xfId="4578"/>
    <cellStyle name="40% - Accent4 16 4 3" xfId="4579"/>
    <cellStyle name="40% - Accent4 16 5" xfId="4580"/>
    <cellStyle name="40% - Accent4 16 6" xfId="4581"/>
    <cellStyle name="40% - Accent4 17" xfId="652"/>
    <cellStyle name="40% - Accent4 17 2" xfId="653"/>
    <cellStyle name="40% - Accent4 17 2 2" xfId="4582"/>
    <cellStyle name="40% - Accent4 17 2 2 2" xfId="4583"/>
    <cellStyle name="40% - Accent4 17 2 2 3" xfId="4584"/>
    <cellStyle name="40% - Accent4 17 2 3" xfId="4585"/>
    <cellStyle name="40% - Accent4 17 2 4" xfId="4586"/>
    <cellStyle name="40% - Accent4 17 3" xfId="4587"/>
    <cellStyle name="40% - Accent4 17 3 2" xfId="4588"/>
    <cellStyle name="40% - Accent4 17 3 3" xfId="4589"/>
    <cellStyle name="40% - Accent4 17 4" xfId="4590"/>
    <cellStyle name="40% - Accent4 17 4 2" xfId="4591"/>
    <cellStyle name="40% - Accent4 17 4 3" xfId="4592"/>
    <cellStyle name="40% - Accent4 17 5" xfId="4593"/>
    <cellStyle name="40% - Accent4 17 6" xfId="4594"/>
    <cellStyle name="40% - Accent4 18" xfId="654"/>
    <cellStyle name="40% - Accent4 18 2" xfId="655"/>
    <cellStyle name="40% - Accent4 18 2 2" xfId="4595"/>
    <cellStyle name="40% - Accent4 18 2 2 2" xfId="4596"/>
    <cellStyle name="40% - Accent4 18 2 2 3" xfId="4597"/>
    <cellStyle name="40% - Accent4 18 2 3" xfId="4598"/>
    <cellStyle name="40% - Accent4 18 2 4" xfId="4599"/>
    <cellStyle name="40% - Accent4 18 3" xfId="4600"/>
    <cellStyle name="40% - Accent4 18 3 2" xfId="4601"/>
    <cellStyle name="40% - Accent4 18 3 3" xfId="4602"/>
    <cellStyle name="40% - Accent4 18 4" xfId="4603"/>
    <cellStyle name="40% - Accent4 18 4 2" xfId="4604"/>
    <cellStyle name="40% - Accent4 18 4 3" xfId="4605"/>
    <cellStyle name="40% - Accent4 18 5" xfId="4606"/>
    <cellStyle name="40% - Accent4 18 6" xfId="4607"/>
    <cellStyle name="40% - Accent4 19" xfId="656"/>
    <cellStyle name="40% - Accent4 19 2" xfId="657"/>
    <cellStyle name="40% - Accent4 19 2 2" xfId="4608"/>
    <cellStyle name="40% - Accent4 19 2 2 2" xfId="4609"/>
    <cellStyle name="40% - Accent4 19 2 2 3" xfId="4610"/>
    <cellStyle name="40% - Accent4 19 2 3" xfId="4611"/>
    <cellStyle name="40% - Accent4 19 2 4" xfId="4612"/>
    <cellStyle name="40% - Accent4 19 3" xfId="4613"/>
    <cellStyle name="40% - Accent4 19 3 2" xfId="4614"/>
    <cellStyle name="40% - Accent4 19 3 3" xfId="4615"/>
    <cellStyle name="40% - Accent4 19 4" xfId="4616"/>
    <cellStyle name="40% - Accent4 19 4 2" xfId="4617"/>
    <cellStyle name="40% - Accent4 19 4 3" xfId="4618"/>
    <cellStyle name="40% - Accent4 19 5" xfId="4619"/>
    <cellStyle name="40% - Accent4 19 6" xfId="4620"/>
    <cellStyle name="40% - Accent4 2" xfId="658"/>
    <cellStyle name="40% - Accent4 2 2" xfId="659"/>
    <cellStyle name="40% - Accent4 2 3" xfId="660"/>
    <cellStyle name="40% - Accent4 2 3 2" xfId="661"/>
    <cellStyle name="40% - Accent4 2 3 2 2" xfId="4621"/>
    <cellStyle name="40% - Accent4 2 3 2 2 2" xfId="4622"/>
    <cellStyle name="40% - Accent4 2 3 2 2 3" xfId="4623"/>
    <cellStyle name="40% - Accent4 2 3 2 3" xfId="4624"/>
    <cellStyle name="40% - Accent4 2 3 2 4" xfId="4625"/>
    <cellStyle name="40% - Accent4 2 3 3" xfId="4626"/>
    <cellStyle name="40% - Accent4 2 3 3 2" xfId="4627"/>
    <cellStyle name="40% - Accent4 2 3 3 3" xfId="4628"/>
    <cellStyle name="40% - Accent4 2 3 4" xfId="4629"/>
    <cellStyle name="40% - Accent4 2 3 4 2" xfId="4630"/>
    <cellStyle name="40% - Accent4 2 3 4 3" xfId="4631"/>
    <cellStyle name="40% - Accent4 2 3 5" xfId="4632"/>
    <cellStyle name="40% - Accent4 2 3 6" xfId="4633"/>
    <cellStyle name="40% - Accent4 2 4" xfId="6639"/>
    <cellStyle name="40% - Accent4 20" xfId="662"/>
    <cellStyle name="40% - Accent4 20 2" xfId="663"/>
    <cellStyle name="40% - Accent4 20 2 2" xfId="4634"/>
    <cellStyle name="40% - Accent4 20 2 2 2" xfId="4635"/>
    <cellStyle name="40% - Accent4 20 2 2 3" xfId="4636"/>
    <cellStyle name="40% - Accent4 20 2 3" xfId="4637"/>
    <cellStyle name="40% - Accent4 20 2 4" xfId="4638"/>
    <cellStyle name="40% - Accent4 20 3" xfId="4639"/>
    <cellStyle name="40% - Accent4 20 3 2" xfId="4640"/>
    <cellStyle name="40% - Accent4 20 3 3" xfId="4641"/>
    <cellStyle name="40% - Accent4 20 4" xfId="4642"/>
    <cellStyle name="40% - Accent4 20 4 2" xfId="4643"/>
    <cellStyle name="40% - Accent4 20 4 3" xfId="4644"/>
    <cellStyle name="40% - Accent4 20 5" xfId="4645"/>
    <cellStyle name="40% - Accent4 20 6" xfId="4646"/>
    <cellStyle name="40% - Accent4 21" xfId="664"/>
    <cellStyle name="40% - Accent4 22" xfId="665"/>
    <cellStyle name="40% - Accent4 22 2" xfId="666"/>
    <cellStyle name="40% - Accent4 22 2 2" xfId="4647"/>
    <cellStyle name="40% - Accent4 22 2 2 2" xfId="4648"/>
    <cellStyle name="40% - Accent4 22 2 2 3" xfId="4649"/>
    <cellStyle name="40% - Accent4 22 2 3" xfId="4650"/>
    <cellStyle name="40% - Accent4 22 2 4" xfId="4651"/>
    <cellStyle name="40% - Accent4 22 3" xfId="4652"/>
    <cellStyle name="40% - Accent4 22 3 2" xfId="4653"/>
    <cellStyle name="40% - Accent4 22 3 3" xfId="4654"/>
    <cellStyle name="40% - Accent4 22 4" xfId="4655"/>
    <cellStyle name="40% - Accent4 22 4 2" xfId="4656"/>
    <cellStyle name="40% - Accent4 22 4 3" xfId="4657"/>
    <cellStyle name="40% - Accent4 22 5" xfId="4658"/>
    <cellStyle name="40% - Accent4 22 6" xfId="4659"/>
    <cellStyle name="40% - Accent4 23" xfId="667"/>
    <cellStyle name="40% - Accent4 23 2" xfId="4660"/>
    <cellStyle name="40% - Accent4 23 2 2" xfId="4661"/>
    <cellStyle name="40% - Accent4 23 2 3" xfId="4662"/>
    <cellStyle name="40% - Accent4 23 3" xfId="4663"/>
    <cellStyle name="40% - Accent4 23 4" xfId="4664"/>
    <cellStyle name="40% - Accent4 24" xfId="668"/>
    <cellStyle name="40% - Accent4 24 2" xfId="4665"/>
    <cellStyle name="40% - Accent4 24 3" xfId="4666"/>
    <cellStyle name="40% - Accent4 25" xfId="669"/>
    <cellStyle name="40% - Accent4 25 2" xfId="4667"/>
    <cellStyle name="40% - Accent4 25 3" xfId="4668"/>
    <cellStyle name="40% - Accent4 26" xfId="4669"/>
    <cellStyle name="40% - Accent4 27" xfId="4670"/>
    <cellStyle name="40% - Accent4 28" xfId="4671"/>
    <cellStyle name="40% - Accent4 29" xfId="4672"/>
    <cellStyle name="40% - Accent4 3" xfId="670"/>
    <cellStyle name="40% - Accent4 3 2" xfId="671"/>
    <cellStyle name="40% - Accent4 3 3" xfId="672"/>
    <cellStyle name="40% - Accent4 3 3 2" xfId="673"/>
    <cellStyle name="40% - Accent4 3 3 2 2" xfId="4673"/>
    <cellStyle name="40% - Accent4 3 3 2 2 2" xfId="4674"/>
    <cellStyle name="40% - Accent4 3 3 2 2 3" xfId="4675"/>
    <cellStyle name="40% - Accent4 3 3 2 3" xfId="4676"/>
    <cellStyle name="40% - Accent4 3 3 2 4" xfId="4677"/>
    <cellStyle name="40% - Accent4 3 3 3" xfId="4678"/>
    <cellStyle name="40% - Accent4 3 3 3 2" xfId="4679"/>
    <cellStyle name="40% - Accent4 3 3 3 3" xfId="4680"/>
    <cellStyle name="40% - Accent4 3 3 4" xfId="4681"/>
    <cellStyle name="40% - Accent4 3 3 4 2" xfId="4682"/>
    <cellStyle name="40% - Accent4 3 3 4 3" xfId="4683"/>
    <cellStyle name="40% - Accent4 3 3 5" xfId="4684"/>
    <cellStyle name="40% - Accent4 3 3 6" xfId="4685"/>
    <cellStyle name="40% - Accent4 4" xfId="674"/>
    <cellStyle name="40% - Accent4 4 2" xfId="675"/>
    <cellStyle name="40% - Accent4 4 2 2" xfId="676"/>
    <cellStyle name="40% - Accent4 4 2 2 2" xfId="4686"/>
    <cellStyle name="40% - Accent4 4 2 2 2 2" xfId="4687"/>
    <cellStyle name="40% - Accent4 4 2 2 2 3" xfId="4688"/>
    <cellStyle name="40% - Accent4 4 2 2 3" xfId="4689"/>
    <cellStyle name="40% - Accent4 4 2 2 4" xfId="4690"/>
    <cellStyle name="40% - Accent4 4 2 3" xfId="4691"/>
    <cellStyle name="40% - Accent4 4 2 3 2" xfId="4692"/>
    <cellStyle name="40% - Accent4 4 2 3 3" xfId="4693"/>
    <cellStyle name="40% - Accent4 4 2 4" xfId="4694"/>
    <cellStyle name="40% - Accent4 4 2 4 2" xfId="4695"/>
    <cellStyle name="40% - Accent4 4 2 4 3" xfId="4696"/>
    <cellStyle name="40% - Accent4 4 2 5" xfId="4697"/>
    <cellStyle name="40% - Accent4 4 2 6" xfId="4698"/>
    <cellStyle name="40% - Accent4 4 3" xfId="677"/>
    <cellStyle name="40% - Accent4 4 3 2" xfId="4699"/>
    <cellStyle name="40% - Accent4 4 3 2 2" xfId="4700"/>
    <cellStyle name="40% - Accent4 4 3 2 3" xfId="4701"/>
    <cellStyle name="40% - Accent4 4 3 3" xfId="4702"/>
    <cellStyle name="40% - Accent4 4 3 4" xfId="4703"/>
    <cellStyle name="40% - Accent4 4 4" xfId="4704"/>
    <cellStyle name="40% - Accent4 4 4 2" xfId="4705"/>
    <cellStyle name="40% - Accent4 4 4 3" xfId="4706"/>
    <cellStyle name="40% - Accent4 4 5" xfId="4707"/>
    <cellStyle name="40% - Accent4 4 5 2" xfId="4708"/>
    <cellStyle name="40% - Accent4 4 5 3" xfId="4709"/>
    <cellStyle name="40% - Accent4 4 6" xfId="4710"/>
    <cellStyle name="40% - Accent4 4 7" xfId="4711"/>
    <cellStyle name="40% - Accent4 5" xfId="678"/>
    <cellStyle name="40% - Accent4 5 2" xfId="679"/>
    <cellStyle name="40% - Accent4 5 2 2" xfId="4712"/>
    <cellStyle name="40% - Accent4 5 2 2 2" xfId="4713"/>
    <cellStyle name="40% - Accent4 5 2 2 3" xfId="4714"/>
    <cellStyle name="40% - Accent4 5 2 3" xfId="4715"/>
    <cellStyle name="40% - Accent4 5 2 4" xfId="4716"/>
    <cellStyle name="40% - Accent4 5 3" xfId="4717"/>
    <cellStyle name="40% - Accent4 5 3 2" xfId="4718"/>
    <cellStyle name="40% - Accent4 5 3 3" xfId="4719"/>
    <cellStyle name="40% - Accent4 5 4" xfId="4720"/>
    <cellStyle name="40% - Accent4 5 4 2" xfId="4721"/>
    <cellStyle name="40% - Accent4 5 4 3" xfId="4722"/>
    <cellStyle name="40% - Accent4 5 5" xfId="4723"/>
    <cellStyle name="40% - Accent4 5 6" xfId="4724"/>
    <cellStyle name="40% - Accent4 6" xfId="680"/>
    <cellStyle name="40% - Accent4 6 2" xfId="681"/>
    <cellStyle name="40% - Accent4 6 2 2" xfId="4725"/>
    <cellStyle name="40% - Accent4 6 2 2 2" xfId="4726"/>
    <cellStyle name="40% - Accent4 6 2 2 3" xfId="4727"/>
    <cellStyle name="40% - Accent4 6 2 3" xfId="4728"/>
    <cellStyle name="40% - Accent4 6 2 4" xfId="4729"/>
    <cellStyle name="40% - Accent4 6 3" xfId="4730"/>
    <cellStyle name="40% - Accent4 6 3 2" xfId="4731"/>
    <cellStyle name="40% - Accent4 6 3 3" xfId="4732"/>
    <cellStyle name="40% - Accent4 6 4" xfId="4733"/>
    <cellStyle name="40% - Accent4 6 4 2" xfId="4734"/>
    <cellStyle name="40% - Accent4 6 4 3" xfId="4735"/>
    <cellStyle name="40% - Accent4 6 5" xfId="4736"/>
    <cellStyle name="40% - Accent4 6 6" xfId="4737"/>
    <cellStyle name="40% - Accent4 7" xfId="682"/>
    <cellStyle name="40% - Accent4 7 2" xfId="683"/>
    <cellStyle name="40% - Accent4 7 2 2" xfId="4738"/>
    <cellStyle name="40% - Accent4 7 2 2 2" xfId="4739"/>
    <cellStyle name="40% - Accent4 7 2 2 3" xfId="4740"/>
    <cellStyle name="40% - Accent4 7 2 3" xfId="4741"/>
    <cellStyle name="40% - Accent4 7 2 4" xfId="4742"/>
    <cellStyle name="40% - Accent4 7 3" xfId="4743"/>
    <cellStyle name="40% - Accent4 7 3 2" xfId="4744"/>
    <cellStyle name="40% - Accent4 7 3 3" xfId="4745"/>
    <cellStyle name="40% - Accent4 7 4" xfId="4746"/>
    <cellStyle name="40% - Accent4 7 4 2" xfId="4747"/>
    <cellStyle name="40% - Accent4 7 4 3" xfId="4748"/>
    <cellStyle name="40% - Accent4 7 5" xfId="4749"/>
    <cellStyle name="40% - Accent4 7 6" xfId="4750"/>
    <cellStyle name="40% - Accent4 8" xfId="684"/>
    <cellStyle name="40% - Accent4 8 2" xfId="685"/>
    <cellStyle name="40% - Accent4 8 2 2" xfId="4751"/>
    <cellStyle name="40% - Accent4 8 2 2 2" xfId="4752"/>
    <cellStyle name="40% - Accent4 8 2 2 3" xfId="4753"/>
    <cellStyle name="40% - Accent4 8 2 3" xfId="4754"/>
    <cellStyle name="40% - Accent4 8 2 4" xfId="4755"/>
    <cellStyle name="40% - Accent4 8 3" xfId="4756"/>
    <cellStyle name="40% - Accent4 8 3 2" xfId="4757"/>
    <cellStyle name="40% - Accent4 8 3 3" xfId="4758"/>
    <cellStyle name="40% - Accent4 8 4" xfId="4759"/>
    <cellStyle name="40% - Accent4 8 4 2" xfId="4760"/>
    <cellStyle name="40% - Accent4 8 4 3" xfId="4761"/>
    <cellStyle name="40% - Accent4 8 5" xfId="4762"/>
    <cellStyle name="40% - Accent4 8 6" xfId="4763"/>
    <cellStyle name="40% - Accent4 9" xfId="686"/>
    <cellStyle name="40% - Accent4 9 2" xfId="687"/>
    <cellStyle name="40% - Accent4 9 2 2" xfId="4764"/>
    <cellStyle name="40% - Accent4 9 2 2 2" xfId="4765"/>
    <cellStyle name="40% - Accent4 9 2 2 3" xfId="4766"/>
    <cellStyle name="40% - Accent4 9 2 3" xfId="4767"/>
    <cellStyle name="40% - Accent4 9 2 4" xfId="4768"/>
    <cellStyle name="40% - Accent4 9 3" xfId="4769"/>
    <cellStyle name="40% - Accent4 9 3 2" xfId="4770"/>
    <cellStyle name="40% - Accent4 9 3 3" xfId="4771"/>
    <cellStyle name="40% - Accent4 9 4" xfId="4772"/>
    <cellStyle name="40% - Accent4 9 4 2" xfId="4773"/>
    <cellStyle name="40% - Accent4 9 4 3" xfId="4774"/>
    <cellStyle name="40% - Accent4 9 5" xfId="4775"/>
    <cellStyle name="40% - Accent4 9 6" xfId="4776"/>
    <cellStyle name="40% - Accent5" xfId="122" builtinId="47" customBuiltin="1"/>
    <cellStyle name="40% - Accent5 10" xfId="688"/>
    <cellStyle name="40% - Accent5 10 2" xfId="689"/>
    <cellStyle name="40% - Accent5 10 2 2" xfId="4777"/>
    <cellStyle name="40% - Accent5 10 2 2 2" xfId="4778"/>
    <cellStyle name="40% - Accent5 10 2 2 3" xfId="4779"/>
    <cellStyle name="40% - Accent5 10 2 3" xfId="4780"/>
    <cellStyle name="40% - Accent5 10 2 4" xfId="4781"/>
    <cellStyle name="40% - Accent5 10 3" xfId="4782"/>
    <cellStyle name="40% - Accent5 10 3 2" xfId="4783"/>
    <cellStyle name="40% - Accent5 10 3 3" xfId="4784"/>
    <cellStyle name="40% - Accent5 10 4" xfId="4785"/>
    <cellStyle name="40% - Accent5 10 4 2" xfId="4786"/>
    <cellStyle name="40% - Accent5 10 4 3" xfId="4787"/>
    <cellStyle name="40% - Accent5 10 5" xfId="4788"/>
    <cellStyle name="40% - Accent5 10 6" xfId="4789"/>
    <cellStyle name="40% - Accent5 11" xfId="690"/>
    <cellStyle name="40% - Accent5 11 2" xfId="691"/>
    <cellStyle name="40% - Accent5 11 2 2" xfId="4790"/>
    <cellStyle name="40% - Accent5 11 2 2 2" xfId="4791"/>
    <cellStyle name="40% - Accent5 11 2 2 3" xfId="4792"/>
    <cellStyle name="40% - Accent5 11 2 3" xfId="4793"/>
    <cellStyle name="40% - Accent5 11 2 4" xfId="4794"/>
    <cellStyle name="40% - Accent5 11 3" xfId="4795"/>
    <cellStyle name="40% - Accent5 11 3 2" xfId="4796"/>
    <cellStyle name="40% - Accent5 11 3 3" xfId="4797"/>
    <cellStyle name="40% - Accent5 11 4" xfId="4798"/>
    <cellStyle name="40% - Accent5 11 4 2" xfId="4799"/>
    <cellStyle name="40% - Accent5 11 4 3" xfId="4800"/>
    <cellStyle name="40% - Accent5 11 5" xfId="4801"/>
    <cellStyle name="40% - Accent5 11 6" xfId="4802"/>
    <cellStyle name="40% - Accent5 12" xfId="692"/>
    <cellStyle name="40% - Accent5 12 2" xfId="693"/>
    <cellStyle name="40% - Accent5 12 2 2" xfId="4803"/>
    <cellStyle name="40% - Accent5 12 2 2 2" xfId="4804"/>
    <cellStyle name="40% - Accent5 12 2 2 3" xfId="4805"/>
    <cellStyle name="40% - Accent5 12 2 3" xfId="4806"/>
    <cellStyle name="40% - Accent5 12 2 4" xfId="4807"/>
    <cellStyle name="40% - Accent5 12 3" xfId="4808"/>
    <cellStyle name="40% - Accent5 12 3 2" xfId="4809"/>
    <cellStyle name="40% - Accent5 12 3 3" xfId="4810"/>
    <cellStyle name="40% - Accent5 12 4" xfId="4811"/>
    <cellStyle name="40% - Accent5 12 4 2" xfId="4812"/>
    <cellStyle name="40% - Accent5 12 4 3" xfId="4813"/>
    <cellStyle name="40% - Accent5 12 5" xfId="4814"/>
    <cellStyle name="40% - Accent5 12 6" xfId="4815"/>
    <cellStyle name="40% - Accent5 13" xfId="694"/>
    <cellStyle name="40% - Accent5 13 2" xfId="695"/>
    <cellStyle name="40% - Accent5 13 2 2" xfId="4816"/>
    <cellStyle name="40% - Accent5 13 2 2 2" xfId="4817"/>
    <cellStyle name="40% - Accent5 13 2 2 3" xfId="4818"/>
    <cellStyle name="40% - Accent5 13 2 3" xfId="4819"/>
    <cellStyle name="40% - Accent5 13 2 4" xfId="4820"/>
    <cellStyle name="40% - Accent5 13 3" xfId="4821"/>
    <cellStyle name="40% - Accent5 13 3 2" xfId="4822"/>
    <cellStyle name="40% - Accent5 13 3 3" xfId="4823"/>
    <cellStyle name="40% - Accent5 13 4" xfId="4824"/>
    <cellStyle name="40% - Accent5 13 4 2" xfId="4825"/>
    <cellStyle name="40% - Accent5 13 4 3" xfId="4826"/>
    <cellStyle name="40% - Accent5 13 5" xfId="4827"/>
    <cellStyle name="40% - Accent5 13 6" xfId="4828"/>
    <cellStyle name="40% - Accent5 14" xfId="696"/>
    <cellStyle name="40% - Accent5 14 2" xfId="697"/>
    <cellStyle name="40% - Accent5 14 2 2" xfId="4829"/>
    <cellStyle name="40% - Accent5 14 2 2 2" xfId="4830"/>
    <cellStyle name="40% - Accent5 14 2 2 3" xfId="4831"/>
    <cellStyle name="40% - Accent5 14 2 3" xfId="4832"/>
    <cellStyle name="40% - Accent5 14 2 4" xfId="4833"/>
    <cellStyle name="40% - Accent5 14 3" xfId="4834"/>
    <cellStyle name="40% - Accent5 14 3 2" xfId="4835"/>
    <cellStyle name="40% - Accent5 14 3 3" xfId="4836"/>
    <cellStyle name="40% - Accent5 14 4" xfId="4837"/>
    <cellStyle name="40% - Accent5 14 4 2" xfId="4838"/>
    <cellStyle name="40% - Accent5 14 4 3" xfId="4839"/>
    <cellStyle name="40% - Accent5 14 5" xfId="4840"/>
    <cellStyle name="40% - Accent5 14 6" xfId="4841"/>
    <cellStyle name="40% - Accent5 15" xfId="698"/>
    <cellStyle name="40% - Accent5 15 2" xfId="699"/>
    <cellStyle name="40% - Accent5 15 2 2" xfId="4842"/>
    <cellStyle name="40% - Accent5 15 2 2 2" xfId="4843"/>
    <cellStyle name="40% - Accent5 15 2 2 3" xfId="4844"/>
    <cellStyle name="40% - Accent5 15 2 3" xfId="4845"/>
    <cellStyle name="40% - Accent5 15 2 4" xfId="4846"/>
    <cellStyle name="40% - Accent5 15 3" xfId="4847"/>
    <cellStyle name="40% - Accent5 15 3 2" xfId="4848"/>
    <cellStyle name="40% - Accent5 15 3 3" xfId="4849"/>
    <cellStyle name="40% - Accent5 15 4" xfId="4850"/>
    <cellStyle name="40% - Accent5 15 4 2" xfId="4851"/>
    <cellStyle name="40% - Accent5 15 4 3" xfId="4852"/>
    <cellStyle name="40% - Accent5 15 5" xfId="4853"/>
    <cellStyle name="40% - Accent5 15 6" xfId="4854"/>
    <cellStyle name="40% - Accent5 16" xfId="700"/>
    <cellStyle name="40% - Accent5 16 2" xfId="701"/>
    <cellStyle name="40% - Accent5 16 2 2" xfId="4855"/>
    <cellStyle name="40% - Accent5 16 2 2 2" xfId="4856"/>
    <cellStyle name="40% - Accent5 16 2 2 3" xfId="4857"/>
    <cellStyle name="40% - Accent5 16 2 3" xfId="4858"/>
    <cellStyle name="40% - Accent5 16 2 4" xfId="4859"/>
    <cellStyle name="40% - Accent5 16 3" xfId="4860"/>
    <cellStyle name="40% - Accent5 16 3 2" xfId="4861"/>
    <cellStyle name="40% - Accent5 16 3 3" xfId="4862"/>
    <cellStyle name="40% - Accent5 16 4" xfId="4863"/>
    <cellStyle name="40% - Accent5 16 4 2" xfId="4864"/>
    <cellStyle name="40% - Accent5 16 4 3" xfId="4865"/>
    <cellStyle name="40% - Accent5 16 5" xfId="4866"/>
    <cellStyle name="40% - Accent5 16 6" xfId="4867"/>
    <cellStyle name="40% - Accent5 17" xfId="702"/>
    <cellStyle name="40% - Accent5 17 2" xfId="703"/>
    <cellStyle name="40% - Accent5 17 2 2" xfId="4868"/>
    <cellStyle name="40% - Accent5 17 2 2 2" xfId="4869"/>
    <cellStyle name="40% - Accent5 17 2 2 3" xfId="4870"/>
    <cellStyle name="40% - Accent5 17 2 3" xfId="4871"/>
    <cellStyle name="40% - Accent5 17 2 4" xfId="4872"/>
    <cellStyle name="40% - Accent5 17 3" xfId="4873"/>
    <cellStyle name="40% - Accent5 17 3 2" xfId="4874"/>
    <cellStyle name="40% - Accent5 17 3 3" xfId="4875"/>
    <cellStyle name="40% - Accent5 17 4" xfId="4876"/>
    <cellStyle name="40% - Accent5 17 4 2" xfId="4877"/>
    <cellStyle name="40% - Accent5 17 4 3" xfId="4878"/>
    <cellStyle name="40% - Accent5 17 5" xfId="4879"/>
    <cellStyle name="40% - Accent5 17 6" xfId="4880"/>
    <cellStyle name="40% - Accent5 18" xfId="704"/>
    <cellStyle name="40% - Accent5 18 2" xfId="705"/>
    <cellStyle name="40% - Accent5 18 2 2" xfId="4881"/>
    <cellStyle name="40% - Accent5 18 2 2 2" xfId="4882"/>
    <cellStyle name="40% - Accent5 18 2 2 3" xfId="4883"/>
    <cellStyle name="40% - Accent5 18 2 3" xfId="4884"/>
    <cellStyle name="40% - Accent5 18 2 4" xfId="4885"/>
    <cellStyle name="40% - Accent5 18 3" xfId="4886"/>
    <cellStyle name="40% - Accent5 18 3 2" xfId="4887"/>
    <cellStyle name="40% - Accent5 18 3 3" xfId="4888"/>
    <cellStyle name="40% - Accent5 18 4" xfId="4889"/>
    <cellStyle name="40% - Accent5 18 4 2" xfId="4890"/>
    <cellStyle name="40% - Accent5 18 4 3" xfId="4891"/>
    <cellStyle name="40% - Accent5 18 5" xfId="4892"/>
    <cellStyle name="40% - Accent5 18 6" xfId="4893"/>
    <cellStyle name="40% - Accent5 19" xfId="706"/>
    <cellStyle name="40% - Accent5 19 2" xfId="707"/>
    <cellStyle name="40% - Accent5 19 2 2" xfId="4894"/>
    <cellStyle name="40% - Accent5 19 2 2 2" xfId="4895"/>
    <cellStyle name="40% - Accent5 19 2 2 3" xfId="4896"/>
    <cellStyle name="40% - Accent5 19 2 3" xfId="4897"/>
    <cellStyle name="40% - Accent5 19 2 4" xfId="4898"/>
    <cellStyle name="40% - Accent5 19 3" xfId="4899"/>
    <cellStyle name="40% - Accent5 19 3 2" xfId="4900"/>
    <cellStyle name="40% - Accent5 19 3 3" xfId="4901"/>
    <cellStyle name="40% - Accent5 19 4" xfId="4902"/>
    <cellStyle name="40% - Accent5 19 4 2" xfId="4903"/>
    <cellStyle name="40% - Accent5 19 4 3" xfId="4904"/>
    <cellStyle name="40% - Accent5 19 5" xfId="4905"/>
    <cellStyle name="40% - Accent5 19 6" xfId="4906"/>
    <cellStyle name="40% - Accent5 2" xfId="708"/>
    <cellStyle name="40% - Accent5 2 2" xfId="709"/>
    <cellStyle name="40% - Accent5 2 3" xfId="710"/>
    <cellStyle name="40% - Accent5 2 3 2" xfId="711"/>
    <cellStyle name="40% - Accent5 2 3 2 2" xfId="4907"/>
    <cellStyle name="40% - Accent5 2 3 2 2 2" xfId="4908"/>
    <cellStyle name="40% - Accent5 2 3 2 2 3" xfId="4909"/>
    <cellStyle name="40% - Accent5 2 3 2 3" xfId="4910"/>
    <cellStyle name="40% - Accent5 2 3 2 4" xfId="4911"/>
    <cellStyle name="40% - Accent5 2 3 3" xfId="4912"/>
    <cellStyle name="40% - Accent5 2 3 3 2" xfId="4913"/>
    <cellStyle name="40% - Accent5 2 3 3 3" xfId="4914"/>
    <cellStyle name="40% - Accent5 2 3 4" xfId="4915"/>
    <cellStyle name="40% - Accent5 2 3 4 2" xfId="4916"/>
    <cellStyle name="40% - Accent5 2 3 4 3" xfId="4917"/>
    <cellStyle name="40% - Accent5 2 3 5" xfId="4918"/>
    <cellStyle name="40% - Accent5 2 3 6" xfId="4919"/>
    <cellStyle name="40% - Accent5 2 4" xfId="6640"/>
    <cellStyle name="40% - Accent5 20" xfId="712"/>
    <cellStyle name="40% - Accent5 20 2" xfId="713"/>
    <cellStyle name="40% - Accent5 20 2 2" xfId="4920"/>
    <cellStyle name="40% - Accent5 20 2 2 2" xfId="4921"/>
    <cellStyle name="40% - Accent5 20 2 2 3" xfId="4922"/>
    <cellStyle name="40% - Accent5 20 2 3" xfId="4923"/>
    <cellStyle name="40% - Accent5 20 2 4" xfId="4924"/>
    <cellStyle name="40% - Accent5 20 3" xfId="4925"/>
    <cellStyle name="40% - Accent5 20 3 2" xfId="4926"/>
    <cellStyle name="40% - Accent5 20 3 3" xfId="4927"/>
    <cellStyle name="40% - Accent5 20 4" xfId="4928"/>
    <cellStyle name="40% - Accent5 20 4 2" xfId="4929"/>
    <cellStyle name="40% - Accent5 20 4 3" xfId="4930"/>
    <cellStyle name="40% - Accent5 20 5" xfId="4931"/>
    <cellStyle name="40% - Accent5 20 6" xfId="4932"/>
    <cellStyle name="40% - Accent5 21" xfId="714"/>
    <cellStyle name="40% - Accent5 22" xfId="715"/>
    <cellStyle name="40% - Accent5 22 2" xfId="716"/>
    <cellStyle name="40% - Accent5 22 2 2" xfId="4933"/>
    <cellStyle name="40% - Accent5 22 2 2 2" xfId="4934"/>
    <cellStyle name="40% - Accent5 22 2 2 3" xfId="4935"/>
    <cellStyle name="40% - Accent5 22 2 3" xfId="4936"/>
    <cellStyle name="40% - Accent5 22 2 4" xfId="4937"/>
    <cellStyle name="40% - Accent5 22 3" xfId="4938"/>
    <cellStyle name="40% - Accent5 22 3 2" xfId="4939"/>
    <cellStyle name="40% - Accent5 22 3 3" xfId="4940"/>
    <cellStyle name="40% - Accent5 22 4" xfId="4941"/>
    <cellStyle name="40% - Accent5 22 4 2" xfId="4942"/>
    <cellStyle name="40% - Accent5 22 4 3" xfId="4943"/>
    <cellStyle name="40% - Accent5 22 5" xfId="4944"/>
    <cellStyle name="40% - Accent5 22 6" xfId="4945"/>
    <cellStyle name="40% - Accent5 23" xfId="717"/>
    <cellStyle name="40% - Accent5 23 2" xfId="4946"/>
    <cellStyle name="40% - Accent5 23 2 2" xfId="4947"/>
    <cellStyle name="40% - Accent5 23 2 3" xfId="4948"/>
    <cellStyle name="40% - Accent5 23 3" xfId="4949"/>
    <cellStyle name="40% - Accent5 23 4" xfId="4950"/>
    <cellStyle name="40% - Accent5 24" xfId="718"/>
    <cellStyle name="40% - Accent5 24 2" xfId="4951"/>
    <cellStyle name="40% - Accent5 24 3" xfId="4952"/>
    <cellStyle name="40% - Accent5 25" xfId="719"/>
    <cellStyle name="40% - Accent5 25 2" xfId="4953"/>
    <cellStyle name="40% - Accent5 25 3" xfId="4954"/>
    <cellStyle name="40% - Accent5 26" xfId="4955"/>
    <cellStyle name="40% - Accent5 27" xfId="4956"/>
    <cellStyle name="40% - Accent5 28" xfId="4957"/>
    <cellStyle name="40% - Accent5 29" xfId="4958"/>
    <cellStyle name="40% - Accent5 3" xfId="720"/>
    <cellStyle name="40% - Accent5 3 2" xfId="721"/>
    <cellStyle name="40% - Accent5 3 3" xfId="722"/>
    <cellStyle name="40% - Accent5 3 3 2" xfId="723"/>
    <cellStyle name="40% - Accent5 3 3 2 2" xfId="4959"/>
    <cellStyle name="40% - Accent5 3 3 2 2 2" xfId="4960"/>
    <cellStyle name="40% - Accent5 3 3 2 2 3" xfId="4961"/>
    <cellStyle name="40% - Accent5 3 3 2 3" xfId="4962"/>
    <cellStyle name="40% - Accent5 3 3 2 4" xfId="4963"/>
    <cellStyle name="40% - Accent5 3 3 3" xfId="4964"/>
    <cellStyle name="40% - Accent5 3 3 3 2" xfId="4965"/>
    <cellStyle name="40% - Accent5 3 3 3 3" xfId="4966"/>
    <cellStyle name="40% - Accent5 3 3 4" xfId="4967"/>
    <cellStyle name="40% - Accent5 3 3 4 2" xfId="4968"/>
    <cellStyle name="40% - Accent5 3 3 4 3" xfId="4969"/>
    <cellStyle name="40% - Accent5 3 3 5" xfId="4970"/>
    <cellStyle name="40% - Accent5 3 3 6" xfId="4971"/>
    <cellStyle name="40% - Accent5 4" xfId="724"/>
    <cellStyle name="40% - Accent5 4 2" xfId="725"/>
    <cellStyle name="40% - Accent5 4 2 2" xfId="726"/>
    <cellStyle name="40% - Accent5 4 2 2 2" xfId="4972"/>
    <cellStyle name="40% - Accent5 4 2 2 2 2" xfId="4973"/>
    <cellStyle name="40% - Accent5 4 2 2 2 3" xfId="4974"/>
    <cellStyle name="40% - Accent5 4 2 2 3" xfId="4975"/>
    <cellStyle name="40% - Accent5 4 2 2 4" xfId="4976"/>
    <cellStyle name="40% - Accent5 4 2 3" xfId="4977"/>
    <cellStyle name="40% - Accent5 4 2 3 2" xfId="4978"/>
    <cellStyle name="40% - Accent5 4 2 3 3" xfId="4979"/>
    <cellStyle name="40% - Accent5 4 2 4" xfId="4980"/>
    <cellStyle name="40% - Accent5 4 2 4 2" xfId="4981"/>
    <cellStyle name="40% - Accent5 4 2 4 3" xfId="4982"/>
    <cellStyle name="40% - Accent5 4 2 5" xfId="4983"/>
    <cellStyle name="40% - Accent5 4 2 6" xfId="4984"/>
    <cellStyle name="40% - Accent5 4 3" xfId="727"/>
    <cellStyle name="40% - Accent5 4 3 2" xfId="4985"/>
    <cellStyle name="40% - Accent5 4 3 2 2" xfId="4986"/>
    <cellStyle name="40% - Accent5 4 3 2 3" xfId="4987"/>
    <cellStyle name="40% - Accent5 4 3 3" xfId="4988"/>
    <cellStyle name="40% - Accent5 4 3 4" xfId="4989"/>
    <cellStyle name="40% - Accent5 4 4" xfId="4990"/>
    <cellStyle name="40% - Accent5 4 4 2" xfId="4991"/>
    <cellStyle name="40% - Accent5 4 4 3" xfId="4992"/>
    <cellStyle name="40% - Accent5 4 5" xfId="4993"/>
    <cellStyle name="40% - Accent5 4 5 2" xfId="4994"/>
    <cellStyle name="40% - Accent5 4 5 3" xfId="4995"/>
    <cellStyle name="40% - Accent5 4 6" xfId="4996"/>
    <cellStyle name="40% - Accent5 4 7" xfId="4997"/>
    <cellStyle name="40% - Accent5 5" xfId="728"/>
    <cellStyle name="40% - Accent5 5 2" xfId="729"/>
    <cellStyle name="40% - Accent5 5 2 2" xfId="4998"/>
    <cellStyle name="40% - Accent5 5 2 2 2" xfId="4999"/>
    <cellStyle name="40% - Accent5 5 2 2 3" xfId="5000"/>
    <cellStyle name="40% - Accent5 5 2 3" xfId="5001"/>
    <cellStyle name="40% - Accent5 5 2 4" xfId="5002"/>
    <cellStyle name="40% - Accent5 5 3" xfId="5003"/>
    <cellStyle name="40% - Accent5 5 3 2" xfId="5004"/>
    <cellStyle name="40% - Accent5 5 3 3" xfId="5005"/>
    <cellStyle name="40% - Accent5 5 4" xfId="5006"/>
    <cellStyle name="40% - Accent5 5 4 2" xfId="5007"/>
    <cellStyle name="40% - Accent5 5 4 3" xfId="5008"/>
    <cellStyle name="40% - Accent5 5 5" xfId="5009"/>
    <cellStyle name="40% - Accent5 5 6" xfId="5010"/>
    <cellStyle name="40% - Accent5 6" xfId="730"/>
    <cellStyle name="40% - Accent5 6 2" xfId="731"/>
    <cellStyle name="40% - Accent5 6 2 2" xfId="5011"/>
    <cellStyle name="40% - Accent5 6 2 2 2" xfId="5012"/>
    <cellStyle name="40% - Accent5 6 2 2 3" xfId="5013"/>
    <cellStyle name="40% - Accent5 6 2 3" xfId="5014"/>
    <cellStyle name="40% - Accent5 6 2 4" xfId="5015"/>
    <cellStyle name="40% - Accent5 6 3" xfId="5016"/>
    <cellStyle name="40% - Accent5 6 3 2" xfId="5017"/>
    <cellStyle name="40% - Accent5 6 3 3" xfId="5018"/>
    <cellStyle name="40% - Accent5 6 4" xfId="5019"/>
    <cellStyle name="40% - Accent5 6 4 2" xfId="5020"/>
    <cellStyle name="40% - Accent5 6 4 3" xfId="5021"/>
    <cellStyle name="40% - Accent5 6 5" xfId="5022"/>
    <cellStyle name="40% - Accent5 6 6" xfId="5023"/>
    <cellStyle name="40% - Accent5 7" xfId="732"/>
    <cellStyle name="40% - Accent5 7 2" xfId="733"/>
    <cellStyle name="40% - Accent5 7 2 2" xfId="5024"/>
    <cellStyle name="40% - Accent5 7 2 2 2" xfId="5025"/>
    <cellStyle name="40% - Accent5 7 2 2 3" xfId="5026"/>
    <cellStyle name="40% - Accent5 7 2 3" xfId="5027"/>
    <cellStyle name="40% - Accent5 7 2 4" xfId="5028"/>
    <cellStyle name="40% - Accent5 7 3" xfId="5029"/>
    <cellStyle name="40% - Accent5 7 3 2" xfId="5030"/>
    <cellStyle name="40% - Accent5 7 3 3" xfId="5031"/>
    <cellStyle name="40% - Accent5 7 4" xfId="5032"/>
    <cellStyle name="40% - Accent5 7 4 2" xfId="5033"/>
    <cellStyle name="40% - Accent5 7 4 3" xfId="5034"/>
    <cellStyle name="40% - Accent5 7 5" xfId="5035"/>
    <cellStyle name="40% - Accent5 7 6" xfId="5036"/>
    <cellStyle name="40% - Accent5 8" xfId="734"/>
    <cellStyle name="40% - Accent5 8 2" xfId="735"/>
    <cellStyle name="40% - Accent5 8 2 2" xfId="5037"/>
    <cellStyle name="40% - Accent5 8 2 2 2" xfId="5038"/>
    <cellStyle name="40% - Accent5 8 2 2 3" xfId="5039"/>
    <cellStyle name="40% - Accent5 8 2 3" xfId="5040"/>
    <cellStyle name="40% - Accent5 8 2 4" xfId="5041"/>
    <cellStyle name="40% - Accent5 8 3" xfId="5042"/>
    <cellStyle name="40% - Accent5 8 3 2" xfId="5043"/>
    <cellStyle name="40% - Accent5 8 3 3" xfId="5044"/>
    <cellStyle name="40% - Accent5 8 4" xfId="5045"/>
    <cellStyle name="40% - Accent5 8 4 2" xfId="5046"/>
    <cellStyle name="40% - Accent5 8 4 3" xfId="5047"/>
    <cellStyle name="40% - Accent5 8 5" xfId="5048"/>
    <cellStyle name="40% - Accent5 8 6" xfId="5049"/>
    <cellStyle name="40% - Accent5 9" xfId="736"/>
    <cellStyle name="40% - Accent5 9 2" xfId="737"/>
    <cellStyle name="40% - Accent5 9 2 2" xfId="5050"/>
    <cellStyle name="40% - Accent5 9 2 2 2" xfId="5051"/>
    <cellStyle name="40% - Accent5 9 2 2 3" xfId="5052"/>
    <cellStyle name="40% - Accent5 9 2 3" xfId="5053"/>
    <cellStyle name="40% - Accent5 9 2 4" xfId="5054"/>
    <cellStyle name="40% - Accent5 9 3" xfId="5055"/>
    <cellStyle name="40% - Accent5 9 3 2" xfId="5056"/>
    <cellStyle name="40% - Accent5 9 3 3" xfId="5057"/>
    <cellStyle name="40% - Accent5 9 4" xfId="5058"/>
    <cellStyle name="40% - Accent5 9 4 2" xfId="5059"/>
    <cellStyle name="40% - Accent5 9 4 3" xfId="5060"/>
    <cellStyle name="40% - Accent5 9 5" xfId="5061"/>
    <cellStyle name="40% - Accent5 9 6" xfId="5062"/>
    <cellStyle name="40% - Accent6" xfId="126" builtinId="51" customBuiltin="1"/>
    <cellStyle name="40% - Accent6 10" xfId="738"/>
    <cellStyle name="40% - Accent6 10 2" xfId="739"/>
    <cellStyle name="40% - Accent6 10 2 2" xfId="5063"/>
    <cellStyle name="40% - Accent6 10 2 2 2" xfId="5064"/>
    <cellStyle name="40% - Accent6 10 2 2 3" xfId="5065"/>
    <cellStyle name="40% - Accent6 10 2 3" xfId="5066"/>
    <cellStyle name="40% - Accent6 10 2 4" xfId="5067"/>
    <cellStyle name="40% - Accent6 10 3" xfId="5068"/>
    <cellStyle name="40% - Accent6 10 3 2" xfId="5069"/>
    <cellStyle name="40% - Accent6 10 3 3" xfId="5070"/>
    <cellStyle name="40% - Accent6 10 4" xfId="5071"/>
    <cellStyle name="40% - Accent6 10 4 2" xfId="5072"/>
    <cellStyle name="40% - Accent6 10 4 3" xfId="5073"/>
    <cellStyle name="40% - Accent6 10 5" xfId="5074"/>
    <cellStyle name="40% - Accent6 10 6" xfId="5075"/>
    <cellStyle name="40% - Accent6 11" xfId="740"/>
    <cellStyle name="40% - Accent6 11 2" xfId="741"/>
    <cellStyle name="40% - Accent6 11 2 2" xfId="5076"/>
    <cellStyle name="40% - Accent6 11 2 2 2" xfId="5077"/>
    <cellStyle name="40% - Accent6 11 2 2 3" xfId="5078"/>
    <cellStyle name="40% - Accent6 11 2 3" xfId="5079"/>
    <cellStyle name="40% - Accent6 11 2 4" xfId="5080"/>
    <cellStyle name="40% - Accent6 11 3" xfId="5081"/>
    <cellStyle name="40% - Accent6 11 3 2" xfId="5082"/>
    <cellStyle name="40% - Accent6 11 3 3" xfId="5083"/>
    <cellStyle name="40% - Accent6 11 4" xfId="5084"/>
    <cellStyle name="40% - Accent6 11 4 2" xfId="5085"/>
    <cellStyle name="40% - Accent6 11 4 3" xfId="5086"/>
    <cellStyle name="40% - Accent6 11 5" xfId="5087"/>
    <cellStyle name="40% - Accent6 11 6" xfId="5088"/>
    <cellStyle name="40% - Accent6 12" xfId="742"/>
    <cellStyle name="40% - Accent6 12 2" xfId="743"/>
    <cellStyle name="40% - Accent6 12 2 2" xfId="5089"/>
    <cellStyle name="40% - Accent6 12 2 2 2" xfId="5090"/>
    <cellStyle name="40% - Accent6 12 2 2 3" xfId="5091"/>
    <cellStyle name="40% - Accent6 12 2 3" xfId="5092"/>
    <cellStyle name="40% - Accent6 12 2 4" xfId="5093"/>
    <cellStyle name="40% - Accent6 12 3" xfId="5094"/>
    <cellStyle name="40% - Accent6 12 3 2" xfId="5095"/>
    <cellStyle name="40% - Accent6 12 3 3" xfId="5096"/>
    <cellStyle name="40% - Accent6 12 4" xfId="5097"/>
    <cellStyle name="40% - Accent6 12 4 2" xfId="5098"/>
    <cellStyle name="40% - Accent6 12 4 3" xfId="5099"/>
    <cellStyle name="40% - Accent6 12 5" xfId="5100"/>
    <cellStyle name="40% - Accent6 12 6" xfId="5101"/>
    <cellStyle name="40% - Accent6 13" xfId="744"/>
    <cellStyle name="40% - Accent6 13 2" xfId="745"/>
    <cellStyle name="40% - Accent6 13 2 2" xfId="5102"/>
    <cellStyle name="40% - Accent6 13 2 2 2" xfId="5103"/>
    <cellStyle name="40% - Accent6 13 2 2 3" xfId="5104"/>
    <cellStyle name="40% - Accent6 13 2 3" xfId="5105"/>
    <cellStyle name="40% - Accent6 13 2 4" xfId="5106"/>
    <cellStyle name="40% - Accent6 13 3" xfId="5107"/>
    <cellStyle name="40% - Accent6 13 3 2" xfId="5108"/>
    <cellStyle name="40% - Accent6 13 3 3" xfId="5109"/>
    <cellStyle name="40% - Accent6 13 4" xfId="5110"/>
    <cellStyle name="40% - Accent6 13 4 2" xfId="5111"/>
    <cellStyle name="40% - Accent6 13 4 3" xfId="5112"/>
    <cellStyle name="40% - Accent6 13 5" xfId="5113"/>
    <cellStyle name="40% - Accent6 13 6" xfId="5114"/>
    <cellStyle name="40% - Accent6 14" xfId="746"/>
    <cellStyle name="40% - Accent6 14 2" xfId="747"/>
    <cellStyle name="40% - Accent6 14 2 2" xfId="5115"/>
    <cellStyle name="40% - Accent6 14 2 2 2" xfId="5116"/>
    <cellStyle name="40% - Accent6 14 2 2 3" xfId="5117"/>
    <cellStyle name="40% - Accent6 14 2 3" xfId="5118"/>
    <cellStyle name="40% - Accent6 14 2 4" xfId="5119"/>
    <cellStyle name="40% - Accent6 14 3" xfId="5120"/>
    <cellStyle name="40% - Accent6 14 3 2" xfId="5121"/>
    <cellStyle name="40% - Accent6 14 3 3" xfId="5122"/>
    <cellStyle name="40% - Accent6 14 4" xfId="5123"/>
    <cellStyle name="40% - Accent6 14 4 2" xfId="5124"/>
    <cellStyle name="40% - Accent6 14 4 3" xfId="5125"/>
    <cellStyle name="40% - Accent6 14 5" xfId="5126"/>
    <cellStyle name="40% - Accent6 14 6" xfId="5127"/>
    <cellStyle name="40% - Accent6 15" xfId="748"/>
    <cellStyle name="40% - Accent6 15 2" xfId="749"/>
    <cellStyle name="40% - Accent6 15 2 2" xfId="5128"/>
    <cellStyle name="40% - Accent6 15 2 2 2" xfId="5129"/>
    <cellStyle name="40% - Accent6 15 2 2 3" xfId="5130"/>
    <cellStyle name="40% - Accent6 15 2 3" xfId="5131"/>
    <cellStyle name="40% - Accent6 15 2 4" xfId="5132"/>
    <cellStyle name="40% - Accent6 15 3" xfId="5133"/>
    <cellStyle name="40% - Accent6 15 3 2" xfId="5134"/>
    <cellStyle name="40% - Accent6 15 3 3" xfId="5135"/>
    <cellStyle name="40% - Accent6 15 4" xfId="5136"/>
    <cellStyle name="40% - Accent6 15 4 2" xfId="5137"/>
    <cellStyle name="40% - Accent6 15 4 3" xfId="5138"/>
    <cellStyle name="40% - Accent6 15 5" xfId="5139"/>
    <cellStyle name="40% - Accent6 15 6" xfId="5140"/>
    <cellStyle name="40% - Accent6 16" xfId="750"/>
    <cellStyle name="40% - Accent6 16 2" xfId="751"/>
    <cellStyle name="40% - Accent6 16 2 2" xfId="5141"/>
    <cellStyle name="40% - Accent6 16 2 2 2" xfId="5142"/>
    <cellStyle name="40% - Accent6 16 2 2 3" xfId="5143"/>
    <cellStyle name="40% - Accent6 16 2 3" xfId="5144"/>
    <cellStyle name="40% - Accent6 16 2 4" xfId="5145"/>
    <cellStyle name="40% - Accent6 16 3" xfId="5146"/>
    <cellStyle name="40% - Accent6 16 3 2" xfId="5147"/>
    <cellStyle name="40% - Accent6 16 3 3" xfId="5148"/>
    <cellStyle name="40% - Accent6 16 4" xfId="5149"/>
    <cellStyle name="40% - Accent6 16 4 2" xfId="5150"/>
    <cellStyle name="40% - Accent6 16 4 3" xfId="5151"/>
    <cellStyle name="40% - Accent6 16 5" xfId="5152"/>
    <cellStyle name="40% - Accent6 16 6" xfId="5153"/>
    <cellStyle name="40% - Accent6 17" xfId="752"/>
    <cellStyle name="40% - Accent6 17 2" xfId="753"/>
    <cellStyle name="40% - Accent6 17 2 2" xfId="5154"/>
    <cellStyle name="40% - Accent6 17 2 2 2" xfId="5155"/>
    <cellStyle name="40% - Accent6 17 2 2 3" xfId="5156"/>
    <cellStyle name="40% - Accent6 17 2 3" xfId="5157"/>
    <cellStyle name="40% - Accent6 17 2 4" xfId="5158"/>
    <cellStyle name="40% - Accent6 17 3" xfId="5159"/>
    <cellStyle name="40% - Accent6 17 3 2" xfId="5160"/>
    <cellStyle name="40% - Accent6 17 3 3" xfId="5161"/>
    <cellStyle name="40% - Accent6 17 4" xfId="5162"/>
    <cellStyle name="40% - Accent6 17 4 2" xfId="5163"/>
    <cellStyle name="40% - Accent6 17 4 3" xfId="5164"/>
    <cellStyle name="40% - Accent6 17 5" xfId="5165"/>
    <cellStyle name="40% - Accent6 17 6" xfId="5166"/>
    <cellStyle name="40% - Accent6 18" xfId="754"/>
    <cellStyle name="40% - Accent6 18 2" xfId="755"/>
    <cellStyle name="40% - Accent6 18 2 2" xfId="5167"/>
    <cellStyle name="40% - Accent6 18 2 2 2" xfId="5168"/>
    <cellStyle name="40% - Accent6 18 2 2 3" xfId="5169"/>
    <cellStyle name="40% - Accent6 18 2 3" xfId="5170"/>
    <cellStyle name="40% - Accent6 18 2 4" xfId="5171"/>
    <cellStyle name="40% - Accent6 18 3" xfId="5172"/>
    <cellStyle name="40% - Accent6 18 3 2" xfId="5173"/>
    <cellStyle name="40% - Accent6 18 3 3" xfId="5174"/>
    <cellStyle name="40% - Accent6 18 4" xfId="5175"/>
    <cellStyle name="40% - Accent6 18 4 2" xfId="5176"/>
    <cellStyle name="40% - Accent6 18 4 3" xfId="5177"/>
    <cellStyle name="40% - Accent6 18 5" xfId="5178"/>
    <cellStyle name="40% - Accent6 18 6" xfId="5179"/>
    <cellStyle name="40% - Accent6 19" xfId="756"/>
    <cellStyle name="40% - Accent6 19 2" xfId="757"/>
    <cellStyle name="40% - Accent6 19 2 2" xfId="5180"/>
    <cellStyle name="40% - Accent6 19 2 2 2" xfId="5181"/>
    <cellStyle name="40% - Accent6 19 2 2 3" xfId="5182"/>
    <cellStyle name="40% - Accent6 19 2 3" xfId="5183"/>
    <cellStyle name="40% - Accent6 19 2 4" xfId="5184"/>
    <cellStyle name="40% - Accent6 19 3" xfId="5185"/>
    <cellStyle name="40% - Accent6 19 3 2" xfId="5186"/>
    <cellStyle name="40% - Accent6 19 3 3" xfId="5187"/>
    <cellStyle name="40% - Accent6 19 4" xfId="5188"/>
    <cellStyle name="40% - Accent6 19 4 2" xfId="5189"/>
    <cellStyle name="40% - Accent6 19 4 3" xfId="5190"/>
    <cellStyle name="40% - Accent6 19 5" xfId="5191"/>
    <cellStyle name="40% - Accent6 19 6" xfId="5192"/>
    <cellStyle name="40% - Accent6 2" xfId="758"/>
    <cellStyle name="40% - Accent6 2 2" xfId="759"/>
    <cellStyle name="40% - Accent6 2 3" xfId="760"/>
    <cellStyle name="40% - Accent6 2 3 2" xfId="761"/>
    <cellStyle name="40% - Accent6 2 3 2 2" xfId="5193"/>
    <cellStyle name="40% - Accent6 2 3 2 2 2" xfId="5194"/>
    <cellStyle name="40% - Accent6 2 3 2 2 3" xfId="5195"/>
    <cellStyle name="40% - Accent6 2 3 2 3" xfId="5196"/>
    <cellStyle name="40% - Accent6 2 3 2 4" xfId="5197"/>
    <cellStyle name="40% - Accent6 2 3 3" xfId="5198"/>
    <cellStyle name="40% - Accent6 2 3 3 2" xfId="5199"/>
    <cellStyle name="40% - Accent6 2 3 3 3" xfId="5200"/>
    <cellStyle name="40% - Accent6 2 3 4" xfId="5201"/>
    <cellStyle name="40% - Accent6 2 3 4 2" xfId="5202"/>
    <cellStyle name="40% - Accent6 2 3 4 3" xfId="5203"/>
    <cellStyle name="40% - Accent6 2 3 5" xfId="5204"/>
    <cellStyle name="40% - Accent6 2 3 6" xfId="5205"/>
    <cellStyle name="40% - Accent6 2 4" xfId="6641"/>
    <cellStyle name="40% - Accent6 20" xfId="762"/>
    <cellStyle name="40% - Accent6 20 2" xfId="763"/>
    <cellStyle name="40% - Accent6 20 2 2" xfId="5206"/>
    <cellStyle name="40% - Accent6 20 2 2 2" xfId="5207"/>
    <cellStyle name="40% - Accent6 20 2 2 3" xfId="5208"/>
    <cellStyle name="40% - Accent6 20 2 3" xfId="5209"/>
    <cellStyle name="40% - Accent6 20 2 4" xfId="5210"/>
    <cellStyle name="40% - Accent6 20 3" xfId="5211"/>
    <cellStyle name="40% - Accent6 20 3 2" xfId="5212"/>
    <cellStyle name="40% - Accent6 20 3 3" xfId="5213"/>
    <cellStyle name="40% - Accent6 20 4" xfId="5214"/>
    <cellStyle name="40% - Accent6 20 4 2" xfId="5215"/>
    <cellStyle name="40% - Accent6 20 4 3" xfId="5216"/>
    <cellStyle name="40% - Accent6 20 5" xfId="5217"/>
    <cellStyle name="40% - Accent6 20 6" xfId="5218"/>
    <cellStyle name="40% - Accent6 21" xfId="764"/>
    <cellStyle name="40% - Accent6 22" xfId="765"/>
    <cellStyle name="40% - Accent6 22 2" xfId="766"/>
    <cellStyle name="40% - Accent6 22 2 2" xfId="5219"/>
    <cellStyle name="40% - Accent6 22 2 2 2" xfId="5220"/>
    <cellStyle name="40% - Accent6 22 2 2 3" xfId="5221"/>
    <cellStyle name="40% - Accent6 22 2 3" xfId="5222"/>
    <cellStyle name="40% - Accent6 22 2 4" xfId="5223"/>
    <cellStyle name="40% - Accent6 22 3" xfId="5224"/>
    <cellStyle name="40% - Accent6 22 3 2" xfId="5225"/>
    <cellStyle name="40% - Accent6 22 3 3" xfId="5226"/>
    <cellStyle name="40% - Accent6 22 4" xfId="5227"/>
    <cellStyle name="40% - Accent6 22 4 2" xfId="5228"/>
    <cellStyle name="40% - Accent6 22 4 3" xfId="5229"/>
    <cellStyle name="40% - Accent6 22 5" xfId="5230"/>
    <cellStyle name="40% - Accent6 22 6" xfId="5231"/>
    <cellStyle name="40% - Accent6 23" xfId="767"/>
    <cellStyle name="40% - Accent6 23 2" xfId="5232"/>
    <cellStyle name="40% - Accent6 23 2 2" xfId="5233"/>
    <cellStyle name="40% - Accent6 23 2 3" xfId="5234"/>
    <cellStyle name="40% - Accent6 23 3" xfId="5235"/>
    <cellStyle name="40% - Accent6 23 4" xfId="5236"/>
    <cellStyle name="40% - Accent6 24" xfId="768"/>
    <cellStyle name="40% - Accent6 24 2" xfId="5237"/>
    <cellStyle name="40% - Accent6 24 3" xfId="5238"/>
    <cellStyle name="40% - Accent6 25" xfId="769"/>
    <cellStyle name="40% - Accent6 25 2" xfId="5239"/>
    <cellStyle name="40% - Accent6 25 3" xfId="5240"/>
    <cellStyle name="40% - Accent6 26" xfId="5241"/>
    <cellStyle name="40% - Accent6 27" xfId="5242"/>
    <cellStyle name="40% - Accent6 28" xfId="5243"/>
    <cellStyle name="40% - Accent6 29" xfId="5244"/>
    <cellStyle name="40% - Accent6 3" xfId="770"/>
    <cellStyle name="40% - Accent6 3 2" xfId="771"/>
    <cellStyle name="40% - Accent6 3 3" xfId="772"/>
    <cellStyle name="40% - Accent6 3 3 2" xfId="773"/>
    <cellStyle name="40% - Accent6 3 3 2 2" xfId="5245"/>
    <cellStyle name="40% - Accent6 3 3 2 2 2" xfId="5246"/>
    <cellStyle name="40% - Accent6 3 3 2 2 3" xfId="5247"/>
    <cellStyle name="40% - Accent6 3 3 2 3" xfId="5248"/>
    <cellStyle name="40% - Accent6 3 3 2 4" xfId="5249"/>
    <cellStyle name="40% - Accent6 3 3 3" xfId="5250"/>
    <cellStyle name="40% - Accent6 3 3 3 2" xfId="5251"/>
    <cellStyle name="40% - Accent6 3 3 3 3" xfId="5252"/>
    <cellStyle name="40% - Accent6 3 3 4" xfId="5253"/>
    <cellStyle name="40% - Accent6 3 3 4 2" xfId="5254"/>
    <cellStyle name="40% - Accent6 3 3 4 3" xfId="5255"/>
    <cellStyle name="40% - Accent6 3 3 5" xfId="5256"/>
    <cellStyle name="40% - Accent6 3 3 6" xfId="5257"/>
    <cellStyle name="40% - Accent6 4" xfId="774"/>
    <cellStyle name="40% - Accent6 4 2" xfId="775"/>
    <cellStyle name="40% - Accent6 4 2 2" xfId="776"/>
    <cellStyle name="40% - Accent6 4 2 2 2" xfId="5258"/>
    <cellStyle name="40% - Accent6 4 2 2 2 2" xfId="5259"/>
    <cellStyle name="40% - Accent6 4 2 2 2 3" xfId="5260"/>
    <cellStyle name="40% - Accent6 4 2 2 3" xfId="5261"/>
    <cellStyle name="40% - Accent6 4 2 2 4" xfId="5262"/>
    <cellStyle name="40% - Accent6 4 2 3" xfId="5263"/>
    <cellStyle name="40% - Accent6 4 2 3 2" xfId="5264"/>
    <cellStyle name="40% - Accent6 4 2 3 3" xfId="5265"/>
    <cellStyle name="40% - Accent6 4 2 4" xfId="5266"/>
    <cellStyle name="40% - Accent6 4 2 4 2" xfId="5267"/>
    <cellStyle name="40% - Accent6 4 2 4 3" xfId="5268"/>
    <cellStyle name="40% - Accent6 4 2 5" xfId="5269"/>
    <cellStyle name="40% - Accent6 4 2 6" xfId="5270"/>
    <cellStyle name="40% - Accent6 4 3" xfId="777"/>
    <cellStyle name="40% - Accent6 4 3 2" xfId="5271"/>
    <cellStyle name="40% - Accent6 4 3 2 2" xfId="5272"/>
    <cellStyle name="40% - Accent6 4 3 2 3" xfId="5273"/>
    <cellStyle name="40% - Accent6 4 3 3" xfId="5274"/>
    <cellStyle name="40% - Accent6 4 3 4" xfId="5275"/>
    <cellStyle name="40% - Accent6 4 4" xfId="5276"/>
    <cellStyle name="40% - Accent6 4 4 2" xfId="5277"/>
    <cellStyle name="40% - Accent6 4 4 3" xfId="5278"/>
    <cellStyle name="40% - Accent6 4 5" xfId="5279"/>
    <cellStyle name="40% - Accent6 4 5 2" xfId="5280"/>
    <cellStyle name="40% - Accent6 4 5 3" xfId="5281"/>
    <cellStyle name="40% - Accent6 4 6" xfId="5282"/>
    <cellStyle name="40% - Accent6 4 7" xfId="5283"/>
    <cellStyle name="40% - Accent6 5" xfId="778"/>
    <cellStyle name="40% - Accent6 5 2" xfId="779"/>
    <cellStyle name="40% - Accent6 5 2 2" xfId="5284"/>
    <cellStyle name="40% - Accent6 5 2 2 2" xfId="5285"/>
    <cellStyle name="40% - Accent6 5 2 2 3" xfId="5286"/>
    <cellStyle name="40% - Accent6 5 2 3" xfId="5287"/>
    <cellStyle name="40% - Accent6 5 2 4" xfId="5288"/>
    <cellStyle name="40% - Accent6 5 3" xfId="5289"/>
    <cellStyle name="40% - Accent6 5 3 2" xfId="5290"/>
    <cellStyle name="40% - Accent6 5 3 3" xfId="5291"/>
    <cellStyle name="40% - Accent6 5 4" xfId="5292"/>
    <cellStyle name="40% - Accent6 5 4 2" xfId="5293"/>
    <cellStyle name="40% - Accent6 5 4 3" xfId="5294"/>
    <cellStyle name="40% - Accent6 5 5" xfId="5295"/>
    <cellStyle name="40% - Accent6 5 6" xfId="5296"/>
    <cellStyle name="40% - Accent6 6" xfId="780"/>
    <cellStyle name="40% - Accent6 6 2" xfId="781"/>
    <cellStyle name="40% - Accent6 6 2 2" xfId="5297"/>
    <cellStyle name="40% - Accent6 6 2 2 2" xfId="5298"/>
    <cellStyle name="40% - Accent6 6 2 2 3" xfId="5299"/>
    <cellStyle name="40% - Accent6 6 2 3" xfId="5300"/>
    <cellStyle name="40% - Accent6 6 2 4" xfId="5301"/>
    <cellStyle name="40% - Accent6 6 3" xfId="5302"/>
    <cellStyle name="40% - Accent6 6 3 2" xfId="5303"/>
    <cellStyle name="40% - Accent6 6 3 3" xfId="5304"/>
    <cellStyle name="40% - Accent6 6 4" xfId="5305"/>
    <cellStyle name="40% - Accent6 6 4 2" xfId="5306"/>
    <cellStyle name="40% - Accent6 6 4 3" xfId="5307"/>
    <cellStyle name="40% - Accent6 6 5" xfId="5308"/>
    <cellStyle name="40% - Accent6 6 6" xfId="5309"/>
    <cellStyle name="40% - Accent6 7" xfId="782"/>
    <cellStyle name="40% - Accent6 7 2" xfId="783"/>
    <cellStyle name="40% - Accent6 7 2 2" xfId="5310"/>
    <cellStyle name="40% - Accent6 7 2 2 2" xfId="5311"/>
    <cellStyle name="40% - Accent6 7 2 2 3" xfId="5312"/>
    <cellStyle name="40% - Accent6 7 2 3" xfId="5313"/>
    <cellStyle name="40% - Accent6 7 2 4" xfId="5314"/>
    <cellStyle name="40% - Accent6 7 3" xfId="5315"/>
    <cellStyle name="40% - Accent6 7 3 2" xfId="5316"/>
    <cellStyle name="40% - Accent6 7 3 3" xfId="5317"/>
    <cellStyle name="40% - Accent6 7 4" xfId="5318"/>
    <cellStyle name="40% - Accent6 7 4 2" xfId="5319"/>
    <cellStyle name="40% - Accent6 7 4 3" xfId="5320"/>
    <cellStyle name="40% - Accent6 7 5" xfId="5321"/>
    <cellStyle name="40% - Accent6 7 6" xfId="5322"/>
    <cellStyle name="40% - Accent6 8" xfId="784"/>
    <cellStyle name="40% - Accent6 8 2" xfId="785"/>
    <cellStyle name="40% - Accent6 8 2 2" xfId="5323"/>
    <cellStyle name="40% - Accent6 8 2 2 2" xfId="5324"/>
    <cellStyle name="40% - Accent6 8 2 2 3" xfId="5325"/>
    <cellStyle name="40% - Accent6 8 2 3" xfId="5326"/>
    <cellStyle name="40% - Accent6 8 2 4" xfId="5327"/>
    <cellStyle name="40% - Accent6 8 3" xfId="5328"/>
    <cellStyle name="40% - Accent6 8 3 2" xfId="5329"/>
    <cellStyle name="40% - Accent6 8 3 3" xfId="5330"/>
    <cellStyle name="40% - Accent6 8 4" xfId="5331"/>
    <cellStyle name="40% - Accent6 8 4 2" xfId="5332"/>
    <cellStyle name="40% - Accent6 8 4 3" xfId="5333"/>
    <cellStyle name="40% - Accent6 8 5" xfId="5334"/>
    <cellStyle name="40% - Accent6 8 6" xfId="5335"/>
    <cellStyle name="40% - Accent6 9" xfId="786"/>
    <cellStyle name="40% - Accent6 9 2" xfId="787"/>
    <cellStyle name="40% - Accent6 9 2 2" xfId="5336"/>
    <cellStyle name="40% - Accent6 9 2 2 2" xfId="5337"/>
    <cellStyle name="40% - Accent6 9 2 2 3" xfId="5338"/>
    <cellStyle name="40% - Accent6 9 2 3" xfId="5339"/>
    <cellStyle name="40% - Accent6 9 2 4" xfId="5340"/>
    <cellStyle name="40% - Accent6 9 3" xfId="5341"/>
    <cellStyle name="40% - Accent6 9 3 2" xfId="5342"/>
    <cellStyle name="40% - Accent6 9 3 3" xfId="5343"/>
    <cellStyle name="40% - Accent6 9 4" xfId="5344"/>
    <cellStyle name="40% - Accent6 9 4 2" xfId="5345"/>
    <cellStyle name="40% - Accent6 9 4 3" xfId="5346"/>
    <cellStyle name="40% - Accent6 9 5" xfId="5347"/>
    <cellStyle name="40% - Accent6 9 6" xfId="5348"/>
    <cellStyle name="60% - Accent1" xfId="107" builtinId="32" customBuiltin="1"/>
    <cellStyle name="60% - Accent1 10" xfId="788"/>
    <cellStyle name="60% - Accent1 11" xfId="5349"/>
    <cellStyle name="60% - Accent1 12" xfId="6642"/>
    <cellStyle name="60% - Accent1 13" xfId="6643"/>
    <cellStyle name="60% - Accent1 2" xfId="789"/>
    <cellStyle name="60% - Accent1 2 2" xfId="790"/>
    <cellStyle name="60% - Accent1 3" xfId="791"/>
    <cellStyle name="60% - Accent1 4" xfId="792"/>
    <cellStyle name="60% - Accent1 5" xfId="793"/>
    <cellStyle name="60% - Accent1 6" xfId="794"/>
    <cellStyle name="60% - Accent1 7" xfId="795"/>
    <cellStyle name="60% - Accent1 8" xfId="796"/>
    <cellStyle name="60% - Accent1 9" xfId="797"/>
    <cellStyle name="60% - Accent2" xfId="111" builtinId="36" customBuiltin="1"/>
    <cellStyle name="60% - Accent2 10" xfId="798"/>
    <cellStyle name="60% - Accent2 11" xfId="5350"/>
    <cellStyle name="60% - Accent2 12" xfId="6644"/>
    <cellStyle name="60% - Accent2 13" xfId="6645"/>
    <cellStyle name="60% - Accent2 2" xfId="799"/>
    <cellStyle name="60% - Accent2 2 2" xfId="800"/>
    <cellStyle name="60% - Accent2 3" xfId="801"/>
    <cellStyle name="60% - Accent2 4" xfId="802"/>
    <cellStyle name="60% - Accent2 5" xfId="803"/>
    <cellStyle name="60% - Accent2 6" xfId="804"/>
    <cellStyle name="60% - Accent2 7" xfId="805"/>
    <cellStyle name="60% - Accent2 8" xfId="806"/>
    <cellStyle name="60% - Accent2 9" xfId="807"/>
    <cellStyle name="60% - Accent3" xfId="115" builtinId="40" customBuiltin="1"/>
    <cellStyle name="60% - Accent3 10" xfId="808"/>
    <cellStyle name="60% - Accent3 11" xfId="5351"/>
    <cellStyle name="60% - Accent3 12" xfId="6646"/>
    <cellStyle name="60% - Accent3 13" xfId="6647"/>
    <cellStyle name="60% - Accent3 2" xfId="809"/>
    <cellStyle name="60% - Accent3 2 2" xfId="810"/>
    <cellStyle name="60% - Accent3 3" xfId="811"/>
    <cellStyle name="60% - Accent3 4" xfId="812"/>
    <cellStyle name="60% - Accent3 5" xfId="813"/>
    <cellStyle name="60% - Accent3 6" xfId="814"/>
    <cellStyle name="60% - Accent3 7" xfId="815"/>
    <cellStyle name="60% - Accent3 8" xfId="816"/>
    <cellStyle name="60% - Accent3 9" xfId="817"/>
    <cellStyle name="60% - Accent4" xfId="119" builtinId="44" customBuiltin="1"/>
    <cellStyle name="60% - Accent4 10" xfId="818"/>
    <cellStyle name="60% - Accent4 11" xfId="5352"/>
    <cellStyle name="60% - Accent4 12" xfId="6648"/>
    <cellStyle name="60% - Accent4 13" xfId="6649"/>
    <cellStyle name="60% - Accent4 2" xfId="819"/>
    <cellStyle name="60% - Accent4 2 2" xfId="820"/>
    <cellStyle name="60% - Accent4 3" xfId="821"/>
    <cellStyle name="60% - Accent4 4" xfId="822"/>
    <cellStyle name="60% - Accent4 5" xfId="823"/>
    <cellStyle name="60% - Accent4 6" xfId="824"/>
    <cellStyle name="60% - Accent4 7" xfId="825"/>
    <cellStyle name="60% - Accent4 8" xfId="826"/>
    <cellStyle name="60% - Accent4 9" xfId="827"/>
    <cellStyle name="60% - Accent5" xfId="123" builtinId="48" customBuiltin="1"/>
    <cellStyle name="60% - Accent5 10" xfId="828"/>
    <cellStyle name="60% - Accent5 11" xfId="5353"/>
    <cellStyle name="60% - Accent5 12" xfId="6650"/>
    <cellStyle name="60% - Accent5 13" xfId="6651"/>
    <cellStyle name="60% - Accent5 2" xfId="829"/>
    <cellStyle name="60% - Accent5 2 2" xfId="830"/>
    <cellStyle name="60% - Accent5 3" xfId="831"/>
    <cellStyle name="60% - Accent5 4" xfId="832"/>
    <cellStyle name="60% - Accent5 5" xfId="833"/>
    <cellStyle name="60% - Accent5 6" xfId="834"/>
    <cellStyle name="60% - Accent5 7" xfId="835"/>
    <cellStyle name="60% - Accent5 8" xfId="836"/>
    <cellStyle name="60% - Accent5 9" xfId="837"/>
    <cellStyle name="60% - Accent6" xfId="127" builtinId="52" customBuiltin="1"/>
    <cellStyle name="60% - Accent6 10" xfId="838"/>
    <cellStyle name="60% - Accent6 11" xfId="5354"/>
    <cellStyle name="60% - Accent6 12" xfId="6652"/>
    <cellStyle name="60% - Accent6 13" xfId="6653"/>
    <cellStyle name="60% - Accent6 2" xfId="839"/>
    <cellStyle name="60% - Accent6 2 2" xfId="840"/>
    <cellStyle name="60% - Accent6 3" xfId="841"/>
    <cellStyle name="60% - Accent6 4" xfId="842"/>
    <cellStyle name="60% - Accent6 5" xfId="843"/>
    <cellStyle name="60% - Accent6 6" xfId="844"/>
    <cellStyle name="60% - Accent6 7" xfId="845"/>
    <cellStyle name="60% - Accent6 8" xfId="846"/>
    <cellStyle name="60% - Accent6 9" xfId="847"/>
    <cellStyle name="Accent1" xfId="104" builtinId="29" customBuiltin="1"/>
    <cellStyle name="Accent1 - 20%" xfId="9"/>
    <cellStyle name="Accent1 - 20% 2" xfId="848"/>
    <cellStyle name="Accent1 - 40%" xfId="10"/>
    <cellStyle name="Accent1 - 40% 2" xfId="849"/>
    <cellStyle name="Accent1 - 60%" xfId="11"/>
    <cellStyle name="Accent1 - 60% 2" xfId="850"/>
    <cellStyle name="Accent1 10" xfId="851"/>
    <cellStyle name="Accent1 11" xfId="852"/>
    <cellStyle name="Accent1 12" xfId="853"/>
    <cellStyle name="Accent1 13" xfId="854"/>
    <cellStyle name="Accent1 14" xfId="855"/>
    <cellStyle name="Accent1 15" xfId="856"/>
    <cellStyle name="Accent1 16" xfId="857"/>
    <cellStyle name="Accent1 17" xfId="858"/>
    <cellStyle name="Accent1 18" xfId="859"/>
    <cellStyle name="Accent1 19" xfId="860"/>
    <cellStyle name="Accent1 2" xfId="8"/>
    <cellStyle name="Accent1 2 2" xfId="862"/>
    <cellStyle name="Accent1 2 3" xfId="861"/>
    <cellStyle name="Accent1 20" xfId="863"/>
    <cellStyle name="Accent1 21" xfId="864"/>
    <cellStyle name="Accent1 22" xfId="865"/>
    <cellStyle name="Accent1 23" xfId="866"/>
    <cellStyle name="Accent1 24" xfId="867"/>
    <cellStyle name="Accent1 25" xfId="868"/>
    <cellStyle name="Accent1 26" xfId="869"/>
    <cellStyle name="Accent1 27" xfId="870"/>
    <cellStyle name="Accent1 28" xfId="871"/>
    <cellStyle name="Accent1 29" xfId="872"/>
    <cellStyle name="Accent1 3" xfId="873"/>
    <cellStyle name="Accent1 30" xfId="874"/>
    <cellStyle name="Accent1 31" xfId="875"/>
    <cellStyle name="Accent1 32" xfId="876"/>
    <cellStyle name="Accent1 33" xfId="877"/>
    <cellStyle name="Accent1 34" xfId="878"/>
    <cellStyle name="Accent1 35" xfId="879"/>
    <cellStyle name="Accent1 36" xfId="880"/>
    <cellStyle name="Accent1 37" xfId="881"/>
    <cellStyle name="Accent1 38" xfId="882"/>
    <cellStyle name="Accent1 39" xfId="883"/>
    <cellStyle name="Accent1 4" xfId="884"/>
    <cellStyle name="Accent1 40" xfId="885"/>
    <cellStyle name="Accent1 41" xfId="886"/>
    <cellStyle name="Accent1 42" xfId="887"/>
    <cellStyle name="Accent1 43" xfId="888"/>
    <cellStyle name="Accent1 44" xfId="5355"/>
    <cellStyle name="Accent1 45" xfId="5356"/>
    <cellStyle name="Accent1 46" xfId="5357"/>
    <cellStyle name="Accent1 47" xfId="5358"/>
    <cellStyle name="Accent1 48" xfId="6654"/>
    <cellStyle name="Accent1 49" xfId="6655"/>
    <cellStyle name="Accent1 5" xfId="889"/>
    <cellStyle name="Accent1 50" xfId="6656"/>
    <cellStyle name="Accent1 51" xfId="6657"/>
    <cellStyle name="Accent1 52" xfId="6658"/>
    <cellStyle name="Accent1 53" xfId="6659"/>
    <cellStyle name="Accent1 54" xfId="6660"/>
    <cellStyle name="Accent1 55" xfId="6661"/>
    <cellStyle name="Accent1 56" xfId="6662"/>
    <cellStyle name="Accent1 57" xfId="6663"/>
    <cellStyle name="Accent1 58" xfId="6664"/>
    <cellStyle name="Accent1 59" xfId="6665"/>
    <cellStyle name="Accent1 6" xfId="890"/>
    <cellStyle name="Accent1 60" xfId="6666"/>
    <cellStyle name="Accent1 61" xfId="6667"/>
    <cellStyle name="Accent1 62" xfId="6668"/>
    <cellStyle name="Accent1 63" xfId="6669"/>
    <cellStyle name="Accent1 64" xfId="6670"/>
    <cellStyle name="Accent1 65" xfId="6671"/>
    <cellStyle name="Accent1 66" xfId="6672"/>
    <cellStyle name="Accent1 67" xfId="6673"/>
    <cellStyle name="Accent1 68" xfId="6674"/>
    <cellStyle name="Accent1 69" xfId="6675"/>
    <cellStyle name="Accent1 7" xfId="891"/>
    <cellStyle name="Accent1 70" xfId="6676"/>
    <cellStyle name="Accent1 71" xfId="6677"/>
    <cellStyle name="Accent1 72" xfId="6678"/>
    <cellStyle name="Accent1 73" xfId="6679"/>
    <cellStyle name="Accent1 74" xfId="6680"/>
    <cellStyle name="Accent1 75" xfId="6681"/>
    <cellStyle name="Accent1 76" xfId="6682"/>
    <cellStyle name="Accent1 77" xfId="6683"/>
    <cellStyle name="Accent1 78" xfId="6684"/>
    <cellStyle name="Accent1 79" xfId="6685"/>
    <cellStyle name="Accent1 8" xfId="892"/>
    <cellStyle name="Accent1 80" xfId="6686"/>
    <cellStyle name="Accent1 81" xfId="6687"/>
    <cellStyle name="Accent1 82" xfId="6688"/>
    <cellStyle name="Accent1 83" xfId="6689"/>
    <cellStyle name="Accent1 84" xfId="6690"/>
    <cellStyle name="Accent1 9" xfId="893"/>
    <cellStyle name="Accent2" xfId="108" builtinId="33" customBuiltin="1"/>
    <cellStyle name="Accent2 - 20%" xfId="13"/>
    <cellStyle name="Accent2 - 20% 2" xfId="894"/>
    <cellStyle name="Accent2 - 40%" xfId="14"/>
    <cellStyle name="Accent2 - 40% 2" xfId="895"/>
    <cellStyle name="Accent2 - 60%" xfId="15"/>
    <cellStyle name="Accent2 - 60% 2" xfId="896"/>
    <cellStyle name="Accent2 10" xfId="897"/>
    <cellStyle name="Accent2 11" xfId="898"/>
    <cellStyle name="Accent2 12" xfId="899"/>
    <cellStyle name="Accent2 13" xfId="900"/>
    <cellStyle name="Accent2 14" xfId="901"/>
    <cellStyle name="Accent2 15" xfId="902"/>
    <cellStyle name="Accent2 16" xfId="903"/>
    <cellStyle name="Accent2 17" xfId="904"/>
    <cellStyle name="Accent2 18" xfId="905"/>
    <cellStyle name="Accent2 19" xfId="906"/>
    <cellStyle name="Accent2 2" xfId="12"/>
    <cellStyle name="Accent2 2 2" xfId="908"/>
    <cellStyle name="Accent2 2 3" xfId="907"/>
    <cellStyle name="Accent2 20" xfId="909"/>
    <cellStyle name="Accent2 21" xfId="910"/>
    <cellStyle name="Accent2 22" xfId="911"/>
    <cellStyle name="Accent2 23" xfId="912"/>
    <cellStyle name="Accent2 24" xfId="913"/>
    <cellStyle name="Accent2 25" xfId="914"/>
    <cellStyle name="Accent2 26" xfId="915"/>
    <cellStyle name="Accent2 27" xfId="916"/>
    <cellStyle name="Accent2 28" xfId="917"/>
    <cellStyle name="Accent2 29" xfId="918"/>
    <cellStyle name="Accent2 3" xfId="919"/>
    <cellStyle name="Accent2 30" xfId="920"/>
    <cellStyle name="Accent2 31" xfId="921"/>
    <cellStyle name="Accent2 32" xfId="922"/>
    <cellStyle name="Accent2 33" xfId="923"/>
    <cellStyle name="Accent2 34" xfId="924"/>
    <cellStyle name="Accent2 35" xfId="925"/>
    <cellStyle name="Accent2 36" xfId="926"/>
    <cellStyle name="Accent2 37" xfId="927"/>
    <cellStyle name="Accent2 38" xfId="928"/>
    <cellStyle name="Accent2 39" xfId="929"/>
    <cellStyle name="Accent2 4" xfId="930"/>
    <cellStyle name="Accent2 40" xfId="931"/>
    <cellStyle name="Accent2 41" xfId="932"/>
    <cellStyle name="Accent2 42" xfId="933"/>
    <cellStyle name="Accent2 43" xfId="934"/>
    <cellStyle name="Accent2 44" xfId="5359"/>
    <cellStyle name="Accent2 45" xfId="5360"/>
    <cellStyle name="Accent2 46" xfId="5361"/>
    <cellStyle name="Accent2 47" xfId="5362"/>
    <cellStyle name="Accent2 48" xfId="6691"/>
    <cellStyle name="Accent2 49" xfId="6692"/>
    <cellStyle name="Accent2 5" xfId="935"/>
    <cellStyle name="Accent2 50" xfId="6693"/>
    <cellStyle name="Accent2 51" xfId="6694"/>
    <cellStyle name="Accent2 52" xfId="6695"/>
    <cellStyle name="Accent2 53" xfId="6696"/>
    <cellStyle name="Accent2 54" xfId="6697"/>
    <cellStyle name="Accent2 55" xfId="6698"/>
    <cellStyle name="Accent2 56" xfId="6699"/>
    <cellStyle name="Accent2 57" xfId="6700"/>
    <cellStyle name="Accent2 58" xfId="6701"/>
    <cellStyle name="Accent2 59" xfId="6702"/>
    <cellStyle name="Accent2 6" xfId="936"/>
    <cellStyle name="Accent2 60" xfId="6703"/>
    <cellStyle name="Accent2 61" xfId="6704"/>
    <cellStyle name="Accent2 62" xfId="6705"/>
    <cellStyle name="Accent2 63" xfId="6706"/>
    <cellStyle name="Accent2 64" xfId="6707"/>
    <cellStyle name="Accent2 65" xfId="6708"/>
    <cellStyle name="Accent2 66" xfId="6709"/>
    <cellStyle name="Accent2 67" xfId="6710"/>
    <cellStyle name="Accent2 68" xfId="6711"/>
    <cellStyle name="Accent2 69" xfId="6712"/>
    <cellStyle name="Accent2 7" xfId="937"/>
    <cellStyle name="Accent2 70" xfId="6713"/>
    <cellStyle name="Accent2 71" xfId="6714"/>
    <cellStyle name="Accent2 72" xfId="6715"/>
    <cellStyle name="Accent2 73" xfId="6716"/>
    <cellStyle name="Accent2 74" xfId="6717"/>
    <cellStyle name="Accent2 75" xfId="6718"/>
    <cellStyle name="Accent2 76" xfId="6719"/>
    <cellStyle name="Accent2 77" xfId="6720"/>
    <cellStyle name="Accent2 78" xfId="6721"/>
    <cellStyle name="Accent2 79" xfId="6722"/>
    <cellStyle name="Accent2 8" xfId="938"/>
    <cellStyle name="Accent2 80" xfId="6723"/>
    <cellStyle name="Accent2 81" xfId="6724"/>
    <cellStyle name="Accent2 82" xfId="6725"/>
    <cellStyle name="Accent2 83" xfId="6726"/>
    <cellStyle name="Accent2 84" xfId="6727"/>
    <cellStyle name="Accent2 9" xfId="939"/>
    <cellStyle name="Accent3" xfId="112" builtinId="37" customBuiltin="1"/>
    <cellStyle name="Accent3 - 20%" xfId="17"/>
    <cellStyle name="Accent3 - 20% 2" xfId="940"/>
    <cellStyle name="Accent3 - 40%" xfId="18"/>
    <cellStyle name="Accent3 - 40% 2" xfId="941"/>
    <cellStyle name="Accent3 - 60%" xfId="19"/>
    <cellStyle name="Accent3 - 60% 2" xfId="942"/>
    <cellStyle name="Accent3 10" xfId="943"/>
    <cellStyle name="Accent3 11" xfId="944"/>
    <cellStyle name="Accent3 12" xfId="945"/>
    <cellStyle name="Accent3 13" xfId="946"/>
    <cellStyle name="Accent3 14" xfId="947"/>
    <cellStyle name="Accent3 15" xfId="948"/>
    <cellStyle name="Accent3 16" xfId="949"/>
    <cellStyle name="Accent3 17" xfId="950"/>
    <cellStyle name="Accent3 18" xfId="951"/>
    <cellStyle name="Accent3 19" xfId="952"/>
    <cellStyle name="Accent3 2" xfId="16"/>
    <cellStyle name="Accent3 2 2" xfId="954"/>
    <cellStyle name="Accent3 2 3" xfId="953"/>
    <cellStyle name="Accent3 20" xfId="955"/>
    <cellStyle name="Accent3 21" xfId="956"/>
    <cellStyle name="Accent3 22" xfId="957"/>
    <cellStyle name="Accent3 23" xfId="958"/>
    <cellStyle name="Accent3 24" xfId="959"/>
    <cellStyle name="Accent3 25" xfId="960"/>
    <cellStyle name="Accent3 26" xfId="961"/>
    <cellStyle name="Accent3 27" xfId="962"/>
    <cellStyle name="Accent3 28" xfId="963"/>
    <cellStyle name="Accent3 29" xfId="964"/>
    <cellStyle name="Accent3 3" xfId="965"/>
    <cellStyle name="Accent3 30" xfId="966"/>
    <cellStyle name="Accent3 31" xfId="967"/>
    <cellStyle name="Accent3 32" xfId="968"/>
    <cellStyle name="Accent3 33" xfId="969"/>
    <cellStyle name="Accent3 34" xfId="970"/>
    <cellStyle name="Accent3 35" xfId="971"/>
    <cellStyle name="Accent3 36" xfId="972"/>
    <cellStyle name="Accent3 37" xfId="973"/>
    <cellStyle name="Accent3 38" xfId="974"/>
    <cellStyle name="Accent3 39" xfId="975"/>
    <cellStyle name="Accent3 4" xfId="976"/>
    <cellStyle name="Accent3 40" xfId="977"/>
    <cellStyle name="Accent3 41" xfId="978"/>
    <cellStyle name="Accent3 42" xfId="979"/>
    <cellStyle name="Accent3 43" xfId="980"/>
    <cellStyle name="Accent3 44" xfId="5363"/>
    <cellStyle name="Accent3 45" xfId="5364"/>
    <cellStyle name="Accent3 46" xfId="5365"/>
    <cellStyle name="Accent3 47" xfId="5366"/>
    <cellStyle name="Accent3 48" xfId="6728"/>
    <cellStyle name="Accent3 49" xfId="6729"/>
    <cellStyle name="Accent3 5" xfId="981"/>
    <cellStyle name="Accent3 50" xfId="6730"/>
    <cellStyle name="Accent3 51" xfId="6731"/>
    <cellStyle name="Accent3 52" xfId="6732"/>
    <cellStyle name="Accent3 53" xfId="6733"/>
    <cellStyle name="Accent3 54" xfId="6734"/>
    <cellStyle name="Accent3 55" xfId="6735"/>
    <cellStyle name="Accent3 56" xfId="6736"/>
    <cellStyle name="Accent3 57" xfId="6737"/>
    <cellStyle name="Accent3 58" xfId="6738"/>
    <cellStyle name="Accent3 59" xfId="6739"/>
    <cellStyle name="Accent3 6" xfId="982"/>
    <cellStyle name="Accent3 60" xfId="6740"/>
    <cellStyle name="Accent3 61" xfId="6741"/>
    <cellStyle name="Accent3 62" xfId="6742"/>
    <cellStyle name="Accent3 63" xfId="6743"/>
    <cellStyle name="Accent3 64" xfId="6744"/>
    <cellStyle name="Accent3 65" xfId="6745"/>
    <cellStyle name="Accent3 66" xfId="6746"/>
    <cellStyle name="Accent3 67" xfId="6747"/>
    <cellStyle name="Accent3 68" xfId="6748"/>
    <cellStyle name="Accent3 69" xfId="6749"/>
    <cellStyle name="Accent3 7" xfId="983"/>
    <cellStyle name="Accent3 70" xfId="6750"/>
    <cellStyle name="Accent3 71" xfId="6751"/>
    <cellStyle name="Accent3 72" xfId="6752"/>
    <cellStyle name="Accent3 73" xfId="6753"/>
    <cellStyle name="Accent3 74" xfId="6754"/>
    <cellStyle name="Accent3 75" xfId="6755"/>
    <cellStyle name="Accent3 76" xfId="6756"/>
    <cellStyle name="Accent3 77" xfId="6757"/>
    <cellStyle name="Accent3 78" xfId="6758"/>
    <cellStyle name="Accent3 79" xfId="6759"/>
    <cellStyle name="Accent3 8" xfId="984"/>
    <cellStyle name="Accent3 80" xfId="6760"/>
    <cellStyle name="Accent3 81" xfId="6761"/>
    <cellStyle name="Accent3 82" xfId="6762"/>
    <cellStyle name="Accent3 83" xfId="6763"/>
    <cellStyle name="Accent3 84" xfId="6764"/>
    <cellStyle name="Accent3 9" xfId="985"/>
    <cellStyle name="Accent4" xfId="116" builtinId="41" customBuiltin="1"/>
    <cellStyle name="Accent4 - 20%" xfId="21"/>
    <cellStyle name="Accent4 - 20% 2" xfId="986"/>
    <cellStyle name="Accent4 - 40%" xfId="22"/>
    <cellStyle name="Accent4 - 40% 2" xfId="987"/>
    <cellStyle name="Accent4 - 60%" xfId="23"/>
    <cellStyle name="Accent4 - 60% 2" xfId="988"/>
    <cellStyle name="Accent4 10" xfId="989"/>
    <cellStyle name="Accent4 11" xfId="990"/>
    <cellStyle name="Accent4 12" xfId="991"/>
    <cellStyle name="Accent4 13" xfId="992"/>
    <cellStyle name="Accent4 14" xfId="993"/>
    <cellStyle name="Accent4 15" xfId="994"/>
    <cellStyle name="Accent4 16" xfId="995"/>
    <cellStyle name="Accent4 17" xfId="996"/>
    <cellStyle name="Accent4 18" xfId="997"/>
    <cellStyle name="Accent4 19" xfId="998"/>
    <cellStyle name="Accent4 2" xfId="20"/>
    <cellStyle name="Accent4 2 2" xfId="1000"/>
    <cellStyle name="Accent4 2 3" xfId="999"/>
    <cellStyle name="Accent4 20" xfId="1001"/>
    <cellStyle name="Accent4 21" xfId="1002"/>
    <cellStyle name="Accent4 22" xfId="1003"/>
    <cellStyle name="Accent4 23" xfId="1004"/>
    <cellStyle name="Accent4 24" xfId="1005"/>
    <cellStyle name="Accent4 25" xfId="1006"/>
    <cellStyle name="Accent4 26" xfId="1007"/>
    <cellStyle name="Accent4 27" xfId="1008"/>
    <cellStyle name="Accent4 28" xfId="1009"/>
    <cellStyle name="Accent4 29" xfId="1010"/>
    <cellStyle name="Accent4 3" xfId="1011"/>
    <cellStyle name="Accent4 30" xfId="1012"/>
    <cellStyle name="Accent4 31" xfId="1013"/>
    <cellStyle name="Accent4 32" xfId="1014"/>
    <cellStyle name="Accent4 33" xfId="1015"/>
    <cellStyle name="Accent4 34" xfId="1016"/>
    <cellStyle name="Accent4 35" xfId="1017"/>
    <cellStyle name="Accent4 36" xfId="1018"/>
    <cellStyle name="Accent4 37" xfId="1019"/>
    <cellStyle name="Accent4 38" xfId="1020"/>
    <cellStyle name="Accent4 39" xfId="1021"/>
    <cellStyle name="Accent4 4" xfId="1022"/>
    <cellStyle name="Accent4 40" xfId="1023"/>
    <cellStyle name="Accent4 41" xfId="1024"/>
    <cellStyle name="Accent4 42" xfId="1025"/>
    <cellStyle name="Accent4 43" xfId="1026"/>
    <cellStyle name="Accent4 44" xfId="5367"/>
    <cellStyle name="Accent4 45" xfId="5368"/>
    <cellStyle name="Accent4 46" xfId="5369"/>
    <cellStyle name="Accent4 47" xfId="5370"/>
    <cellStyle name="Accent4 48" xfId="6765"/>
    <cellStyle name="Accent4 49" xfId="6766"/>
    <cellStyle name="Accent4 5" xfId="1027"/>
    <cellStyle name="Accent4 50" xfId="6767"/>
    <cellStyle name="Accent4 51" xfId="6768"/>
    <cellStyle name="Accent4 52" xfId="6769"/>
    <cellStyle name="Accent4 53" xfId="6770"/>
    <cellStyle name="Accent4 54" xfId="6771"/>
    <cellStyle name="Accent4 55" xfId="6772"/>
    <cellStyle name="Accent4 56" xfId="6773"/>
    <cellStyle name="Accent4 57" xfId="6774"/>
    <cellStyle name="Accent4 58" xfId="6775"/>
    <cellStyle name="Accent4 59" xfId="6776"/>
    <cellStyle name="Accent4 6" xfId="1028"/>
    <cellStyle name="Accent4 60" xfId="6777"/>
    <cellStyle name="Accent4 61" xfId="6778"/>
    <cellStyle name="Accent4 62" xfId="6779"/>
    <cellStyle name="Accent4 63" xfId="6780"/>
    <cellStyle name="Accent4 64" xfId="6781"/>
    <cellStyle name="Accent4 65" xfId="6782"/>
    <cellStyle name="Accent4 66" xfId="6783"/>
    <cellStyle name="Accent4 67" xfId="6784"/>
    <cellStyle name="Accent4 68" xfId="6785"/>
    <cellStyle name="Accent4 69" xfId="6786"/>
    <cellStyle name="Accent4 7" xfId="1029"/>
    <cellStyle name="Accent4 70" xfId="6787"/>
    <cellStyle name="Accent4 71" xfId="6788"/>
    <cellStyle name="Accent4 72" xfId="6789"/>
    <cellStyle name="Accent4 73" xfId="6790"/>
    <cellStyle name="Accent4 74" xfId="6791"/>
    <cellStyle name="Accent4 75" xfId="6792"/>
    <cellStyle name="Accent4 76" xfId="6793"/>
    <cellStyle name="Accent4 77" xfId="6794"/>
    <cellStyle name="Accent4 78" xfId="6795"/>
    <cellStyle name="Accent4 79" xfId="6796"/>
    <cellStyle name="Accent4 8" xfId="1030"/>
    <cellStyle name="Accent4 80" xfId="6797"/>
    <cellStyle name="Accent4 81" xfId="6798"/>
    <cellStyle name="Accent4 82" xfId="6799"/>
    <cellStyle name="Accent4 83" xfId="6800"/>
    <cellStyle name="Accent4 84" xfId="6801"/>
    <cellStyle name="Accent4 9" xfId="1031"/>
    <cellStyle name="Accent5" xfId="120" builtinId="45" customBuiltin="1"/>
    <cellStyle name="Accent5 - 20%" xfId="25"/>
    <cellStyle name="Accent5 - 20% 2" xfId="1032"/>
    <cellStyle name="Accent5 - 40%" xfId="26"/>
    <cellStyle name="Accent5 - 60%" xfId="27"/>
    <cellStyle name="Accent5 - 60% 2" xfId="1033"/>
    <cellStyle name="Accent5 10" xfId="1034"/>
    <cellStyle name="Accent5 11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24"/>
    <cellStyle name="Accent5 2 2" xfId="1045"/>
    <cellStyle name="Accent5 2 3" xfId="1044"/>
    <cellStyle name="Accent5 20" xfId="1046"/>
    <cellStyle name="Accent5 21" xfId="1047"/>
    <cellStyle name="Accent5 22" xfId="1048"/>
    <cellStyle name="Accent5 23" xfId="1049"/>
    <cellStyle name="Accent5 24" xfId="1050"/>
    <cellStyle name="Accent5 25" xfId="1051"/>
    <cellStyle name="Accent5 26" xfId="1052"/>
    <cellStyle name="Accent5 27" xfId="1053"/>
    <cellStyle name="Accent5 28" xfId="1054"/>
    <cellStyle name="Accent5 29" xfId="1055"/>
    <cellStyle name="Accent5 3" xfId="1056"/>
    <cellStyle name="Accent5 30" xfId="1057"/>
    <cellStyle name="Accent5 31" xfId="1058"/>
    <cellStyle name="Accent5 32" xfId="1059"/>
    <cellStyle name="Accent5 33" xfId="1060"/>
    <cellStyle name="Accent5 34" xfId="1061"/>
    <cellStyle name="Accent5 35" xfId="1062"/>
    <cellStyle name="Accent5 36" xfId="1063"/>
    <cellStyle name="Accent5 37" xfId="1064"/>
    <cellStyle name="Accent5 38" xfId="1065"/>
    <cellStyle name="Accent5 39" xfId="1066"/>
    <cellStyle name="Accent5 4" xfId="1067"/>
    <cellStyle name="Accent5 40" xfId="1068"/>
    <cellStyle name="Accent5 41" xfId="1069"/>
    <cellStyle name="Accent5 42" xfId="1070"/>
    <cellStyle name="Accent5 43" xfId="1071"/>
    <cellStyle name="Accent5 44" xfId="5371"/>
    <cellStyle name="Accent5 45" xfId="5372"/>
    <cellStyle name="Accent5 46" xfId="5373"/>
    <cellStyle name="Accent5 47" xfId="5374"/>
    <cellStyle name="Accent5 48" xfId="6802"/>
    <cellStyle name="Accent5 49" xfId="6803"/>
    <cellStyle name="Accent5 5" xfId="1072"/>
    <cellStyle name="Accent5 50" xfId="6804"/>
    <cellStyle name="Accent5 51" xfId="6805"/>
    <cellStyle name="Accent5 52" xfId="6806"/>
    <cellStyle name="Accent5 53" xfId="6807"/>
    <cellStyle name="Accent5 54" xfId="6808"/>
    <cellStyle name="Accent5 55" xfId="6809"/>
    <cellStyle name="Accent5 56" xfId="6810"/>
    <cellStyle name="Accent5 57" xfId="6811"/>
    <cellStyle name="Accent5 58" xfId="6812"/>
    <cellStyle name="Accent5 59" xfId="6813"/>
    <cellStyle name="Accent5 6" xfId="1073"/>
    <cellStyle name="Accent5 60" xfId="6814"/>
    <cellStyle name="Accent5 61" xfId="6815"/>
    <cellStyle name="Accent5 62" xfId="6816"/>
    <cellStyle name="Accent5 63" xfId="6817"/>
    <cellStyle name="Accent5 64" xfId="6818"/>
    <cellStyle name="Accent5 65" xfId="6819"/>
    <cellStyle name="Accent5 66" xfId="6820"/>
    <cellStyle name="Accent5 67" xfId="6821"/>
    <cellStyle name="Accent5 68" xfId="6822"/>
    <cellStyle name="Accent5 69" xfId="6823"/>
    <cellStyle name="Accent5 7" xfId="1074"/>
    <cellStyle name="Accent5 70" xfId="6824"/>
    <cellStyle name="Accent5 71" xfId="6825"/>
    <cellStyle name="Accent5 72" xfId="6826"/>
    <cellStyle name="Accent5 73" xfId="6827"/>
    <cellStyle name="Accent5 74" xfId="6828"/>
    <cellStyle name="Accent5 75" xfId="6829"/>
    <cellStyle name="Accent5 76" xfId="6830"/>
    <cellStyle name="Accent5 77" xfId="6831"/>
    <cellStyle name="Accent5 78" xfId="6832"/>
    <cellStyle name="Accent5 79" xfId="6833"/>
    <cellStyle name="Accent5 8" xfId="1075"/>
    <cellStyle name="Accent5 80" xfId="6834"/>
    <cellStyle name="Accent5 81" xfId="6835"/>
    <cellStyle name="Accent5 82" xfId="6836"/>
    <cellStyle name="Accent5 83" xfId="6837"/>
    <cellStyle name="Accent5 84" xfId="6838"/>
    <cellStyle name="Accent5 9" xfId="1076"/>
    <cellStyle name="Accent6" xfId="124" builtinId="49" customBuiltin="1"/>
    <cellStyle name="Accent6 - 20%" xfId="29"/>
    <cellStyle name="Accent6 - 40%" xfId="30"/>
    <cellStyle name="Accent6 - 40% 2" xfId="1077"/>
    <cellStyle name="Accent6 - 60%" xfId="31"/>
    <cellStyle name="Accent6 - 60% 2" xfId="1078"/>
    <cellStyle name="Accent6 10" xfId="1079"/>
    <cellStyle name="Accent6 11" xfId="1080"/>
    <cellStyle name="Accent6 12" xfId="1081"/>
    <cellStyle name="Accent6 13" xfId="1082"/>
    <cellStyle name="Accent6 14" xfId="1083"/>
    <cellStyle name="Accent6 15" xfId="1084"/>
    <cellStyle name="Accent6 16" xfId="1085"/>
    <cellStyle name="Accent6 17" xfId="1086"/>
    <cellStyle name="Accent6 18" xfId="1087"/>
    <cellStyle name="Accent6 19" xfId="1088"/>
    <cellStyle name="Accent6 2" xfId="28"/>
    <cellStyle name="Accent6 2 2" xfId="1090"/>
    <cellStyle name="Accent6 2 3" xfId="1089"/>
    <cellStyle name="Accent6 20" xfId="1091"/>
    <cellStyle name="Accent6 21" xfId="1092"/>
    <cellStyle name="Accent6 22" xfId="1093"/>
    <cellStyle name="Accent6 23" xfId="1094"/>
    <cellStyle name="Accent6 24" xfId="1095"/>
    <cellStyle name="Accent6 25" xfId="1096"/>
    <cellStyle name="Accent6 26" xfId="1097"/>
    <cellStyle name="Accent6 27" xfId="1098"/>
    <cellStyle name="Accent6 28" xfId="1099"/>
    <cellStyle name="Accent6 29" xfId="1100"/>
    <cellStyle name="Accent6 3" xfId="1101"/>
    <cellStyle name="Accent6 30" xfId="1102"/>
    <cellStyle name="Accent6 31" xfId="1103"/>
    <cellStyle name="Accent6 32" xfId="1104"/>
    <cellStyle name="Accent6 33" xfId="1105"/>
    <cellStyle name="Accent6 34" xfId="1106"/>
    <cellStyle name="Accent6 35" xfId="1107"/>
    <cellStyle name="Accent6 36" xfId="1108"/>
    <cellStyle name="Accent6 37" xfId="1109"/>
    <cellStyle name="Accent6 38" xfId="1110"/>
    <cellStyle name="Accent6 39" xfId="1111"/>
    <cellStyle name="Accent6 4" xfId="1112"/>
    <cellStyle name="Accent6 40" xfId="1113"/>
    <cellStyle name="Accent6 41" xfId="1114"/>
    <cellStyle name="Accent6 42" xfId="1115"/>
    <cellStyle name="Accent6 43" xfId="1116"/>
    <cellStyle name="Accent6 44" xfId="5375"/>
    <cellStyle name="Accent6 45" xfId="5376"/>
    <cellStyle name="Accent6 46" xfId="5377"/>
    <cellStyle name="Accent6 47" xfId="5378"/>
    <cellStyle name="Accent6 48" xfId="6839"/>
    <cellStyle name="Accent6 49" xfId="6840"/>
    <cellStyle name="Accent6 5" xfId="1117"/>
    <cellStyle name="Accent6 50" xfId="6841"/>
    <cellStyle name="Accent6 51" xfId="6842"/>
    <cellStyle name="Accent6 52" xfId="6843"/>
    <cellStyle name="Accent6 53" xfId="6844"/>
    <cellStyle name="Accent6 54" xfId="6845"/>
    <cellStyle name="Accent6 55" xfId="6846"/>
    <cellStyle name="Accent6 56" xfId="6847"/>
    <cellStyle name="Accent6 57" xfId="6848"/>
    <cellStyle name="Accent6 58" xfId="6849"/>
    <cellStyle name="Accent6 59" xfId="6850"/>
    <cellStyle name="Accent6 6" xfId="1118"/>
    <cellStyle name="Accent6 60" xfId="6851"/>
    <cellStyle name="Accent6 61" xfId="6852"/>
    <cellStyle name="Accent6 62" xfId="6853"/>
    <cellStyle name="Accent6 63" xfId="6854"/>
    <cellStyle name="Accent6 64" xfId="6855"/>
    <cellStyle name="Accent6 65" xfId="6856"/>
    <cellStyle name="Accent6 66" xfId="6857"/>
    <cellStyle name="Accent6 67" xfId="6858"/>
    <cellStyle name="Accent6 68" xfId="6859"/>
    <cellStyle name="Accent6 69" xfId="6860"/>
    <cellStyle name="Accent6 7" xfId="1119"/>
    <cellStyle name="Accent6 70" xfId="6861"/>
    <cellStyle name="Accent6 71" xfId="6862"/>
    <cellStyle name="Accent6 72" xfId="6863"/>
    <cellStyle name="Accent6 73" xfId="6864"/>
    <cellStyle name="Accent6 74" xfId="6865"/>
    <cellStyle name="Accent6 75" xfId="6866"/>
    <cellStyle name="Accent6 76" xfId="6867"/>
    <cellStyle name="Accent6 77" xfId="6868"/>
    <cellStyle name="Accent6 78" xfId="6869"/>
    <cellStyle name="Accent6 79" xfId="6870"/>
    <cellStyle name="Accent6 8" xfId="1120"/>
    <cellStyle name="Accent6 80" xfId="6871"/>
    <cellStyle name="Accent6 81" xfId="6872"/>
    <cellStyle name="Accent6 82" xfId="6873"/>
    <cellStyle name="Accent6 83" xfId="6874"/>
    <cellStyle name="Accent6 84" xfId="6875"/>
    <cellStyle name="Accent6 9" xfId="1121"/>
    <cellStyle name="Bad" xfId="93" builtinId="27" customBuiltin="1"/>
    <cellStyle name="Bad 10" xfId="1122"/>
    <cellStyle name="Bad 11" xfId="5379"/>
    <cellStyle name="Bad 12" xfId="6876"/>
    <cellStyle name="Bad 13" xfId="6877"/>
    <cellStyle name="Bad 2" xfId="32"/>
    <cellStyle name="Bad 2 2" xfId="1124"/>
    <cellStyle name="Bad 2 3" xfId="1123"/>
    <cellStyle name="Bad 3" xfId="1125"/>
    <cellStyle name="Bad 4" xfId="1126"/>
    <cellStyle name="Bad 5" xfId="1127"/>
    <cellStyle name="Bad 6" xfId="1128"/>
    <cellStyle name="Bad 7" xfId="1129"/>
    <cellStyle name="Bad 8" xfId="1130"/>
    <cellStyle name="Bad 9" xfId="1131"/>
    <cellStyle name="blank" xfId="1132"/>
    <cellStyle name="Calc Currency (0)" xfId="1133"/>
    <cellStyle name="Calculation" xfId="97" builtinId="22" customBuiltin="1"/>
    <cellStyle name="Calculation 10" xfId="1134"/>
    <cellStyle name="Calculation 11" xfId="5380"/>
    <cellStyle name="Calculation 12" xfId="6878"/>
    <cellStyle name="Calculation 13" xfId="6879"/>
    <cellStyle name="Calculation 2" xfId="33"/>
    <cellStyle name="Calculation 2 2" xfId="1136"/>
    <cellStyle name="Calculation 2 3" xfId="1135"/>
    <cellStyle name="Calculation 3" xfId="1137"/>
    <cellStyle name="Calculation 4" xfId="1138"/>
    <cellStyle name="Calculation 5" xfId="1139"/>
    <cellStyle name="Calculation 6" xfId="1140"/>
    <cellStyle name="Calculation 7" xfId="1141"/>
    <cellStyle name="Calculation 8" xfId="1142"/>
    <cellStyle name="Calculation 9" xfId="1143"/>
    <cellStyle name="Check Cell" xfId="99" builtinId="23" customBuiltin="1"/>
    <cellStyle name="Check Cell 10" xfId="1144"/>
    <cellStyle name="Check Cell 11" xfId="6880"/>
    <cellStyle name="Check Cell 12" xfId="6881"/>
    <cellStyle name="Check Cell 13" xfId="6882"/>
    <cellStyle name="Check Cell 2" xfId="34"/>
    <cellStyle name="Check Cell 2 2" xfId="1146"/>
    <cellStyle name="Check Cell 2 3" xfId="1145"/>
    <cellStyle name="Check Cell 3" xfId="1147"/>
    <cellStyle name="Check Cell 4" xfId="1148"/>
    <cellStyle name="Check Cell 5" xfId="1149"/>
    <cellStyle name="Check Cell 6" xfId="1150"/>
    <cellStyle name="Check Cell 7" xfId="1151"/>
    <cellStyle name="Check Cell 8" xfId="1152"/>
    <cellStyle name="Check Cell 9" xfId="1153"/>
    <cellStyle name="CheckCell" xfId="1154"/>
    <cellStyle name="Comma" xfId="86" builtinId="3"/>
    <cellStyle name="Comma [0] 2" xfId="5381"/>
    <cellStyle name="Comma [0] 2 2" xfId="5382"/>
    <cellStyle name="Comma [0] 3" xfId="5383"/>
    <cellStyle name="Comma 10" xfId="1155"/>
    <cellStyle name="Comma 11" xfId="1156"/>
    <cellStyle name="Comma 12" xfId="1157"/>
    <cellStyle name="Comma 13" xfId="1158"/>
    <cellStyle name="Comma 13 2" xfId="1159"/>
    <cellStyle name="Comma 13 2 2" xfId="5384"/>
    <cellStyle name="Comma 13 2 2 2" xfId="5385"/>
    <cellStyle name="Comma 13 2 2 3" xfId="5386"/>
    <cellStyle name="Comma 13 2 3" xfId="5387"/>
    <cellStyle name="Comma 13 2 4" xfId="5388"/>
    <cellStyle name="Comma 13 3" xfId="5389"/>
    <cellStyle name="Comma 13 3 2" xfId="5390"/>
    <cellStyle name="Comma 13 3 3" xfId="5391"/>
    <cellStyle name="Comma 13 4" xfId="5392"/>
    <cellStyle name="Comma 13 4 2" xfId="5393"/>
    <cellStyle name="Comma 13 4 3" xfId="5394"/>
    <cellStyle name="Comma 13 5" xfId="5395"/>
    <cellStyle name="Comma 13 6" xfId="5396"/>
    <cellStyle name="Comma 14" xfId="1160"/>
    <cellStyle name="Comma 14 2" xfId="1161"/>
    <cellStyle name="Comma 14 2 2" xfId="5397"/>
    <cellStyle name="Comma 14 2 2 2" xfId="5398"/>
    <cellStyle name="Comma 14 2 2 3" xfId="5399"/>
    <cellStyle name="Comma 14 2 3" xfId="5400"/>
    <cellStyle name="Comma 14 2 4" xfId="5401"/>
    <cellStyle name="Comma 14 3" xfId="5402"/>
    <cellStyle name="Comma 14 3 2" xfId="5403"/>
    <cellStyle name="Comma 14 3 3" xfId="5404"/>
    <cellStyle name="Comma 14 4" xfId="5405"/>
    <cellStyle name="Comma 14 4 2" xfId="5406"/>
    <cellStyle name="Comma 14 4 3" xfId="5407"/>
    <cellStyle name="Comma 14 5" xfId="5408"/>
    <cellStyle name="Comma 14 6" xfId="5409"/>
    <cellStyle name="Comma 15" xfId="1162"/>
    <cellStyle name="Comma 16" xfId="1163"/>
    <cellStyle name="Comma 17" xfId="5410"/>
    <cellStyle name="Comma 18" xfId="5411"/>
    <cellStyle name="Comma 19" xfId="5412"/>
    <cellStyle name="Comma 2" xfId="1164"/>
    <cellStyle name="Comma 2 2" xfId="1165"/>
    <cellStyle name="Comma 2 2 2" xfId="5413"/>
    <cellStyle name="Comma 2 3" xfId="1166"/>
    <cellStyle name="Comma 2 4" xfId="1167"/>
    <cellStyle name="Comma 2 5" xfId="1168"/>
    <cellStyle name="Comma 2 5 2" xfId="1169"/>
    <cellStyle name="Comma 2 5 2 2" xfId="5414"/>
    <cellStyle name="Comma 2 5 2 2 2" xfId="5415"/>
    <cellStyle name="Comma 2 5 2 2 3" xfId="5416"/>
    <cellStyle name="Comma 2 5 2 3" xfId="5417"/>
    <cellStyle name="Comma 2 5 2 4" xfId="5418"/>
    <cellStyle name="Comma 2 5 3" xfId="5419"/>
    <cellStyle name="Comma 2 5 3 2" xfId="5420"/>
    <cellStyle name="Comma 2 5 3 3" xfId="5421"/>
    <cellStyle name="Comma 2 5 4" xfId="5422"/>
    <cellStyle name="Comma 2 5 4 2" xfId="5423"/>
    <cellStyle name="Comma 2 5 4 3" xfId="5424"/>
    <cellStyle name="Comma 2 5 5" xfId="5425"/>
    <cellStyle name="Comma 2 5 6" xfId="5426"/>
    <cellStyle name="Comma 20" xfId="5427"/>
    <cellStyle name="Comma 20 2" xfId="5428"/>
    <cellStyle name="Comma 21" xfId="5429"/>
    <cellStyle name="Comma 22" xfId="5430"/>
    <cellStyle name="Comma 23" xfId="5431"/>
    <cellStyle name="Comma 24" xfId="5432"/>
    <cellStyle name="Comma 25" xfId="5433"/>
    <cellStyle name="Comma 26" xfId="5434"/>
    <cellStyle name="Comma 3" xfId="1170"/>
    <cellStyle name="Comma 3 2" xfId="1171"/>
    <cellStyle name="Comma 3 3" xfId="1172"/>
    <cellStyle name="Comma 3 3 2" xfId="1173"/>
    <cellStyle name="Comma 3 4" xfId="1174"/>
    <cellStyle name="Comma 3 4 2" xfId="1175"/>
    <cellStyle name="Comma 3 4 2 2" xfId="5435"/>
    <cellStyle name="Comma 3 4 2 2 2" xfId="5436"/>
    <cellStyle name="Comma 3 4 2 2 3" xfId="5437"/>
    <cellStyle name="Comma 3 4 2 3" xfId="5438"/>
    <cellStyle name="Comma 3 4 2 4" xfId="5439"/>
    <cellStyle name="Comma 3 4 3" xfId="5440"/>
    <cellStyle name="Comma 3 4 3 2" xfId="5441"/>
    <cellStyle name="Comma 3 4 3 3" xfId="5442"/>
    <cellStyle name="Comma 3 4 4" xfId="5443"/>
    <cellStyle name="Comma 3 4 4 2" xfId="5444"/>
    <cellStyle name="Comma 3 4 4 3" xfId="5445"/>
    <cellStyle name="Comma 3 4 5" xfId="5446"/>
    <cellStyle name="Comma 3 4 6" xfId="5447"/>
    <cellStyle name="Comma 4" xfId="1176"/>
    <cellStyle name="Comma 4 2" xfId="1177"/>
    <cellStyle name="Comma 4 3" xfId="1178"/>
    <cellStyle name="Comma 4 3 2" xfId="1179"/>
    <cellStyle name="Comma 4 3 2 2" xfId="5448"/>
    <cellStyle name="Comma 4 3 2 2 2" xfId="5449"/>
    <cellStyle name="Comma 4 3 2 2 3" xfId="5450"/>
    <cellStyle name="Comma 4 3 2 3" xfId="5451"/>
    <cellStyle name="Comma 4 3 2 4" xfId="5452"/>
    <cellStyle name="Comma 4 3 3" xfId="5453"/>
    <cellStyle name="Comma 4 3 3 2" xfId="5454"/>
    <cellStyle name="Comma 4 3 3 3" xfId="5455"/>
    <cellStyle name="Comma 4 3 4" xfId="5456"/>
    <cellStyle name="Comma 4 3 4 2" xfId="5457"/>
    <cellStyle name="Comma 4 3 4 3" xfId="5458"/>
    <cellStyle name="Comma 4 3 5" xfId="5459"/>
    <cellStyle name="Comma 4 3 6" xfId="5460"/>
    <cellStyle name="Comma 5" xfId="1180"/>
    <cellStyle name="Comma 5 2" xfId="1181"/>
    <cellStyle name="Comma 5 3" xfId="1182"/>
    <cellStyle name="Comma 5 3 2" xfId="1183"/>
    <cellStyle name="Comma 5 3 2 2" xfId="5461"/>
    <cellStyle name="Comma 5 3 2 2 2" xfId="5462"/>
    <cellStyle name="Comma 5 3 2 2 3" xfId="5463"/>
    <cellStyle name="Comma 5 3 2 3" xfId="5464"/>
    <cellStyle name="Comma 5 3 2 4" xfId="5465"/>
    <cellStyle name="Comma 5 3 3" xfId="5466"/>
    <cellStyle name="Comma 5 3 3 2" xfId="5467"/>
    <cellStyle name="Comma 5 3 3 3" xfId="5468"/>
    <cellStyle name="Comma 5 3 4" xfId="5469"/>
    <cellStyle name="Comma 5 3 4 2" xfId="5470"/>
    <cellStyle name="Comma 5 3 4 3" xfId="5471"/>
    <cellStyle name="Comma 5 3 5" xfId="5472"/>
    <cellStyle name="Comma 5 3 6" xfId="5473"/>
    <cellStyle name="Comma 6" xfId="1184"/>
    <cellStyle name="Comma 6 2" xfId="1185"/>
    <cellStyle name="Comma 6 3" xfId="1186"/>
    <cellStyle name="Comma 6 3 2" xfId="1187"/>
    <cellStyle name="Comma 6 3 2 2" xfId="5474"/>
    <cellStyle name="Comma 6 3 2 2 2" xfId="5475"/>
    <cellStyle name="Comma 6 3 2 2 3" xfId="5476"/>
    <cellStyle name="Comma 6 3 2 3" xfId="5477"/>
    <cellStyle name="Comma 6 3 2 4" xfId="5478"/>
    <cellStyle name="Comma 6 3 3" xfId="5479"/>
    <cellStyle name="Comma 6 3 3 2" xfId="5480"/>
    <cellStyle name="Comma 6 3 3 3" xfId="5481"/>
    <cellStyle name="Comma 6 3 4" xfId="5482"/>
    <cellStyle name="Comma 6 3 4 2" xfId="5483"/>
    <cellStyle name="Comma 6 3 4 3" xfId="5484"/>
    <cellStyle name="Comma 6 3 5" xfId="5485"/>
    <cellStyle name="Comma 6 3 6" xfId="5486"/>
    <cellStyle name="Comma 7" xfId="1188"/>
    <cellStyle name="Comma 7 2" xfId="5487"/>
    <cellStyle name="Comma 8" xfId="1189"/>
    <cellStyle name="Comma 8 2" xfId="5488"/>
    <cellStyle name="Comma 9" xfId="1190"/>
    <cellStyle name="Comma 9 2" xfId="5489"/>
    <cellStyle name="Comma0" xfId="1191"/>
    <cellStyle name="Comma0 - Style2" xfId="1192"/>
    <cellStyle name="Comma0 - Style4" xfId="1193"/>
    <cellStyle name="Comma0 - Style5" xfId="1194"/>
    <cellStyle name="Comma0 2" xfId="5490"/>
    <cellStyle name="Comma0 3" xfId="5491"/>
    <cellStyle name="Comma0 4" xfId="5492"/>
    <cellStyle name="Comma0_00COS Ind Allocators" xfId="1195"/>
    <cellStyle name="Comma1 - Style1" xfId="1196"/>
    <cellStyle name="Copied" xfId="1197"/>
    <cellStyle name="COST1" xfId="1198"/>
    <cellStyle name="Curren - Style1" xfId="1199"/>
    <cellStyle name="Curren - Style2" xfId="1200"/>
    <cellStyle name="Curren - Style5" xfId="1201"/>
    <cellStyle name="Curren - Style6" xfId="1202"/>
    <cellStyle name="Currency 10" xfId="1203"/>
    <cellStyle name="Currency 11" xfId="1204"/>
    <cellStyle name="Currency 11 2" xfId="1205"/>
    <cellStyle name="Currency 11 2 2" xfId="5493"/>
    <cellStyle name="Currency 11 2 2 2" xfId="5494"/>
    <cellStyle name="Currency 11 2 2 3" xfId="5495"/>
    <cellStyle name="Currency 11 2 3" xfId="5496"/>
    <cellStyle name="Currency 11 2 4" xfId="5497"/>
    <cellStyle name="Currency 11 3" xfId="5498"/>
    <cellStyle name="Currency 11 3 2" xfId="5499"/>
    <cellStyle name="Currency 11 3 3" xfId="5500"/>
    <cellStyle name="Currency 11 4" xfId="5501"/>
    <cellStyle name="Currency 11 4 2" xfId="5502"/>
    <cellStyle name="Currency 11 4 3" xfId="5503"/>
    <cellStyle name="Currency 11 5" xfId="5504"/>
    <cellStyle name="Currency 11 6" xfId="5505"/>
    <cellStyle name="Currency 12" xfId="1206"/>
    <cellStyle name="Currency 13" xfId="5506"/>
    <cellStyle name="Currency 14" xfId="5507"/>
    <cellStyle name="Currency 15" xfId="5508"/>
    <cellStyle name="Currency 16" xfId="5509"/>
    <cellStyle name="Currency 17" xfId="5510"/>
    <cellStyle name="Currency 18" xfId="5511"/>
    <cellStyle name="Currency 2" xfId="1207"/>
    <cellStyle name="Currency 2 2" xfId="1208"/>
    <cellStyle name="Currency 2 3" xfId="1209"/>
    <cellStyle name="Currency 3" xfId="1210"/>
    <cellStyle name="Currency 3 2" xfId="5512"/>
    <cellStyle name="Currency 4" xfId="1211"/>
    <cellStyle name="Currency 4 2" xfId="5513"/>
    <cellStyle name="Currency 5" xfId="1212"/>
    <cellStyle name="Currency 5 2" xfId="5514"/>
    <cellStyle name="Currency 6" xfId="1213"/>
    <cellStyle name="Currency 6 2" xfId="5515"/>
    <cellStyle name="Currency 7" xfId="1214"/>
    <cellStyle name="Currency 7 2" xfId="5516"/>
    <cellStyle name="Currency 8" xfId="1215"/>
    <cellStyle name="Currency 8 2" xfId="5517"/>
    <cellStyle name="Currency 9" xfId="1216"/>
    <cellStyle name="Currency 9 2" xfId="5518"/>
    <cellStyle name="Currency0" xfId="1217"/>
    <cellStyle name="Date" xfId="1218"/>
    <cellStyle name="Date 2" xfId="5519"/>
    <cellStyle name="Date 3" xfId="5520"/>
    <cellStyle name="Date 4" xfId="5521"/>
    <cellStyle name="Emphasis 1" xfId="35"/>
    <cellStyle name="Emphasis 1 2" xfId="1219"/>
    <cellStyle name="Emphasis 2" xfId="36"/>
    <cellStyle name="Emphasis 2 2" xfId="1220"/>
    <cellStyle name="Emphasis 3" xfId="37"/>
    <cellStyle name="Entered" xfId="1221"/>
    <cellStyle name="Entered 2" xfId="6883"/>
    <cellStyle name="Euro" xfId="5522"/>
    <cellStyle name="Explanatory Text" xfId="102" builtinId="53" customBuiltin="1"/>
    <cellStyle name="Explanatory Text 10" xfId="1222"/>
    <cellStyle name="Explanatory Text 11" xfId="6884"/>
    <cellStyle name="Explanatory Text 12" xfId="6885"/>
    <cellStyle name="Explanatory Text 13" xfId="6886"/>
    <cellStyle name="Explanatory Text 2" xfId="1223"/>
    <cellStyle name="Explanatory Text 2 2" xfId="1224"/>
    <cellStyle name="Explanatory Text 3" xfId="1225"/>
    <cellStyle name="Explanatory Text 4" xfId="1226"/>
    <cellStyle name="Explanatory Text 5" xfId="1227"/>
    <cellStyle name="Explanatory Text 6" xfId="1228"/>
    <cellStyle name="Explanatory Text 7" xfId="1229"/>
    <cellStyle name="Explanatory Text 8" xfId="1230"/>
    <cellStyle name="Explanatory Text 9" xfId="1231"/>
    <cellStyle name="Fixed" xfId="1232"/>
    <cellStyle name="Fixed3 - Style3" xfId="1233"/>
    <cellStyle name="Good" xfId="92" builtinId="26" customBuiltin="1"/>
    <cellStyle name="Good 10" xfId="1234"/>
    <cellStyle name="Good 11" xfId="5523"/>
    <cellStyle name="Good 12" xfId="6887"/>
    <cellStyle name="Good 13" xfId="6888"/>
    <cellStyle name="Good 2" xfId="38"/>
    <cellStyle name="Good 2 2" xfId="1236"/>
    <cellStyle name="Good 2 3" xfId="1235"/>
    <cellStyle name="Good 3" xfId="1237"/>
    <cellStyle name="Good 4" xfId="1238"/>
    <cellStyle name="Good 5" xfId="1239"/>
    <cellStyle name="Good 6" xfId="1240"/>
    <cellStyle name="Good 7" xfId="1241"/>
    <cellStyle name="Good 8" xfId="1242"/>
    <cellStyle name="Good 9" xfId="1243"/>
    <cellStyle name="Grey" xfId="1244"/>
    <cellStyle name="Grey 2" xfId="1245"/>
    <cellStyle name="Grey 3" xfId="5524"/>
    <cellStyle name="Grey 4" xfId="5525"/>
    <cellStyle name="Header" xfId="1246"/>
    <cellStyle name="Header1" xfId="1247"/>
    <cellStyle name="Header2" xfId="1248"/>
    <cellStyle name="Heading" xfId="1249"/>
    <cellStyle name="Heading 1" xfId="88" builtinId="16" customBuiltin="1"/>
    <cellStyle name="Heading 1 10" xfId="1250"/>
    <cellStyle name="Heading 1 11" xfId="5526"/>
    <cellStyle name="Heading 1 12" xfId="6889"/>
    <cellStyle name="Heading 1 13" xfId="6890"/>
    <cellStyle name="Heading 1 2" xfId="39"/>
    <cellStyle name="Heading 1 2 2" xfId="1252"/>
    <cellStyle name="Heading 1 2 3" xfId="1251"/>
    <cellStyle name="Heading 1 3" xfId="1253"/>
    <cellStyle name="Heading 1 4" xfId="1254"/>
    <cellStyle name="Heading 1 5" xfId="1255"/>
    <cellStyle name="Heading 1 6" xfId="1256"/>
    <cellStyle name="Heading 1 7" xfId="1257"/>
    <cellStyle name="Heading 1 8" xfId="1258"/>
    <cellStyle name="Heading 1 9" xfId="1259"/>
    <cellStyle name="Heading 2" xfId="89" builtinId="17" customBuiltin="1"/>
    <cellStyle name="Heading 2 10" xfId="1260"/>
    <cellStyle name="Heading 2 11" xfId="5527"/>
    <cellStyle name="Heading 2 12" xfId="6891"/>
    <cellStyle name="Heading 2 13" xfId="6892"/>
    <cellStyle name="Heading 2 2" xfId="40"/>
    <cellStyle name="Heading 2 2 2" xfId="1262"/>
    <cellStyle name="Heading 2 2 3" xfId="1261"/>
    <cellStyle name="Heading 2 3" xfId="1263"/>
    <cellStyle name="Heading 2 4" xfId="1264"/>
    <cellStyle name="Heading 2 5" xfId="1265"/>
    <cellStyle name="Heading 2 6" xfId="1266"/>
    <cellStyle name="Heading 2 7" xfId="1267"/>
    <cellStyle name="Heading 2 8" xfId="1268"/>
    <cellStyle name="Heading 2 9" xfId="1269"/>
    <cellStyle name="Heading 3" xfId="90" builtinId="18" customBuiltin="1"/>
    <cellStyle name="Heading 3 10" xfId="1270"/>
    <cellStyle name="Heading 3 11" xfId="5528"/>
    <cellStyle name="Heading 3 12" xfId="6893"/>
    <cellStyle name="Heading 3 13" xfId="6894"/>
    <cellStyle name="Heading 3 2" xfId="41"/>
    <cellStyle name="Heading 3 2 2" xfId="1272"/>
    <cellStyle name="Heading 3 2 3" xfId="1271"/>
    <cellStyle name="Heading 3 3" xfId="1273"/>
    <cellStyle name="Heading 3 4" xfId="1274"/>
    <cellStyle name="Heading 3 5" xfId="1275"/>
    <cellStyle name="Heading 3 6" xfId="1276"/>
    <cellStyle name="Heading 3 7" xfId="1277"/>
    <cellStyle name="Heading 3 8" xfId="1278"/>
    <cellStyle name="Heading 3 9" xfId="1279"/>
    <cellStyle name="Heading 4" xfId="91" builtinId="19" customBuiltin="1"/>
    <cellStyle name="Heading 4 10" xfId="1280"/>
    <cellStyle name="Heading 4 11" xfId="6895"/>
    <cellStyle name="Heading 4 12" xfId="6896"/>
    <cellStyle name="Heading 4 13" xfId="6897"/>
    <cellStyle name="Heading 4 2" xfId="42"/>
    <cellStyle name="Heading 4 2 2" xfId="1282"/>
    <cellStyle name="Heading 4 2 3" xfId="1281"/>
    <cellStyle name="Heading 4 3" xfId="1283"/>
    <cellStyle name="Heading 4 4" xfId="1284"/>
    <cellStyle name="Heading 4 5" xfId="1285"/>
    <cellStyle name="Heading 4 6" xfId="1286"/>
    <cellStyle name="Heading 4 7" xfId="1287"/>
    <cellStyle name="Heading 4 8" xfId="1288"/>
    <cellStyle name="Heading 4 9" xfId="1289"/>
    <cellStyle name="Heading1" xfId="1290"/>
    <cellStyle name="Heading2" xfId="1291"/>
    <cellStyle name="Input" xfId="95" builtinId="20" customBuiltin="1"/>
    <cellStyle name="Input [yellow]" xfId="1292"/>
    <cellStyle name="Input [yellow] 2" xfId="1293"/>
    <cellStyle name="Input [yellow] 3" xfId="5529"/>
    <cellStyle name="Input [yellow] 4" xfId="5530"/>
    <cellStyle name="Input 10" xfId="1294"/>
    <cellStyle name="Input 11" xfId="1295"/>
    <cellStyle name="Input 12" xfId="1296"/>
    <cellStyle name="Input 13" xfId="1297"/>
    <cellStyle name="Input 14" xfId="1298"/>
    <cellStyle name="Input 15" xfId="1299"/>
    <cellStyle name="Input 16" xfId="1300"/>
    <cellStyle name="Input 17" xfId="1301"/>
    <cellStyle name="Input 18" xfId="1302"/>
    <cellStyle name="Input 19" xfId="1303"/>
    <cellStyle name="Input 2" xfId="43"/>
    <cellStyle name="Input 2 2" xfId="1305"/>
    <cellStyle name="Input 2 3" xfId="1304"/>
    <cellStyle name="Input 20" xfId="1306"/>
    <cellStyle name="Input 21" xfId="1307"/>
    <cellStyle name="Input 22" xfId="1308"/>
    <cellStyle name="Input 23" xfId="1309"/>
    <cellStyle name="Input 24" xfId="1310"/>
    <cellStyle name="Input 25" xfId="1311"/>
    <cellStyle name="Input 26" xfId="1312"/>
    <cellStyle name="Input 27" xfId="1313"/>
    <cellStyle name="Input 28" xfId="1314"/>
    <cellStyle name="Input 29" xfId="1315"/>
    <cellStyle name="Input 3" xfId="1316"/>
    <cellStyle name="Input 30" xfId="1317"/>
    <cellStyle name="Input 31" xfId="1318"/>
    <cellStyle name="Input 32" xfId="1319"/>
    <cellStyle name="Input 33" xfId="1320"/>
    <cellStyle name="Input 34" xfId="1321"/>
    <cellStyle name="Input 35" xfId="1322"/>
    <cellStyle name="Input 36" xfId="1323"/>
    <cellStyle name="Input 37" xfId="1324"/>
    <cellStyle name="Input 38" xfId="1325"/>
    <cellStyle name="Input 39" xfId="1326"/>
    <cellStyle name="Input 4" xfId="1327"/>
    <cellStyle name="Input 40" xfId="1328"/>
    <cellStyle name="Input 41" xfId="1329"/>
    <cellStyle name="Input 42" xfId="1330"/>
    <cellStyle name="Input 43" xfId="1331"/>
    <cellStyle name="Input 44" xfId="5531"/>
    <cellStyle name="Input 45" xfId="5532"/>
    <cellStyle name="Input 46" xfId="5533"/>
    <cellStyle name="Input 47" xfId="5534"/>
    <cellStyle name="Input 48" xfId="6898"/>
    <cellStyle name="Input 49" xfId="6899"/>
    <cellStyle name="Input 5" xfId="1332"/>
    <cellStyle name="Input 50" xfId="6900"/>
    <cellStyle name="Input 51" xfId="6901"/>
    <cellStyle name="Input 52" xfId="6902"/>
    <cellStyle name="Input 53" xfId="6903"/>
    <cellStyle name="Input 54" xfId="6904"/>
    <cellStyle name="Input 55" xfId="6905"/>
    <cellStyle name="Input 56" xfId="6906"/>
    <cellStyle name="Input 57" xfId="6907"/>
    <cellStyle name="Input 58" xfId="6908"/>
    <cellStyle name="Input 59" xfId="6909"/>
    <cellStyle name="Input 6" xfId="1333"/>
    <cellStyle name="Input 60" xfId="6910"/>
    <cellStyle name="Input 61" xfId="6911"/>
    <cellStyle name="Input 62" xfId="6912"/>
    <cellStyle name="Input 63" xfId="6913"/>
    <cellStyle name="Input 64" xfId="6914"/>
    <cellStyle name="Input 65" xfId="6915"/>
    <cellStyle name="Input 66" xfId="6916"/>
    <cellStyle name="Input 67" xfId="6917"/>
    <cellStyle name="Input 68" xfId="6918"/>
    <cellStyle name="Input 69" xfId="6919"/>
    <cellStyle name="Input 7" xfId="1334"/>
    <cellStyle name="Input 70" xfId="6920"/>
    <cellStyle name="Input 71" xfId="6921"/>
    <cellStyle name="Input 72" xfId="6922"/>
    <cellStyle name="Input 73" xfId="6923"/>
    <cellStyle name="Input 74" xfId="6924"/>
    <cellStyle name="Input 75" xfId="6925"/>
    <cellStyle name="Input 76" xfId="6926"/>
    <cellStyle name="Input 77" xfId="6927"/>
    <cellStyle name="Input 78" xfId="6928"/>
    <cellStyle name="Input 79" xfId="6929"/>
    <cellStyle name="Input 8" xfId="1335"/>
    <cellStyle name="Input 80" xfId="6930"/>
    <cellStyle name="Input 81" xfId="6931"/>
    <cellStyle name="Input 82" xfId="6932"/>
    <cellStyle name="Input 83" xfId="6933"/>
    <cellStyle name="Input 84" xfId="6934"/>
    <cellStyle name="Input 9" xfId="1336"/>
    <cellStyle name="Input Cells" xfId="1337"/>
    <cellStyle name="Input Cells Percent" xfId="1338"/>
    <cellStyle name="Input Cells_Book9" xfId="5535"/>
    <cellStyle name="Lines" xfId="1339"/>
    <cellStyle name="LINKED" xfId="1340"/>
    <cellStyle name="Linked Cell" xfId="98" builtinId="24" customBuiltin="1"/>
    <cellStyle name="Linked Cell 10" xfId="1341"/>
    <cellStyle name="Linked Cell 11" xfId="5536"/>
    <cellStyle name="Linked Cell 12" xfId="6935"/>
    <cellStyle name="Linked Cell 13" xfId="6936"/>
    <cellStyle name="Linked Cell 2" xfId="44"/>
    <cellStyle name="Linked Cell 2 2" xfId="1343"/>
    <cellStyle name="Linked Cell 2 3" xfId="1342"/>
    <cellStyle name="Linked Cell 3" xfId="1344"/>
    <cellStyle name="Linked Cell 4" xfId="1345"/>
    <cellStyle name="Linked Cell 5" xfId="1346"/>
    <cellStyle name="Linked Cell 6" xfId="1347"/>
    <cellStyle name="Linked Cell 7" xfId="1348"/>
    <cellStyle name="Linked Cell 8" xfId="1349"/>
    <cellStyle name="Linked Cell 9" xfId="1350"/>
    <cellStyle name="modified border" xfId="1351"/>
    <cellStyle name="modified border 2" xfId="1352"/>
    <cellStyle name="modified border 3" xfId="5537"/>
    <cellStyle name="modified border 4" xfId="5538"/>
    <cellStyle name="modified border1" xfId="1353"/>
    <cellStyle name="modified border1 2" xfId="1354"/>
    <cellStyle name="modified border1 3" xfId="5539"/>
    <cellStyle name="modified border1 4" xfId="5540"/>
    <cellStyle name="Neutral" xfId="94" builtinId="28" customBuiltin="1"/>
    <cellStyle name="Neutral 10" xfId="1355"/>
    <cellStyle name="Neutral 11" xfId="5541"/>
    <cellStyle name="Neutral 12" xfId="6937"/>
    <cellStyle name="Neutral 13" xfId="6938"/>
    <cellStyle name="Neutral 2" xfId="45"/>
    <cellStyle name="Neutral 2 2" xfId="1357"/>
    <cellStyle name="Neutral 2 3" xfId="1356"/>
    <cellStyle name="Neutral 3" xfId="1358"/>
    <cellStyle name="Neutral 4" xfId="1359"/>
    <cellStyle name="Neutral 5" xfId="1360"/>
    <cellStyle name="Neutral 6" xfId="1361"/>
    <cellStyle name="Neutral 7" xfId="1362"/>
    <cellStyle name="Neutral 8" xfId="1363"/>
    <cellStyle name="Neutral 9" xfId="1364"/>
    <cellStyle name="no dec" xfId="1365"/>
    <cellStyle name="Normal" xfId="0" builtinId="0"/>
    <cellStyle name="Normal - Style1" xfId="1366"/>
    <cellStyle name="Normal - Style1 2" xfId="1367"/>
    <cellStyle name="Normal - Style1 3" xfId="1368"/>
    <cellStyle name="Normal - Style1 4" xfId="5542"/>
    <cellStyle name="Normal 10" xfId="1369"/>
    <cellStyle name="Normal 10 2" xfId="1370"/>
    <cellStyle name="Normal 10 3" xfId="1371"/>
    <cellStyle name="Normal 10 3 2" xfId="1372"/>
    <cellStyle name="Normal 10 3 2 2" xfId="5543"/>
    <cellStyle name="Normal 10 3 2 2 2" xfId="5544"/>
    <cellStyle name="Normal 10 3 2 2 3" xfId="5545"/>
    <cellStyle name="Normal 10 3 2 3" xfId="5546"/>
    <cellStyle name="Normal 10 3 2 4" xfId="5547"/>
    <cellStyle name="Normal 10 3 3" xfId="5548"/>
    <cellStyle name="Normal 10 3 3 2" xfId="5549"/>
    <cellStyle name="Normal 10 3 3 3" xfId="5550"/>
    <cellStyle name="Normal 10 3 4" xfId="5551"/>
    <cellStyle name="Normal 10 3 4 2" xfId="5552"/>
    <cellStyle name="Normal 10 3 4 3" xfId="5553"/>
    <cellStyle name="Normal 10 3 5" xfId="5554"/>
    <cellStyle name="Normal 10 3 6" xfId="5555"/>
    <cellStyle name="Normal 10 4" xfId="5556"/>
    <cellStyle name="Normal 11" xfId="1373"/>
    <cellStyle name="Normal 11 2" xfId="1374"/>
    <cellStyle name="Normal 11 3" xfId="1375"/>
    <cellStyle name="Normal 11 3 2" xfId="1376"/>
    <cellStyle name="Normal 11 3 2 2" xfId="5557"/>
    <cellStyle name="Normal 11 3 2 2 2" xfId="5558"/>
    <cellStyle name="Normal 11 3 2 2 3" xfId="5559"/>
    <cellStyle name="Normal 11 3 2 3" xfId="5560"/>
    <cellStyle name="Normal 11 3 2 4" xfId="5561"/>
    <cellStyle name="Normal 11 3 3" xfId="5562"/>
    <cellStyle name="Normal 11 3 3 2" xfId="5563"/>
    <cellStyle name="Normal 11 3 3 3" xfId="5564"/>
    <cellStyle name="Normal 11 3 4" xfId="5565"/>
    <cellStyle name="Normal 11 3 4 2" xfId="5566"/>
    <cellStyle name="Normal 11 3 4 3" xfId="5567"/>
    <cellStyle name="Normal 11 3 5" xfId="5568"/>
    <cellStyle name="Normal 11 3 6" xfId="5569"/>
    <cellStyle name="Normal 12" xfId="1377"/>
    <cellStyle name="Normal 12 2" xfId="1378"/>
    <cellStyle name="Normal 12 3" xfId="1379"/>
    <cellStyle name="Normal 12 3 2" xfId="1380"/>
    <cellStyle name="Normal 12 3 2 2" xfId="5570"/>
    <cellStyle name="Normal 12 3 2 2 2" xfId="5571"/>
    <cellStyle name="Normal 12 3 2 2 3" xfId="5572"/>
    <cellStyle name="Normal 12 3 2 3" xfId="5573"/>
    <cellStyle name="Normal 12 3 2 4" xfId="5574"/>
    <cellStyle name="Normal 12 3 3" xfId="5575"/>
    <cellStyle name="Normal 12 3 3 2" xfId="5576"/>
    <cellStyle name="Normal 12 3 3 3" xfId="5577"/>
    <cellStyle name="Normal 12 3 4" xfId="5578"/>
    <cellStyle name="Normal 12 3 4 2" xfId="5579"/>
    <cellStyle name="Normal 12 3 4 3" xfId="5580"/>
    <cellStyle name="Normal 12 3 5" xfId="5581"/>
    <cellStyle name="Normal 12 3 6" xfId="5582"/>
    <cellStyle name="Normal 13" xfId="1381"/>
    <cellStyle name="Normal 13 2" xfId="1382"/>
    <cellStyle name="Normal 13 3" xfId="1383"/>
    <cellStyle name="Normal 13 3 2" xfId="1384"/>
    <cellStyle name="Normal 13 3 2 2" xfId="5583"/>
    <cellStyle name="Normal 13 3 2 2 2" xfId="5584"/>
    <cellStyle name="Normal 13 3 2 2 3" xfId="5585"/>
    <cellStyle name="Normal 13 3 2 3" xfId="5586"/>
    <cellStyle name="Normal 13 3 2 4" xfId="5587"/>
    <cellStyle name="Normal 13 3 3" xfId="5588"/>
    <cellStyle name="Normal 13 3 3 2" xfId="5589"/>
    <cellStyle name="Normal 13 3 3 3" xfId="5590"/>
    <cellStyle name="Normal 13 3 4" xfId="5591"/>
    <cellStyle name="Normal 13 3 4 2" xfId="5592"/>
    <cellStyle name="Normal 13 3 4 3" xfId="5593"/>
    <cellStyle name="Normal 13 3 5" xfId="5594"/>
    <cellStyle name="Normal 13 3 6" xfId="5595"/>
    <cellStyle name="Normal 14" xfId="1385"/>
    <cellStyle name="Normal 14 2" xfId="1386"/>
    <cellStyle name="Normal 14 2 2" xfId="1387"/>
    <cellStyle name="Normal 14 2 2 2" xfId="5596"/>
    <cellStyle name="Normal 14 2 2 2 2" xfId="5597"/>
    <cellStyle name="Normal 14 2 2 2 3" xfId="5598"/>
    <cellStyle name="Normal 14 2 2 3" xfId="5599"/>
    <cellStyle name="Normal 14 2 2 4" xfId="5600"/>
    <cellStyle name="Normal 14 2 3" xfId="5601"/>
    <cellStyle name="Normal 14 2 3 2" xfId="5602"/>
    <cellStyle name="Normal 14 2 3 3" xfId="5603"/>
    <cellStyle name="Normal 14 2 4" xfId="5604"/>
    <cellStyle name="Normal 14 2 4 2" xfId="5605"/>
    <cellStyle name="Normal 14 2 4 3" xfId="5606"/>
    <cellStyle name="Normal 14 2 5" xfId="5607"/>
    <cellStyle name="Normal 14 2 6" xfId="5608"/>
    <cellStyle name="Normal 14 3" xfId="1388"/>
    <cellStyle name="Normal 15" xfId="1389"/>
    <cellStyle name="Normal 15 2" xfId="1390"/>
    <cellStyle name="Normal 15 2 2" xfId="1391"/>
    <cellStyle name="Normal 15 2 2 2" xfId="5609"/>
    <cellStyle name="Normal 15 2 2 2 2" xfId="5610"/>
    <cellStyle name="Normal 15 2 2 2 3" xfId="5611"/>
    <cellStyle name="Normal 15 2 2 3" xfId="5612"/>
    <cellStyle name="Normal 15 2 2 4" xfId="5613"/>
    <cellStyle name="Normal 15 2 3" xfId="5614"/>
    <cellStyle name="Normal 15 2 3 2" xfId="5615"/>
    <cellStyle name="Normal 15 2 3 3" xfId="5616"/>
    <cellStyle name="Normal 15 2 4" xfId="5617"/>
    <cellStyle name="Normal 15 2 4 2" xfId="5618"/>
    <cellStyle name="Normal 15 2 4 3" xfId="5619"/>
    <cellStyle name="Normal 15 2 5" xfId="5620"/>
    <cellStyle name="Normal 15 2 6" xfId="5621"/>
    <cellStyle name="Normal 16" xfId="1392"/>
    <cellStyle name="Normal 16 2" xfId="1393"/>
    <cellStyle name="Normal 16 3" xfId="1394"/>
    <cellStyle name="Normal 17" xfId="1395"/>
    <cellStyle name="Normal 17 2" xfId="1396"/>
    <cellStyle name="Normal 17 2 2" xfId="1397"/>
    <cellStyle name="Normal 17 2 2 2" xfId="5622"/>
    <cellStyle name="Normal 17 2 2 2 2" xfId="5623"/>
    <cellStyle name="Normal 17 2 2 2 3" xfId="5624"/>
    <cellStyle name="Normal 17 2 2 3" xfId="5625"/>
    <cellStyle name="Normal 17 2 2 4" xfId="5626"/>
    <cellStyle name="Normal 17 2 3" xfId="5627"/>
    <cellStyle name="Normal 17 2 3 2" xfId="5628"/>
    <cellStyle name="Normal 17 2 3 3" xfId="5629"/>
    <cellStyle name="Normal 17 2 4" xfId="5630"/>
    <cellStyle name="Normal 17 2 4 2" xfId="5631"/>
    <cellStyle name="Normal 17 2 4 3" xfId="5632"/>
    <cellStyle name="Normal 17 2 5" xfId="5633"/>
    <cellStyle name="Normal 17 2 6" xfId="5634"/>
    <cellStyle name="Normal 17 3" xfId="1398"/>
    <cellStyle name="Normal 17 3 2" xfId="5635"/>
    <cellStyle name="Normal 17 3 2 2" xfId="5636"/>
    <cellStyle name="Normal 17 3 2 3" xfId="5637"/>
    <cellStyle name="Normal 17 3 3" xfId="5638"/>
    <cellStyle name="Normal 17 3 4" xfId="5639"/>
    <cellStyle name="Normal 17 4" xfId="5640"/>
    <cellStyle name="Normal 17 4 2" xfId="5641"/>
    <cellStyle name="Normal 17 4 3" xfId="5642"/>
    <cellStyle name="Normal 17 5" xfId="5643"/>
    <cellStyle name="Normal 17 5 2" xfId="5644"/>
    <cellStyle name="Normal 17 5 3" xfId="5645"/>
    <cellStyle name="Normal 17 6" xfId="5646"/>
    <cellStyle name="Normal 17 7" xfId="5647"/>
    <cellStyle name="Normal 18" xfId="1399"/>
    <cellStyle name="Normal 18 2" xfId="1400"/>
    <cellStyle name="Normal 18 2 2" xfId="1401"/>
    <cellStyle name="Normal 18 2 2 2" xfId="5648"/>
    <cellStyle name="Normal 18 2 2 2 2" xfId="5649"/>
    <cellStyle name="Normal 18 2 2 2 3" xfId="5650"/>
    <cellStyle name="Normal 18 2 2 3" xfId="5651"/>
    <cellStyle name="Normal 18 2 2 4" xfId="5652"/>
    <cellStyle name="Normal 18 2 3" xfId="5653"/>
    <cellStyle name="Normal 18 2 3 2" xfId="5654"/>
    <cellStyle name="Normal 18 2 3 3" xfId="5655"/>
    <cellStyle name="Normal 18 2 4" xfId="5656"/>
    <cellStyle name="Normal 18 2 4 2" xfId="5657"/>
    <cellStyle name="Normal 18 2 4 3" xfId="5658"/>
    <cellStyle name="Normal 18 2 5" xfId="5659"/>
    <cellStyle name="Normal 18 2 6" xfId="5660"/>
    <cellStyle name="Normal 18 3" xfId="1402"/>
    <cellStyle name="Normal 18 3 2" xfId="5661"/>
    <cellStyle name="Normal 18 3 2 2" xfId="5662"/>
    <cellStyle name="Normal 18 3 2 3" xfId="5663"/>
    <cellStyle name="Normal 18 3 3" xfId="5664"/>
    <cellStyle name="Normal 18 3 4" xfId="5665"/>
    <cellStyle name="Normal 18 4" xfId="5666"/>
    <cellStyle name="Normal 18 4 2" xfId="5667"/>
    <cellStyle name="Normal 18 4 3" xfId="5668"/>
    <cellStyle name="Normal 18 5" xfId="5669"/>
    <cellStyle name="Normal 18 5 2" xfId="5670"/>
    <cellStyle name="Normal 18 5 3" xfId="5671"/>
    <cellStyle name="Normal 18 6" xfId="5672"/>
    <cellStyle name="Normal 18 7" xfId="5673"/>
    <cellStyle name="Normal 19" xfId="1403"/>
    <cellStyle name="Normal 19 2" xfId="1404"/>
    <cellStyle name="Normal 19 2 2" xfId="5674"/>
    <cellStyle name="Normal 19 2 2 2" xfId="5675"/>
    <cellStyle name="Normal 19 2 2 3" xfId="5676"/>
    <cellStyle name="Normal 19 2 3" xfId="5677"/>
    <cellStyle name="Normal 19 2 4" xfId="5678"/>
    <cellStyle name="Normal 19 3" xfId="5679"/>
    <cellStyle name="Normal 19 3 2" xfId="5680"/>
    <cellStyle name="Normal 19 3 3" xfId="5681"/>
    <cellStyle name="Normal 19 4" xfId="5682"/>
    <cellStyle name="Normal 19 4 2" xfId="5683"/>
    <cellStyle name="Normal 19 4 3" xfId="5684"/>
    <cellStyle name="Normal 19 5" xfId="5685"/>
    <cellStyle name="Normal 19 6" xfId="5686"/>
    <cellStyle name="Normal 2" xfId="7"/>
    <cellStyle name="Normal 2 10" xfId="1406"/>
    <cellStyle name="Normal 2 10 2" xfId="1407"/>
    <cellStyle name="Normal 2 10 2 2" xfId="5687"/>
    <cellStyle name="Normal 2 10 2 3" xfId="5688"/>
    <cellStyle name="Normal 2 10 3" xfId="5689"/>
    <cellStyle name="Normal 2 10 3 2" xfId="5690"/>
    <cellStyle name="Normal 2 10 3 3" xfId="5691"/>
    <cellStyle name="Normal 2 10 4" xfId="5692"/>
    <cellStyle name="Normal 2 10 5" xfId="5693"/>
    <cellStyle name="Normal 2 11" xfId="1408"/>
    <cellStyle name="Normal 2 11 2" xfId="5694"/>
    <cellStyle name="Normal 2 11 2 2" xfId="5695"/>
    <cellStyle name="Normal 2 11 2 3" xfId="5696"/>
    <cellStyle name="Normal 2 11 3" xfId="5697"/>
    <cellStyle name="Normal 2 11 4" xfId="5698"/>
    <cellStyle name="Normal 2 12" xfId="5699"/>
    <cellStyle name="Normal 2 12 2" xfId="5700"/>
    <cellStyle name="Normal 2 12 3" xfId="5701"/>
    <cellStyle name="Normal 2 13" xfId="5702"/>
    <cellStyle name="Normal 2 13 2" xfId="5703"/>
    <cellStyle name="Normal 2 13 3" xfId="5704"/>
    <cellStyle name="Normal 2 14" xfId="5705"/>
    <cellStyle name="Normal 2 15" xfId="5706"/>
    <cellStyle name="Normal 2 16" xfId="5707"/>
    <cellStyle name="Normal 2 17" xfId="1405"/>
    <cellStyle name="Normal 2 2" xfId="1409"/>
    <cellStyle name="Normal 2 2 2" xfId="1410"/>
    <cellStyle name="Normal 2 2 2 2" xfId="5708"/>
    <cellStyle name="Normal 2 2 2_NOL Analysis(For Ann Kellog and  Pete Winne)" xfId="5709"/>
    <cellStyle name="Normal 2 2 3" xfId="1411"/>
    <cellStyle name="Normal 2 2 3 2" xfId="5710"/>
    <cellStyle name="Normal 2 2 4" xfId="1412"/>
    <cellStyle name="Normal 2 2 4 2" xfId="1413"/>
    <cellStyle name="Normal 2 2 4 2 2" xfId="5711"/>
    <cellStyle name="Normal 2 2 4 2 3" xfId="5712"/>
    <cellStyle name="Normal 2 2 4 3" xfId="5713"/>
    <cellStyle name="Normal 2 2 4 4" xfId="5714"/>
    <cellStyle name="Normal 2 2 5" xfId="5715"/>
    <cellStyle name="Normal 2 2 5 2" xfId="5716"/>
    <cellStyle name="Normal 2 2 5 3" xfId="5717"/>
    <cellStyle name="Normal 2 3" xfId="1414"/>
    <cellStyle name="Normal 2 3 2" xfId="5718"/>
    <cellStyle name="Normal 2 4" xfId="1415"/>
    <cellStyle name="Normal 2 4 2" xfId="5719"/>
    <cellStyle name="Normal 2 5" xfId="1416"/>
    <cellStyle name="Normal 2 5 2" xfId="5720"/>
    <cellStyle name="Normal 2 6" xfId="1417"/>
    <cellStyle name="Normal 2 7" xfId="1418"/>
    <cellStyle name="Normal 2 7 2" xfId="5721"/>
    <cellStyle name="Normal 2 8" xfId="1419"/>
    <cellStyle name="Normal 2 8 2" xfId="1420"/>
    <cellStyle name="Normal 2 8 2 2" xfId="1421"/>
    <cellStyle name="Normal 2 8 2 2 2" xfId="5722"/>
    <cellStyle name="Normal 2 8 2 2 2 2" xfId="5723"/>
    <cellStyle name="Normal 2 8 2 2 2 3" xfId="5724"/>
    <cellStyle name="Normal 2 8 2 2 3" xfId="5725"/>
    <cellStyle name="Normal 2 8 2 2 4" xfId="5726"/>
    <cellStyle name="Normal 2 8 2 3" xfId="5727"/>
    <cellStyle name="Normal 2 8 2 3 2" xfId="5728"/>
    <cellStyle name="Normal 2 8 2 3 3" xfId="5729"/>
    <cellStyle name="Normal 2 8 2 4" xfId="5730"/>
    <cellStyle name="Normal 2 8 2 4 2" xfId="5731"/>
    <cellStyle name="Normal 2 8 2 4 3" xfId="5732"/>
    <cellStyle name="Normal 2 8 2 5" xfId="5733"/>
    <cellStyle name="Normal 2 8 2 6" xfId="5734"/>
    <cellStyle name="Normal 2 8 3" xfId="1422"/>
    <cellStyle name="Normal 2 8 3 2" xfId="5735"/>
    <cellStyle name="Normal 2 8 3 2 2" xfId="5736"/>
    <cellStyle name="Normal 2 8 3 2 3" xfId="5737"/>
    <cellStyle name="Normal 2 8 3 3" xfId="5738"/>
    <cellStyle name="Normal 2 8 3 4" xfId="5739"/>
    <cellStyle name="Normal 2 8 4" xfId="5740"/>
    <cellStyle name="Normal 2 8 4 2" xfId="5741"/>
    <cellStyle name="Normal 2 8 4 3" xfId="5742"/>
    <cellStyle name="Normal 2 8 5" xfId="5743"/>
    <cellStyle name="Normal 2 8 5 2" xfId="5744"/>
    <cellStyle name="Normal 2 8 5 3" xfId="5745"/>
    <cellStyle name="Normal 2 8 6" xfId="5746"/>
    <cellStyle name="Normal 2 8 7" xfId="5747"/>
    <cellStyle name="Normal 2 9" xfId="1423"/>
    <cellStyle name="Normal 2 9 2" xfId="1424"/>
    <cellStyle name="Normal 2 9 2 2" xfId="5748"/>
    <cellStyle name="Normal 2 9 2 2 2" xfId="5749"/>
    <cellStyle name="Normal 2 9 2 2 3" xfId="5750"/>
    <cellStyle name="Normal 2 9 2 3" xfId="5751"/>
    <cellStyle name="Normal 2 9 2 4" xfId="5752"/>
    <cellStyle name="Normal 2 9 3" xfId="5753"/>
    <cellStyle name="Normal 2 9 3 2" xfId="5754"/>
    <cellStyle name="Normal 2 9 3 3" xfId="5755"/>
    <cellStyle name="Normal 2 9 4" xfId="5756"/>
    <cellStyle name="Normal 2 9 4 2" xfId="5757"/>
    <cellStyle name="Normal 2 9 4 3" xfId="5758"/>
    <cellStyle name="Normal 2 9 5" xfId="5759"/>
    <cellStyle name="Normal 2 9 6" xfId="5760"/>
    <cellStyle name="Normal 2_3.05 Allocation Method 2010 GTR WF" xfId="5761"/>
    <cellStyle name="Normal 20" xfId="1425"/>
    <cellStyle name="Normal 20 2" xfId="1426"/>
    <cellStyle name="Normal 20 2 2" xfId="5762"/>
    <cellStyle name="Normal 20 2 2 2" xfId="5763"/>
    <cellStyle name="Normal 20 2 2 3" xfId="5764"/>
    <cellStyle name="Normal 20 2 3" xfId="5765"/>
    <cellStyle name="Normal 20 2 4" xfId="5766"/>
    <cellStyle name="Normal 20 3" xfId="5767"/>
    <cellStyle name="Normal 20 3 2" xfId="5768"/>
    <cellStyle name="Normal 20 3 3" xfId="5769"/>
    <cellStyle name="Normal 20 4" xfId="5770"/>
    <cellStyle name="Normal 20 4 2" xfId="5771"/>
    <cellStyle name="Normal 20 4 3" xfId="5772"/>
    <cellStyle name="Normal 20 5" xfId="5773"/>
    <cellStyle name="Normal 20 6" xfId="5774"/>
    <cellStyle name="Normal 21" xfId="1427"/>
    <cellStyle name="Normal 21 2" xfId="1428"/>
    <cellStyle name="Normal 21 2 2" xfId="5775"/>
    <cellStyle name="Normal 21 2 2 2" xfId="5776"/>
    <cellStyle name="Normal 21 2 2 3" xfId="5777"/>
    <cellStyle name="Normal 21 2 3" xfId="5778"/>
    <cellStyle name="Normal 21 2 4" xfId="5779"/>
    <cellStyle name="Normal 21 3" xfId="5780"/>
    <cellStyle name="Normal 21 3 2" xfId="5781"/>
    <cellStyle name="Normal 21 3 3" xfId="5782"/>
    <cellStyle name="Normal 21 4" xfId="5783"/>
    <cellStyle name="Normal 21 4 2" xfId="5784"/>
    <cellStyle name="Normal 21 4 3" xfId="5785"/>
    <cellStyle name="Normal 21 5" xfId="5786"/>
    <cellStyle name="Normal 21 6" xfId="5787"/>
    <cellStyle name="Normal 22" xfId="1429"/>
    <cellStyle name="Normal 22 2" xfId="1430"/>
    <cellStyle name="Normal 22 2 2" xfId="5788"/>
    <cellStyle name="Normal 22 2 2 2" xfId="5789"/>
    <cellStyle name="Normal 22 2 2 3" xfId="5790"/>
    <cellStyle name="Normal 22 2 3" xfId="5791"/>
    <cellStyle name="Normal 22 2 4" xfId="5792"/>
    <cellStyle name="Normal 22 3" xfId="5793"/>
    <cellStyle name="Normal 22 3 2" xfId="5794"/>
    <cellStyle name="Normal 22 3 3" xfId="5795"/>
    <cellStyle name="Normal 22 4" xfId="5796"/>
    <cellStyle name="Normal 22 4 2" xfId="5797"/>
    <cellStyle name="Normal 22 4 3" xfId="5798"/>
    <cellStyle name="Normal 22 5" xfId="5799"/>
    <cellStyle name="Normal 22 6" xfId="5800"/>
    <cellStyle name="Normal 23" xfId="1431"/>
    <cellStyle name="Normal 23 2" xfId="1432"/>
    <cellStyle name="Normal 23 2 2" xfId="5801"/>
    <cellStyle name="Normal 23 2 2 2" xfId="5802"/>
    <cellStyle name="Normal 23 2 2 3" xfId="5803"/>
    <cellStyle name="Normal 23 2 3" xfId="5804"/>
    <cellStyle name="Normal 23 2 4" xfId="5805"/>
    <cellStyle name="Normal 23 3" xfId="5806"/>
    <cellStyle name="Normal 23 3 2" xfId="5807"/>
    <cellStyle name="Normal 23 3 3" xfId="5808"/>
    <cellStyle name="Normal 23 4" xfId="5809"/>
    <cellStyle name="Normal 23 4 2" xfId="5810"/>
    <cellStyle name="Normal 23 4 3" xfId="5811"/>
    <cellStyle name="Normal 23 5" xfId="5812"/>
    <cellStyle name="Normal 23 6" xfId="5813"/>
    <cellStyle name="Normal 24" xfId="1433"/>
    <cellStyle name="Normal 24 2" xfId="1434"/>
    <cellStyle name="Normal 24 2 2" xfId="5814"/>
    <cellStyle name="Normal 24 2 2 2" xfId="5815"/>
    <cellStyle name="Normal 24 2 2 3" xfId="5816"/>
    <cellStyle name="Normal 24 2 3" xfId="5817"/>
    <cellStyle name="Normal 24 2 4" xfId="5818"/>
    <cellStyle name="Normal 24 3" xfId="5819"/>
    <cellStyle name="Normal 24 3 2" xfId="5820"/>
    <cellStyle name="Normal 24 3 3" xfId="5821"/>
    <cellStyle name="Normal 24 4" xfId="5822"/>
    <cellStyle name="Normal 24 4 2" xfId="5823"/>
    <cellStyle name="Normal 24 4 3" xfId="5824"/>
    <cellStyle name="Normal 24 5" xfId="5825"/>
    <cellStyle name="Normal 24 6" xfId="5826"/>
    <cellStyle name="Normal 25" xfId="1435"/>
    <cellStyle name="Normal 25 2" xfId="1436"/>
    <cellStyle name="Normal 25 2 2" xfId="5827"/>
    <cellStyle name="Normal 25 2 2 2" xfId="5828"/>
    <cellStyle name="Normal 25 2 2 3" xfId="5829"/>
    <cellStyle name="Normal 25 2 3" xfId="5830"/>
    <cellStyle name="Normal 25 2 4" xfId="5831"/>
    <cellStyle name="Normal 25 3" xfId="5832"/>
    <cellStyle name="Normal 25 3 2" xfId="5833"/>
    <cellStyle name="Normal 25 3 3" xfId="5834"/>
    <cellStyle name="Normal 25 4" xfId="5835"/>
    <cellStyle name="Normal 25 4 2" xfId="5836"/>
    <cellStyle name="Normal 25 4 3" xfId="5837"/>
    <cellStyle name="Normal 25 5" xfId="5838"/>
    <cellStyle name="Normal 25 6" xfId="5839"/>
    <cellStyle name="Normal 26" xfId="1437"/>
    <cellStyle name="Normal 26 2" xfId="1438"/>
    <cellStyle name="Normal 26 2 2" xfId="5840"/>
    <cellStyle name="Normal 26 2 2 2" xfId="5841"/>
    <cellStyle name="Normal 26 2 2 3" xfId="5842"/>
    <cellStyle name="Normal 26 2 3" xfId="5843"/>
    <cellStyle name="Normal 26 2 4" xfId="5844"/>
    <cellStyle name="Normal 26 3" xfId="5845"/>
    <cellStyle name="Normal 26 3 2" xfId="5846"/>
    <cellStyle name="Normal 26 3 3" xfId="5847"/>
    <cellStyle name="Normal 26 4" xfId="5848"/>
    <cellStyle name="Normal 26 4 2" xfId="5849"/>
    <cellStyle name="Normal 26 4 3" xfId="5850"/>
    <cellStyle name="Normal 26 5" xfId="5851"/>
    <cellStyle name="Normal 26 6" xfId="5852"/>
    <cellStyle name="Normal 27" xfId="1439"/>
    <cellStyle name="Normal 27 2" xfId="1440"/>
    <cellStyle name="Normal 27 2 2" xfId="5853"/>
    <cellStyle name="Normal 27 2 2 2" xfId="5854"/>
    <cellStyle name="Normal 27 2 2 3" xfId="5855"/>
    <cellStyle name="Normal 27 2 3" xfId="5856"/>
    <cellStyle name="Normal 27 2 4" xfId="5857"/>
    <cellStyle name="Normal 27 3" xfId="5858"/>
    <cellStyle name="Normal 27 3 2" xfId="5859"/>
    <cellStyle name="Normal 27 3 3" xfId="5860"/>
    <cellStyle name="Normal 27 4" xfId="5861"/>
    <cellStyle name="Normal 27 4 2" xfId="5862"/>
    <cellStyle name="Normal 27 4 3" xfId="5863"/>
    <cellStyle name="Normal 27 5" xfId="5864"/>
    <cellStyle name="Normal 27 6" xfId="5865"/>
    <cellStyle name="Normal 28" xfId="1441"/>
    <cellStyle name="Normal 28 2" xfId="1442"/>
    <cellStyle name="Normal 28 2 2" xfId="5866"/>
    <cellStyle name="Normal 28 2 2 2" xfId="5867"/>
    <cellStyle name="Normal 28 2 2 3" xfId="5868"/>
    <cellStyle name="Normal 28 2 3" xfId="5869"/>
    <cellStyle name="Normal 28 2 4" xfId="5870"/>
    <cellStyle name="Normal 28 3" xfId="5871"/>
    <cellStyle name="Normal 28 3 2" xfId="5872"/>
    <cellStyle name="Normal 28 3 3" xfId="5873"/>
    <cellStyle name="Normal 28 4" xfId="5874"/>
    <cellStyle name="Normal 28 4 2" xfId="5875"/>
    <cellStyle name="Normal 28 4 3" xfId="5876"/>
    <cellStyle name="Normal 28 5" xfId="5877"/>
    <cellStyle name="Normal 28 6" xfId="5878"/>
    <cellStyle name="Normal 29" xfId="1443"/>
    <cellStyle name="Normal 29 2" xfId="1444"/>
    <cellStyle name="Normal 29 2 2" xfId="5879"/>
    <cellStyle name="Normal 29 2 2 2" xfId="5880"/>
    <cellStyle name="Normal 29 2 2 3" xfId="5881"/>
    <cellStyle name="Normal 29 2 3" xfId="5882"/>
    <cellStyle name="Normal 29 2 4" xfId="5883"/>
    <cellStyle name="Normal 29 3" xfId="5884"/>
    <cellStyle name="Normal 29 3 2" xfId="5885"/>
    <cellStyle name="Normal 29 3 3" xfId="5886"/>
    <cellStyle name="Normal 29 4" xfId="5887"/>
    <cellStyle name="Normal 29 4 2" xfId="5888"/>
    <cellStyle name="Normal 29 4 3" xfId="5889"/>
    <cellStyle name="Normal 29 5" xfId="5890"/>
    <cellStyle name="Normal 29 6" xfId="5891"/>
    <cellStyle name="Normal 3" xfId="1445"/>
    <cellStyle name="Normal 3 2" xfId="1446"/>
    <cellStyle name="Normal 3 3" xfId="1447"/>
    <cellStyle name="Normal 3 4" xfId="1448"/>
    <cellStyle name="Normal 3 5" xfId="1449"/>
    <cellStyle name="Normal 3 6" xfId="1450"/>
    <cellStyle name="Normal 3 6 2" xfId="5892"/>
    <cellStyle name="Normal 3 7" xfId="1451"/>
    <cellStyle name="Normal 3 7 2" xfId="1452"/>
    <cellStyle name="Normal 3 7 2 2" xfId="5893"/>
    <cellStyle name="Normal 3 7 2 2 2" xfId="5894"/>
    <cellStyle name="Normal 3 7 2 2 3" xfId="5895"/>
    <cellStyle name="Normal 3 7 2 3" xfId="5896"/>
    <cellStyle name="Normal 3 7 2 4" xfId="5897"/>
    <cellStyle name="Normal 3 7 3" xfId="5898"/>
    <cellStyle name="Normal 3 7 3 2" xfId="5899"/>
    <cellStyle name="Normal 3 7 3 3" xfId="5900"/>
    <cellStyle name="Normal 3 7 4" xfId="5901"/>
    <cellStyle name="Normal 3 7 4 2" xfId="5902"/>
    <cellStyle name="Normal 3 7 4 3" xfId="5903"/>
    <cellStyle name="Normal 3 7 5" xfId="5904"/>
    <cellStyle name="Normal 3 7 6" xfId="5905"/>
    <cellStyle name="Normal 3_Net Classified Plant" xfId="1453"/>
    <cellStyle name="Normal 30" xfId="1454"/>
    <cellStyle name="Normal 30 2" xfId="1455"/>
    <cellStyle name="Normal 30 2 2" xfId="5906"/>
    <cellStyle name="Normal 30 2 2 2" xfId="5907"/>
    <cellStyle name="Normal 30 2 2 3" xfId="5908"/>
    <cellStyle name="Normal 30 2 3" xfId="5909"/>
    <cellStyle name="Normal 30 2 4" xfId="5910"/>
    <cellStyle name="Normal 30 3" xfId="5911"/>
    <cellStyle name="Normal 30 3 2" xfId="5912"/>
    <cellStyle name="Normal 30 3 3" xfId="5913"/>
    <cellStyle name="Normal 30 4" xfId="5914"/>
    <cellStyle name="Normal 30 4 2" xfId="5915"/>
    <cellStyle name="Normal 30 4 3" xfId="5916"/>
    <cellStyle name="Normal 30 5" xfId="5917"/>
    <cellStyle name="Normal 30 6" xfId="5918"/>
    <cellStyle name="Normal 31" xfId="1456"/>
    <cellStyle name="Normal 31 2" xfId="1457"/>
    <cellStyle name="Normal 31 2 2" xfId="5919"/>
    <cellStyle name="Normal 31 2 2 2" xfId="5920"/>
    <cellStyle name="Normal 31 2 2 3" xfId="5921"/>
    <cellStyle name="Normal 31 2 3" xfId="5922"/>
    <cellStyle name="Normal 31 2 4" xfId="5923"/>
    <cellStyle name="Normal 31 3" xfId="5924"/>
    <cellStyle name="Normal 31 3 2" xfId="5925"/>
    <cellStyle name="Normal 31 3 3" xfId="5926"/>
    <cellStyle name="Normal 31 4" xfId="5927"/>
    <cellStyle name="Normal 31 4 2" xfId="5928"/>
    <cellStyle name="Normal 31 4 3" xfId="5929"/>
    <cellStyle name="Normal 31 5" xfId="5930"/>
    <cellStyle name="Normal 31 6" xfId="5931"/>
    <cellStyle name="Normal 32" xfId="1458"/>
    <cellStyle name="Normal 32 2" xfId="1459"/>
    <cellStyle name="Normal 32 2 2" xfId="1460"/>
    <cellStyle name="Normal 32 2 2 2" xfId="5932"/>
    <cellStyle name="Normal 32 2 2 2 2" xfId="5933"/>
    <cellStyle name="Normal 32 2 2 2 3" xfId="5934"/>
    <cellStyle name="Normal 32 2 2 3" xfId="5935"/>
    <cellStyle name="Normal 32 2 2 4" xfId="5936"/>
    <cellStyle name="Normal 32 2 3" xfId="5937"/>
    <cellStyle name="Normal 32 2 3 2" xfId="5938"/>
    <cellStyle name="Normal 32 2 3 3" xfId="5939"/>
    <cellStyle name="Normal 32 2 4" xfId="5940"/>
    <cellStyle name="Normal 32 2 4 2" xfId="5941"/>
    <cellStyle name="Normal 32 2 4 3" xfId="5942"/>
    <cellStyle name="Normal 32 2 5" xfId="5943"/>
    <cellStyle name="Normal 32 2 6" xfId="5944"/>
    <cellStyle name="Normal 32 3" xfId="1461"/>
    <cellStyle name="Normal 32 3 2" xfId="5945"/>
    <cellStyle name="Normal 32 3 2 2" xfId="5946"/>
    <cellStyle name="Normal 32 3 2 3" xfId="5947"/>
    <cellStyle name="Normal 32 3 3" xfId="5948"/>
    <cellStyle name="Normal 32 3 4" xfId="5949"/>
    <cellStyle name="Normal 32 4" xfId="5950"/>
    <cellStyle name="Normal 32 4 2" xfId="5951"/>
    <cellStyle name="Normal 32 4 3" xfId="5952"/>
    <cellStyle name="Normal 32 5" xfId="5953"/>
    <cellStyle name="Normal 32 5 2" xfId="5954"/>
    <cellStyle name="Normal 32 5 3" xfId="5955"/>
    <cellStyle name="Normal 32 6" xfId="5956"/>
    <cellStyle name="Normal 32 7" xfId="5957"/>
    <cellStyle name="Normal 33" xfId="1462"/>
    <cellStyle name="Normal 33 2" xfId="1463"/>
    <cellStyle name="Normal 33 2 2" xfId="5958"/>
    <cellStyle name="Normal 33 2 2 2" xfId="5959"/>
    <cellStyle name="Normal 33 2 2 3" xfId="5960"/>
    <cellStyle name="Normal 33 2 3" xfId="5961"/>
    <cellStyle name="Normal 33 2 4" xfId="5962"/>
    <cellStyle name="Normal 33 3" xfId="5963"/>
    <cellStyle name="Normal 33 3 2" xfId="5964"/>
    <cellStyle name="Normal 33 3 3" xfId="5965"/>
    <cellStyle name="Normal 33 4" xfId="5966"/>
    <cellStyle name="Normal 33 4 2" xfId="5967"/>
    <cellStyle name="Normal 33 4 3" xfId="5968"/>
    <cellStyle name="Normal 33 5" xfId="5969"/>
    <cellStyle name="Normal 33 6" xfId="5970"/>
    <cellStyle name="Normal 34" xfId="1464"/>
    <cellStyle name="Normal 34 2" xfId="1465"/>
    <cellStyle name="Normal 34 2 2" xfId="5971"/>
    <cellStyle name="Normal 34 2 2 2" xfId="5972"/>
    <cellStyle name="Normal 34 2 2 3" xfId="5973"/>
    <cellStyle name="Normal 34 2 3" xfId="5974"/>
    <cellStyle name="Normal 34 2 4" xfId="5975"/>
    <cellStyle name="Normal 34 3" xfId="5976"/>
    <cellStyle name="Normal 34 3 2" xfId="5977"/>
    <cellStyle name="Normal 34 3 3" xfId="5978"/>
    <cellStyle name="Normal 34 4" xfId="5979"/>
    <cellStyle name="Normal 34 4 2" xfId="5980"/>
    <cellStyle name="Normal 34 4 3" xfId="5981"/>
    <cellStyle name="Normal 34 5" xfId="5982"/>
    <cellStyle name="Normal 34 6" xfId="5983"/>
    <cellStyle name="Normal 35" xfId="1466"/>
    <cellStyle name="Normal 35 2" xfId="1467"/>
    <cellStyle name="Normal 35 2 2" xfId="5984"/>
    <cellStyle name="Normal 35 2 2 2" xfId="5985"/>
    <cellStyle name="Normal 35 2 2 3" xfId="5986"/>
    <cellStyle name="Normal 35 2 3" xfId="5987"/>
    <cellStyle name="Normal 35 2 4" xfId="5988"/>
    <cellStyle name="Normal 35 3" xfId="5989"/>
    <cellStyle name="Normal 35 3 2" xfId="5990"/>
    <cellStyle name="Normal 35 3 3" xfId="5991"/>
    <cellStyle name="Normal 35 4" xfId="5992"/>
    <cellStyle name="Normal 35 4 2" xfId="5993"/>
    <cellStyle name="Normal 35 4 3" xfId="5994"/>
    <cellStyle name="Normal 35 5" xfId="5995"/>
    <cellStyle name="Normal 35 6" xfId="5996"/>
    <cellStyle name="Normal 36" xfId="1468"/>
    <cellStyle name="Normal 36 2" xfId="1469"/>
    <cellStyle name="Normal 36 2 2" xfId="5997"/>
    <cellStyle name="Normal 36 2 2 2" xfId="5998"/>
    <cellStyle name="Normal 36 2 2 3" xfId="5999"/>
    <cellStyle name="Normal 36 2 3" xfId="6000"/>
    <cellStyle name="Normal 36 2 4" xfId="6001"/>
    <cellStyle name="Normal 36 3" xfId="6002"/>
    <cellStyle name="Normal 36 3 2" xfId="6003"/>
    <cellStyle name="Normal 36 3 3" xfId="6004"/>
    <cellStyle name="Normal 36 4" xfId="6005"/>
    <cellStyle name="Normal 36 4 2" xfId="6006"/>
    <cellStyle name="Normal 36 4 3" xfId="6007"/>
    <cellStyle name="Normal 36 5" xfId="6008"/>
    <cellStyle name="Normal 36 6" xfId="6009"/>
    <cellStyle name="Normal 37" xfId="1470"/>
    <cellStyle name="Normal 37 2" xfId="1471"/>
    <cellStyle name="Normal 37 2 2" xfId="6010"/>
    <cellStyle name="Normal 37 2 2 2" xfId="6011"/>
    <cellStyle name="Normal 37 2 2 3" xfId="6012"/>
    <cellStyle name="Normal 37 2 3" xfId="6013"/>
    <cellStyle name="Normal 37 2 4" xfId="6014"/>
    <cellStyle name="Normal 37 3" xfId="6015"/>
    <cellStyle name="Normal 37 3 2" xfId="6016"/>
    <cellStyle name="Normal 37 3 3" xfId="6017"/>
    <cellStyle name="Normal 37 4" xfId="6018"/>
    <cellStyle name="Normal 37 4 2" xfId="6019"/>
    <cellStyle name="Normal 37 4 3" xfId="6020"/>
    <cellStyle name="Normal 37 5" xfId="6021"/>
    <cellStyle name="Normal 37 6" xfId="6022"/>
    <cellStyle name="Normal 38" xfId="1472"/>
    <cellStyle name="Normal 38 2" xfId="1473"/>
    <cellStyle name="Normal 38 2 2" xfId="6023"/>
    <cellStyle name="Normal 38 2 2 2" xfId="6024"/>
    <cellStyle name="Normal 38 2 2 3" xfId="6025"/>
    <cellStyle name="Normal 38 2 3" xfId="6026"/>
    <cellStyle name="Normal 38 2 4" xfId="6027"/>
    <cellStyle name="Normal 38 3" xfId="6028"/>
    <cellStyle name="Normal 38 3 2" xfId="6029"/>
    <cellStyle name="Normal 38 3 3" xfId="6030"/>
    <cellStyle name="Normal 38 4" xfId="6031"/>
    <cellStyle name="Normal 38 4 2" xfId="6032"/>
    <cellStyle name="Normal 38 4 3" xfId="6033"/>
    <cellStyle name="Normal 38 5" xfId="6034"/>
    <cellStyle name="Normal 38 6" xfId="6035"/>
    <cellStyle name="Normal 39" xfId="1474"/>
    <cellStyle name="Normal 39 2" xfId="1475"/>
    <cellStyle name="Normal 39 2 2" xfId="6036"/>
    <cellStyle name="Normal 39 2 2 2" xfId="6037"/>
    <cellStyle name="Normal 39 2 2 3" xfId="6038"/>
    <cellStyle name="Normal 39 2 3" xfId="6039"/>
    <cellStyle name="Normal 39 2 4" xfId="6040"/>
    <cellStyle name="Normal 39 3" xfId="6041"/>
    <cellStyle name="Normal 39 3 2" xfId="6042"/>
    <cellStyle name="Normal 39 3 3" xfId="6043"/>
    <cellStyle name="Normal 39 4" xfId="6044"/>
    <cellStyle name="Normal 39 4 2" xfId="6045"/>
    <cellStyle name="Normal 39 4 3" xfId="6046"/>
    <cellStyle name="Normal 39 5" xfId="6047"/>
    <cellStyle name="Normal 39 6" xfId="6048"/>
    <cellStyle name="Normal 4" xfId="1476"/>
    <cellStyle name="Normal 4 2" xfId="1477"/>
    <cellStyle name="Normal 4 3" xfId="1478"/>
    <cellStyle name="Normal 4 4" xfId="1479"/>
    <cellStyle name="Normal 4 4 2" xfId="1480"/>
    <cellStyle name="Normal 4 4 2 2" xfId="6049"/>
    <cellStyle name="Normal 4 4 2 2 2" xfId="6050"/>
    <cellStyle name="Normal 4 4 2 2 3" xfId="6051"/>
    <cellStyle name="Normal 4 4 2 3" xfId="6052"/>
    <cellStyle name="Normal 4 4 2 4" xfId="6053"/>
    <cellStyle name="Normal 4 4 3" xfId="6054"/>
    <cellStyle name="Normal 4 4 3 2" xfId="6055"/>
    <cellStyle name="Normal 4 4 3 3" xfId="6056"/>
    <cellStyle name="Normal 4 4 4" xfId="6057"/>
    <cellStyle name="Normal 4 4 4 2" xfId="6058"/>
    <cellStyle name="Normal 4 4 4 3" xfId="6059"/>
    <cellStyle name="Normal 4 4 5" xfId="6060"/>
    <cellStyle name="Normal 4 4 6" xfId="6061"/>
    <cellStyle name="Normal 4 5" xfId="1481"/>
    <cellStyle name="Normal 4 5 2" xfId="1482"/>
    <cellStyle name="Normal 4 5 2 2" xfId="6062"/>
    <cellStyle name="Normal 4 5 2 2 2" xfId="6063"/>
    <cellStyle name="Normal 4 5 2 2 3" xfId="6064"/>
    <cellStyle name="Normal 4 5 2 3" xfId="6065"/>
    <cellStyle name="Normal 4 5 2 4" xfId="6066"/>
    <cellStyle name="Normal 4 5 3" xfId="6067"/>
    <cellStyle name="Normal 4 5 3 2" xfId="6068"/>
    <cellStyle name="Normal 4 5 3 3" xfId="6069"/>
    <cellStyle name="Normal 4 5 4" xfId="6070"/>
    <cellStyle name="Normal 4 5 4 2" xfId="6071"/>
    <cellStyle name="Normal 4 5 4 3" xfId="6072"/>
    <cellStyle name="Normal 4 5 5" xfId="6073"/>
    <cellStyle name="Normal 4 5 6" xfId="6074"/>
    <cellStyle name="Normal 4 6" xfId="1483"/>
    <cellStyle name="Normal 4 7" xfId="1484"/>
    <cellStyle name="Normal 4 7 2" xfId="1485"/>
    <cellStyle name="Normal 4 7 2 2" xfId="6075"/>
    <cellStyle name="Normal 4 7 2 2 2" xfId="6076"/>
    <cellStyle name="Normal 4 7 2 2 3" xfId="6077"/>
    <cellStyle name="Normal 4 7 2 3" xfId="6078"/>
    <cellStyle name="Normal 4 7 2 4" xfId="6079"/>
    <cellStyle name="Normal 4 7 3" xfId="6080"/>
    <cellStyle name="Normal 4 7 3 2" xfId="6081"/>
    <cellStyle name="Normal 4 7 3 3" xfId="6082"/>
    <cellStyle name="Normal 4 7 4" xfId="6083"/>
    <cellStyle name="Normal 4 7 4 2" xfId="6084"/>
    <cellStyle name="Normal 4 7 4 3" xfId="6085"/>
    <cellStyle name="Normal 4 7 5" xfId="6086"/>
    <cellStyle name="Normal 4 7 6" xfId="6087"/>
    <cellStyle name="Normal 4_3.05 Allocation Method 2010 GTR WF" xfId="6088"/>
    <cellStyle name="Normal 40" xfId="1486"/>
    <cellStyle name="Normal 40 2" xfId="1487"/>
    <cellStyle name="Normal 40 2 2" xfId="6089"/>
    <cellStyle name="Normal 40 2 2 2" xfId="6090"/>
    <cellStyle name="Normal 40 2 2 3" xfId="6091"/>
    <cellStyle name="Normal 40 2 3" xfId="6092"/>
    <cellStyle name="Normal 40 2 4" xfId="6093"/>
    <cellStyle name="Normal 40 3" xfId="6094"/>
    <cellStyle name="Normal 40 3 2" xfId="6095"/>
    <cellStyle name="Normal 40 3 3" xfId="6096"/>
    <cellStyle name="Normal 40 4" xfId="6097"/>
    <cellStyle name="Normal 40 4 2" xfId="6098"/>
    <cellStyle name="Normal 40 4 3" xfId="6099"/>
    <cellStyle name="Normal 40 5" xfId="6100"/>
    <cellStyle name="Normal 40 6" xfId="6101"/>
    <cellStyle name="Normal 41" xfId="1488"/>
    <cellStyle name="Normal 41 2" xfId="6939"/>
    <cellStyle name="Normal 42" xfId="1489"/>
    <cellStyle name="Normal 42 2" xfId="1490"/>
    <cellStyle name="Normal 42 2 2" xfId="6102"/>
    <cellStyle name="Normal 42 2 2 2" xfId="6103"/>
    <cellStyle name="Normal 42 2 2 3" xfId="6104"/>
    <cellStyle name="Normal 42 2 3" xfId="6105"/>
    <cellStyle name="Normal 42 2 4" xfId="6106"/>
    <cellStyle name="Normal 42 3" xfId="6107"/>
    <cellStyle name="Normal 42 3 2" xfId="6108"/>
    <cellStyle name="Normal 42 3 3" xfId="6109"/>
    <cellStyle name="Normal 42 4" xfId="6110"/>
    <cellStyle name="Normal 42 4 2" xfId="6111"/>
    <cellStyle name="Normal 42 4 3" xfId="6112"/>
    <cellStyle name="Normal 42 5" xfId="6113"/>
    <cellStyle name="Normal 42 6" xfId="6114"/>
    <cellStyle name="Normal 43" xfId="1491"/>
    <cellStyle name="Normal 43 2" xfId="1492"/>
    <cellStyle name="Normal 44" xfId="1493"/>
    <cellStyle name="Normal 44 2" xfId="1494"/>
    <cellStyle name="Normal 44 2 2" xfId="6115"/>
    <cellStyle name="Normal 44 2 2 2" xfId="6116"/>
    <cellStyle name="Normal 44 2 2 3" xfId="6117"/>
    <cellStyle name="Normal 44 2 3" xfId="6118"/>
    <cellStyle name="Normal 44 2 4" xfId="6119"/>
    <cellStyle name="Normal 44 3" xfId="6120"/>
    <cellStyle name="Normal 44 3 2" xfId="6121"/>
    <cellStyle name="Normal 44 3 3" xfId="6122"/>
    <cellStyle name="Normal 44 4" xfId="6123"/>
    <cellStyle name="Normal 44 4 2" xfId="6124"/>
    <cellStyle name="Normal 44 4 3" xfId="6125"/>
    <cellStyle name="Normal 44 5" xfId="6126"/>
    <cellStyle name="Normal 44 6" xfId="6127"/>
    <cellStyle name="Normal 45" xfId="1495"/>
    <cellStyle name="Normal 45 2" xfId="1496"/>
    <cellStyle name="Normal 46" xfId="1497"/>
    <cellStyle name="Normal 46 2" xfId="1498"/>
    <cellStyle name="Normal 46 2 2" xfId="6128"/>
    <cellStyle name="Normal 46 2 2 2" xfId="6129"/>
    <cellStyle name="Normal 46 2 2 3" xfId="6130"/>
    <cellStyle name="Normal 46 2 3" xfId="6131"/>
    <cellStyle name="Normal 46 2 4" xfId="6132"/>
    <cellStyle name="Normal 46 3" xfId="6133"/>
    <cellStyle name="Normal 46 3 2" xfId="6134"/>
    <cellStyle name="Normal 46 3 3" xfId="6135"/>
    <cellStyle name="Normal 46 4" xfId="6136"/>
    <cellStyle name="Normal 46 4 2" xfId="6137"/>
    <cellStyle name="Normal 46 4 3" xfId="6138"/>
    <cellStyle name="Normal 46 5" xfId="6139"/>
    <cellStyle name="Normal 46 6" xfId="6140"/>
    <cellStyle name="Normal 47" xfId="1499"/>
    <cellStyle name="Normal 47 2" xfId="6141"/>
    <cellStyle name="Normal 48" xfId="1500"/>
    <cellStyle name="Normal 48 2" xfId="6142"/>
    <cellStyle name="Normal 48 2 2" xfId="6143"/>
    <cellStyle name="Normal 48 2 3" xfId="6144"/>
    <cellStyle name="Normal 48 3" xfId="6145"/>
    <cellStyle name="Normal 48 4" xfId="6146"/>
    <cellStyle name="Normal 48 5" xfId="6147"/>
    <cellStyle name="Normal 49" xfId="1501"/>
    <cellStyle name="Normal 49 2" xfId="6148"/>
    <cellStyle name="Normal 5" xfId="1502"/>
    <cellStyle name="Normal 5 10" xfId="6149"/>
    <cellStyle name="Normal 5 11" xfId="6150"/>
    <cellStyle name="Normal 5 12" xfId="6151"/>
    <cellStyle name="Normal 5 2" xfId="1503"/>
    <cellStyle name="Normal 5 2 2" xfId="1504"/>
    <cellStyle name="Normal 5 2 2 2" xfId="6152"/>
    <cellStyle name="Normal 5 2 2 2 2" xfId="6153"/>
    <cellStyle name="Normal 5 2 2 2 3" xfId="6154"/>
    <cellStyle name="Normal 5 2 2 3" xfId="6155"/>
    <cellStyle name="Normal 5 2 2 4" xfId="6156"/>
    <cellStyle name="Normal 5 2 3" xfId="6157"/>
    <cellStyle name="Normal 5 2 3 2" xfId="6158"/>
    <cellStyle name="Normal 5 2 3 3" xfId="6159"/>
    <cellStyle name="Normal 5 2 4" xfId="6160"/>
    <cellStyle name="Normal 5 2 4 2" xfId="6161"/>
    <cellStyle name="Normal 5 2 4 3" xfId="6162"/>
    <cellStyle name="Normal 5 2 5" xfId="6163"/>
    <cellStyle name="Normal 5 2 6" xfId="6164"/>
    <cellStyle name="Normal 5 3" xfId="1505"/>
    <cellStyle name="Normal 5 3 2" xfId="1506"/>
    <cellStyle name="Normal 5 3 2 2" xfId="6165"/>
    <cellStyle name="Normal 5 3 2 2 2" xfId="6166"/>
    <cellStyle name="Normal 5 3 2 2 3" xfId="6167"/>
    <cellStyle name="Normal 5 3 2 3" xfId="6168"/>
    <cellStyle name="Normal 5 3 2 4" xfId="6169"/>
    <cellStyle name="Normal 5 3 3" xfId="6170"/>
    <cellStyle name="Normal 5 3 3 2" xfId="6171"/>
    <cellStyle name="Normal 5 3 3 3" xfId="6172"/>
    <cellStyle name="Normal 5 3 4" xfId="6173"/>
    <cellStyle name="Normal 5 3 4 2" xfId="6174"/>
    <cellStyle name="Normal 5 3 4 3" xfId="6175"/>
    <cellStyle name="Normal 5 3 5" xfId="6176"/>
    <cellStyle name="Normal 5 3 6" xfId="6177"/>
    <cellStyle name="Normal 5 4" xfId="1507"/>
    <cellStyle name="Normal 5 4 2" xfId="1508"/>
    <cellStyle name="Normal 5 4 2 2" xfId="6178"/>
    <cellStyle name="Normal 5 4 2 2 2" xfId="6179"/>
    <cellStyle name="Normal 5 4 2 2 3" xfId="6180"/>
    <cellStyle name="Normal 5 4 2 3" xfId="6181"/>
    <cellStyle name="Normal 5 4 2 4" xfId="6182"/>
    <cellStyle name="Normal 5 4 3" xfId="6183"/>
    <cellStyle name="Normal 5 4 3 2" xfId="6184"/>
    <cellStyle name="Normal 5 4 3 3" xfId="6185"/>
    <cellStyle name="Normal 5 4 4" xfId="6186"/>
    <cellStyle name="Normal 5 4 4 2" xfId="6187"/>
    <cellStyle name="Normal 5 4 4 3" xfId="6188"/>
    <cellStyle name="Normal 5 4 5" xfId="6189"/>
    <cellStyle name="Normal 5 4 6" xfId="6190"/>
    <cellStyle name="Normal 5 5" xfId="1509"/>
    <cellStyle name="Normal 5 5 2" xfId="1510"/>
    <cellStyle name="Normal 5 5 2 2" xfId="6191"/>
    <cellStyle name="Normal 5 5 2 2 2" xfId="6192"/>
    <cellStyle name="Normal 5 5 2 2 3" xfId="6193"/>
    <cellStyle name="Normal 5 5 2 3" xfId="6194"/>
    <cellStyle name="Normal 5 5 2 4" xfId="6195"/>
    <cellStyle name="Normal 5 5 3" xfId="6196"/>
    <cellStyle name="Normal 5 5 3 2" xfId="6197"/>
    <cellStyle name="Normal 5 5 3 3" xfId="6198"/>
    <cellStyle name="Normal 5 5 4" xfId="6199"/>
    <cellStyle name="Normal 5 5 4 2" xfId="6200"/>
    <cellStyle name="Normal 5 5 4 3" xfId="6201"/>
    <cellStyle name="Normal 5 5 5" xfId="6202"/>
    <cellStyle name="Normal 5 5 6" xfId="6203"/>
    <cellStyle name="Normal 5 6" xfId="1511"/>
    <cellStyle name="Normal 5 6 2" xfId="1512"/>
    <cellStyle name="Normal 5 6 2 2" xfId="6204"/>
    <cellStyle name="Normal 5 6 2 2 2" xfId="6205"/>
    <cellStyle name="Normal 5 6 2 2 3" xfId="6206"/>
    <cellStyle name="Normal 5 6 2 3" xfId="6207"/>
    <cellStyle name="Normal 5 6 2 4" xfId="6208"/>
    <cellStyle name="Normal 5 6 3" xfId="6209"/>
    <cellStyle name="Normal 5 6 3 2" xfId="6210"/>
    <cellStyle name="Normal 5 6 3 3" xfId="6211"/>
    <cellStyle name="Normal 5 6 4" xfId="6212"/>
    <cellStyle name="Normal 5 6 4 2" xfId="6213"/>
    <cellStyle name="Normal 5 6 4 3" xfId="6214"/>
    <cellStyle name="Normal 5 6 5" xfId="6215"/>
    <cellStyle name="Normal 5 6 6" xfId="6216"/>
    <cellStyle name="Normal 5 7" xfId="1513"/>
    <cellStyle name="Normal 5 7 2" xfId="6217"/>
    <cellStyle name="Normal 5 7 2 2" xfId="6218"/>
    <cellStyle name="Normal 5 7 2 3" xfId="6219"/>
    <cellStyle name="Normal 5 7 3" xfId="6220"/>
    <cellStyle name="Normal 5 7 4" xfId="6221"/>
    <cellStyle name="Normal 5 8" xfId="6222"/>
    <cellStyle name="Normal 5 8 2" xfId="6223"/>
    <cellStyle name="Normal 5 8 3" xfId="6224"/>
    <cellStyle name="Normal 5 9" xfId="6225"/>
    <cellStyle name="Normal 5 9 2" xfId="6226"/>
    <cellStyle name="Normal 5 9 3" xfId="6227"/>
    <cellStyle name="Normal 50" xfId="1514"/>
    <cellStyle name="Normal 50 2" xfId="6228"/>
    <cellStyle name="Normal 50 2 2" xfId="6229"/>
    <cellStyle name="Normal 50 2 3" xfId="6230"/>
    <cellStyle name="Normal 51" xfId="1515"/>
    <cellStyle name="Normal 51 2" xfId="6231"/>
    <cellStyle name="Normal 51 2 2" xfId="6232"/>
    <cellStyle name="Normal 51 2 3" xfId="6233"/>
    <cellStyle name="Normal 52" xfId="1516"/>
    <cellStyle name="Normal 52 2" xfId="6234"/>
    <cellStyle name="Normal 53" xfId="6235"/>
    <cellStyle name="Normal 53 2" xfId="6236"/>
    <cellStyle name="Normal 53 3" xfId="6237"/>
    <cellStyle name="Normal 54" xfId="6238"/>
    <cellStyle name="Normal 54 2" xfId="6239"/>
    <cellStyle name="Normal 54 3" xfId="6240"/>
    <cellStyle name="Normal 55" xfId="6241"/>
    <cellStyle name="Normal 55 2" xfId="6242"/>
    <cellStyle name="Normal 56" xfId="6243"/>
    <cellStyle name="Normal 56 2" xfId="6244"/>
    <cellStyle name="Normal 57" xfId="6245"/>
    <cellStyle name="Normal 57 2" xfId="6246"/>
    <cellStyle name="Normal 58" xfId="6247"/>
    <cellStyle name="Normal 59" xfId="6248"/>
    <cellStyle name="Normal 6" xfId="1517"/>
    <cellStyle name="Normal 6 2" xfId="1518"/>
    <cellStyle name="Normal 6 3" xfId="1519"/>
    <cellStyle name="Normal 6 3 2" xfId="1520"/>
    <cellStyle name="Normal 6 3 2 2" xfId="6249"/>
    <cellStyle name="Normal 6 3 2 2 2" xfId="6250"/>
    <cellStyle name="Normal 6 3 2 2 3" xfId="6251"/>
    <cellStyle name="Normal 6 3 2 3" xfId="6252"/>
    <cellStyle name="Normal 6 3 2 4" xfId="6253"/>
    <cellStyle name="Normal 6 3 3" xfId="6254"/>
    <cellStyle name="Normal 6 3 3 2" xfId="6255"/>
    <cellStyle name="Normal 6 3 3 3" xfId="6256"/>
    <cellStyle name="Normal 6 3 4" xfId="6257"/>
    <cellStyle name="Normal 6 3 4 2" xfId="6258"/>
    <cellStyle name="Normal 6 3 4 3" xfId="6259"/>
    <cellStyle name="Normal 6 3 5" xfId="6260"/>
    <cellStyle name="Normal 6 3 6" xfId="6261"/>
    <cellStyle name="Normal 6 4" xfId="6262"/>
    <cellStyle name="Normal 60" xfId="6263"/>
    <cellStyle name="Normal 61" xfId="6264"/>
    <cellStyle name="Normal 62" xfId="6265"/>
    <cellStyle name="Normal 62 2" xfId="6266"/>
    <cellStyle name="Normal 63" xfId="6267"/>
    <cellStyle name="Normal 63 2" xfId="6268"/>
    <cellStyle name="Normal 64" xfId="6269"/>
    <cellStyle name="Normal 64 2" xfId="6270"/>
    <cellStyle name="Normal 65" xfId="6271"/>
    <cellStyle name="Normal 66" xfId="6272"/>
    <cellStyle name="Normal 67" xfId="6273"/>
    <cellStyle name="Normal 68" xfId="6274"/>
    <cellStyle name="Normal 69" xfId="6275"/>
    <cellStyle name="Normal 7" xfId="1521"/>
    <cellStyle name="Normal 7 2" xfId="1522"/>
    <cellStyle name="Normal 7 3" xfId="1523"/>
    <cellStyle name="Normal 7 3 2" xfId="1524"/>
    <cellStyle name="Normal 7 3 2 2" xfId="6276"/>
    <cellStyle name="Normal 7 3 2 2 2" xfId="6277"/>
    <cellStyle name="Normal 7 3 2 2 3" xfId="6278"/>
    <cellStyle name="Normal 7 3 2 3" xfId="6279"/>
    <cellStyle name="Normal 7 3 2 4" xfId="6280"/>
    <cellStyle name="Normal 7 3 3" xfId="6281"/>
    <cellStyle name="Normal 7 3 3 2" xfId="6282"/>
    <cellStyle name="Normal 7 3 3 3" xfId="6283"/>
    <cellStyle name="Normal 7 3 4" xfId="6284"/>
    <cellStyle name="Normal 7 3 4 2" xfId="6285"/>
    <cellStyle name="Normal 7 3 4 3" xfId="6286"/>
    <cellStyle name="Normal 7 3 5" xfId="6287"/>
    <cellStyle name="Normal 7 3 6" xfId="6288"/>
    <cellStyle name="Normal 70" xfId="6289"/>
    <cellStyle name="Normal 71" xfId="6290"/>
    <cellStyle name="Normal 71 2" xfId="6291"/>
    <cellStyle name="Normal 72" xfId="6940"/>
    <cellStyle name="Normal 73" xfId="6941"/>
    <cellStyle name="Normal 74" xfId="6942"/>
    <cellStyle name="Normal 75" xfId="6943"/>
    <cellStyle name="Normal 76" xfId="6944"/>
    <cellStyle name="Normal 77" xfId="6945"/>
    <cellStyle name="Normal 8" xfId="1525"/>
    <cellStyle name="Normal 8 2" xfId="1526"/>
    <cellStyle name="Normal 8 3" xfId="1527"/>
    <cellStyle name="Normal 8 3 2" xfId="1528"/>
    <cellStyle name="Normal 8 3 2 2" xfId="6292"/>
    <cellStyle name="Normal 8 3 2 2 2" xfId="6293"/>
    <cellStyle name="Normal 8 3 2 2 3" xfId="6294"/>
    <cellStyle name="Normal 8 3 2 3" xfId="6295"/>
    <cellStyle name="Normal 8 3 2 4" xfId="6296"/>
    <cellStyle name="Normal 8 3 3" xfId="6297"/>
    <cellStyle name="Normal 8 3 3 2" xfId="6298"/>
    <cellStyle name="Normal 8 3 3 3" xfId="6299"/>
    <cellStyle name="Normal 8 3 4" xfId="6300"/>
    <cellStyle name="Normal 8 3 4 2" xfId="6301"/>
    <cellStyle name="Normal 8 3 4 3" xfId="6302"/>
    <cellStyle name="Normal 8 3 5" xfId="6303"/>
    <cellStyle name="Normal 8 3 6" xfId="6304"/>
    <cellStyle name="Normal 9" xfId="1529"/>
    <cellStyle name="Normal 9 2" xfId="1530"/>
    <cellStyle name="Normal 9 2 2" xfId="6305"/>
    <cellStyle name="Normal 9 3" xfId="1531"/>
    <cellStyle name="Normal 9 3 2" xfId="1532"/>
    <cellStyle name="Normal 9 3 2 2" xfId="6306"/>
    <cellStyle name="Normal 9 3 2 2 2" xfId="6307"/>
    <cellStyle name="Normal 9 3 2 2 3" xfId="6308"/>
    <cellStyle name="Normal 9 3 2 3" xfId="6309"/>
    <cellStyle name="Normal 9 3 2 4" xfId="6310"/>
    <cellStyle name="Normal 9 3 3" xfId="6311"/>
    <cellStyle name="Normal 9 3 3 2" xfId="6312"/>
    <cellStyle name="Normal 9 3 3 3" xfId="6313"/>
    <cellStyle name="Normal 9 3 4" xfId="6314"/>
    <cellStyle name="Normal 9 3 4 2" xfId="6315"/>
    <cellStyle name="Normal 9 3 4 3" xfId="6316"/>
    <cellStyle name="Normal 9 3 5" xfId="6317"/>
    <cellStyle name="Normal 9 3 6" xfId="6318"/>
    <cellStyle name="Normal 9_NOL Analysis(For Ann Kellog and  Pete Winne)" xfId="6319"/>
    <cellStyle name="Normal_Adj 08 - Wild Horse (HC)" xfId="6968"/>
    <cellStyle name="Note" xfId="101" builtinId="10" customBuiltin="1"/>
    <cellStyle name="Note 10" xfId="1533"/>
    <cellStyle name="Note 10 2" xfId="1534"/>
    <cellStyle name="Note 10 3" xfId="1535"/>
    <cellStyle name="Note 10 3 2" xfId="1536"/>
    <cellStyle name="Note 10 3 2 2" xfId="6320"/>
    <cellStyle name="Note 10 3 2 2 2" xfId="6321"/>
    <cellStyle name="Note 10 3 2 2 3" xfId="6322"/>
    <cellStyle name="Note 10 3 2 3" xfId="6323"/>
    <cellStyle name="Note 10 3 2 4" xfId="6324"/>
    <cellStyle name="Note 10 3 3" xfId="6325"/>
    <cellStyle name="Note 10 3 3 2" xfId="6326"/>
    <cellStyle name="Note 10 3 3 3" xfId="6327"/>
    <cellStyle name="Note 10 3 4" xfId="6328"/>
    <cellStyle name="Note 10 3 4 2" xfId="6329"/>
    <cellStyle name="Note 10 3 4 3" xfId="6330"/>
    <cellStyle name="Note 10 3 5" xfId="6331"/>
    <cellStyle name="Note 10 3 6" xfId="6332"/>
    <cellStyle name="Note 11" xfId="1537"/>
    <cellStyle name="Note 11 2" xfId="1538"/>
    <cellStyle name="Note 11 3" xfId="1539"/>
    <cellStyle name="Note 11 3 2" xfId="1540"/>
    <cellStyle name="Note 11 3 2 2" xfId="6333"/>
    <cellStyle name="Note 11 3 2 2 2" xfId="6334"/>
    <cellStyle name="Note 11 3 2 2 3" xfId="6335"/>
    <cellStyle name="Note 11 3 2 3" xfId="6336"/>
    <cellStyle name="Note 11 3 2 4" xfId="6337"/>
    <cellStyle name="Note 11 3 3" xfId="6338"/>
    <cellStyle name="Note 11 3 3 2" xfId="6339"/>
    <cellStyle name="Note 11 3 3 3" xfId="6340"/>
    <cellStyle name="Note 11 3 4" xfId="6341"/>
    <cellStyle name="Note 11 3 4 2" xfId="6342"/>
    <cellStyle name="Note 11 3 4 3" xfId="6343"/>
    <cellStyle name="Note 11 3 5" xfId="6344"/>
    <cellStyle name="Note 11 3 6" xfId="6345"/>
    <cellStyle name="Note 12" xfId="1541"/>
    <cellStyle name="Note 12 2" xfId="1542"/>
    <cellStyle name="Note 12 3" xfId="1543"/>
    <cellStyle name="Note 12 3 2" xfId="1544"/>
    <cellStyle name="Note 12 3 2 2" xfId="6346"/>
    <cellStyle name="Note 12 3 2 2 2" xfId="6347"/>
    <cellStyle name="Note 12 3 2 2 3" xfId="6348"/>
    <cellStyle name="Note 12 3 2 3" xfId="6349"/>
    <cellStyle name="Note 12 3 2 4" xfId="6350"/>
    <cellStyle name="Note 12 3 3" xfId="6351"/>
    <cellStyle name="Note 12 3 3 2" xfId="6352"/>
    <cellStyle name="Note 12 3 3 3" xfId="6353"/>
    <cellStyle name="Note 12 3 4" xfId="6354"/>
    <cellStyle name="Note 12 3 4 2" xfId="6355"/>
    <cellStyle name="Note 12 3 4 3" xfId="6356"/>
    <cellStyle name="Note 12 3 5" xfId="6357"/>
    <cellStyle name="Note 12 3 6" xfId="6358"/>
    <cellStyle name="Note 13" xfId="1545"/>
    <cellStyle name="Note 13 2" xfId="1546"/>
    <cellStyle name="Note 13 2 2" xfId="1547"/>
    <cellStyle name="Note 13 2 2 2" xfId="6359"/>
    <cellStyle name="Note 13 2 2 2 2" xfId="6360"/>
    <cellStyle name="Note 13 2 2 2 3" xfId="6361"/>
    <cellStyle name="Note 13 2 2 3" xfId="6362"/>
    <cellStyle name="Note 13 2 2 4" xfId="6363"/>
    <cellStyle name="Note 13 2 3" xfId="6364"/>
    <cellStyle name="Note 13 2 3 2" xfId="6365"/>
    <cellStyle name="Note 13 2 3 3" xfId="6366"/>
    <cellStyle name="Note 13 2 4" xfId="6367"/>
    <cellStyle name="Note 13 2 4 2" xfId="6368"/>
    <cellStyle name="Note 13 2 4 3" xfId="6369"/>
    <cellStyle name="Note 13 2 5" xfId="6370"/>
    <cellStyle name="Note 13 2 6" xfId="6371"/>
    <cellStyle name="Note 13 3" xfId="1548"/>
    <cellStyle name="Note 13 3 2" xfId="6372"/>
    <cellStyle name="Note 13 3 2 2" xfId="6373"/>
    <cellStyle name="Note 13 3 2 3" xfId="6374"/>
    <cellStyle name="Note 13 3 3" xfId="6375"/>
    <cellStyle name="Note 13 3 4" xfId="6376"/>
    <cellStyle name="Note 13 4" xfId="6377"/>
    <cellStyle name="Note 13 4 2" xfId="6378"/>
    <cellStyle name="Note 13 4 3" xfId="6379"/>
    <cellStyle name="Note 13 5" xfId="6380"/>
    <cellStyle name="Note 13 5 2" xfId="6381"/>
    <cellStyle name="Note 13 5 3" xfId="6382"/>
    <cellStyle name="Note 13 6" xfId="6383"/>
    <cellStyle name="Note 13 7" xfId="6384"/>
    <cellStyle name="Note 14" xfId="1549"/>
    <cellStyle name="Note 14 2" xfId="1550"/>
    <cellStyle name="Note 14 2 2" xfId="6385"/>
    <cellStyle name="Note 14 2 2 2" xfId="6386"/>
    <cellStyle name="Note 14 2 2 3" xfId="6387"/>
    <cellStyle name="Note 14 2 3" xfId="6388"/>
    <cellStyle name="Note 14 2 4" xfId="6389"/>
    <cellStyle name="Note 14 3" xfId="6390"/>
    <cellStyle name="Note 14 3 2" xfId="6391"/>
    <cellStyle name="Note 14 3 3" xfId="6392"/>
    <cellStyle name="Note 14 4" xfId="6393"/>
    <cellStyle name="Note 14 4 2" xfId="6394"/>
    <cellStyle name="Note 14 4 3" xfId="6395"/>
    <cellStyle name="Note 14 5" xfId="6396"/>
    <cellStyle name="Note 14 6" xfId="6397"/>
    <cellStyle name="Note 15" xfId="1551"/>
    <cellStyle name="Note 15 2" xfId="1552"/>
    <cellStyle name="Note 15 2 2" xfId="6398"/>
    <cellStyle name="Note 15 2 2 2" xfId="6399"/>
    <cellStyle name="Note 15 2 2 3" xfId="6400"/>
    <cellStyle name="Note 15 2 3" xfId="6401"/>
    <cellStyle name="Note 15 2 4" xfId="6402"/>
    <cellStyle name="Note 15 3" xfId="6403"/>
    <cellStyle name="Note 15 3 2" xfId="6404"/>
    <cellStyle name="Note 15 3 3" xfId="6405"/>
    <cellStyle name="Note 15 4" xfId="6406"/>
    <cellStyle name="Note 15 4 2" xfId="6407"/>
    <cellStyle name="Note 15 4 3" xfId="6408"/>
    <cellStyle name="Note 15 5" xfId="6409"/>
    <cellStyle name="Note 15 6" xfId="6410"/>
    <cellStyle name="Note 16" xfId="1553"/>
    <cellStyle name="Note 16 2" xfId="1554"/>
    <cellStyle name="Note 16 2 2" xfId="6411"/>
    <cellStyle name="Note 16 2 2 2" xfId="6412"/>
    <cellStyle name="Note 16 2 2 3" xfId="6413"/>
    <cellStyle name="Note 16 2 3" xfId="6414"/>
    <cellStyle name="Note 16 2 4" xfId="6415"/>
    <cellStyle name="Note 16 3" xfId="6416"/>
    <cellStyle name="Note 16 3 2" xfId="6417"/>
    <cellStyle name="Note 16 3 3" xfId="6418"/>
    <cellStyle name="Note 16 4" xfId="6419"/>
    <cellStyle name="Note 16 4 2" xfId="6420"/>
    <cellStyle name="Note 16 4 3" xfId="6421"/>
    <cellStyle name="Note 16 5" xfId="6422"/>
    <cellStyle name="Note 16 6" xfId="6423"/>
    <cellStyle name="Note 17" xfId="1555"/>
    <cellStyle name="Note 17 2" xfId="1556"/>
    <cellStyle name="Note 17 2 2" xfId="6424"/>
    <cellStyle name="Note 17 2 2 2" xfId="6425"/>
    <cellStyle name="Note 17 2 2 3" xfId="6426"/>
    <cellStyle name="Note 17 2 3" xfId="6427"/>
    <cellStyle name="Note 17 2 4" xfId="6428"/>
    <cellStyle name="Note 17 3" xfId="6429"/>
    <cellStyle name="Note 17 3 2" xfId="6430"/>
    <cellStyle name="Note 17 3 3" xfId="6431"/>
    <cellStyle name="Note 17 4" xfId="6432"/>
    <cellStyle name="Note 17 4 2" xfId="6433"/>
    <cellStyle name="Note 17 4 3" xfId="6434"/>
    <cellStyle name="Note 17 5" xfId="6435"/>
    <cellStyle name="Note 17 6" xfId="6436"/>
    <cellStyle name="Note 18" xfId="1557"/>
    <cellStyle name="Note 18 2" xfId="1558"/>
    <cellStyle name="Note 18 2 2" xfId="6437"/>
    <cellStyle name="Note 18 2 2 2" xfId="6438"/>
    <cellStyle name="Note 18 2 2 3" xfId="6439"/>
    <cellStyle name="Note 18 2 3" xfId="6440"/>
    <cellStyle name="Note 18 2 4" xfId="6441"/>
    <cellStyle name="Note 18 3" xfId="6442"/>
    <cellStyle name="Note 18 3 2" xfId="6443"/>
    <cellStyle name="Note 18 3 3" xfId="6444"/>
    <cellStyle name="Note 18 4" xfId="6445"/>
    <cellStyle name="Note 18 4 2" xfId="6446"/>
    <cellStyle name="Note 18 4 3" xfId="6447"/>
    <cellStyle name="Note 18 5" xfId="6448"/>
    <cellStyle name="Note 18 6" xfId="6449"/>
    <cellStyle name="Note 19" xfId="1559"/>
    <cellStyle name="Note 19 2" xfId="1560"/>
    <cellStyle name="Note 19 2 2" xfId="6450"/>
    <cellStyle name="Note 19 2 2 2" xfId="6451"/>
    <cellStyle name="Note 19 2 2 3" xfId="6452"/>
    <cellStyle name="Note 19 2 3" xfId="6453"/>
    <cellStyle name="Note 19 2 4" xfId="6454"/>
    <cellStyle name="Note 19 3" xfId="6455"/>
    <cellStyle name="Note 19 3 2" xfId="6456"/>
    <cellStyle name="Note 19 3 3" xfId="6457"/>
    <cellStyle name="Note 19 4" xfId="6458"/>
    <cellStyle name="Note 19 4 2" xfId="6459"/>
    <cellStyle name="Note 19 4 3" xfId="6460"/>
    <cellStyle name="Note 19 5" xfId="6461"/>
    <cellStyle name="Note 19 6" xfId="6462"/>
    <cellStyle name="Note 2" xfId="46"/>
    <cellStyle name="Note 2 2" xfId="1562"/>
    <cellStyle name="Note 2 2 2" xfId="1563"/>
    <cellStyle name="Note 2 3" xfId="1564"/>
    <cellStyle name="Note 2 3 2" xfId="1565"/>
    <cellStyle name="Note 2 3 2 2" xfId="6463"/>
    <cellStyle name="Note 2 3 2 2 2" xfId="6464"/>
    <cellStyle name="Note 2 3 2 2 3" xfId="6465"/>
    <cellStyle name="Note 2 3 2 3" xfId="6466"/>
    <cellStyle name="Note 2 3 2 4" xfId="6467"/>
    <cellStyle name="Note 2 3 3" xfId="6468"/>
    <cellStyle name="Note 2 3 3 2" xfId="6469"/>
    <cellStyle name="Note 2 3 3 3" xfId="6470"/>
    <cellStyle name="Note 2 3 4" xfId="6471"/>
    <cellStyle name="Note 2 3 4 2" xfId="6472"/>
    <cellStyle name="Note 2 3 4 3" xfId="6473"/>
    <cellStyle name="Note 2 3 5" xfId="6474"/>
    <cellStyle name="Note 2 3 6" xfId="6475"/>
    <cellStyle name="Note 2 4" xfId="6946"/>
    <cellStyle name="Note 2 5" xfId="1561"/>
    <cellStyle name="Note 20" xfId="1566"/>
    <cellStyle name="Note 20 2" xfId="1567"/>
    <cellStyle name="Note 20 2 2" xfId="6476"/>
    <cellStyle name="Note 20 2 2 2" xfId="6477"/>
    <cellStyle name="Note 20 2 2 3" xfId="6478"/>
    <cellStyle name="Note 20 2 3" xfId="6479"/>
    <cellStyle name="Note 20 2 4" xfId="6480"/>
    <cellStyle name="Note 20 3" xfId="6481"/>
    <cellStyle name="Note 20 3 2" xfId="6482"/>
    <cellStyle name="Note 20 3 3" xfId="6483"/>
    <cellStyle name="Note 20 4" xfId="6484"/>
    <cellStyle name="Note 20 4 2" xfId="6485"/>
    <cellStyle name="Note 20 4 3" xfId="6486"/>
    <cellStyle name="Note 20 5" xfId="6487"/>
    <cellStyle name="Note 20 6" xfId="6488"/>
    <cellStyle name="Note 21" xfId="1568"/>
    <cellStyle name="Note 22" xfId="1569"/>
    <cellStyle name="Note 22 2" xfId="1570"/>
    <cellStyle name="Note 22 2 2" xfId="6489"/>
    <cellStyle name="Note 22 2 2 2" xfId="6490"/>
    <cellStyle name="Note 22 2 2 3" xfId="6491"/>
    <cellStyle name="Note 22 2 3" xfId="6492"/>
    <cellStyle name="Note 22 2 4" xfId="6493"/>
    <cellStyle name="Note 22 3" xfId="6494"/>
    <cellStyle name="Note 22 3 2" xfId="6495"/>
    <cellStyle name="Note 22 3 3" xfId="6496"/>
    <cellStyle name="Note 22 4" xfId="6497"/>
    <cellStyle name="Note 22 4 2" xfId="6498"/>
    <cellStyle name="Note 22 4 3" xfId="6499"/>
    <cellStyle name="Note 22 5" xfId="6500"/>
    <cellStyle name="Note 22 6" xfId="6501"/>
    <cellStyle name="Note 23" xfId="1571"/>
    <cellStyle name="Note 23 2" xfId="6502"/>
    <cellStyle name="Note 23 2 2" xfId="6503"/>
    <cellStyle name="Note 23 2 3" xfId="6504"/>
    <cellStyle name="Note 23 3" xfId="6505"/>
    <cellStyle name="Note 23 4" xfId="6506"/>
    <cellStyle name="Note 24" xfId="1572"/>
    <cellStyle name="Note 25" xfId="6947"/>
    <cellStyle name="Note 26" xfId="6948"/>
    <cellStyle name="Note 27" xfId="6949"/>
    <cellStyle name="Note 28" xfId="6950"/>
    <cellStyle name="Note 3" xfId="1573"/>
    <cellStyle name="Note 3 2" xfId="1574"/>
    <cellStyle name="Note 3 3" xfId="1575"/>
    <cellStyle name="Note 3 3 2" xfId="1576"/>
    <cellStyle name="Note 3 3 2 2" xfId="6507"/>
    <cellStyle name="Note 3 3 2 2 2" xfId="6508"/>
    <cellStyle name="Note 3 3 2 2 3" xfId="6509"/>
    <cellStyle name="Note 3 3 2 3" xfId="6510"/>
    <cellStyle name="Note 3 3 2 4" xfId="6511"/>
    <cellStyle name="Note 3 3 3" xfId="6512"/>
    <cellStyle name="Note 3 3 3 2" xfId="6513"/>
    <cellStyle name="Note 3 3 3 3" xfId="6514"/>
    <cellStyle name="Note 3 3 4" xfId="6515"/>
    <cellStyle name="Note 3 3 4 2" xfId="6516"/>
    <cellStyle name="Note 3 3 4 3" xfId="6517"/>
    <cellStyle name="Note 3 3 5" xfId="6518"/>
    <cellStyle name="Note 3 3 6" xfId="6519"/>
    <cellStyle name="Note 4" xfId="1577"/>
    <cellStyle name="Note 4 2" xfId="1578"/>
    <cellStyle name="Note 4 3" xfId="1579"/>
    <cellStyle name="Note 4 3 2" xfId="1580"/>
    <cellStyle name="Note 4 3 2 2" xfId="6520"/>
    <cellStyle name="Note 4 3 2 2 2" xfId="6521"/>
    <cellStyle name="Note 4 3 2 2 3" xfId="6522"/>
    <cellStyle name="Note 4 3 2 3" xfId="6523"/>
    <cellStyle name="Note 4 3 2 4" xfId="6524"/>
    <cellStyle name="Note 4 3 3" xfId="6525"/>
    <cellStyle name="Note 4 3 3 2" xfId="6526"/>
    <cellStyle name="Note 4 3 3 3" xfId="6527"/>
    <cellStyle name="Note 4 3 4" xfId="6528"/>
    <cellStyle name="Note 4 3 4 2" xfId="6529"/>
    <cellStyle name="Note 4 3 4 3" xfId="6530"/>
    <cellStyle name="Note 4 3 5" xfId="6531"/>
    <cellStyle name="Note 4 3 6" xfId="6532"/>
    <cellStyle name="Note 5" xfId="1581"/>
    <cellStyle name="Note 5 2" xfId="1582"/>
    <cellStyle name="Note 5 3" xfId="1583"/>
    <cellStyle name="Note 5 3 2" xfId="1584"/>
    <cellStyle name="Note 5 3 2 2" xfId="6533"/>
    <cellStyle name="Note 5 3 2 2 2" xfId="6534"/>
    <cellStyle name="Note 5 3 2 2 3" xfId="6535"/>
    <cellStyle name="Note 5 3 2 3" xfId="6536"/>
    <cellStyle name="Note 5 3 2 4" xfId="6537"/>
    <cellStyle name="Note 5 3 3" xfId="6538"/>
    <cellStyle name="Note 5 3 3 2" xfId="6539"/>
    <cellStyle name="Note 5 3 3 3" xfId="6540"/>
    <cellStyle name="Note 5 3 4" xfId="6541"/>
    <cellStyle name="Note 5 3 4 2" xfId="6542"/>
    <cellStyle name="Note 5 3 4 3" xfId="6543"/>
    <cellStyle name="Note 5 3 5" xfId="6544"/>
    <cellStyle name="Note 5 3 6" xfId="6545"/>
    <cellStyle name="Note 6" xfId="1585"/>
    <cellStyle name="Note 6 2" xfId="1586"/>
    <cellStyle name="Note 6 3" xfId="1587"/>
    <cellStyle name="Note 6 3 2" xfId="1588"/>
    <cellStyle name="Note 6 3 2 2" xfId="6546"/>
    <cellStyle name="Note 6 3 2 2 2" xfId="6547"/>
    <cellStyle name="Note 6 3 2 2 3" xfId="6548"/>
    <cellStyle name="Note 6 3 2 3" xfId="6549"/>
    <cellStyle name="Note 6 3 2 4" xfId="6550"/>
    <cellStyle name="Note 6 3 3" xfId="6551"/>
    <cellStyle name="Note 6 3 3 2" xfId="6552"/>
    <cellStyle name="Note 6 3 3 3" xfId="6553"/>
    <cellStyle name="Note 6 3 4" xfId="6554"/>
    <cellStyle name="Note 6 3 4 2" xfId="6555"/>
    <cellStyle name="Note 6 3 4 3" xfId="6556"/>
    <cellStyle name="Note 6 3 5" xfId="6557"/>
    <cellStyle name="Note 6 3 6" xfId="6558"/>
    <cellStyle name="Note 7" xfId="1589"/>
    <cellStyle name="Note 7 2" xfId="1590"/>
    <cellStyle name="Note 7 3" xfId="1591"/>
    <cellStyle name="Note 7 3 2" xfId="1592"/>
    <cellStyle name="Note 7 3 2 2" xfId="6559"/>
    <cellStyle name="Note 7 3 2 2 2" xfId="6560"/>
    <cellStyle name="Note 7 3 2 2 3" xfId="6561"/>
    <cellStyle name="Note 7 3 2 3" xfId="6562"/>
    <cellStyle name="Note 7 3 2 4" xfId="6563"/>
    <cellStyle name="Note 7 3 3" xfId="6564"/>
    <cellStyle name="Note 7 3 3 2" xfId="6565"/>
    <cellStyle name="Note 7 3 3 3" xfId="6566"/>
    <cellStyle name="Note 7 3 4" xfId="6567"/>
    <cellStyle name="Note 7 3 4 2" xfId="6568"/>
    <cellStyle name="Note 7 3 4 3" xfId="6569"/>
    <cellStyle name="Note 7 3 5" xfId="6570"/>
    <cellStyle name="Note 7 3 6" xfId="6571"/>
    <cellStyle name="Note 8" xfId="1593"/>
    <cellStyle name="Note 8 2" xfId="1594"/>
    <cellStyle name="Note 8 3" xfId="1595"/>
    <cellStyle name="Note 8 3 2" xfId="1596"/>
    <cellStyle name="Note 8 3 2 2" xfId="6572"/>
    <cellStyle name="Note 8 3 2 2 2" xfId="6573"/>
    <cellStyle name="Note 8 3 2 2 3" xfId="6574"/>
    <cellStyle name="Note 8 3 2 3" xfId="6575"/>
    <cellStyle name="Note 8 3 2 4" xfId="6576"/>
    <cellStyle name="Note 8 3 3" xfId="6577"/>
    <cellStyle name="Note 8 3 3 2" xfId="6578"/>
    <cellStyle name="Note 8 3 3 3" xfId="6579"/>
    <cellStyle name="Note 8 3 4" xfId="6580"/>
    <cellStyle name="Note 8 3 4 2" xfId="6581"/>
    <cellStyle name="Note 8 3 4 3" xfId="6582"/>
    <cellStyle name="Note 8 3 5" xfId="6583"/>
    <cellStyle name="Note 8 3 6" xfId="6584"/>
    <cellStyle name="Note 9" xfId="1597"/>
    <cellStyle name="Note 9 2" xfId="1598"/>
    <cellStyle name="Note 9 3" xfId="1599"/>
    <cellStyle name="Note 9 3 2" xfId="1600"/>
    <cellStyle name="Note 9 3 2 2" xfId="6585"/>
    <cellStyle name="Note 9 3 2 2 2" xfId="6586"/>
    <cellStyle name="Note 9 3 2 2 3" xfId="6587"/>
    <cellStyle name="Note 9 3 2 3" xfId="6588"/>
    <cellStyle name="Note 9 3 2 4" xfId="6589"/>
    <cellStyle name="Note 9 3 3" xfId="6590"/>
    <cellStyle name="Note 9 3 3 2" xfId="6591"/>
    <cellStyle name="Note 9 3 3 3" xfId="6592"/>
    <cellStyle name="Note 9 3 4" xfId="6593"/>
    <cellStyle name="Note 9 3 4 2" xfId="6594"/>
    <cellStyle name="Note 9 3 4 3" xfId="6595"/>
    <cellStyle name="Note 9 3 5" xfId="6596"/>
    <cellStyle name="Note 9 3 6" xfId="6597"/>
    <cellStyle name="Output" xfId="96" builtinId="21" customBuiltin="1"/>
    <cellStyle name="Output 10" xfId="1601"/>
    <cellStyle name="Output 11" xfId="6598"/>
    <cellStyle name="Output 12" xfId="6951"/>
    <cellStyle name="Output 13" xfId="6952"/>
    <cellStyle name="Output 2" xfId="47"/>
    <cellStyle name="Output 2 2" xfId="1603"/>
    <cellStyle name="Output 2 3" xfId="1602"/>
    <cellStyle name="Output 3" xfId="1604"/>
    <cellStyle name="Output 4" xfId="1605"/>
    <cellStyle name="Output 5" xfId="1606"/>
    <cellStyle name="Output 6" xfId="1607"/>
    <cellStyle name="Output 7" xfId="1608"/>
    <cellStyle name="Output 8" xfId="1609"/>
    <cellStyle name="Output 9" xfId="1610"/>
    <cellStyle name="Percen - Style1" xfId="1611"/>
    <cellStyle name="Percen - Style2" xfId="1612"/>
    <cellStyle name="Percen - Style3" xfId="1613"/>
    <cellStyle name="Percent (0)" xfId="1614"/>
    <cellStyle name="Percent [2]" xfId="1615"/>
    <cellStyle name="Percent [2] 2" xfId="6953"/>
    <cellStyle name="Percent 10" xfId="1616"/>
    <cellStyle name="Percent 11" xfId="1617"/>
    <cellStyle name="Percent 12" xfId="6599"/>
    <cellStyle name="Percent 13" xfId="6600"/>
    <cellStyle name="Percent 14" xfId="6601"/>
    <cellStyle name="Percent 15" xfId="6602"/>
    <cellStyle name="Percent 16" xfId="6603"/>
    <cellStyle name="Percent 17" xfId="6604"/>
    <cellStyle name="Percent 18" xfId="6605"/>
    <cellStyle name="Percent 19" xfId="6606"/>
    <cellStyle name="Percent 2" xfId="1618"/>
    <cellStyle name="Percent 2 2" xfId="6607"/>
    <cellStyle name="Percent 2 2 2 2" xfId="6608"/>
    <cellStyle name="Percent 2 3" xfId="6609"/>
    <cellStyle name="Percent 2 4" xfId="6610"/>
    <cellStyle name="Percent 20" xfId="6611"/>
    <cellStyle name="Percent 21" xfId="6612"/>
    <cellStyle name="Percent 22" xfId="6613"/>
    <cellStyle name="Percent 22 2" xfId="6614"/>
    <cellStyle name="Percent 3" xfId="1619"/>
    <cellStyle name="Percent 3 2" xfId="1620"/>
    <cellStyle name="Percent 4" xfId="1621"/>
    <cellStyle name="Percent 4 2" xfId="6615"/>
    <cellStyle name="Percent 4 3" xfId="6616"/>
    <cellStyle name="Percent 5" xfId="1622"/>
    <cellStyle name="Percent 6" xfId="1623"/>
    <cellStyle name="Percent 7" xfId="1624"/>
    <cellStyle name="Percent 8" xfId="1625"/>
    <cellStyle name="Percent 9" xfId="1626"/>
    <cellStyle name="Processing" xfId="1627"/>
    <cellStyle name="PSChar" xfId="1628"/>
    <cellStyle name="PSDate" xfId="1629"/>
    <cellStyle name="PSDec" xfId="1630"/>
    <cellStyle name="PSHeading" xfId="1631"/>
    <cellStyle name="PSInt" xfId="1632"/>
    <cellStyle name="PSSpacer" xfId="1633"/>
    <cellStyle name="purple - Style8" xfId="1634"/>
    <cellStyle name="RED" xfId="1635"/>
    <cellStyle name="Red - Style7" xfId="1636"/>
    <cellStyle name="RED_04 07E Wild Horse Wind Expansion (C) (2)" xfId="6617"/>
    <cellStyle name="Report" xfId="1637"/>
    <cellStyle name="Report Bar" xfId="1638"/>
    <cellStyle name="Report Heading" xfId="1639"/>
    <cellStyle name="Report Percent" xfId="1640"/>
    <cellStyle name="Report Unit Cost" xfId="1641"/>
    <cellStyle name="Reports" xfId="1642"/>
    <cellStyle name="Reports Total" xfId="1643"/>
    <cellStyle name="Reports Unit Cost Total" xfId="1644"/>
    <cellStyle name="Reports_Book9" xfId="6618"/>
    <cellStyle name="RevList" xfId="1645"/>
    <cellStyle name="round100" xfId="1646"/>
    <cellStyle name="SAPBEXaggData" xfId="6"/>
    <cellStyle name="SAPBEXaggData 2" xfId="1648"/>
    <cellStyle name="SAPBEXaggData 3" xfId="1649"/>
    <cellStyle name="SAPBEXaggData 4" xfId="1647"/>
    <cellStyle name="SAPBEXaggDataEmph" xfId="48"/>
    <cellStyle name="SAPBEXaggDataEmph 2" xfId="1651"/>
    <cellStyle name="SAPBEXaggDataEmph 3" xfId="1652"/>
    <cellStyle name="SAPBEXaggDataEmph 4" xfId="1650"/>
    <cellStyle name="SAPBEXaggItem" xfId="3"/>
    <cellStyle name="SAPBEXaggItem 2" xfId="1654"/>
    <cellStyle name="SAPBEXaggItem 3" xfId="1655"/>
    <cellStyle name="SAPBEXaggItem 4" xfId="1653"/>
    <cellStyle name="SAPBEXaggItemX" xfId="49"/>
    <cellStyle name="SAPBEXaggItemX 2" xfId="1657"/>
    <cellStyle name="SAPBEXaggItemX 3" xfId="1658"/>
    <cellStyle name="SAPBEXaggItemX 4" xfId="1656"/>
    <cellStyle name="SAPBEXchaText" xfId="1"/>
    <cellStyle name="SAPBEXchaText 2" xfId="1660"/>
    <cellStyle name="SAPBEXchaText 3" xfId="1661"/>
    <cellStyle name="SAPBEXchaText 4" xfId="1662"/>
    <cellStyle name="SAPBEXchaText 5" xfId="1659"/>
    <cellStyle name="SAPBEXexcBad7" xfId="50"/>
    <cellStyle name="SAPBEXexcBad7 2" xfId="1664"/>
    <cellStyle name="SAPBEXexcBad7 3" xfId="1665"/>
    <cellStyle name="SAPBEXexcBad7 4" xfId="1663"/>
    <cellStyle name="SAPBEXexcBad8" xfId="51"/>
    <cellStyle name="SAPBEXexcBad8 2" xfId="1667"/>
    <cellStyle name="SAPBEXexcBad8 3" xfId="1668"/>
    <cellStyle name="SAPBEXexcBad8 4" xfId="1666"/>
    <cellStyle name="SAPBEXexcBad9" xfId="52"/>
    <cellStyle name="SAPBEXexcBad9 2" xfId="1670"/>
    <cellStyle name="SAPBEXexcBad9 3" xfId="1671"/>
    <cellStyle name="SAPBEXexcBad9 4" xfId="1669"/>
    <cellStyle name="SAPBEXexcCritical4" xfId="53"/>
    <cellStyle name="SAPBEXexcCritical4 2" xfId="1673"/>
    <cellStyle name="SAPBEXexcCritical4 3" xfId="1674"/>
    <cellStyle name="SAPBEXexcCritical4 4" xfId="1672"/>
    <cellStyle name="SAPBEXexcCritical5" xfId="54"/>
    <cellStyle name="SAPBEXexcCritical5 2" xfId="1676"/>
    <cellStyle name="SAPBEXexcCritical5 3" xfId="1677"/>
    <cellStyle name="SAPBEXexcCritical5 4" xfId="1675"/>
    <cellStyle name="SAPBEXexcCritical6" xfId="55"/>
    <cellStyle name="SAPBEXexcCritical6 2" xfId="1679"/>
    <cellStyle name="SAPBEXexcCritical6 3" xfId="1680"/>
    <cellStyle name="SAPBEXexcCritical6 4" xfId="1678"/>
    <cellStyle name="SAPBEXexcGood1" xfId="56"/>
    <cellStyle name="SAPBEXexcGood1 2" xfId="1682"/>
    <cellStyle name="SAPBEXexcGood1 3" xfId="1683"/>
    <cellStyle name="SAPBEXexcGood1 4" xfId="1681"/>
    <cellStyle name="SAPBEXexcGood2" xfId="57"/>
    <cellStyle name="SAPBEXexcGood2 2" xfId="1685"/>
    <cellStyle name="SAPBEXexcGood2 3" xfId="1686"/>
    <cellStyle name="SAPBEXexcGood2 4" xfId="1684"/>
    <cellStyle name="SAPBEXexcGood3" xfId="58"/>
    <cellStyle name="SAPBEXexcGood3 2" xfId="1688"/>
    <cellStyle name="SAPBEXexcGood3 3" xfId="1689"/>
    <cellStyle name="SAPBEXexcGood3 4" xfId="1687"/>
    <cellStyle name="SAPBEXfilterDrill" xfId="59"/>
    <cellStyle name="SAPBEXfilterDrill 2" xfId="1691"/>
    <cellStyle name="SAPBEXfilterDrill 3" xfId="1692"/>
    <cellStyle name="SAPBEXfilterDrill 4" xfId="1690"/>
    <cellStyle name="SAPBEXfilterItem" xfId="60"/>
    <cellStyle name="SAPBEXfilterItem 2" xfId="1694"/>
    <cellStyle name="SAPBEXfilterItem 3" xfId="1695"/>
    <cellStyle name="SAPBEXfilterItem 4" xfId="1693"/>
    <cellStyle name="SAPBEXfilterText" xfId="61"/>
    <cellStyle name="SAPBEXfilterText 2" xfId="6954"/>
    <cellStyle name="SAPBEXfilterText 3" xfId="1696"/>
    <cellStyle name="SAPBEXformats" xfId="62"/>
    <cellStyle name="SAPBEXformats 2" xfId="1698"/>
    <cellStyle name="SAPBEXformats 3" xfId="1699"/>
    <cellStyle name="SAPBEXformats 4" xfId="1697"/>
    <cellStyle name="SAPBEXheaderItem" xfId="63"/>
    <cellStyle name="SAPBEXheaderItem 2" xfId="1701"/>
    <cellStyle name="SAPBEXheaderItem 3" xfId="1702"/>
    <cellStyle name="SAPBEXheaderItem 4" xfId="1700"/>
    <cellStyle name="SAPBEXheaderText" xfId="64"/>
    <cellStyle name="SAPBEXheaderText 2" xfId="1704"/>
    <cellStyle name="SAPBEXheaderText 3" xfId="1705"/>
    <cellStyle name="SAPBEXheaderText 4" xfId="1703"/>
    <cellStyle name="SAPBEXHLevel0" xfId="4"/>
    <cellStyle name="SAPBEXHLevel0 2" xfId="1707"/>
    <cellStyle name="SAPBEXHLevel0 3" xfId="1708"/>
    <cellStyle name="SAPBEXHLevel0 4" xfId="1706"/>
    <cellStyle name="SAPBEXHLevel0X" xfId="65"/>
    <cellStyle name="SAPBEXHLevel0X 2" xfId="1710"/>
    <cellStyle name="SAPBEXHLevel0X 3" xfId="1711"/>
    <cellStyle name="SAPBEXHLevel0X 4" xfId="1709"/>
    <cellStyle name="SAPBEXHLevel1" xfId="66"/>
    <cellStyle name="SAPBEXHLevel1 2" xfId="1713"/>
    <cellStyle name="SAPBEXHLevel1 3" xfId="1714"/>
    <cellStyle name="SAPBEXHLevel1 4" xfId="1712"/>
    <cellStyle name="SAPBEXHLevel1X" xfId="67"/>
    <cellStyle name="SAPBEXHLevel1X 2" xfId="1716"/>
    <cellStyle name="SAPBEXHLevel1X 3" xfId="1717"/>
    <cellStyle name="SAPBEXHLevel1X 4" xfId="1715"/>
    <cellStyle name="SAPBEXHLevel2" xfId="68"/>
    <cellStyle name="SAPBEXHLevel2 2" xfId="1719"/>
    <cellStyle name="SAPBEXHLevel2 3" xfId="1720"/>
    <cellStyle name="SAPBEXHLevel2 4" xfId="1718"/>
    <cellStyle name="SAPBEXHLevel2X" xfId="69"/>
    <cellStyle name="SAPBEXHLevel2X 2" xfId="1722"/>
    <cellStyle name="SAPBEXHLevel2X 3" xfId="1723"/>
    <cellStyle name="SAPBEXHLevel2X 4" xfId="1721"/>
    <cellStyle name="SAPBEXHLevel3" xfId="70"/>
    <cellStyle name="SAPBEXHLevel3 2" xfId="1725"/>
    <cellStyle name="SAPBEXHLevel3 3" xfId="1726"/>
    <cellStyle name="SAPBEXHLevel3 4" xfId="1724"/>
    <cellStyle name="SAPBEXHLevel3X" xfId="71"/>
    <cellStyle name="SAPBEXHLevel3X 2" xfId="1728"/>
    <cellStyle name="SAPBEXHLevel3X 3" xfId="1729"/>
    <cellStyle name="SAPBEXHLevel3X 4" xfId="1727"/>
    <cellStyle name="SAPBEXinputData" xfId="72"/>
    <cellStyle name="SAPBEXinputData 2" xfId="6955"/>
    <cellStyle name="SAPBEXinputData 3" xfId="1730"/>
    <cellStyle name="SAPBEXItemHeader" xfId="73"/>
    <cellStyle name="SAPBEXresData" xfId="74"/>
    <cellStyle name="SAPBEXresData 2" xfId="1732"/>
    <cellStyle name="SAPBEXresData 3" xfId="1733"/>
    <cellStyle name="SAPBEXresData 4" xfId="1731"/>
    <cellStyle name="SAPBEXresDataEmph" xfId="75"/>
    <cellStyle name="SAPBEXresDataEmph 2" xfId="1735"/>
    <cellStyle name="SAPBEXresDataEmph 3" xfId="1736"/>
    <cellStyle name="SAPBEXresDataEmph 4" xfId="1734"/>
    <cellStyle name="SAPBEXresItem" xfId="76"/>
    <cellStyle name="SAPBEXresItem 2" xfId="1738"/>
    <cellStyle name="SAPBEXresItem 3" xfId="1739"/>
    <cellStyle name="SAPBEXresItem 4" xfId="1737"/>
    <cellStyle name="SAPBEXresItemX" xfId="77"/>
    <cellStyle name="SAPBEXresItemX 2" xfId="1741"/>
    <cellStyle name="SAPBEXresItemX 3" xfId="1742"/>
    <cellStyle name="SAPBEXresItemX 4" xfId="1740"/>
    <cellStyle name="SAPBEXstdData" xfId="5"/>
    <cellStyle name="SAPBEXstdData 2" xfId="1744"/>
    <cellStyle name="SAPBEXstdData 3" xfId="1745"/>
    <cellStyle name="SAPBEXstdData 4" xfId="1743"/>
    <cellStyle name="SAPBEXstdDataEmph" xfId="78"/>
    <cellStyle name="SAPBEXstdDataEmph 2" xfId="1747"/>
    <cellStyle name="SAPBEXstdDataEmph 3" xfId="1748"/>
    <cellStyle name="SAPBEXstdDataEmph 4" xfId="1746"/>
    <cellStyle name="SAPBEXstdItem" xfId="2"/>
    <cellStyle name="SAPBEXstdItem 2" xfId="1750"/>
    <cellStyle name="SAPBEXstdItem 3" xfId="1751"/>
    <cellStyle name="SAPBEXstdItem 4" xfId="1749"/>
    <cellStyle name="SAPBEXstdItemX" xfId="79"/>
    <cellStyle name="SAPBEXstdItemX 2" xfId="1753"/>
    <cellStyle name="SAPBEXstdItemX 3" xfId="1754"/>
    <cellStyle name="SAPBEXstdItemX 4" xfId="1752"/>
    <cellStyle name="SAPBEXtitle" xfId="80"/>
    <cellStyle name="SAPBEXtitle 2" xfId="1756"/>
    <cellStyle name="SAPBEXtitle 3" xfId="1757"/>
    <cellStyle name="SAPBEXtitle 4" xfId="1755"/>
    <cellStyle name="SAPBEXunassignedItem" xfId="81"/>
    <cellStyle name="SAPBEXundefined" xfId="82"/>
    <cellStyle name="SAPBEXundefined 2" xfId="1759"/>
    <cellStyle name="SAPBEXundefined 3" xfId="1760"/>
    <cellStyle name="SAPBEXundefined 4" xfId="1758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1"/>
    <cellStyle name="Sheet Title" xfId="83"/>
    <cellStyle name="StmtTtl1" xfId="1762"/>
    <cellStyle name="StmtTtl1 2" xfId="1763"/>
    <cellStyle name="StmtTtl1 3" xfId="6619"/>
    <cellStyle name="StmtTtl1 4" xfId="6620"/>
    <cellStyle name="StmtTtl2" xfId="1764"/>
    <cellStyle name="STYL1 - Style1" xfId="1765"/>
    <cellStyle name="Style 1" xfId="1766"/>
    <cellStyle name="Style 1 2" xfId="1767"/>
    <cellStyle name="Style 1 3" xfId="6621"/>
    <cellStyle name="Style 1 3 2" xfId="6956"/>
    <cellStyle name="Style 1 3 2 2" xfId="6957"/>
    <cellStyle name="Style 1 3 3" xfId="6958"/>
    <cellStyle name="Style 1 3 4" xfId="6959"/>
    <cellStyle name="Style 1 4" xfId="6622"/>
    <cellStyle name="Style 1_3.01 Income Statement" xfId="6623"/>
    <cellStyle name="Subtotal" xfId="1768"/>
    <cellStyle name="Sub-total" xfId="1769"/>
    <cellStyle name="taples Plaza" xfId="1770"/>
    <cellStyle name="Test" xfId="1771"/>
    <cellStyle name="Tickmark" xfId="1772"/>
    <cellStyle name="Title" xfId="87" builtinId="15" customBuiltin="1"/>
    <cellStyle name="Title 10" xfId="1773"/>
    <cellStyle name="Title 11" xfId="6960"/>
    <cellStyle name="Title 12" xfId="6961"/>
    <cellStyle name="Title 13" xfId="6962"/>
    <cellStyle name="Title 2" xfId="1774"/>
    <cellStyle name="Title 2 2" xfId="1775"/>
    <cellStyle name="Title 3" xfId="1776"/>
    <cellStyle name="Title 4" xfId="1777"/>
    <cellStyle name="Title 5" xfId="1778"/>
    <cellStyle name="Title 6" xfId="1779"/>
    <cellStyle name="Title 7" xfId="1780"/>
    <cellStyle name="Title 8" xfId="1781"/>
    <cellStyle name="Title 9" xfId="1782"/>
    <cellStyle name="Title: Major" xfId="1783"/>
    <cellStyle name="Title: Minor" xfId="1784"/>
    <cellStyle name="Title: Worksheet" xfId="1785"/>
    <cellStyle name="Total" xfId="103" builtinId="25" customBuiltin="1"/>
    <cellStyle name="Total 10" xfId="1786"/>
    <cellStyle name="Total 11" xfId="6624"/>
    <cellStyle name="Total 12" xfId="6963"/>
    <cellStyle name="Total 13" xfId="6964"/>
    <cellStyle name="Total 2" xfId="84"/>
    <cellStyle name="Total 2 2" xfId="1788"/>
    <cellStyle name="Total 2 3" xfId="1787"/>
    <cellStyle name="Total 3" xfId="1789"/>
    <cellStyle name="Total 4" xfId="1790"/>
    <cellStyle name="Total 5" xfId="1791"/>
    <cellStyle name="Total 6" xfId="1792"/>
    <cellStyle name="Total 7" xfId="1793"/>
    <cellStyle name="Total 8" xfId="1794"/>
    <cellStyle name="Total 9" xfId="1795"/>
    <cellStyle name="Total4 - Style4" xfId="1796"/>
    <cellStyle name="Warning Text" xfId="100" builtinId="11" customBuiltin="1"/>
    <cellStyle name="Warning Text 10" xfId="1797"/>
    <cellStyle name="Warning Text 11" xfId="6965"/>
    <cellStyle name="Warning Text 12" xfId="6966"/>
    <cellStyle name="Warning Text 13" xfId="6967"/>
    <cellStyle name="Warning Text 2" xfId="85"/>
    <cellStyle name="Warning Text 2 2" xfId="1799"/>
    <cellStyle name="Warning Text 2 3" xfId="1798"/>
    <cellStyle name="Warning Text 3" xfId="1800"/>
    <cellStyle name="Warning Text 4" xfId="1801"/>
    <cellStyle name="Warning Text 5" xfId="1802"/>
    <cellStyle name="Warning Text 6" xfId="1803"/>
    <cellStyle name="Warning Text 7" xfId="1804"/>
    <cellStyle name="Warning Text 8" xfId="1805"/>
    <cellStyle name="Warning Text 9" xfId="180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/>
  <cols>
    <col min="1" max="11" width="9.140625" style="186"/>
    <col min="12" max="12" width="16.140625" style="186" customWidth="1"/>
    <col min="13" max="16384" width="9.140625" style="186"/>
  </cols>
  <sheetData>
    <row r="3" spans="1:12" ht="30">
      <c r="A3" s="184" t="s">
        <v>420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ht="30">
      <c r="A4" s="187" t="s">
        <v>421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11" spans="1:12" ht="30">
      <c r="A11" s="184"/>
    </row>
    <row r="13" spans="1:12" ht="30">
      <c r="A13" s="184"/>
    </row>
    <row r="15" spans="1:12" ht="15.75">
      <c r="A15" s="188" t="s">
        <v>422</v>
      </c>
    </row>
    <row r="16" spans="1:12" ht="15.75">
      <c r="A16" s="188" t="s">
        <v>422</v>
      </c>
    </row>
    <row r="17" spans="1:1" ht="15.75">
      <c r="A17" s="188"/>
    </row>
  </sheetData>
  <pageMargins left="0" right="0" top="0.75" bottom="0.75" header="0.3" footer="0.3"/>
  <pageSetup scale="81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4" t="s">
        <v>349</v>
      </c>
      <c r="B1" s="13"/>
      <c r="C1" s="13"/>
      <c r="D1" s="13"/>
    </row>
    <row r="2" spans="1:4">
      <c r="A2" s="14" t="s">
        <v>348</v>
      </c>
      <c r="B2" s="13"/>
      <c r="C2" s="13"/>
      <c r="D2" s="13"/>
    </row>
    <row r="3" spans="1:4">
      <c r="A3" s="201" t="s">
        <v>418</v>
      </c>
      <c r="B3" s="201"/>
      <c r="C3" s="201"/>
      <c r="D3" s="201"/>
    </row>
    <row r="4" spans="1:4">
      <c r="B4" s="13"/>
      <c r="C4" s="13"/>
      <c r="D4" s="13"/>
    </row>
    <row r="5" spans="1:4">
      <c r="A5" s="74"/>
      <c r="B5" s="74"/>
      <c r="C5" s="74"/>
      <c r="D5" s="74"/>
    </row>
    <row r="6" spans="1:4">
      <c r="A6" s="74" t="s">
        <v>413</v>
      </c>
      <c r="B6" s="74"/>
      <c r="C6" s="74"/>
      <c r="D6" s="74"/>
    </row>
    <row r="7" spans="1:4">
      <c r="A7" s="1"/>
      <c r="B7" s="12" t="s">
        <v>34</v>
      </c>
      <c r="C7" s="11" t="s">
        <v>33</v>
      </c>
      <c r="D7" s="10" t="s">
        <v>347</v>
      </c>
    </row>
    <row r="8" spans="1:4" ht="15.75" thickBot="1">
      <c r="A8" s="9" t="s">
        <v>346</v>
      </c>
      <c r="B8" s="8"/>
      <c r="C8" s="8"/>
      <c r="D8" s="6"/>
    </row>
    <row r="9" spans="1:4" ht="15.75" thickTop="1">
      <c r="A9" s="95" t="s">
        <v>31</v>
      </c>
      <c r="B9" s="100">
        <f>+'Unallocated Detail (C)'!G17</f>
        <v>2165233766.8899999</v>
      </c>
      <c r="C9" s="101">
        <f>+'Unallocated Detail (C)'!H17</f>
        <v>876657675.66999984</v>
      </c>
      <c r="D9" s="102">
        <f>SUM(B9:C9)</f>
        <v>3041891442.5599995</v>
      </c>
    </row>
    <row r="10" spans="1:4">
      <c r="A10" s="95" t="s">
        <v>30</v>
      </c>
      <c r="B10" s="103">
        <f>+'Unallocated Detail (C)'!G20</f>
        <v>340431.51999999897</v>
      </c>
      <c r="C10" s="104">
        <f>+'Unallocated Detail (C)'!H20</f>
        <v>0</v>
      </c>
      <c r="D10" s="105">
        <f>SUM(B10:C10)</f>
        <v>340431.51999999897</v>
      </c>
    </row>
    <row r="11" spans="1:4">
      <c r="A11" s="95" t="s">
        <v>29</v>
      </c>
      <c r="B11" s="103">
        <f>+'Unallocated Detail (C)'!G24</f>
        <v>155333122.24000001</v>
      </c>
      <c r="C11" s="104">
        <f>+'Unallocated Detail (C)'!H24</f>
        <v>0</v>
      </c>
      <c r="D11" s="105">
        <f>SUM(B11:C11)</f>
        <v>155333122.24000001</v>
      </c>
    </row>
    <row r="12" spans="1:4">
      <c r="A12" s="95" t="s">
        <v>28</v>
      </c>
      <c r="B12" s="106">
        <f>+'Unallocated Detail (C)'!G39</f>
        <v>122175867.18000001</v>
      </c>
      <c r="C12" s="90">
        <f>+'Unallocated Detail (C)'!H39</f>
        <v>-25909998.579999998</v>
      </c>
      <c r="D12" s="107">
        <f>SUM(B12:C12)</f>
        <v>96265868.600000009</v>
      </c>
    </row>
    <row r="13" spans="1:4">
      <c r="A13" s="95" t="s">
        <v>27</v>
      </c>
      <c r="B13" s="108">
        <f>SUM(B9:B12)</f>
        <v>2443083187.8299994</v>
      </c>
      <c r="C13" s="91">
        <f>SUM(C9:C12)</f>
        <v>850747677.08999979</v>
      </c>
      <c r="D13" s="109">
        <f>SUM(D9:D12)</f>
        <v>3293830864.9199996</v>
      </c>
    </row>
    <row r="14" spans="1:4">
      <c r="A14" s="96" t="s">
        <v>345</v>
      </c>
      <c r="B14" s="110"/>
      <c r="C14" s="92"/>
      <c r="D14" s="105"/>
    </row>
    <row r="15" spans="1:4">
      <c r="A15" s="96" t="s">
        <v>344</v>
      </c>
      <c r="B15" s="110"/>
      <c r="C15" s="92"/>
      <c r="D15" s="105"/>
    </row>
    <row r="16" spans="1:4">
      <c r="A16" s="96" t="s">
        <v>343</v>
      </c>
      <c r="B16" s="110"/>
      <c r="C16" s="92"/>
      <c r="D16" s="105"/>
    </row>
    <row r="17" spans="1:4">
      <c r="A17" s="96" t="s">
        <v>342</v>
      </c>
      <c r="B17" s="110"/>
      <c r="C17" s="92"/>
      <c r="D17" s="105"/>
    </row>
    <row r="18" spans="1:4">
      <c r="A18" s="95" t="s">
        <v>26</v>
      </c>
      <c r="B18" s="108">
        <f>+'Unallocated Detail (C)'!G46</f>
        <v>204174130.28999999</v>
      </c>
      <c r="C18" s="91">
        <f>+'Unallocated Detail (C)'!H46</f>
        <v>0</v>
      </c>
      <c r="D18" s="109">
        <f>B18+C18</f>
        <v>204174130.28999999</v>
      </c>
    </row>
    <row r="19" spans="1:4">
      <c r="A19" s="95" t="s">
        <v>25</v>
      </c>
      <c r="B19" s="103">
        <f>+'Unallocated Detail (C)'!G55</f>
        <v>591842797.56999886</v>
      </c>
      <c r="C19" s="104">
        <f>+'Unallocated Detail (C)'!H55</f>
        <v>296699052.05999887</v>
      </c>
      <c r="D19" s="111">
        <f>B19+C19</f>
        <v>888541849.62999773</v>
      </c>
    </row>
    <row r="20" spans="1:4">
      <c r="A20" s="95" t="s">
        <v>24</v>
      </c>
      <c r="B20" s="103">
        <f>+'Unallocated Detail (C)'!G58</f>
        <v>115807777.5999999</v>
      </c>
      <c r="C20" s="104">
        <f>+'Unallocated Detail (C)'!H58</f>
        <v>0</v>
      </c>
      <c r="D20" s="111">
        <f>B20+C20</f>
        <v>115807777.5999999</v>
      </c>
    </row>
    <row r="21" spans="1:4">
      <c r="A21" s="95" t="s">
        <v>23</v>
      </c>
      <c r="B21" s="106">
        <f>+'Unallocated Detail (C)'!G61</f>
        <v>-77453659.509999901</v>
      </c>
      <c r="C21" s="90">
        <f>+'Unallocated Detail (C)'!H61</f>
        <v>0</v>
      </c>
      <c r="D21" s="112">
        <f>B21+C21</f>
        <v>-77453659.509999901</v>
      </c>
    </row>
    <row r="22" spans="1:4">
      <c r="A22" s="95" t="s">
        <v>22</v>
      </c>
      <c r="B22" s="108">
        <f>SUM(B18:B21)</f>
        <v>834371045.94999886</v>
      </c>
      <c r="C22" s="91">
        <f>SUM(C18:C21)</f>
        <v>296699052.05999887</v>
      </c>
      <c r="D22" s="109">
        <f>SUM(D18:D21)</f>
        <v>1131070098.0099976</v>
      </c>
    </row>
    <row r="23" spans="1:4">
      <c r="A23" s="97" t="s">
        <v>341</v>
      </c>
      <c r="B23" s="110"/>
      <c r="C23" s="92"/>
      <c r="D23" s="105"/>
    </row>
    <row r="24" spans="1:4">
      <c r="A24" s="95" t="s">
        <v>21</v>
      </c>
      <c r="B24" s="108">
        <f>+'Unallocated Detail (C)'!G136</f>
        <v>127167992.89</v>
      </c>
      <c r="C24" s="91">
        <f>+'Unallocated Detail (C)'!H136</f>
        <v>6042805.129999999</v>
      </c>
      <c r="D24" s="109">
        <f t="shared" ref="D24:D38" si="0">B24+C24</f>
        <v>133210798.02</v>
      </c>
    </row>
    <row r="25" spans="1:4">
      <c r="A25" s="95" t="s">
        <v>20</v>
      </c>
      <c r="B25" s="103">
        <f>+'Unallocated Detail (C)'!G166</f>
        <v>24439502.479999997</v>
      </c>
      <c r="C25" s="104">
        <f>+'Unallocated Detail (C)'!H166</f>
        <v>2110.77</v>
      </c>
      <c r="D25" s="111">
        <f t="shared" si="0"/>
        <v>24441613.249999996</v>
      </c>
    </row>
    <row r="26" spans="1:4">
      <c r="A26" s="95" t="s">
        <v>19</v>
      </c>
      <c r="B26" s="103">
        <f>+'Unallocated Detail (C)'!G204</f>
        <v>83251239.00999999</v>
      </c>
      <c r="C26" s="104">
        <f>+'Unallocated Detail (C)'!H204</f>
        <v>60174168.099999979</v>
      </c>
      <c r="D26" s="111">
        <f t="shared" si="0"/>
        <v>143425407.10999995</v>
      </c>
    </row>
    <row r="27" spans="1:4">
      <c r="A27" s="95" t="s">
        <v>18</v>
      </c>
      <c r="B27" s="103">
        <f>+'Unallocated Detail (C)'!G211</f>
        <v>53216886.314738899</v>
      </c>
      <c r="C27" s="104">
        <f>+'Unallocated Detail (C)'!H211</f>
        <v>29790426.485260997</v>
      </c>
      <c r="D27" s="111">
        <f t="shared" si="0"/>
        <v>83007312.799999893</v>
      </c>
    </row>
    <row r="28" spans="1:4">
      <c r="A28" s="95" t="s">
        <v>17</v>
      </c>
      <c r="B28" s="103">
        <f>+'Unallocated Detail (C)'!G220</f>
        <v>22141743.979888</v>
      </c>
      <c r="C28" s="104">
        <f>+'Unallocated Detail (C)'!H220</f>
        <v>6573608.1501119994</v>
      </c>
      <c r="D28" s="111">
        <f t="shared" si="0"/>
        <v>28715352.129999999</v>
      </c>
    </row>
    <row r="29" spans="1:4">
      <c r="A29" s="95" t="s">
        <v>16</v>
      </c>
      <c r="B29" s="103">
        <f>+'Unallocated Detail (C)'!G223</f>
        <v>97087902.950000003</v>
      </c>
      <c r="C29" s="104">
        <f>+'Unallocated Detail (C)'!H223</f>
        <v>14625833.34</v>
      </c>
      <c r="D29" s="111">
        <f t="shared" si="0"/>
        <v>111713736.29000001</v>
      </c>
    </row>
    <row r="30" spans="1:4">
      <c r="A30" s="95" t="s">
        <v>15</v>
      </c>
      <c r="B30" s="103">
        <f>+'Unallocated Detail (C)'!G238</f>
        <v>123318700.13120486</v>
      </c>
      <c r="C30" s="104">
        <f>+'Unallocated Detail (C)'!H238</f>
        <v>58756245.378794961</v>
      </c>
      <c r="D30" s="111">
        <f t="shared" si="0"/>
        <v>182074945.50999981</v>
      </c>
    </row>
    <row r="31" spans="1:4">
      <c r="A31" s="95" t="s">
        <v>14</v>
      </c>
      <c r="B31" s="103">
        <f>+'Unallocated Detail (C)'!G245</f>
        <v>341466801.79631102</v>
      </c>
      <c r="C31" s="104">
        <f>+'Unallocated Detail (C)'!H245</f>
        <v>117116188.6736889</v>
      </c>
      <c r="D31" s="111">
        <f t="shared" si="0"/>
        <v>458582990.46999991</v>
      </c>
    </row>
    <row r="32" spans="1:4">
      <c r="A32" s="95" t="s">
        <v>13</v>
      </c>
      <c r="B32" s="103">
        <f>+'Unallocated Detail (C)'!G250</f>
        <v>74890730.953639001</v>
      </c>
      <c r="C32" s="104">
        <f>+'Unallocated Detail (C)'!H250</f>
        <v>26519797.066360991</v>
      </c>
      <c r="D32" s="111">
        <f t="shared" si="0"/>
        <v>101410528.02</v>
      </c>
    </row>
    <row r="33" spans="1:4">
      <c r="A33" s="95" t="s">
        <v>12</v>
      </c>
      <c r="B33" s="103">
        <f>+'Unallocated Detail (C)'!G253</f>
        <v>35645161.039999902</v>
      </c>
      <c r="C33" s="104">
        <f>+'Unallocated Detail (C)'!H253</f>
        <v>0</v>
      </c>
      <c r="D33" s="111">
        <f t="shared" si="0"/>
        <v>35645161.039999902</v>
      </c>
    </row>
    <row r="34" spans="1:4">
      <c r="A34" s="17" t="s">
        <v>11</v>
      </c>
      <c r="B34" s="103">
        <f>+'Unallocated Detail (C)'!G261</f>
        <v>-21632953.829999994</v>
      </c>
      <c r="C34" s="104">
        <f>+'Unallocated Detail (C)'!H261</f>
        <v>8769360.9199999981</v>
      </c>
      <c r="D34" s="111">
        <f t="shared" si="0"/>
        <v>-12863592.909999996</v>
      </c>
    </row>
    <row r="35" spans="1:4">
      <c r="A35" s="95" t="s">
        <v>340</v>
      </c>
      <c r="B35" s="103">
        <f>+'Unallocated Detail (C)'!G265</f>
        <v>-41661500.859999999</v>
      </c>
      <c r="C35" s="104">
        <f>+'Unallocated Detail (C)'!H265</f>
        <v>0</v>
      </c>
      <c r="D35" s="111">
        <f t="shared" si="0"/>
        <v>-41661500.859999999</v>
      </c>
    </row>
    <row r="36" spans="1:4">
      <c r="A36" s="17" t="s">
        <v>10</v>
      </c>
      <c r="B36" s="103">
        <f>+'Unallocated Detail (C)'!G270</f>
        <v>234352537.05729198</v>
      </c>
      <c r="C36" s="104">
        <f>+'Unallocated Detail (C)'!H270</f>
        <v>101565193.01270799</v>
      </c>
      <c r="D36" s="111">
        <f t="shared" si="0"/>
        <v>335917730.06999999</v>
      </c>
    </row>
    <row r="37" spans="1:4">
      <c r="A37" s="17" t="s">
        <v>9</v>
      </c>
      <c r="B37" s="103">
        <f>+'Unallocated Detail (C)'!G274</f>
        <v>22841555.030000001</v>
      </c>
      <c r="C37" s="104">
        <f>+'Unallocated Detail (C)'!H274</f>
        <v>31944158.879999999</v>
      </c>
      <c r="D37" s="111">
        <f t="shared" si="0"/>
        <v>54785713.909999996</v>
      </c>
    </row>
    <row r="38" spans="1:4">
      <c r="A38" s="17" t="s">
        <v>8</v>
      </c>
      <c r="B38" s="106">
        <f>+'Unallocated Detail (C)'!G279</f>
        <v>38907707.560000002</v>
      </c>
      <c r="C38" s="90">
        <f>+'Unallocated Detail (C)'!H279</f>
        <v>-9558130.5899999961</v>
      </c>
      <c r="D38" s="112">
        <f t="shared" si="0"/>
        <v>29349576.970000006</v>
      </c>
    </row>
    <row r="39" spans="1:4">
      <c r="A39" s="97" t="s">
        <v>7</v>
      </c>
      <c r="B39" s="108">
        <f>SUM(B22:B38)</f>
        <v>2049805052.4530725</v>
      </c>
      <c r="C39" s="91">
        <f>SUM(C22:C38)</f>
        <v>749020817.37692451</v>
      </c>
      <c r="D39" s="109">
        <f>SUM(D22:D38)</f>
        <v>2798825869.8299971</v>
      </c>
    </row>
    <row r="40" spans="1:4">
      <c r="A40" s="17"/>
      <c r="B40" s="110"/>
      <c r="C40" s="92"/>
      <c r="D40" s="105"/>
    </row>
    <row r="41" spans="1:4" ht="16.5">
      <c r="A41" s="98" t="s">
        <v>6</v>
      </c>
      <c r="B41" s="113">
        <f>B13-B39</f>
        <v>393278135.3769269</v>
      </c>
      <c r="C41" s="93">
        <f>C13-C39</f>
        <v>101726859.71307528</v>
      </c>
      <c r="D41" s="114">
        <f>D13-D39</f>
        <v>495004995.09000254</v>
      </c>
    </row>
    <row r="42" spans="1:4">
      <c r="A42" s="99"/>
      <c r="B42" s="115"/>
      <c r="C42" s="94"/>
      <c r="D42" s="105"/>
    </row>
    <row r="43" spans="1:4" ht="15.75" thickBot="1">
      <c r="A43" s="89" t="s">
        <v>419</v>
      </c>
      <c r="B43" s="116">
        <v>5206212991.252368</v>
      </c>
      <c r="C43" s="117">
        <v>1953817658.3157783</v>
      </c>
      <c r="D43" s="118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5" customWidth="1"/>
    <col min="3" max="3" width="15.28515625" style="15" customWidth="1"/>
    <col min="4" max="4" width="15.42578125" style="15" customWidth="1"/>
    <col min="5" max="5" width="14.28515625" style="15" customWidth="1"/>
    <col min="6" max="6" width="15" style="15" bestFit="1" customWidth="1"/>
    <col min="7" max="7" width="9.140625" style="15"/>
    <col min="8" max="8" width="32.42578125" style="15" customWidth="1"/>
    <col min="9" max="10" width="9.140625" style="15"/>
    <col min="11" max="16384" width="9.140625" style="2"/>
  </cols>
  <sheetData>
    <row r="1" spans="1:7" s="2" customFormat="1" ht="18" customHeight="1">
      <c r="A1" s="14" t="s">
        <v>349</v>
      </c>
      <c r="B1" s="24"/>
      <c r="C1" s="24"/>
      <c r="D1" s="24"/>
      <c r="E1" s="24"/>
      <c r="F1" s="24"/>
      <c r="G1" s="15"/>
    </row>
    <row r="2" spans="1:7" s="2" customFormat="1" ht="18" customHeight="1">
      <c r="A2" s="14" t="s">
        <v>351</v>
      </c>
      <c r="B2" s="24"/>
      <c r="C2" s="24"/>
      <c r="D2" s="24"/>
      <c r="E2" s="24"/>
      <c r="F2" s="24"/>
      <c r="G2" s="15"/>
    </row>
    <row r="3" spans="1:7" s="2" customFormat="1" ht="18" customHeight="1">
      <c r="A3" s="14" t="str">
        <f>'Allocated (C)'!A3</f>
        <v>FOR THE TWELVE MONTHS ENDED DECEMBER 31, 2018</v>
      </c>
      <c r="B3" s="24"/>
      <c r="C3" s="24"/>
      <c r="D3" s="24"/>
      <c r="E3" s="24"/>
      <c r="F3" s="24"/>
      <c r="G3" s="15"/>
    </row>
    <row r="4" spans="1:7" s="2" customFormat="1" ht="12" customHeight="1">
      <c r="B4" s="15"/>
      <c r="C4" s="15"/>
      <c r="D4" s="15"/>
      <c r="E4" s="15"/>
      <c r="F4" s="15"/>
      <c r="G4" s="15"/>
    </row>
    <row r="5" spans="1:7" s="2" customFormat="1" ht="18" customHeight="1">
      <c r="A5" s="1"/>
      <c r="B5" s="23" t="s">
        <v>34</v>
      </c>
      <c r="C5" s="23" t="s">
        <v>33</v>
      </c>
      <c r="D5" s="23" t="s">
        <v>35</v>
      </c>
      <c r="E5" s="23" t="s">
        <v>350</v>
      </c>
      <c r="F5" s="22" t="s">
        <v>347</v>
      </c>
      <c r="G5" s="15"/>
    </row>
    <row r="6" spans="1:7" s="2" customFormat="1" ht="18" customHeight="1">
      <c r="A6" s="21" t="s">
        <v>32</v>
      </c>
      <c r="B6" s="20"/>
      <c r="C6" s="20"/>
      <c r="D6" s="20"/>
      <c r="E6" s="20"/>
      <c r="F6" s="19"/>
      <c r="G6" s="15"/>
    </row>
    <row r="7" spans="1:7" s="2" customFormat="1" ht="18" customHeight="1" thickBot="1">
      <c r="A7" s="7" t="s">
        <v>346</v>
      </c>
      <c r="B7" s="8"/>
      <c r="C7" s="8"/>
      <c r="D7" s="8"/>
      <c r="E7" s="8"/>
      <c r="F7" s="6"/>
      <c r="G7" s="15"/>
    </row>
    <row r="8" spans="1:7" s="2" customFormat="1" ht="18" customHeight="1" thickTop="1">
      <c r="A8" s="17" t="s">
        <v>31</v>
      </c>
      <c r="B8" s="100">
        <f>+'Unallocated Detail (C)'!B17</f>
        <v>2165233766.8899999</v>
      </c>
      <c r="C8" s="101">
        <f>+'Unallocated Detail (C)'!C17</f>
        <v>876657675.66999984</v>
      </c>
      <c r="D8" s="101">
        <f>+'Unallocated Detail (C)'!D17</f>
        <v>0</v>
      </c>
      <c r="E8" s="101">
        <v>0</v>
      </c>
      <c r="F8" s="102">
        <f>SUM(B8:E8)</f>
        <v>3041891442.5599995</v>
      </c>
      <c r="G8" s="16"/>
    </row>
    <row r="9" spans="1:7" s="2" customFormat="1" ht="18" customHeight="1">
      <c r="A9" s="17" t="s">
        <v>30</v>
      </c>
      <c r="B9" s="103">
        <f>+'Unallocated Detail (C)'!B20</f>
        <v>340431.51999999897</v>
      </c>
      <c r="C9" s="104">
        <f>+'Unallocated Detail (C)'!C20</f>
        <v>0</v>
      </c>
      <c r="D9" s="104">
        <f>+'Unallocated Detail (C)'!D20</f>
        <v>0</v>
      </c>
      <c r="E9" s="104">
        <v>0</v>
      </c>
      <c r="F9" s="111">
        <f>SUM(B9:E9)</f>
        <v>340431.51999999897</v>
      </c>
      <c r="G9" s="16"/>
    </row>
    <row r="10" spans="1:7" s="2" customFormat="1" ht="18" customHeight="1">
      <c r="A10" s="17" t="s">
        <v>29</v>
      </c>
      <c r="B10" s="103">
        <f>+'Unallocated Detail (C)'!B24</f>
        <v>155333122.24000001</v>
      </c>
      <c r="C10" s="104">
        <f>+'Unallocated Detail (C)'!C24</f>
        <v>0</v>
      </c>
      <c r="D10" s="104">
        <f>+'Unallocated Detail (C)'!D24</f>
        <v>0</v>
      </c>
      <c r="E10" s="104">
        <v>0</v>
      </c>
      <c r="F10" s="111">
        <f>SUM(B10:E10)</f>
        <v>155333122.24000001</v>
      </c>
      <c r="G10" s="16"/>
    </row>
    <row r="11" spans="1:7" s="2" customFormat="1" ht="18" customHeight="1">
      <c r="A11" s="17" t="s">
        <v>28</v>
      </c>
      <c r="B11" s="106">
        <f>+'Unallocated Detail (C)'!B39</f>
        <v>122175867.18000001</v>
      </c>
      <c r="C11" s="119">
        <f>+'Unallocated Detail (C)'!C39</f>
        <v>-25909998.579999998</v>
      </c>
      <c r="D11" s="90">
        <f>+'Unallocated Detail (C)'!D39</f>
        <v>0</v>
      </c>
      <c r="E11" s="90">
        <v>0</v>
      </c>
      <c r="F11" s="112">
        <f>SUM(B11:E11)</f>
        <v>96265868.600000009</v>
      </c>
      <c r="G11" s="16"/>
    </row>
    <row r="12" spans="1:7" s="2" customFormat="1" ht="18" customHeight="1">
      <c r="A12" s="17" t="s">
        <v>27</v>
      </c>
      <c r="B12" s="108">
        <f>SUM(B8:B11)</f>
        <v>2443083187.8299994</v>
      </c>
      <c r="C12" s="91">
        <f>SUM(C8:C11)</f>
        <v>850747677.08999979</v>
      </c>
      <c r="D12" s="91">
        <f>SUM(D8:D11)</f>
        <v>0</v>
      </c>
      <c r="E12" s="91">
        <f>SUM(E8:E11)</f>
        <v>0</v>
      </c>
      <c r="F12" s="109">
        <f>SUM(F8:F11)</f>
        <v>3293830864.9199996</v>
      </c>
      <c r="G12" s="16"/>
    </row>
    <row r="13" spans="1:7" s="2" customFormat="1" ht="18" customHeight="1">
      <c r="A13" s="97" t="s">
        <v>345</v>
      </c>
      <c r="B13" s="110"/>
      <c r="C13" s="92"/>
      <c r="D13" s="92"/>
      <c r="E13" s="92"/>
      <c r="F13" s="105"/>
      <c r="G13" s="16"/>
    </row>
    <row r="14" spans="1:7" s="2" customFormat="1" ht="18" customHeight="1">
      <c r="A14" s="97" t="s">
        <v>344</v>
      </c>
      <c r="B14" s="110"/>
      <c r="C14" s="92"/>
      <c r="D14" s="92"/>
      <c r="E14" s="92"/>
      <c r="F14" s="105"/>
      <c r="G14" s="16"/>
    </row>
    <row r="15" spans="1:7" s="2" customFormat="1" ht="18" customHeight="1">
      <c r="A15" s="97" t="s">
        <v>343</v>
      </c>
      <c r="B15" s="110"/>
      <c r="C15" s="92"/>
      <c r="D15" s="92"/>
      <c r="E15" s="92"/>
      <c r="F15" s="105"/>
      <c r="G15" s="16"/>
    </row>
    <row r="16" spans="1:7" s="2" customFormat="1" ht="18" customHeight="1">
      <c r="A16" s="97" t="s">
        <v>342</v>
      </c>
      <c r="B16" s="110"/>
      <c r="C16" s="92"/>
      <c r="D16" s="92"/>
      <c r="E16" s="92"/>
      <c r="F16" s="105"/>
      <c r="G16" s="16"/>
    </row>
    <row r="17" spans="1:7" s="2" customFormat="1" ht="18" customHeight="1">
      <c r="A17" s="17" t="s">
        <v>26</v>
      </c>
      <c r="B17" s="108">
        <f>+'Unallocated Detail (C)'!B46</f>
        <v>204174130.28999999</v>
      </c>
      <c r="C17" s="91">
        <f>+'Unallocated Detail (C)'!C46</f>
        <v>0</v>
      </c>
      <c r="D17" s="91">
        <f>+'Unallocated Detail (C)'!D46</f>
        <v>0</v>
      </c>
      <c r="E17" s="91">
        <v>0</v>
      </c>
      <c r="F17" s="109">
        <f>SUM(B17:E17)</f>
        <v>204174130.28999999</v>
      </c>
      <c r="G17" s="16"/>
    </row>
    <row r="18" spans="1:7" s="2" customFormat="1" ht="18" customHeight="1">
      <c r="A18" s="17" t="s">
        <v>25</v>
      </c>
      <c r="B18" s="103">
        <f>+'Unallocated Detail (C)'!B55</f>
        <v>591842797.56999886</v>
      </c>
      <c r="C18" s="104">
        <f>+'Unallocated Detail (C)'!C55</f>
        <v>296699052.05999887</v>
      </c>
      <c r="D18" s="104">
        <f>+'Unallocated Detail (C)'!D55</f>
        <v>0</v>
      </c>
      <c r="E18" s="104">
        <v>0</v>
      </c>
      <c r="F18" s="111">
        <f>SUM(B18:E18)</f>
        <v>888541849.62999773</v>
      </c>
      <c r="G18" s="16"/>
    </row>
    <row r="19" spans="1:7" s="2" customFormat="1" ht="18" customHeight="1">
      <c r="A19" s="17" t="s">
        <v>24</v>
      </c>
      <c r="B19" s="103">
        <f>+'Unallocated Detail (C)'!B58</f>
        <v>115807777.5999999</v>
      </c>
      <c r="C19" s="104">
        <f>+'Unallocated Detail (C)'!C58</f>
        <v>0</v>
      </c>
      <c r="D19" s="104">
        <f>+'Unallocated Detail (C)'!D58</f>
        <v>0</v>
      </c>
      <c r="E19" s="104">
        <v>0</v>
      </c>
      <c r="F19" s="111">
        <f>SUM(B19:E19)</f>
        <v>115807777.5999999</v>
      </c>
      <c r="G19" s="16"/>
    </row>
    <row r="20" spans="1:7" s="2" customFormat="1" ht="18" customHeight="1">
      <c r="A20" s="17" t="s">
        <v>23</v>
      </c>
      <c r="B20" s="106">
        <f>+'Unallocated Detail (C)'!B61</f>
        <v>-77453659.509999901</v>
      </c>
      <c r="C20" s="90">
        <f>+'Unallocated Detail (C)'!C61</f>
        <v>0</v>
      </c>
      <c r="D20" s="90">
        <f>+'Unallocated Detail (C)'!D61</f>
        <v>0</v>
      </c>
      <c r="E20" s="90">
        <v>0</v>
      </c>
      <c r="F20" s="112">
        <f>SUM(B20:E20)</f>
        <v>-77453659.509999901</v>
      </c>
      <c r="G20" s="16"/>
    </row>
    <row r="21" spans="1:7" s="2" customFormat="1" ht="18" customHeight="1">
      <c r="A21" s="17" t="s">
        <v>22</v>
      </c>
      <c r="B21" s="108">
        <f>SUM(B17:B20)</f>
        <v>834371045.94999886</v>
      </c>
      <c r="C21" s="91">
        <f>SUM(C17:C20)</f>
        <v>296699052.05999887</v>
      </c>
      <c r="D21" s="91">
        <f>SUM(D17:D20)</f>
        <v>0</v>
      </c>
      <c r="E21" s="91">
        <f>SUM(E17:E20)</f>
        <v>0</v>
      </c>
      <c r="F21" s="109">
        <f>SUM(F17:F20)</f>
        <v>1131070098.0099976</v>
      </c>
      <c r="G21" s="16"/>
    </row>
    <row r="22" spans="1:7" s="2" customFormat="1" ht="18" customHeight="1">
      <c r="A22" s="97" t="s">
        <v>341</v>
      </c>
      <c r="B22" s="110"/>
      <c r="C22" s="92"/>
      <c r="D22" s="92"/>
      <c r="E22" s="92"/>
      <c r="F22" s="105"/>
      <c r="G22" s="16"/>
    </row>
    <row r="23" spans="1:7" s="2" customFormat="1" ht="18" customHeight="1">
      <c r="A23" s="17" t="s">
        <v>21</v>
      </c>
      <c r="B23" s="108">
        <f>+'Unallocated Detail (C)'!B136</f>
        <v>127167992.89</v>
      </c>
      <c r="C23" s="91">
        <f>+'Unallocated Detail (C)'!C136</f>
        <v>6042805.129999999</v>
      </c>
      <c r="D23" s="91">
        <f>+'Unallocated Detail (C)'!D136</f>
        <v>0</v>
      </c>
      <c r="E23" s="91">
        <v>0</v>
      </c>
      <c r="F23" s="109">
        <f t="shared" ref="F23:F37" si="0">SUM(B23:E23)</f>
        <v>133210798.02</v>
      </c>
      <c r="G23" s="16"/>
    </row>
    <row r="24" spans="1:7" s="2" customFormat="1" ht="18" customHeight="1">
      <c r="A24" s="17" t="s">
        <v>20</v>
      </c>
      <c r="B24" s="103">
        <f>+'Unallocated Detail (C)'!B166</f>
        <v>24439502.479999997</v>
      </c>
      <c r="C24" s="104">
        <f>+'Unallocated Detail (C)'!C166</f>
        <v>2110.77</v>
      </c>
      <c r="D24" s="104">
        <f>+'Unallocated Detail (C)'!D166</f>
        <v>0</v>
      </c>
      <c r="E24" s="104">
        <v>0</v>
      </c>
      <c r="F24" s="111">
        <f t="shared" si="0"/>
        <v>24441613.249999996</v>
      </c>
      <c r="G24" s="16"/>
    </row>
    <row r="25" spans="1:7" s="2" customFormat="1" ht="18" customHeight="1">
      <c r="A25" s="17" t="s">
        <v>19</v>
      </c>
      <c r="B25" s="103">
        <f>+'Unallocated Detail (C)'!B204</f>
        <v>83251239.00999999</v>
      </c>
      <c r="C25" s="92">
        <f>+'Unallocated Detail (C)'!C204</f>
        <v>60174168.099999979</v>
      </c>
      <c r="D25" s="104">
        <f>+'Unallocated Detail (C)'!D204</f>
        <v>0</v>
      </c>
      <c r="E25" s="104">
        <v>0</v>
      </c>
      <c r="F25" s="111">
        <f t="shared" si="0"/>
        <v>143425407.10999995</v>
      </c>
      <c r="G25" s="16"/>
    </row>
    <row r="26" spans="1:7" s="2" customFormat="1" ht="18" customHeight="1">
      <c r="A26" s="95" t="s">
        <v>18</v>
      </c>
      <c r="B26" s="103">
        <f>+'Unallocated Detail (C)'!B211</f>
        <v>30147434.009999998</v>
      </c>
      <c r="C26" s="92">
        <f>+'Unallocated Detail (C)'!C211</f>
        <v>13255660.289999999</v>
      </c>
      <c r="D26" s="92">
        <f>+'Unallocated Detail (C)'!D211</f>
        <v>39604218.499999903</v>
      </c>
      <c r="E26" s="104">
        <v>0</v>
      </c>
      <c r="F26" s="111">
        <f t="shared" si="0"/>
        <v>83007312.799999893</v>
      </c>
      <c r="G26" s="16"/>
    </row>
    <row r="27" spans="1:7" s="2" customFormat="1" ht="18" customHeight="1">
      <c r="A27" s="17" t="s">
        <v>17</v>
      </c>
      <c r="B27" s="103">
        <f>+'Unallocated Detail (C)'!B220</f>
        <v>20548575.079999998</v>
      </c>
      <c r="C27" s="92">
        <f>+'Unallocated Detail (C)'!C220</f>
        <v>5423717.6699999999</v>
      </c>
      <c r="D27" s="92">
        <f>+'Unallocated Detail (C)'!D220</f>
        <v>2743059.38</v>
      </c>
      <c r="E27" s="104">
        <v>0</v>
      </c>
      <c r="F27" s="111">
        <f t="shared" si="0"/>
        <v>28715352.129999999</v>
      </c>
      <c r="G27" s="16"/>
    </row>
    <row r="28" spans="1:7" s="2" customFormat="1" ht="18" customHeight="1">
      <c r="A28" s="17" t="s">
        <v>16</v>
      </c>
      <c r="B28" s="103">
        <f>+'Unallocated Detail (C)'!B223</f>
        <v>97087902.950000003</v>
      </c>
      <c r="C28" s="92">
        <f>+'Unallocated Detail (C)'!C223</f>
        <v>14625833.34</v>
      </c>
      <c r="D28" s="104">
        <f>+'Unallocated Detail (C)'!D223</f>
        <v>0</v>
      </c>
      <c r="E28" s="104">
        <v>0</v>
      </c>
      <c r="F28" s="111">
        <f t="shared" si="0"/>
        <v>111713736.29000001</v>
      </c>
      <c r="G28" s="16"/>
    </row>
    <row r="29" spans="1:7" s="2" customFormat="1" ht="18" customHeight="1">
      <c r="A29" s="95" t="s">
        <v>15</v>
      </c>
      <c r="B29" s="103">
        <f>+'Unallocated Detail (C)'!B238</f>
        <v>41602721.359999985</v>
      </c>
      <c r="C29" s="92">
        <f>+'Unallocated Detail (C)'!C238</f>
        <v>14692131.029999986</v>
      </c>
      <c r="D29" s="92">
        <f>+'Unallocated Detail (C)'!D238</f>
        <v>125780093.11999997</v>
      </c>
      <c r="E29" s="104">
        <v>0</v>
      </c>
      <c r="F29" s="111">
        <f t="shared" si="0"/>
        <v>182074945.50999993</v>
      </c>
      <c r="G29" s="16"/>
    </row>
    <row r="30" spans="1:7" s="2" customFormat="1" ht="18" customHeight="1">
      <c r="A30" s="17" t="s">
        <v>14</v>
      </c>
      <c r="B30" s="103">
        <f>+'Unallocated Detail (C)'!B245</f>
        <v>324144681.88</v>
      </c>
      <c r="C30" s="92">
        <f>+'Unallocated Detail (C)'!C245</f>
        <v>108028612.1399999</v>
      </c>
      <c r="D30" s="92">
        <f>+'Unallocated Detail (C)'!D245</f>
        <v>26409696.450000003</v>
      </c>
      <c r="E30" s="104">
        <v>0</v>
      </c>
      <c r="F30" s="111">
        <f t="shared" si="0"/>
        <v>458582990.46999985</v>
      </c>
      <c r="G30" s="16"/>
    </row>
    <row r="31" spans="1:7" s="2" customFormat="1" ht="18" customHeight="1">
      <c r="A31" s="17" t="s">
        <v>13</v>
      </c>
      <c r="B31" s="103">
        <f>+'Unallocated Detail (C)'!B250</f>
        <v>30920604.860000003</v>
      </c>
      <c r="C31" s="92">
        <f>+'Unallocated Detail (C)'!C250</f>
        <v>3452072.7299999995</v>
      </c>
      <c r="D31" s="92">
        <f>+'Unallocated Detail (C)'!D250</f>
        <v>67037850.429999903</v>
      </c>
      <c r="E31" s="104">
        <v>0</v>
      </c>
      <c r="F31" s="111">
        <f t="shared" si="0"/>
        <v>101410528.01999991</v>
      </c>
      <c r="G31" s="16"/>
    </row>
    <row r="32" spans="1:7" s="2" customFormat="1" ht="18" customHeight="1">
      <c r="A32" s="17" t="s">
        <v>12</v>
      </c>
      <c r="B32" s="103">
        <f>+'Unallocated Detail (C)'!B253</f>
        <v>35645161.039999902</v>
      </c>
      <c r="C32" s="104">
        <f>+'Unallocated Detail (C)'!C253</f>
        <v>0</v>
      </c>
      <c r="D32" s="104">
        <f>+'Unallocated Detail (C)'!D253</f>
        <v>0</v>
      </c>
      <c r="E32" s="104">
        <v>0</v>
      </c>
      <c r="F32" s="111">
        <f t="shared" si="0"/>
        <v>35645161.039999902</v>
      </c>
      <c r="G32" s="16"/>
    </row>
    <row r="33" spans="1:8" s="2" customFormat="1" ht="18" customHeight="1">
      <c r="A33" s="95" t="s">
        <v>11</v>
      </c>
      <c r="B33" s="103">
        <f>+'Unallocated Detail (C)'!B261</f>
        <v>-21632953.829999994</v>
      </c>
      <c r="C33" s="92">
        <f>+'Unallocated Detail (C)'!C261</f>
        <v>8769360.9199999981</v>
      </c>
      <c r="D33" s="104">
        <f>+'Unallocated Detail (C)'!D261</f>
        <v>0</v>
      </c>
      <c r="E33" s="104">
        <v>0</v>
      </c>
      <c r="F33" s="111">
        <f t="shared" si="0"/>
        <v>-12863592.909999996</v>
      </c>
      <c r="G33" s="16"/>
      <c r="H33" s="15"/>
    </row>
    <row r="34" spans="1:8" s="2" customFormat="1" ht="18" customHeight="1">
      <c r="A34" s="95" t="s">
        <v>340</v>
      </c>
      <c r="B34" s="103">
        <f>+'Unallocated Detail (C)'!B265</f>
        <v>-41661500.859999999</v>
      </c>
      <c r="C34" s="104">
        <f>+'Unallocated Detail (C)'!C265</f>
        <v>0</v>
      </c>
      <c r="D34" s="104">
        <f>+'Unallocated Detail (C)'!D265</f>
        <v>0</v>
      </c>
      <c r="E34" s="104">
        <v>0</v>
      </c>
      <c r="F34" s="111">
        <f t="shared" si="0"/>
        <v>-41661500.859999999</v>
      </c>
      <c r="G34" s="16"/>
      <c r="H34" s="15"/>
    </row>
    <row r="35" spans="1:8" s="2" customFormat="1" ht="18" customHeight="1">
      <c r="A35" s="17" t="s">
        <v>10</v>
      </c>
      <c r="B35" s="103">
        <f>+'Unallocated Detail (C)'!B270</f>
        <v>230249605.22</v>
      </c>
      <c r="C35" s="92">
        <f>+'Unallocated Detail (C)'!C270</f>
        <v>99336612.409999996</v>
      </c>
      <c r="D35" s="92">
        <f>+'Unallocated Detail (C)'!D270</f>
        <v>6331512.4399999995</v>
      </c>
      <c r="E35" s="104">
        <v>0</v>
      </c>
      <c r="F35" s="111">
        <f t="shared" si="0"/>
        <v>335917730.06999999</v>
      </c>
      <c r="G35" s="16"/>
      <c r="H35" s="15"/>
    </row>
    <row r="36" spans="1:8" s="2" customFormat="1" ht="18" customHeight="1">
      <c r="A36" s="17" t="s">
        <v>9</v>
      </c>
      <c r="B36" s="103">
        <f>+'Unallocated Detail (C)'!B274</f>
        <v>22841555.030000001</v>
      </c>
      <c r="C36" s="104">
        <f>+'Unallocated Detail (C)'!C274</f>
        <v>31944158.879999999</v>
      </c>
      <c r="D36" s="104">
        <f>+'Unallocated Detail (C)'!D274</f>
        <v>0</v>
      </c>
      <c r="E36" s="104">
        <v>0</v>
      </c>
      <c r="F36" s="111">
        <f t="shared" si="0"/>
        <v>54785713.909999996</v>
      </c>
      <c r="G36" s="16"/>
      <c r="H36" s="15"/>
    </row>
    <row r="37" spans="1:8" s="2" customFormat="1" ht="18" customHeight="1">
      <c r="A37" s="17" t="s">
        <v>8</v>
      </c>
      <c r="B37" s="106">
        <f>+'Unallocated Detail (C)'!B279</f>
        <v>38907707.560000002</v>
      </c>
      <c r="C37" s="119">
        <f>+'Unallocated Detail (C)'!C279</f>
        <v>-9558130.5899999961</v>
      </c>
      <c r="D37" s="90">
        <f>+'Unallocated Detail (C)'!D279</f>
        <v>0</v>
      </c>
      <c r="E37" s="90">
        <v>0</v>
      </c>
      <c r="F37" s="112">
        <f t="shared" si="0"/>
        <v>29349576.970000006</v>
      </c>
      <c r="G37" s="16"/>
      <c r="H37" s="15"/>
    </row>
    <row r="38" spans="1:8" s="2" customFormat="1" ht="18" customHeight="1">
      <c r="A38" s="97" t="s">
        <v>7</v>
      </c>
      <c r="B38" s="108">
        <f>SUM(B21:B37)</f>
        <v>1878031274.6299987</v>
      </c>
      <c r="C38" s="91">
        <f>SUM(C21:C37)</f>
        <v>652888164.87999868</v>
      </c>
      <c r="D38" s="91">
        <f>SUM(D21:D37)</f>
        <v>267906430.31999975</v>
      </c>
      <c r="E38" s="91">
        <f>SUM(E21:E37)</f>
        <v>0</v>
      </c>
      <c r="F38" s="109">
        <f>SUM(F21:F37)</f>
        <v>2798825869.8299971</v>
      </c>
      <c r="G38" s="16"/>
      <c r="H38" s="15"/>
    </row>
    <row r="39" spans="1:8" s="2" customFormat="1" ht="12" customHeight="1">
      <c r="A39" s="17"/>
      <c r="B39" s="110"/>
      <c r="C39" s="92"/>
      <c r="D39" s="92"/>
      <c r="E39" s="92"/>
      <c r="F39" s="105"/>
      <c r="G39" s="16"/>
      <c r="H39" s="15"/>
    </row>
    <row r="40" spans="1:8" s="2" customFormat="1" ht="18" customHeight="1">
      <c r="A40" s="98" t="s">
        <v>6</v>
      </c>
      <c r="B40" s="108">
        <f>B12-B38</f>
        <v>565051913.20000076</v>
      </c>
      <c r="C40" s="91">
        <f>C12-C38</f>
        <v>197859512.21000111</v>
      </c>
      <c r="D40" s="91">
        <f>D12-D38</f>
        <v>-267906430.31999975</v>
      </c>
      <c r="E40" s="91">
        <f>E12-E38</f>
        <v>0</v>
      </c>
      <c r="F40" s="109">
        <f>F12-F38</f>
        <v>495004995.09000254</v>
      </c>
      <c r="G40" s="16"/>
      <c r="H40" s="18"/>
    </row>
    <row r="41" spans="1:8" s="2" customFormat="1" ht="13.5" customHeight="1">
      <c r="A41" s="17"/>
      <c r="B41" s="110"/>
      <c r="C41" s="92"/>
      <c r="D41" s="92"/>
      <c r="E41" s="92"/>
      <c r="F41" s="105"/>
      <c r="G41" s="16"/>
      <c r="H41" s="15"/>
    </row>
    <row r="42" spans="1:8" s="2" customFormat="1" ht="18" customHeight="1">
      <c r="A42" s="98" t="s">
        <v>5</v>
      </c>
      <c r="B42" s="110"/>
      <c r="C42" s="92"/>
      <c r="D42" s="92"/>
      <c r="E42" s="92"/>
      <c r="F42" s="105"/>
      <c r="G42" s="16"/>
      <c r="H42" s="15"/>
    </row>
    <row r="43" spans="1:8" s="2" customFormat="1" ht="18" customHeight="1">
      <c r="A43" s="17" t="s">
        <v>4</v>
      </c>
      <c r="B43" s="108">
        <v>0</v>
      </c>
      <c r="C43" s="91">
        <v>0</v>
      </c>
      <c r="D43" s="91">
        <v>0</v>
      </c>
      <c r="E43" s="91">
        <f>+'Unallocated Detail (C)'!I309</f>
        <v>-40078355.259999953</v>
      </c>
      <c r="F43" s="109">
        <f>SUM(B43:E43)</f>
        <v>-40078355.259999953</v>
      </c>
      <c r="G43" s="16"/>
      <c r="H43" s="15"/>
    </row>
    <row r="44" spans="1:8" s="2" customFormat="1" ht="18" customHeight="1">
      <c r="A44" s="17" t="s">
        <v>3</v>
      </c>
      <c r="B44" s="103">
        <v>0</v>
      </c>
      <c r="C44" s="104">
        <v>0</v>
      </c>
      <c r="D44" s="104">
        <v>0</v>
      </c>
      <c r="E44" s="104">
        <f>+'Unallocated Detail (C)'!I320</f>
        <v>217919541.74000004</v>
      </c>
      <c r="F44" s="111">
        <f>SUM(B44:E44)</f>
        <v>217919541.74000004</v>
      </c>
      <c r="G44" s="16"/>
      <c r="H44" s="15"/>
    </row>
    <row r="45" spans="1:8" s="2" customFormat="1" ht="18" customHeight="1">
      <c r="A45" s="17" t="s">
        <v>2</v>
      </c>
      <c r="B45" s="106">
        <v>0</v>
      </c>
      <c r="C45" s="90">
        <v>0</v>
      </c>
      <c r="D45" s="90">
        <v>0</v>
      </c>
      <c r="E45" s="90">
        <f>+'Unallocated Detail (C)'!I324</f>
        <v>0</v>
      </c>
      <c r="F45" s="112">
        <v>0</v>
      </c>
      <c r="G45" s="16"/>
      <c r="H45" s="15"/>
    </row>
    <row r="46" spans="1:8" s="2" customFormat="1" ht="18" customHeight="1">
      <c r="A46" s="98" t="s">
        <v>1</v>
      </c>
      <c r="B46" s="108">
        <f>SUM(B43:B45)</f>
        <v>0</v>
      </c>
      <c r="C46" s="91">
        <f>SUM(C43:C45)</f>
        <v>0</v>
      </c>
      <c r="D46" s="91">
        <f>SUM(D43:D45)</f>
        <v>0</v>
      </c>
      <c r="E46" s="91">
        <f>SUM(E43:E45)</f>
        <v>177841186.48000008</v>
      </c>
      <c r="F46" s="109">
        <f>SUM(F43:F45)</f>
        <v>177841186.48000008</v>
      </c>
      <c r="G46" s="16"/>
      <c r="H46" s="15"/>
    </row>
    <row r="47" spans="1:8" s="2" customFormat="1" ht="18" customHeight="1">
      <c r="A47" s="17"/>
      <c r="B47" s="110"/>
      <c r="C47" s="92"/>
      <c r="D47" s="92"/>
      <c r="E47" s="92"/>
      <c r="F47" s="105"/>
      <c r="G47" s="16"/>
      <c r="H47" s="15"/>
    </row>
    <row r="48" spans="1:8" s="2" customFormat="1" ht="18" customHeight="1">
      <c r="A48" s="120" t="s">
        <v>0</v>
      </c>
      <c r="B48" s="113">
        <f>B40-B46</f>
        <v>565051913.20000076</v>
      </c>
      <c r="C48" s="93">
        <f>C40-C46</f>
        <v>197859512.21000111</v>
      </c>
      <c r="D48" s="93">
        <f>D40-D46</f>
        <v>-267906430.31999975</v>
      </c>
      <c r="E48" s="93">
        <f>E40-E46</f>
        <v>-177841186.48000008</v>
      </c>
      <c r="F48" s="114">
        <f>F40-F46</f>
        <v>317163808.61000246</v>
      </c>
      <c r="G48" s="16"/>
      <c r="H48" s="15"/>
    </row>
    <row r="49" spans="1:10" ht="9.9499999999999993" customHeight="1" thickBot="1">
      <c r="A49" s="121"/>
      <c r="B49" s="122"/>
      <c r="C49" s="123"/>
      <c r="D49" s="123"/>
      <c r="E49" s="123"/>
      <c r="F49" s="124"/>
      <c r="G49" s="16"/>
      <c r="H49" s="2"/>
      <c r="I49" s="2"/>
      <c r="J49" s="2"/>
    </row>
    <row r="50" spans="1:10" ht="18" customHeight="1" thickTop="1">
      <c r="G50" s="16"/>
      <c r="H50" s="2"/>
      <c r="I50" s="2"/>
      <c r="J50" s="2"/>
    </row>
    <row r="51" spans="1:10" ht="18" customHeight="1">
      <c r="G51" s="16"/>
      <c r="H51" s="2"/>
      <c r="I51" s="2"/>
      <c r="J51" s="2"/>
    </row>
    <row r="52" spans="1:10" ht="18" customHeight="1">
      <c r="G52" s="16"/>
      <c r="H52" s="2"/>
      <c r="I52" s="2"/>
      <c r="J52" s="2"/>
    </row>
    <row r="53" spans="1:10" ht="18" customHeight="1">
      <c r="G53" s="16"/>
      <c r="H53" s="2"/>
      <c r="I53" s="2"/>
      <c r="J53" s="2"/>
    </row>
    <row r="54" spans="1:10" ht="18" customHeight="1">
      <c r="G54" s="16"/>
      <c r="H54" s="2"/>
      <c r="I54" s="2"/>
      <c r="J54" s="2"/>
    </row>
    <row r="55" spans="1:10" ht="18" customHeight="1">
      <c r="G55" s="16"/>
      <c r="H55" s="2"/>
      <c r="I55" s="2"/>
      <c r="J55" s="2"/>
    </row>
    <row r="56" spans="1:10" ht="18" customHeight="1">
      <c r="G56" s="16"/>
      <c r="H56" s="2"/>
      <c r="I56" s="2"/>
      <c r="J56" s="2"/>
    </row>
    <row r="57" spans="1:10" ht="18" customHeight="1">
      <c r="G57" s="16"/>
      <c r="H57" s="2"/>
      <c r="I57" s="2"/>
      <c r="J57" s="2"/>
    </row>
    <row r="58" spans="1:10" ht="18" customHeight="1">
      <c r="G58" s="16"/>
      <c r="H58" s="2"/>
      <c r="I58" s="2"/>
      <c r="J58" s="2"/>
    </row>
    <row r="59" spans="1:10" ht="18" customHeight="1">
      <c r="G59" s="16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6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6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6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6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6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3"/>
  <sheetViews>
    <sheetView zoomScale="120" zoomScaleNormal="120" workbookViewId="0">
      <selection sqref="A1:I1"/>
    </sheetView>
  </sheetViews>
  <sheetFormatPr defaultColWidth="9.140625" defaultRowHeight="15" outlineLevelCol="1"/>
  <cols>
    <col min="1" max="1" width="58.140625" style="2" bestFit="1" customWidth="1"/>
    <col min="2" max="2" width="14.85546875" style="2" customWidth="1"/>
    <col min="3" max="3" width="12.7109375" style="2" customWidth="1"/>
    <col min="4" max="4" width="12.85546875" style="2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3.28515625" style="2" hidden="1" customWidth="1" outlineLevel="1"/>
    <col min="9" max="9" width="15.140625" style="2" customWidth="1" collapsed="1"/>
    <col min="10" max="10" width="10.5703125" style="2" bestFit="1" customWidth="1"/>
    <col min="11" max="16384" width="9.140625" style="2"/>
  </cols>
  <sheetData>
    <row r="1" spans="1:9">
      <c r="A1" s="202" t="s">
        <v>349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02" t="s">
        <v>358</v>
      </c>
      <c r="B2" s="202"/>
      <c r="C2" s="202"/>
      <c r="D2" s="202"/>
      <c r="E2" s="202"/>
      <c r="F2" s="202"/>
      <c r="G2" s="202"/>
      <c r="H2" s="202"/>
      <c r="I2" s="202"/>
    </row>
    <row r="3" spans="1:9">
      <c r="A3" s="201" t="str">
        <f>'Allocated (C)'!A3</f>
        <v>FOR THE TWELVE MONTHS ENDED DECEMBER 31, 2018</v>
      </c>
      <c r="B3" s="201"/>
      <c r="C3" s="201"/>
      <c r="D3" s="201"/>
      <c r="E3" s="201"/>
      <c r="F3" s="201"/>
      <c r="G3" s="201"/>
      <c r="H3" s="201"/>
      <c r="I3" s="201"/>
    </row>
    <row r="4" spans="1:9">
      <c r="A4" s="72"/>
      <c r="B4" s="72"/>
      <c r="C4" s="72"/>
      <c r="D4" s="72"/>
      <c r="E4" s="72"/>
      <c r="F4" s="72"/>
      <c r="G4" s="72"/>
      <c r="H4" s="72"/>
      <c r="I4" s="72"/>
    </row>
    <row r="5" spans="1:9">
      <c r="A5" s="72"/>
      <c r="B5" s="72"/>
      <c r="C5" s="72"/>
      <c r="D5" s="72"/>
      <c r="E5" s="72"/>
      <c r="F5" s="72"/>
      <c r="G5" s="72"/>
      <c r="H5" s="72"/>
      <c r="I5" s="72"/>
    </row>
    <row r="6" spans="1:9">
      <c r="A6" s="34" t="s">
        <v>357</v>
      </c>
      <c r="B6" s="33" t="s">
        <v>34</v>
      </c>
      <c r="C6" s="33" t="s">
        <v>356</v>
      </c>
      <c r="D6" s="33" t="s">
        <v>35</v>
      </c>
      <c r="E6" s="33" t="s">
        <v>355</v>
      </c>
      <c r="F6" s="33" t="s">
        <v>354</v>
      </c>
      <c r="G6" s="33" t="s">
        <v>353</v>
      </c>
      <c r="H6" s="33" t="s">
        <v>352</v>
      </c>
      <c r="I6" s="33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2"/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>
      <c r="A9" s="25" t="s">
        <v>36</v>
      </c>
      <c r="B9" s="71"/>
      <c r="C9" s="71"/>
      <c r="D9" s="71"/>
      <c r="E9" s="71"/>
      <c r="F9" s="71"/>
      <c r="G9" s="71"/>
      <c r="H9" s="71"/>
      <c r="I9" s="71"/>
    </row>
    <row r="10" spans="1:9" ht="15.75" thickBot="1">
      <c r="A10" s="28" t="s">
        <v>37</v>
      </c>
      <c r="B10" s="29"/>
      <c r="C10" s="29"/>
      <c r="D10" s="29"/>
      <c r="E10" s="29"/>
      <c r="F10" s="29"/>
      <c r="G10" s="29"/>
      <c r="H10" s="29"/>
      <c r="I10" s="29"/>
    </row>
    <row r="11" spans="1:9" ht="15.75" thickTop="1">
      <c r="A11" s="27" t="s">
        <v>38</v>
      </c>
      <c r="B11" s="131">
        <v>1147259983</v>
      </c>
      <c r="C11" s="132">
        <v>0</v>
      </c>
      <c r="D11" s="132">
        <v>0</v>
      </c>
      <c r="E11" s="132">
        <v>0</v>
      </c>
      <c r="F11" s="132">
        <v>0</v>
      </c>
      <c r="G11" s="132">
        <f>B11+E11</f>
        <v>1147259983</v>
      </c>
      <c r="H11" s="132">
        <f>C11+F11</f>
        <v>0</v>
      </c>
      <c r="I11" s="133">
        <f>SUM(G11:H11)</f>
        <v>1147259983</v>
      </c>
    </row>
    <row r="12" spans="1:9">
      <c r="A12" s="27" t="s">
        <v>39</v>
      </c>
      <c r="B12" s="134">
        <v>999595697.30999994</v>
      </c>
      <c r="C12" s="135">
        <v>0</v>
      </c>
      <c r="D12" s="135">
        <v>0</v>
      </c>
      <c r="E12" s="135">
        <v>0</v>
      </c>
      <c r="F12" s="135">
        <v>0</v>
      </c>
      <c r="G12" s="135">
        <f t="shared" ref="G12:G16" si="0">B12+E12</f>
        <v>999595697.30999994</v>
      </c>
      <c r="H12" s="135">
        <f t="shared" ref="H12:H16" si="1">C12+F12</f>
        <v>0</v>
      </c>
      <c r="I12" s="136">
        <f t="shared" ref="I12:I16" si="2">SUM(G12:H12)</f>
        <v>999595697.30999994</v>
      </c>
    </row>
    <row r="13" spans="1:9">
      <c r="A13" s="27" t="s">
        <v>40</v>
      </c>
      <c r="B13" s="134">
        <v>18378086.579999998</v>
      </c>
      <c r="C13" s="135">
        <v>0</v>
      </c>
      <c r="D13" s="135">
        <v>0</v>
      </c>
      <c r="E13" s="135">
        <v>0</v>
      </c>
      <c r="F13" s="135">
        <v>0</v>
      </c>
      <c r="G13" s="135">
        <f t="shared" si="0"/>
        <v>18378086.579999998</v>
      </c>
      <c r="H13" s="135">
        <f t="shared" si="1"/>
        <v>0</v>
      </c>
      <c r="I13" s="136">
        <f t="shared" si="2"/>
        <v>18378086.579999998</v>
      </c>
    </row>
    <row r="14" spans="1:9">
      <c r="A14" s="27" t="s">
        <v>41</v>
      </c>
      <c r="B14" s="134">
        <v>0</v>
      </c>
      <c r="C14" s="135">
        <v>598922744.48000002</v>
      </c>
      <c r="D14" s="135">
        <v>0</v>
      </c>
      <c r="E14" s="135">
        <v>0</v>
      </c>
      <c r="F14" s="135">
        <v>0</v>
      </c>
      <c r="G14" s="135">
        <f t="shared" si="0"/>
        <v>0</v>
      </c>
      <c r="H14" s="135">
        <f t="shared" si="1"/>
        <v>598922744.48000002</v>
      </c>
      <c r="I14" s="136">
        <f t="shared" si="2"/>
        <v>598922744.48000002</v>
      </c>
    </row>
    <row r="15" spans="1:9">
      <c r="A15" s="27" t="s">
        <v>42</v>
      </c>
      <c r="B15" s="134">
        <v>0</v>
      </c>
      <c r="C15" s="135">
        <v>257751314.78</v>
      </c>
      <c r="D15" s="135">
        <v>0</v>
      </c>
      <c r="E15" s="135">
        <v>0</v>
      </c>
      <c r="F15" s="135">
        <v>0</v>
      </c>
      <c r="G15" s="135">
        <f t="shared" si="0"/>
        <v>0</v>
      </c>
      <c r="H15" s="135">
        <f t="shared" si="1"/>
        <v>257751314.78</v>
      </c>
      <c r="I15" s="136">
        <f t="shared" si="2"/>
        <v>257751314.78</v>
      </c>
    </row>
    <row r="16" spans="1:9">
      <c r="A16" s="27" t="s">
        <v>43</v>
      </c>
      <c r="B16" s="137">
        <v>0</v>
      </c>
      <c r="C16" s="125">
        <v>19983616.4099999</v>
      </c>
      <c r="D16" s="125">
        <v>0</v>
      </c>
      <c r="E16" s="125">
        <v>0</v>
      </c>
      <c r="F16" s="125">
        <v>0</v>
      </c>
      <c r="G16" s="125">
        <f t="shared" si="0"/>
        <v>0</v>
      </c>
      <c r="H16" s="125">
        <f t="shared" si="1"/>
        <v>19983616.4099999</v>
      </c>
      <c r="I16" s="138">
        <f t="shared" si="2"/>
        <v>19983616.4099999</v>
      </c>
    </row>
    <row r="17" spans="1:9">
      <c r="A17" s="27" t="s">
        <v>44</v>
      </c>
      <c r="B17" s="134">
        <f>SUM(B11:B16)</f>
        <v>2165233766.8899999</v>
      </c>
      <c r="C17" s="135">
        <f t="shared" ref="C17:I17" si="3">SUM(C11:C16)</f>
        <v>876657675.66999984</v>
      </c>
      <c r="D17" s="135">
        <f t="shared" si="3"/>
        <v>0</v>
      </c>
      <c r="E17" s="135">
        <f t="shared" si="3"/>
        <v>0</v>
      </c>
      <c r="F17" s="135">
        <f t="shared" si="3"/>
        <v>0</v>
      </c>
      <c r="G17" s="135">
        <f t="shared" si="3"/>
        <v>2165233766.8899999</v>
      </c>
      <c r="H17" s="135">
        <f t="shared" si="3"/>
        <v>876657675.66999984</v>
      </c>
      <c r="I17" s="136">
        <f t="shared" si="3"/>
        <v>3041891442.5599999</v>
      </c>
    </row>
    <row r="18" spans="1:9">
      <c r="A18" s="28" t="s">
        <v>45</v>
      </c>
      <c r="B18" s="139"/>
      <c r="C18" s="140"/>
      <c r="D18" s="140"/>
      <c r="E18" s="140"/>
      <c r="F18" s="140"/>
      <c r="G18" s="140"/>
      <c r="H18" s="140"/>
      <c r="I18" s="141"/>
    </row>
    <row r="19" spans="1:9">
      <c r="A19" s="27" t="s">
        <v>46</v>
      </c>
      <c r="B19" s="137">
        <v>340431.51999999897</v>
      </c>
      <c r="C19" s="125">
        <v>0</v>
      </c>
      <c r="D19" s="125">
        <v>0</v>
      </c>
      <c r="E19" s="125">
        <v>0</v>
      </c>
      <c r="F19" s="125">
        <v>0</v>
      </c>
      <c r="G19" s="125">
        <f>B19+E19</f>
        <v>340431.51999999897</v>
      </c>
      <c r="H19" s="125">
        <f>C19+F19</f>
        <v>0</v>
      </c>
      <c r="I19" s="138">
        <f>SUM(G19:H19)</f>
        <v>340431.51999999897</v>
      </c>
    </row>
    <row r="20" spans="1:9">
      <c r="A20" s="27" t="s">
        <v>47</v>
      </c>
      <c r="B20" s="134">
        <f>SUM(B19)</f>
        <v>340431.51999999897</v>
      </c>
      <c r="C20" s="135">
        <f t="shared" ref="C20:I20" si="4">SUM(C19)</f>
        <v>0</v>
      </c>
      <c r="D20" s="135">
        <f t="shared" si="4"/>
        <v>0</v>
      </c>
      <c r="E20" s="135">
        <f t="shared" si="4"/>
        <v>0</v>
      </c>
      <c r="F20" s="135">
        <f t="shared" si="4"/>
        <v>0</v>
      </c>
      <c r="G20" s="135">
        <f t="shared" si="4"/>
        <v>340431.51999999897</v>
      </c>
      <c r="H20" s="135">
        <f t="shared" si="4"/>
        <v>0</v>
      </c>
      <c r="I20" s="136">
        <f t="shared" si="4"/>
        <v>340431.51999999897</v>
      </c>
    </row>
    <row r="21" spans="1:9">
      <c r="A21" s="28" t="s">
        <v>48</v>
      </c>
      <c r="B21" s="139"/>
      <c r="C21" s="140"/>
      <c r="D21" s="140"/>
      <c r="E21" s="140"/>
      <c r="F21" s="140"/>
      <c r="G21" s="140"/>
      <c r="H21" s="140"/>
      <c r="I21" s="141"/>
    </row>
    <row r="22" spans="1:9">
      <c r="A22" s="27" t="s">
        <v>49</v>
      </c>
      <c r="B22" s="134">
        <v>89323512.370000005</v>
      </c>
      <c r="C22" s="135">
        <v>0</v>
      </c>
      <c r="D22" s="135">
        <v>0</v>
      </c>
      <c r="E22" s="135">
        <v>0</v>
      </c>
      <c r="F22" s="135">
        <v>0</v>
      </c>
      <c r="G22" s="135">
        <f t="shared" ref="G22:G23" si="5">B22+E22</f>
        <v>89323512.370000005</v>
      </c>
      <c r="H22" s="135">
        <f t="shared" ref="H22:H23" si="6">C22+F22</f>
        <v>0</v>
      </c>
      <c r="I22" s="136">
        <f t="shared" ref="I22:I23" si="7">SUM(G22:H22)</f>
        <v>89323512.370000005</v>
      </c>
    </row>
    <row r="23" spans="1:9">
      <c r="A23" s="27" t="s">
        <v>50</v>
      </c>
      <c r="B23" s="137">
        <v>66009609.870000005</v>
      </c>
      <c r="C23" s="125">
        <v>0</v>
      </c>
      <c r="D23" s="125">
        <v>0</v>
      </c>
      <c r="E23" s="125">
        <v>0</v>
      </c>
      <c r="F23" s="125">
        <v>0</v>
      </c>
      <c r="G23" s="125">
        <f t="shared" si="5"/>
        <v>66009609.870000005</v>
      </c>
      <c r="H23" s="125">
        <f t="shared" si="6"/>
        <v>0</v>
      </c>
      <c r="I23" s="138">
        <f t="shared" si="7"/>
        <v>66009609.870000005</v>
      </c>
    </row>
    <row r="24" spans="1:9">
      <c r="A24" s="27" t="s">
        <v>51</v>
      </c>
      <c r="B24" s="134">
        <f>SUM(B22:B23)</f>
        <v>155333122.24000001</v>
      </c>
      <c r="C24" s="135">
        <f t="shared" ref="C24:I24" si="8">SUM(C22:C23)</f>
        <v>0</v>
      </c>
      <c r="D24" s="135">
        <f t="shared" si="8"/>
        <v>0</v>
      </c>
      <c r="E24" s="135">
        <f t="shared" si="8"/>
        <v>0</v>
      </c>
      <c r="F24" s="135">
        <f t="shared" si="8"/>
        <v>0</v>
      </c>
      <c r="G24" s="135">
        <f t="shared" si="8"/>
        <v>155333122.24000001</v>
      </c>
      <c r="H24" s="135">
        <f t="shared" si="8"/>
        <v>0</v>
      </c>
      <c r="I24" s="136">
        <f t="shared" si="8"/>
        <v>155333122.24000001</v>
      </c>
    </row>
    <row r="25" spans="1:9">
      <c r="A25" s="28" t="s">
        <v>52</v>
      </c>
      <c r="B25" s="139"/>
      <c r="C25" s="140"/>
      <c r="D25" s="140"/>
      <c r="E25" s="140"/>
      <c r="F25" s="140"/>
      <c r="G25" s="140"/>
      <c r="H25" s="140"/>
      <c r="I25" s="141"/>
    </row>
    <row r="26" spans="1:9">
      <c r="A26" s="27" t="s">
        <v>53</v>
      </c>
      <c r="B26" s="134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f t="shared" ref="G26:G38" si="9">B26+E26</f>
        <v>0</v>
      </c>
      <c r="H26" s="135">
        <f t="shared" ref="H26:H38" si="10">C26+F26</f>
        <v>0</v>
      </c>
      <c r="I26" s="136">
        <f t="shared" ref="I26:I38" si="11">SUM(G26:H26)</f>
        <v>0</v>
      </c>
    </row>
    <row r="27" spans="1:9">
      <c r="A27" s="27" t="s">
        <v>414</v>
      </c>
      <c r="B27" s="134">
        <v>-24054569</v>
      </c>
      <c r="C27" s="135">
        <v>0</v>
      </c>
      <c r="D27" s="135">
        <v>0</v>
      </c>
      <c r="E27" s="135">
        <v>0</v>
      </c>
      <c r="F27" s="135">
        <v>0</v>
      </c>
      <c r="G27" s="135">
        <f t="shared" si="9"/>
        <v>-24054569</v>
      </c>
      <c r="H27" s="135">
        <f t="shared" si="10"/>
        <v>0</v>
      </c>
      <c r="I27" s="136">
        <f t="shared" si="11"/>
        <v>-24054569</v>
      </c>
    </row>
    <row r="28" spans="1:9" ht="13.9" customHeight="1">
      <c r="A28" s="27" t="s">
        <v>54</v>
      </c>
      <c r="B28" s="134">
        <v>2451377.19</v>
      </c>
      <c r="C28" s="135">
        <v>0</v>
      </c>
      <c r="D28" s="135">
        <v>0</v>
      </c>
      <c r="E28" s="135">
        <v>0</v>
      </c>
      <c r="F28" s="135">
        <v>0</v>
      </c>
      <c r="G28" s="135">
        <f t="shared" si="9"/>
        <v>2451377.19</v>
      </c>
      <c r="H28" s="135">
        <f t="shared" si="10"/>
        <v>0</v>
      </c>
      <c r="I28" s="136">
        <f t="shared" si="11"/>
        <v>2451377.19</v>
      </c>
    </row>
    <row r="29" spans="1:9">
      <c r="A29" s="27" t="s">
        <v>55</v>
      </c>
      <c r="B29" s="134">
        <v>12237816.219999999</v>
      </c>
      <c r="C29" s="135">
        <v>0</v>
      </c>
      <c r="D29" s="135">
        <v>0</v>
      </c>
      <c r="E29" s="135">
        <v>0</v>
      </c>
      <c r="F29" s="135">
        <v>0</v>
      </c>
      <c r="G29" s="135">
        <f t="shared" si="9"/>
        <v>12237816.219999999</v>
      </c>
      <c r="H29" s="135">
        <f t="shared" si="10"/>
        <v>0</v>
      </c>
      <c r="I29" s="136">
        <f t="shared" si="11"/>
        <v>12237816.219999999</v>
      </c>
    </row>
    <row r="30" spans="1:9">
      <c r="A30" s="27" t="s">
        <v>56</v>
      </c>
      <c r="B30" s="134">
        <v>18352787.670000002</v>
      </c>
      <c r="C30" s="135">
        <v>0</v>
      </c>
      <c r="D30" s="135">
        <v>0</v>
      </c>
      <c r="E30" s="135">
        <v>0</v>
      </c>
      <c r="F30" s="135">
        <v>0</v>
      </c>
      <c r="G30" s="135">
        <f t="shared" si="9"/>
        <v>18352787.670000002</v>
      </c>
      <c r="H30" s="135">
        <f t="shared" si="10"/>
        <v>0</v>
      </c>
      <c r="I30" s="136">
        <f t="shared" si="11"/>
        <v>18352787.670000002</v>
      </c>
    </row>
    <row r="31" spans="1:9">
      <c r="A31" s="27" t="s">
        <v>408</v>
      </c>
      <c r="B31" s="134">
        <v>93879295.360000014</v>
      </c>
      <c r="C31" s="135">
        <v>0</v>
      </c>
      <c r="D31" s="135">
        <v>0</v>
      </c>
      <c r="E31" s="135">
        <v>0</v>
      </c>
      <c r="F31" s="135">
        <v>0</v>
      </c>
      <c r="G31" s="135">
        <f t="shared" si="9"/>
        <v>93879295.360000014</v>
      </c>
      <c r="H31" s="135">
        <f t="shared" si="10"/>
        <v>0</v>
      </c>
      <c r="I31" s="136">
        <f t="shared" si="11"/>
        <v>93879295.360000014</v>
      </c>
    </row>
    <row r="32" spans="1:9">
      <c r="A32" s="27" t="s">
        <v>409</v>
      </c>
      <c r="B32" s="134">
        <v>19309159.740000002</v>
      </c>
      <c r="C32" s="135">
        <v>0</v>
      </c>
      <c r="D32" s="135">
        <v>0</v>
      </c>
      <c r="E32" s="135">
        <v>0</v>
      </c>
      <c r="F32" s="135">
        <v>0</v>
      </c>
      <c r="G32" s="135">
        <f>B32+E32</f>
        <v>19309159.740000002</v>
      </c>
      <c r="H32" s="135">
        <f t="shared" si="10"/>
        <v>0</v>
      </c>
      <c r="I32" s="136">
        <f t="shared" si="11"/>
        <v>19309159.740000002</v>
      </c>
    </row>
    <row r="33" spans="1:9">
      <c r="A33" s="27" t="s">
        <v>57</v>
      </c>
      <c r="B33" s="134">
        <v>0</v>
      </c>
      <c r="C33" s="135">
        <v>909870.97</v>
      </c>
      <c r="D33" s="135">
        <v>0</v>
      </c>
      <c r="E33" s="135">
        <v>0</v>
      </c>
      <c r="F33" s="135">
        <v>0</v>
      </c>
      <c r="G33" s="135">
        <f t="shared" si="9"/>
        <v>0</v>
      </c>
      <c r="H33" s="135">
        <f t="shared" si="10"/>
        <v>909870.97</v>
      </c>
      <c r="I33" s="136">
        <f t="shared" si="11"/>
        <v>909870.97</v>
      </c>
    </row>
    <row r="34" spans="1:9">
      <c r="A34" s="27" t="s">
        <v>58</v>
      </c>
      <c r="B34" s="134">
        <v>0</v>
      </c>
      <c r="C34" s="135">
        <v>3456834.2</v>
      </c>
      <c r="D34" s="135">
        <v>0</v>
      </c>
      <c r="E34" s="135">
        <v>0</v>
      </c>
      <c r="F34" s="135">
        <v>0</v>
      </c>
      <c r="G34" s="135">
        <f t="shared" si="9"/>
        <v>0</v>
      </c>
      <c r="H34" s="135">
        <f t="shared" si="10"/>
        <v>3456834.2</v>
      </c>
      <c r="I34" s="136">
        <f t="shared" si="11"/>
        <v>3456834.2</v>
      </c>
    </row>
    <row r="35" spans="1:9">
      <c r="A35" s="27" t="s">
        <v>59</v>
      </c>
      <c r="B35" s="134">
        <v>0</v>
      </c>
      <c r="C35" s="135">
        <v>981624</v>
      </c>
      <c r="D35" s="135">
        <v>0</v>
      </c>
      <c r="E35" s="135">
        <v>0</v>
      </c>
      <c r="F35" s="135">
        <v>0</v>
      </c>
      <c r="G35" s="135">
        <f t="shared" si="9"/>
        <v>0</v>
      </c>
      <c r="H35" s="135">
        <f t="shared" si="10"/>
        <v>981624</v>
      </c>
      <c r="I35" s="136">
        <f t="shared" si="11"/>
        <v>981624</v>
      </c>
    </row>
    <row r="36" spans="1:9">
      <c r="A36" s="27" t="s">
        <v>60</v>
      </c>
      <c r="B36" s="134">
        <v>0</v>
      </c>
      <c r="C36" s="135">
        <v>5860023.4800000004</v>
      </c>
      <c r="D36" s="135">
        <v>0</v>
      </c>
      <c r="E36" s="135">
        <v>0</v>
      </c>
      <c r="F36" s="135">
        <v>0</v>
      </c>
      <c r="G36" s="135">
        <f t="shared" si="9"/>
        <v>0</v>
      </c>
      <c r="H36" s="135">
        <f t="shared" si="10"/>
        <v>5860023.4800000004</v>
      </c>
      <c r="I36" s="136">
        <f t="shared" si="11"/>
        <v>5860023.4800000004</v>
      </c>
    </row>
    <row r="37" spans="1:9">
      <c r="A37" s="27" t="s">
        <v>61</v>
      </c>
      <c r="B37" s="134">
        <v>0</v>
      </c>
      <c r="C37" s="135">
        <v>-26594420.23</v>
      </c>
      <c r="D37" s="135">
        <v>0</v>
      </c>
      <c r="E37" s="135">
        <v>0</v>
      </c>
      <c r="F37" s="135">
        <v>0</v>
      </c>
      <c r="G37" s="135">
        <f t="shared" si="9"/>
        <v>0</v>
      </c>
      <c r="H37" s="135">
        <f t="shared" si="10"/>
        <v>-26594420.23</v>
      </c>
      <c r="I37" s="136">
        <f t="shared" si="11"/>
        <v>-26594420.23</v>
      </c>
    </row>
    <row r="38" spans="1:9">
      <c r="A38" s="27" t="s">
        <v>415</v>
      </c>
      <c r="B38" s="137">
        <v>0</v>
      </c>
      <c r="C38" s="125">
        <v>-10523931</v>
      </c>
      <c r="D38" s="125">
        <v>0</v>
      </c>
      <c r="E38" s="125">
        <v>0</v>
      </c>
      <c r="F38" s="125">
        <v>0</v>
      </c>
      <c r="G38" s="125">
        <f t="shared" si="9"/>
        <v>0</v>
      </c>
      <c r="H38" s="125">
        <f t="shared" si="10"/>
        <v>-10523931</v>
      </c>
      <c r="I38" s="138">
        <f t="shared" si="11"/>
        <v>-10523931</v>
      </c>
    </row>
    <row r="39" spans="1:9">
      <c r="A39" s="27" t="s">
        <v>62</v>
      </c>
      <c r="B39" s="134">
        <f>SUM(B26:B38)</f>
        <v>122175867.18000001</v>
      </c>
      <c r="C39" s="135">
        <f t="shared" ref="C39:I39" si="12">SUM(C26:C38)</f>
        <v>-25909998.579999998</v>
      </c>
      <c r="D39" s="135">
        <f t="shared" si="12"/>
        <v>0</v>
      </c>
      <c r="E39" s="135">
        <f t="shared" si="12"/>
        <v>0</v>
      </c>
      <c r="F39" s="135">
        <f t="shared" si="12"/>
        <v>0</v>
      </c>
      <c r="G39" s="135">
        <f t="shared" si="12"/>
        <v>122175867.18000001</v>
      </c>
      <c r="H39" s="135">
        <f t="shared" si="12"/>
        <v>-25909998.579999998</v>
      </c>
      <c r="I39" s="136">
        <f t="shared" si="12"/>
        <v>96265868.600000009</v>
      </c>
    </row>
    <row r="40" spans="1:9">
      <c r="A40" s="25" t="s">
        <v>63</v>
      </c>
      <c r="B40" s="142">
        <f>B17+B20+B24+B39</f>
        <v>2443083187.8299994</v>
      </c>
      <c r="C40" s="126">
        <f t="shared" ref="C40:I40" si="13">C17+C20+C24+C39</f>
        <v>850747677.08999979</v>
      </c>
      <c r="D40" s="126">
        <f t="shared" si="13"/>
        <v>0</v>
      </c>
      <c r="E40" s="126">
        <f t="shared" si="13"/>
        <v>0</v>
      </c>
      <c r="F40" s="126">
        <f t="shared" si="13"/>
        <v>0</v>
      </c>
      <c r="G40" s="126">
        <f t="shared" si="13"/>
        <v>2443083187.8299994</v>
      </c>
      <c r="H40" s="126">
        <f t="shared" si="13"/>
        <v>850747677.08999979</v>
      </c>
      <c r="I40" s="143">
        <f t="shared" si="13"/>
        <v>3293830864.9199996</v>
      </c>
    </row>
    <row r="41" spans="1:9">
      <c r="A41" s="26"/>
      <c r="B41" s="139"/>
      <c r="C41" s="140"/>
      <c r="D41" s="140"/>
      <c r="E41" s="140"/>
      <c r="F41" s="140"/>
      <c r="G41" s="140"/>
      <c r="H41" s="140"/>
      <c r="I41" s="141"/>
    </row>
    <row r="42" spans="1:9">
      <c r="A42" s="25" t="s">
        <v>64</v>
      </c>
      <c r="B42" s="139"/>
      <c r="C42" s="140"/>
      <c r="D42" s="140"/>
      <c r="E42" s="140"/>
      <c r="F42" s="140"/>
      <c r="G42" s="140"/>
      <c r="H42" s="140"/>
      <c r="I42" s="141"/>
    </row>
    <row r="43" spans="1:9">
      <c r="A43" s="28" t="s">
        <v>65</v>
      </c>
      <c r="B43" s="139"/>
      <c r="C43" s="140"/>
      <c r="D43" s="140"/>
      <c r="E43" s="140"/>
      <c r="F43" s="140"/>
      <c r="G43" s="140"/>
      <c r="H43" s="140"/>
      <c r="I43" s="141"/>
    </row>
    <row r="44" spans="1:9">
      <c r="A44" s="27" t="s">
        <v>66</v>
      </c>
      <c r="B44" s="134">
        <v>79334191.840000004</v>
      </c>
      <c r="C44" s="135">
        <v>0</v>
      </c>
      <c r="D44" s="135">
        <v>0</v>
      </c>
      <c r="E44" s="135">
        <v>0</v>
      </c>
      <c r="F44" s="135">
        <v>0</v>
      </c>
      <c r="G44" s="135">
        <f t="shared" ref="G44:G45" si="14">B44+E44</f>
        <v>79334191.840000004</v>
      </c>
      <c r="H44" s="135">
        <f t="shared" ref="H44:H45" si="15">C44+F44</f>
        <v>0</v>
      </c>
      <c r="I44" s="136">
        <f t="shared" ref="I44:I45" si="16">SUM(G44:H44)</f>
        <v>79334191.840000004</v>
      </c>
    </row>
    <row r="45" spans="1:9">
      <c r="A45" s="27" t="s">
        <v>67</v>
      </c>
      <c r="B45" s="137">
        <v>124839938.44999999</v>
      </c>
      <c r="C45" s="125">
        <v>0</v>
      </c>
      <c r="D45" s="125">
        <v>0</v>
      </c>
      <c r="E45" s="125">
        <v>0</v>
      </c>
      <c r="F45" s="125">
        <v>0</v>
      </c>
      <c r="G45" s="125">
        <f t="shared" si="14"/>
        <v>124839938.44999999</v>
      </c>
      <c r="H45" s="125">
        <f t="shared" si="15"/>
        <v>0</v>
      </c>
      <c r="I45" s="138">
        <f t="shared" si="16"/>
        <v>124839938.44999999</v>
      </c>
    </row>
    <row r="46" spans="1:9">
      <c r="A46" s="27" t="s">
        <v>68</v>
      </c>
      <c r="B46" s="134">
        <f>SUM(B44:B45)</f>
        <v>204174130.28999999</v>
      </c>
      <c r="C46" s="135">
        <f t="shared" ref="C46:I46" si="17">SUM(C44:C45)</f>
        <v>0</v>
      </c>
      <c r="D46" s="135">
        <f t="shared" si="17"/>
        <v>0</v>
      </c>
      <c r="E46" s="135">
        <f t="shared" si="17"/>
        <v>0</v>
      </c>
      <c r="F46" s="135">
        <f t="shared" si="17"/>
        <v>0</v>
      </c>
      <c r="G46" s="135">
        <f t="shared" si="17"/>
        <v>204174130.28999999</v>
      </c>
      <c r="H46" s="135">
        <f t="shared" si="17"/>
        <v>0</v>
      </c>
      <c r="I46" s="136">
        <f t="shared" si="17"/>
        <v>204174130.28999999</v>
      </c>
    </row>
    <row r="47" spans="1:9">
      <c r="A47" s="28" t="s">
        <v>69</v>
      </c>
      <c r="B47" s="139"/>
      <c r="C47" s="140"/>
      <c r="D47" s="140"/>
      <c r="E47" s="140"/>
      <c r="F47" s="140"/>
      <c r="G47" s="140"/>
      <c r="H47" s="140"/>
      <c r="I47" s="141"/>
    </row>
    <row r="48" spans="1:9">
      <c r="A48" s="27" t="s">
        <v>70</v>
      </c>
      <c r="B48" s="134">
        <v>574163746.96999896</v>
      </c>
      <c r="C48" s="135">
        <v>0</v>
      </c>
      <c r="D48" s="135">
        <v>0</v>
      </c>
      <c r="E48" s="135">
        <v>0</v>
      </c>
      <c r="F48" s="135">
        <v>0</v>
      </c>
      <c r="G48" s="135">
        <f t="shared" ref="G48:G54" si="18">B48+E48</f>
        <v>574163746.96999896</v>
      </c>
      <c r="H48" s="135">
        <f t="shared" ref="H48:H54" si="19">C48+F48</f>
        <v>0</v>
      </c>
      <c r="I48" s="136">
        <f t="shared" ref="I48:I54" si="20">SUM(G48:H48)</f>
        <v>574163746.96999896</v>
      </c>
    </row>
    <row r="49" spans="1:9">
      <c r="A49" s="27" t="s">
        <v>71</v>
      </c>
      <c r="B49" s="134">
        <v>17679050.599999901</v>
      </c>
      <c r="C49" s="135">
        <v>0</v>
      </c>
      <c r="D49" s="135">
        <v>0</v>
      </c>
      <c r="E49" s="135">
        <v>0</v>
      </c>
      <c r="F49" s="135">
        <v>0</v>
      </c>
      <c r="G49" s="135">
        <f t="shared" si="18"/>
        <v>17679050.599999901</v>
      </c>
      <c r="H49" s="135">
        <f t="shared" si="19"/>
        <v>0</v>
      </c>
      <c r="I49" s="136">
        <f t="shared" si="20"/>
        <v>17679050.599999901</v>
      </c>
    </row>
    <row r="50" spans="1:9">
      <c r="A50" s="27" t="s">
        <v>72</v>
      </c>
      <c r="B50" s="134">
        <v>0</v>
      </c>
      <c r="C50" s="135">
        <v>320916250.37999898</v>
      </c>
      <c r="D50" s="135">
        <v>0</v>
      </c>
      <c r="E50" s="135">
        <v>0</v>
      </c>
      <c r="F50" s="135">
        <v>0</v>
      </c>
      <c r="G50" s="135">
        <f t="shared" si="18"/>
        <v>0</v>
      </c>
      <c r="H50" s="135">
        <f t="shared" si="19"/>
        <v>320916250.37999898</v>
      </c>
      <c r="I50" s="136">
        <f t="shared" si="20"/>
        <v>320916250.37999898</v>
      </c>
    </row>
    <row r="51" spans="1:9">
      <c r="A51" s="27" t="s">
        <v>73</v>
      </c>
      <c r="B51" s="134">
        <v>0</v>
      </c>
      <c r="C51" s="135">
        <v>12060.45</v>
      </c>
      <c r="D51" s="135">
        <v>0</v>
      </c>
      <c r="E51" s="135">
        <v>0</v>
      </c>
      <c r="F51" s="135">
        <v>0</v>
      </c>
      <c r="G51" s="135">
        <f t="shared" si="18"/>
        <v>0</v>
      </c>
      <c r="H51" s="135">
        <f t="shared" si="19"/>
        <v>12060.45</v>
      </c>
      <c r="I51" s="136">
        <f t="shared" si="20"/>
        <v>12060.45</v>
      </c>
    </row>
    <row r="52" spans="1:9">
      <c r="A52" s="27" t="s">
        <v>74</v>
      </c>
      <c r="B52" s="134">
        <v>0</v>
      </c>
      <c r="C52" s="135">
        <v>-23472409.660000097</v>
      </c>
      <c r="D52" s="135">
        <v>0</v>
      </c>
      <c r="E52" s="135">
        <v>0</v>
      </c>
      <c r="F52" s="135">
        <v>0</v>
      </c>
      <c r="G52" s="135">
        <f t="shared" si="18"/>
        <v>0</v>
      </c>
      <c r="H52" s="135">
        <f t="shared" si="19"/>
        <v>-23472409.660000097</v>
      </c>
      <c r="I52" s="136">
        <f t="shared" si="20"/>
        <v>-23472409.660000097</v>
      </c>
    </row>
    <row r="53" spans="1:9">
      <c r="A53" s="27" t="s">
        <v>75</v>
      </c>
      <c r="B53" s="134">
        <v>0</v>
      </c>
      <c r="C53" s="135">
        <v>40421801.980000004</v>
      </c>
      <c r="D53" s="135">
        <v>0</v>
      </c>
      <c r="E53" s="135">
        <v>0</v>
      </c>
      <c r="F53" s="135">
        <v>0</v>
      </c>
      <c r="G53" s="135">
        <f t="shared" si="18"/>
        <v>0</v>
      </c>
      <c r="H53" s="135">
        <f t="shared" si="19"/>
        <v>40421801.980000004</v>
      </c>
      <c r="I53" s="136">
        <f t="shared" si="20"/>
        <v>40421801.980000004</v>
      </c>
    </row>
    <row r="54" spans="1:9">
      <c r="A54" s="27" t="s">
        <v>76</v>
      </c>
      <c r="B54" s="137">
        <v>0</v>
      </c>
      <c r="C54" s="125">
        <v>-41178651.090000004</v>
      </c>
      <c r="D54" s="125">
        <v>0</v>
      </c>
      <c r="E54" s="125">
        <v>0</v>
      </c>
      <c r="F54" s="125">
        <v>0</v>
      </c>
      <c r="G54" s="125">
        <f t="shared" si="18"/>
        <v>0</v>
      </c>
      <c r="H54" s="125">
        <f t="shared" si="19"/>
        <v>-41178651.090000004</v>
      </c>
      <c r="I54" s="138">
        <f t="shared" si="20"/>
        <v>-41178651.090000004</v>
      </c>
    </row>
    <row r="55" spans="1:9">
      <c r="A55" s="27" t="s">
        <v>77</v>
      </c>
      <c r="B55" s="134">
        <f>SUM(B48:B54)</f>
        <v>591842797.56999886</v>
      </c>
      <c r="C55" s="135">
        <f t="shared" ref="C55:I55" si="21">SUM(C48:C54)</f>
        <v>296699052.05999887</v>
      </c>
      <c r="D55" s="135">
        <f t="shared" si="21"/>
        <v>0</v>
      </c>
      <c r="E55" s="135">
        <f t="shared" si="21"/>
        <v>0</v>
      </c>
      <c r="F55" s="135">
        <f t="shared" si="21"/>
        <v>0</v>
      </c>
      <c r="G55" s="135">
        <f t="shared" si="21"/>
        <v>591842797.56999886</v>
      </c>
      <c r="H55" s="135">
        <f t="shared" si="21"/>
        <v>296699052.05999887</v>
      </c>
      <c r="I55" s="136">
        <f t="shared" si="21"/>
        <v>888541849.62999785</v>
      </c>
    </row>
    <row r="56" spans="1:9">
      <c r="A56" s="28" t="s">
        <v>78</v>
      </c>
      <c r="B56" s="139"/>
      <c r="C56" s="140"/>
      <c r="D56" s="140"/>
      <c r="E56" s="140"/>
      <c r="F56" s="140"/>
      <c r="G56" s="140"/>
      <c r="H56" s="140"/>
      <c r="I56" s="141"/>
    </row>
    <row r="57" spans="1:9">
      <c r="A57" s="27" t="s">
        <v>79</v>
      </c>
      <c r="B57" s="137">
        <v>115807777.5999999</v>
      </c>
      <c r="C57" s="125">
        <v>0</v>
      </c>
      <c r="D57" s="125">
        <v>0</v>
      </c>
      <c r="E57" s="125">
        <v>0</v>
      </c>
      <c r="F57" s="125">
        <v>0</v>
      </c>
      <c r="G57" s="125">
        <f t="shared" ref="G57" si="22">B57+E57</f>
        <v>115807777.5999999</v>
      </c>
      <c r="H57" s="125">
        <f t="shared" ref="H57" si="23">C57+F57</f>
        <v>0</v>
      </c>
      <c r="I57" s="138">
        <f t="shared" ref="I57" si="24">SUM(G57:H57)</f>
        <v>115807777.5999999</v>
      </c>
    </row>
    <row r="58" spans="1:9">
      <c r="A58" s="27" t="s">
        <v>80</v>
      </c>
      <c r="B58" s="134">
        <f>SUM(B57)</f>
        <v>115807777.5999999</v>
      </c>
      <c r="C58" s="135">
        <f t="shared" ref="C58:I58" si="25">SUM(C57)</f>
        <v>0</v>
      </c>
      <c r="D58" s="135">
        <f t="shared" si="25"/>
        <v>0</v>
      </c>
      <c r="E58" s="135">
        <f t="shared" si="25"/>
        <v>0</v>
      </c>
      <c r="F58" s="135">
        <f t="shared" si="25"/>
        <v>0</v>
      </c>
      <c r="G58" s="135">
        <f t="shared" si="25"/>
        <v>115807777.5999999</v>
      </c>
      <c r="H58" s="135">
        <f t="shared" si="25"/>
        <v>0</v>
      </c>
      <c r="I58" s="136">
        <f t="shared" si="25"/>
        <v>115807777.5999999</v>
      </c>
    </row>
    <row r="59" spans="1:9">
      <c r="A59" s="28" t="s">
        <v>81</v>
      </c>
      <c r="B59" s="139"/>
      <c r="C59" s="140"/>
      <c r="D59" s="140"/>
      <c r="E59" s="140"/>
      <c r="F59" s="140"/>
      <c r="G59" s="140"/>
      <c r="H59" s="140"/>
      <c r="I59" s="141"/>
    </row>
    <row r="60" spans="1:9">
      <c r="A60" s="27" t="s">
        <v>82</v>
      </c>
      <c r="B60" s="137">
        <v>-77453659.509999901</v>
      </c>
      <c r="C60" s="125">
        <v>0</v>
      </c>
      <c r="D60" s="125">
        <v>0</v>
      </c>
      <c r="E60" s="125">
        <v>0</v>
      </c>
      <c r="F60" s="125">
        <v>0</v>
      </c>
      <c r="G60" s="125">
        <f t="shared" ref="G60" si="26">B60+E60</f>
        <v>-77453659.509999901</v>
      </c>
      <c r="H60" s="125">
        <f t="shared" ref="H60" si="27">C60+F60</f>
        <v>0</v>
      </c>
      <c r="I60" s="138">
        <f t="shared" ref="I60" si="28">SUM(G60:H60)</f>
        <v>-77453659.509999901</v>
      </c>
    </row>
    <row r="61" spans="1:9">
      <c r="A61" s="27" t="s">
        <v>83</v>
      </c>
      <c r="B61" s="134">
        <f>SUM(B60)</f>
        <v>-77453659.509999901</v>
      </c>
      <c r="C61" s="135">
        <f t="shared" ref="C61:I61" si="29">SUM(C60)</f>
        <v>0</v>
      </c>
      <c r="D61" s="135">
        <f t="shared" si="29"/>
        <v>0</v>
      </c>
      <c r="E61" s="135">
        <f t="shared" si="29"/>
        <v>0</v>
      </c>
      <c r="F61" s="135">
        <f t="shared" si="29"/>
        <v>0</v>
      </c>
      <c r="G61" s="135">
        <f t="shared" si="29"/>
        <v>-77453659.509999901</v>
      </c>
      <c r="H61" s="135">
        <f t="shared" si="29"/>
        <v>0</v>
      </c>
      <c r="I61" s="136">
        <f t="shared" si="29"/>
        <v>-77453659.509999901</v>
      </c>
    </row>
    <row r="62" spans="1:9">
      <c r="A62" s="25" t="s">
        <v>84</v>
      </c>
      <c r="B62" s="144">
        <f>B46+B55+B58+B61</f>
        <v>834371045.94999886</v>
      </c>
      <c r="C62" s="127">
        <f t="shared" ref="C62:I62" si="30">C46+C55+C58+C61</f>
        <v>296699052.05999887</v>
      </c>
      <c r="D62" s="127">
        <f t="shared" si="30"/>
        <v>0</v>
      </c>
      <c r="E62" s="127">
        <f t="shared" si="30"/>
        <v>0</v>
      </c>
      <c r="F62" s="127">
        <f t="shared" si="30"/>
        <v>0</v>
      </c>
      <c r="G62" s="127">
        <f t="shared" si="30"/>
        <v>834371045.94999886</v>
      </c>
      <c r="H62" s="127">
        <f t="shared" si="30"/>
        <v>296699052.05999887</v>
      </c>
      <c r="I62" s="145">
        <f t="shared" si="30"/>
        <v>1131070098.0099978</v>
      </c>
    </row>
    <row r="63" spans="1:9">
      <c r="A63" s="26"/>
      <c r="B63" s="137"/>
      <c r="C63" s="125"/>
      <c r="D63" s="125"/>
      <c r="E63" s="125"/>
      <c r="F63" s="125"/>
      <c r="G63" s="125"/>
      <c r="H63" s="125"/>
      <c r="I63" s="138"/>
    </row>
    <row r="64" spans="1:9" ht="15.75" thickBot="1">
      <c r="A64" s="25" t="s">
        <v>85</v>
      </c>
      <c r="B64" s="146">
        <f>B40-B62</f>
        <v>1608712141.8800006</v>
      </c>
      <c r="C64" s="128">
        <f t="shared" ref="C64:I64" si="31">C40-C62</f>
        <v>554048625.03000093</v>
      </c>
      <c r="D64" s="128">
        <f t="shared" si="31"/>
        <v>0</v>
      </c>
      <c r="E64" s="128">
        <f t="shared" si="31"/>
        <v>0</v>
      </c>
      <c r="F64" s="128">
        <f t="shared" si="31"/>
        <v>0</v>
      </c>
      <c r="G64" s="128">
        <f t="shared" si="31"/>
        <v>1608712141.8800006</v>
      </c>
      <c r="H64" s="128">
        <f t="shared" si="31"/>
        <v>554048625.03000093</v>
      </c>
      <c r="I64" s="147">
        <f t="shared" si="31"/>
        <v>2162760766.9100018</v>
      </c>
    </row>
    <row r="65" spans="1:9" ht="15.75" thickTop="1">
      <c r="A65" s="26"/>
      <c r="B65" s="139"/>
      <c r="C65" s="140"/>
      <c r="D65" s="140"/>
      <c r="E65" s="140"/>
      <c r="F65" s="140"/>
      <c r="G65" s="140"/>
      <c r="H65" s="140"/>
      <c r="I65" s="141"/>
    </row>
    <row r="66" spans="1:9">
      <c r="A66" s="25" t="s">
        <v>86</v>
      </c>
      <c r="B66" s="139"/>
      <c r="C66" s="140"/>
      <c r="D66" s="140"/>
      <c r="E66" s="140"/>
      <c r="F66" s="140"/>
      <c r="G66" s="140"/>
      <c r="H66" s="140"/>
      <c r="I66" s="141"/>
    </row>
    <row r="67" spans="1:9">
      <c r="A67" s="27" t="s">
        <v>87</v>
      </c>
      <c r="B67" s="139"/>
      <c r="C67" s="140"/>
      <c r="D67" s="140"/>
      <c r="E67" s="140"/>
      <c r="F67" s="140"/>
      <c r="G67" s="140"/>
      <c r="H67" s="140"/>
      <c r="I67" s="141"/>
    </row>
    <row r="68" spans="1:9">
      <c r="A68" s="28" t="s">
        <v>88</v>
      </c>
      <c r="B68" s="139"/>
      <c r="C68" s="140"/>
      <c r="D68" s="140"/>
      <c r="E68" s="140"/>
      <c r="F68" s="140"/>
      <c r="G68" s="140"/>
      <c r="H68" s="140"/>
      <c r="I68" s="141"/>
    </row>
    <row r="69" spans="1:9">
      <c r="A69" s="27" t="s">
        <v>89</v>
      </c>
      <c r="B69" s="134">
        <v>1705459.93</v>
      </c>
      <c r="C69" s="135">
        <v>0</v>
      </c>
      <c r="D69" s="135">
        <v>0</v>
      </c>
      <c r="E69" s="135">
        <v>0</v>
      </c>
      <c r="F69" s="135">
        <v>0</v>
      </c>
      <c r="G69" s="135">
        <f t="shared" ref="G69:G132" si="32">B69+E69</f>
        <v>1705459.93</v>
      </c>
      <c r="H69" s="135">
        <f t="shared" ref="H69:H132" si="33">C69+F69</f>
        <v>0</v>
      </c>
      <c r="I69" s="136">
        <f t="shared" ref="I69:I132" si="34">SUM(G69:H69)</f>
        <v>1705459.93</v>
      </c>
    </row>
    <row r="70" spans="1:9">
      <c r="A70" s="27" t="s">
        <v>90</v>
      </c>
      <c r="B70" s="134">
        <v>9075848.9199999999</v>
      </c>
      <c r="C70" s="135">
        <v>0</v>
      </c>
      <c r="D70" s="135">
        <v>0</v>
      </c>
      <c r="E70" s="135">
        <v>0</v>
      </c>
      <c r="F70" s="135">
        <v>0</v>
      </c>
      <c r="G70" s="135">
        <f t="shared" si="32"/>
        <v>9075848.9199999999</v>
      </c>
      <c r="H70" s="135">
        <f t="shared" si="33"/>
        <v>0</v>
      </c>
      <c r="I70" s="136">
        <f t="shared" si="34"/>
        <v>9075848.9199999999</v>
      </c>
    </row>
    <row r="71" spans="1:9">
      <c r="A71" s="27" t="s">
        <v>91</v>
      </c>
      <c r="B71" s="134">
        <v>1790938.5299999998</v>
      </c>
      <c r="C71" s="135">
        <v>0</v>
      </c>
      <c r="D71" s="135">
        <v>0</v>
      </c>
      <c r="E71" s="135">
        <v>0</v>
      </c>
      <c r="F71" s="135">
        <v>0</v>
      </c>
      <c r="G71" s="135">
        <f t="shared" si="32"/>
        <v>1790938.5299999998</v>
      </c>
      <c r="H71" s="135">
        <f t="shared" si="33"/>
        <v>0</v>
      </c>
      <c r="I71" s="136">
        <f t="shared" si="34"/>
        <v>1790938.5299999998</v>
      </c>
    </row>
    <row r="72" spans="1:9">
      <c r="A72" s="27" t="s">
        <v>92</v>
      </c>
      <c r="B72" s="134">
        <v>11281398.83</v>
      </c>
      <c r="C72" s="135">
        <v>0</v>
      </c>
      <c r="D72" s="135">
        <v>0</v>
      </c>
      <c r="E72" s="135">
        <v>0</v>
      </c>
      <c r="F72" s="135">
        <v>0</v>
      </c>
      <c r="G72" s="135">
        <f t="shared" si="32"/>
        <v>11281398.83</v>
      </c>
      <c r="H72" s="135">
        <f t="shared" si="33"/>
        <v>0</v>
      </c>
      <c r="I72" s="136">
        <f t="shared" si="34"/>
        <v>11281398.83</v>
      </c>
    </row>
    <row r="73" spans="1:9">
      <c r="A73" s="27" t="s">
        <v>93</v>
      </c>
      <c r="B73" s="134">
        <v>71113.56</v>
      </c>
      <c r="C73" s="135">
        <v>0</v>
      </c>
      <c r="D73" s="135">
        <v>0</v>
      </c>
      <c r="E73" s="135">
        <v>0</v>
      </c>
      <c r="F73" s="135">
        <v>0</v>
      </c>
      <c r="G73" s="135">
        <f t="shared" si="32"/>
        <v>71113.56</v>
      </c>
      <c r="H73" s="135">
        <f t="shared" si="33"/>
        <v>0</v>
      </c>
      <c r="I73" s="136">
        <f t="shared" si="34"/>
        <v>71113.56</v>
      </c>
    </row>
    <row r="74" spans="1:9">
      <c r="A74" s="27" t="s">
        <v>94</v>
      </c>
      <c r="B74" s="134">
        <v>1708414.8900000001</v>
      </c>
      <c r="C74" s="135">
        <v>0</v>
      </c>
      <c r="D74" s="135">
        <v>0</v>
      </c>
      <c r="E74" s="135">
        <v>0</v>
      </c>
      <c r="F74" s="135">
        <v>0</v>
      </c>
      <c r="G74" s="135">
        <f t="shared" si="32"/>
        <v>1708414.8900000001</v>
      </c>
      <c r="H74" s="135">
        <f t="shared" si="33"/>
        <v>0</v>
      </c>
      <c r="I74" s="136">
        <f t="shared" si="34"/>
        <v>1708414.8900000001</v>
      </c>
    </row>
    <row r="75" spans="1:9">
      <c r="A75" s="27" t="s">
        <v>95</v>
      </c>
      <c r="B75" s="134">
        <v>1786439.169999999</v>
      </c>
      <c r="C75" s="135">
        <v>0</v>
      </c>
      <c r="D75" s="135">
        <v>0</v>
      </c>
      <c r="E75" s="135">
        <v>0</v>
      </c>
      <c r="F75" s="135">
        <v>0</v>
      </c>
      <c r="G75" s="135">
        <f t="shared" si="32"/>
        <v>1786439.169999999</v>
      </c>
      <c r="H75" s="135">
        <f t="shared" si="33"/>
        <v>0</v>
      </c>
      <c r="I75" s="136">
        <f t="shared" si="34"/>
        <v>1786439.169999999</v>
      </c>
    </row>
    <row r="76" spans="1:9">
      <c r="A76" s="27" t="s">
        <v>96</v>
      </c>
      <c r="B76" s="134">
        <v>13792262.879999999</v>
      </c>
      <c r="C76" s="135">
        <v>0</v>
      </c>
      <c r="D76" s="135">
        <v>0</v>
      </c>
      <c r="E76" s="135">
        <v>0</v>
      </c>
      <c r="F76" s="135">
        <v>0</v>
      </c>
      <c r="G76" s="135">
        <f t="shared" si="32"/>
        <v>13792262.879999999</v>
      </c>
      <c r="H76" s="135">
        <f t="shared" si="33"/>
        <v>0</v>
      </c>
      <c r="I76" s="136">
        <f t="shared" si="34"/>
        <v>13792262.879999999</v>
      </c>
    </row>
    <row r="77" spans="1:9">
      <c r="A77" s="27" t="s">
        <v>97</v>
      </c>
      <c r="B77" s="134">
        <v>9151400.6400000006</v>
      </c>
      <c r="C77" s="135">
        <v>0</v>
      </c>
      <c r="D77" s="135">
        <v>0</v>
      </c>
      <c r="E77" s="135">
        <v>0</v>
      </c>
      <c r="F77" s="135">
        <v>0</v>
      </c>
      <c r="G77" s="135">
        <f t="shared" si="32"/>
        <v>9151400.6400000006</v>
      </c>
      <c r="H77" s="135">
        <f t="shared" si="33"/>
        <v>0</v>
      </c>
      <c r="I77" s="136">
        <f t="shared" si="34"/>
        <v>9151400.6400000006</v>
      </c>
    </row>
    <row r="78" spans="1:9">
      <c r="A78" s="27" t="s">
        <v>98</v>
      </c>
      <c r="B78" s="134">
        <v>3636763.19</v>
      </c>
      <c r="C78" s="135">
        <v>0</v>
      </c>
      <c r="D78" s="135">
        <v>0</v>
      </c>
      <c r="E78" s="135">
        <v>0</v>
      </c>
      <c r="F78" s="135">
        <v>0</v>
      </c>
      <c r="G78" s="135">
        <f t="shared" si="32"/>
        <v>3636763.19</v>
      </c>
      <c r="H78" s="135">
        <f t="shared" si="33"/>
        <v>0</v>
      </c>
      <c r="I78" s="136">
        <f t="shared" si="34"/>
        <v>3636763.19</v>
      </c>
    </row>
    <row r="79" spans="1:9">
      <c r="A79" s="27" t="s">
        <v>99</v>
      </c>
      <c r="B79" s="134">
        <v>2191352.61</v>
      </c>
      <c r="C79" s="135">
        <v>0</v>
      </c>
      <c r="D79" s="135">
        <v>0</v>
      </c>
      <c r="E79" s="135">
        <v>0</v>
      </c>
      <c r="F79" s="135">
        <v>0</v>
      </c>
      <c r="G79" s="135">
        <f t="shared" si="32"/>
        <v>2191352.61</v>
      </c>
      <c r="H79" s="135">
        <f t="shared" si="33"/>
        <v>0</v>
      </c>
      <c r="I79" s="136">
        <f t="shared" si="34"/>
        <v>2191352.61</v>
      </c>
    </row>
    <row r="80" spans="1:9">
      <c r="A80" s="27" t="s">
        <v>100</v>
      </c>
      <c r="B80" s="134">
        <v>0</v>
      </c>
      <c r="C80" s="135">
        <v>0</v>
      </c>
      <c r="D80" s="135">
        <v>0</v>
      </c>
      <c r="E80" s="135">
        <v>0</v>
      </c>
      <c r="F80" s="135">
        <v>0</v>
      </c>
      <c r="G80" s="135">
        <f t="shared" si="32"/>
        <v>0</v>
      </c>
      <c r="H80" s="135">
        <f t="shared" si="33"/>
        <v>0</v>
      </c>
      <c r="I80" s="136">
        <f t="shared" si="34"/>
        <v>0</v>
      </c>
    </row>
    <row r="81" spans="1:9">
      <c r="A81" s="27" t="s">
        <v>101</v>
      </c>
      <c r="B81" s="134">
        <v>3603019.8699999899</v>
      </c>
      <c r="C81" s="135">
        <v>0</v>
      </c>
      <c r="D81" s="135">
        <v>0</v>
      </c>
      <c r="E81" s="135">
        <v>0</v>
      </c>
      <c r="F81" s="135">
        <v>0</v>
      </c>
      <c r="G81" s="135">
        <f t="shared" si="32"/>
        <v>3603019.8699999899</v>
      </c>
      <c r="H81" s="135">
        <f t="shared" si="33"/>
        <v>0</v>
      </c>
      <c r="I81" s="136">
        <f t="shared" si="34"/>
        <v>3603019.8699999899</v>
      </c>
    </row>
    <row r="82" spans="1:9">
      <c r="A82" s="27" t="s">
        <v>102</v>
      </c>
      <c r="B82" s="134">
        <v>234879.239999999</v>
      </c>
      <c r="C82" s="135">
        <v>0</v>
      </c>
      <c r="D82" s="135">
        <v>0</v>
      </c>
      <c r="E82" s="135">
        <v>0</v>
      </c>
      <c r="F82" s="135">
        <v>0</v>
      </c>
      <c r="G82" s="135">
        <f t="shared" si="32"/>
        <v>234879.239999999</v>
      </c>
      <c r="H82" s="135">
        <f t="shared" si="33"/>
        <v>0</v>
      </c>
      <c r="I82" s="136">
        <f t="shared" si="34"/>
        <v>234879.239999999</v>
      </c>
    </row>
    <row r="83" spans="1:9">
      <c r="A83" s="27" t="s">
        <v>103</v>
      </c>
      <c r="B83" s="134">
        <v>2591276.63</v>
      </c>
      <c r="C83" s="135">
        <v>0</v>
      </c>
      <c r="D83" s="135">
        <v>0</v>
      </c>
      <c r="E83" s="135">
        <v>0</v>
      </c>
      <c r="F83" s="135">
        <v>0</v>
      </c>
      <c r="G83" s="135">
        <f t="shared" si="32"/>
        <v>2591276.63</v>
      </c>
      <c r="H83" s="135">
        <f t="shared" si="33"/>
        <v>0</v>
      </c>
      <c r="I83" s="136">
        <f t="shared" si="34"/>
        <v>2591276.63</v>
      </c>
    </row>
    <row r="84" spans="1:9">
      <c r="A84" s="27" t="s">
        <v>104</v>
      </c>
      <c r="B84" s="134">
        <v>0</v>
      </c>
      <c r="C84" s="135">
        <v>0</v>
      </c>
      <c r="D84" s="135">
        <v>0</v>
      </c>
      <c r="E84" s="135">
        <v>0</v>
      </c>
      <c r="F84" s="135">
        <v>0</v>
      </c>
      <c r="G84" s="135">
        <f t="shared" si="32"/>
        <v>0</v>
      </c>
      <c r="H84" s="135">
        <f t="shared" si="33"/>
        <v>0</v>
      </c>
      <c r="I84" s="136">
        <f t="shared" si="34"/>
        <v>0</v>
      </c>
    </row>
    <row r="85" spans="1:9">
      <c r="A85" s="27" t="s">
        <v>105</v>
      </c>
      <c r="B85" s="134">
        <v>328602.71000000002</v>
      </c>
      <c r="C85" s="135">
        <v>0</v>
      </c>
      <c r="D85" s="135">
        <v>0</v>
      </c>
      <c r="E85" s="135">
        <v>0</v>
      </c>
      <c r="F85" s="135">
        <v>0</v>
      </c>
      <c r="G85" s="135">
        <f t="shared" si="32"/>
        <v>328602.71000000002</v>
      </c>
      <c r="H85" s="135">
        <f t="shared" si="33"/>
        <v>0</v>
      </c>
      <c r="I85" s="136">
        <f t="shared" si="34"/>
        <v>328602.71000000002</v>
      </c>
    </row>
    <row r="86" spans="1:9">
      <c r="A86" s="27" t="s">
        <v>106</v>
      </c>
      <c r="B86" s="134">
        <v>328234.04000000004</v>
      </c>
      <c r="C86" s="135">
        <v>0</v>
      </c>
      <c r="D86" s="135">
        <v>0</v>
      </c>
      <c r="E86" s="135">
        <v>0</v>
      </c>
      <c r="F86" s="135">
        <v>0</v>
      </c>
      <c r="G86" s="135">
        <f t="shared" si="32"/>
        <v>328234.04000000004</v>
      </c>
      <c r="H86" s="135">
        <f t="shared" si="33"/>
        <v>0</v>
      </c>
      <c r="I86" s="136">
        <f t="shared" si="34"/>
        <v>328234.04000000004</v>
      </c>
    </row>
    <row r="87" spans="1:9">
      <c r="A87" s="27" t="s">
        <v>107</v>
      </c>
      <c r="B87" s="134">
        <v>520394.54000000004</v>
      </c>
      <c r="C87" s="135">
        <v>0</v>
      </c>
      <c r="D87" s="135">
        <v>0</v>
      </c>
      <c r="E87" s="135">
        <v>0</v>
      </c>
      <c r="F87" s="135">
        <v>0</v>
      </c>
      <c r="G87" s="135">
        <f t="shared" si="32"/>
        <v>520394.54000000004</v>
      </c>
      <c r="H87" s="135">
        <f t="shared" si="33"/>
        <v>0</v>
      </c>
      <c r="I87" s="136">
        <f t="shared" si="34"/>
        <v>520394.54000000004</v>
      </c>
    </row>
    <row r="88" spans="1:9">
      <c r="A88" s="27" t="s">
        <v>108</v>
      </c>
      <c r="B88" s="134">
        <v>1300141.4100000001</v>
      </c>
      <c r="C88" s="135">
        <v>0</v>
      </c>
      <c r="D88" s="135">
        <v>0</v>
      </c>
      <c r="E88" s="135">
        <v>0</v>
      </c>
      <c r="F88" s="135">
        <v>0</v>
      </c>
      <c r="G88" s="135">
        <f t="shared" si="32"/>
        <v>1300141.4100000001</v>
      </c>
      <c r="H88" s="135">
        <f t="shared" si="33"/>
        <v>0</v>
      </c>
      <c r="I88" s="136">
        <f t="shared" si="34"/>
        <v>1300141.4100000001</v>
      </c>
    </row>
    <row r="89" spans="1:9">
      <c r="A89" s="27" t="s">
        <v>109</v>
      </c>
      <c r="B89" s="134">
        <v>4053076.62</v>
      </c>
      <c r="C89" s="135">
        <v>0</v>
      </c>
      <c r="D89" s="135">
        <v>0</v>
      </c>
      <c r="E89" s="135">
        <v>0</v>
      </c>
      <c r="F89" s="135">
        <v>0</v>
      </c>
      <c r="G89" s="135">
        <f t="shared" si="32"/>
        <v>4053076.62</v>
      </c>
      <c r="H89" s="135">
        <f t="shared" si="33"/>
        <v>0</v>
      </c>
      <c r="I89" s="136">
        <f t="shared" si="34"/>
        <v>4053076.62</v>
      </c>
    </row>
    <row r="90" spans="1:9">
      <c r="A90" s="27" t="s">
        <v>110</v>
      </c>
      <c r="B90" s="134">
        <v>3158356.76</v>
      </c>
      <c r="C90" s="135">
        <v>0</v>
      </c>
      <c r="D90" s="135">
        <v>0</v>
      </c>
      <c r="E90" s="135">
        <v>0</v>
      </c>
      <c r="F90" s="135">
        <v>0</v>
      </c>
      <c r="G90" s="135">
        <f t="shared" si="32"/>
        <v>3158356.76</v>
      </c>
      <c r="H90" s="135">
        <f t="shared" si="33"/>
        <v>0</v>
      </c>
      <c r="I90" s="136">
        <f t="shared" si="34"/>
        <v>3158356.76</v>
      </c>
    </row>
    <row r="91" spans="1:9">
      <c r="A91" s="27" t="s">
        <v>111</v>
      </c>
      <c r="B91" s="134">
        <v>10960994.25</v>
      </c>
      <c r="C91" s="135">
        <v>0</v>
      </c>
      <c r="D91" s="135">
        <v>0</v>
      </c>
      <c r="E91" s="135">
        <v>0</v>
      </c>
      <c r="F91" s="135">
        <v>0</v>
      </c>
      <c r="G91" s="135">
        <f t="shared" si="32"/>
        <v>10960994.25</v>
      </c>
      <c r="H91" s="135">
        <f t="shared" si="33"/>
        <v>0</v>
      </c>
      <c r="I91" s="136">
        <f t="shared" si="34"/>
        <v>10960994.25</v>
      </c>
    </row>
    <row r="92" spans="1:9">
      <c r="A92" s="27" t="s">
        <v>112</v>
      </c>
      <c r="B92" s="134">
        <v>5198886.7699999996</v>
      </c>
      <c r="C92" s="135">
        <v>0</v>
      </c>
      <c r="D92" s="135">
        <v>0</v>
      </c>
      <c r="E92" s="135">
        <v>0</v>
      </c>
      <c r="F92" s="135">
        <v>0</v>
      </c>
      <c r="G92" s="135">
        <f t="shared" si="32"/>
        <v>5198886.7699999996</v>
      </c>
      <c r="H92" s="135">
        <f t="shared" si="33"/>
        <v>0</v>
      </c>
      <c r="I92" s="136">
        <f t="shared" si="34"/>
        <v>5198886.7699999996</v>
      </c>
    </row>
    <row r="93" spans="1:9">
      <c r="A93" s="27" t="s">
        <v>113</v>
      </c>
      <c r="B93" s="134">
        <v>6931079.6099999994</v>
      </c>
      <c r="C93" s="135">
        <v>0</v>
      </c>
      <c r="D93" s="135">
        <v>0</v>
      </c>
      <c r="E93" s="135">
        <v>0</v>
      </c>
      <c r="F93" s="135">
        <v>0</v>
      </c>
      <c r="G93" s="135">
        <f t="shared" si="32"/>
        <v>6931079.6099999994</v>
      </c>
      <c r="H93" s="135">
        <f t="shared" si="33"/>
        <v>0</v>
      </c>
      <c r="I93" s="136">
        <f t="shared" si="34"/>
        <v>6931079.6099999994</v>
      </c>
    </row>
    <row r="94" spans="1:9">
      <c r="A94" s="27" t="s">
        <v>114</v>
      </c>
      <c r="B94" s="134">
        <v>656043.00999999896</v>
      </c>
      <c r="C94" s="135">
        <v>0</v>
      </c>
      <c r="D94" s="135">
        <v>0</v>
      </c>
      <c r="E94" s="135">
        <v>0</v>
      </c>
      <c r="F94" s="135">
        <v>0</v>
      </c>
      <c r="G94" s="135">
        <f t="shared" si="32"/>
        <v>656043.00999999896</v>
      </c>
      <c r="H94" s="135">
        <f t="shared" si="33"/>
        <v>0</v>
      </c>
      <c r="I94" s="136">
        <f t="shared" si="34"/>
        <v>656043.00999999896</v>
      </c>
    </row>
    <row r="95" spans="1:9">
      <c r="A95" s="27" t="s">
        <v>115</v>
      </c>
      <c r="B95" s="134">
        <v>754813.82999999903</v>
      </c>
      <c r="C95" s="135">
        <v>0</v>
      </c>
      <c r="D95" s="135">
        <v>0</v>
      </c>
      <c r="E95" s="135">
        <v>0</v>
      </c>
      <c r="F95" s="135">
        <v>0</v>
      </c>
      <c r="G95" s="135">
        <f t="shared" si="32"/>
        <v>754813.82999999903</v>
      </c>
      <c r="H95" s="135">
        <f t="shared" si="33"/>
        <v>0</v>
      </c>
      <c r="I95" s="136">
        <f t="shared" si="34"/>
        <v>754813.82999999903</v>
      </c>
    </row>
    <row r="96" spans="1:9">
      <c r="A96" s="27" t="s">
        <v>116</v>
      </c>
      <c r="B96" s="134">
        <v>29404801.75</v>
      </c>
      <c r="C96" s="135">
        <v>0</v>
      </c>
      <c r="D96" s="135">
        <v>0</v>
      </c>
      <c r="E96" s="135">
        <v>0</v>
      </c>
      <c r="F96" s="135">
        <v>0</v>
      </c>
      <c r="G96" s="135">
        <f t="shared" si="32"/>
        <v>29404801.75</v>
      </c>
      <c r="H96" s="135">
        <f t="shared" si="33"/>
        <v>0</v>
      </c>
      <c r="I96" s="136">
        <f t="shared" si="34"/>
        <v>29404801.75</v>
      </c>
    </row>
    <row r="97" spans="1:9">
      <c r="A97" s="27" t="s">
        <v>117</v>
      </c>
      <c r="B97" s="134">
        <v>842726.25</v>
      </c>
      <c r="C97" s="135">
        <v>0</v>
      </c>
      <c r="D97" s="135">
        <v>0</v>
      </c>
      <c r="E97" s="135">
        <v>0</v>
      </c>
      <c r="F97" s="135">
        <v>0</v>
      </c>
      <c r="G97" s="135">
        <f t="shared" si="32"/>
        <v>842726.25</v>
      </c>
      <c r="H97" s="135">
        <f t="shared" si="33"/>
        <v>0</v>
      </c>
      <c r="I97" s="136">
        <f t="shared" si="34"/>
        <v>842726.25</v>
      </c>
    </row>
    <row r="98" spans="1:9">
      <c r="A98" s="27" t="s">
        <v>118</v>
      </c>
      <c r="B98" s="134">
        <v>109272.45</v>
      </c>
      <c r="C98" s="135">
        <v>0</v>
      </c>
      <c r="D98" s="135">
        <v>0</v>
      </c>
      <c r="E98" s="135">
        <v>0</v>
      </c>
      <c r="F98" s="135">
        <v>0</v>
      </c>
      <c r="G98" s="135">
        <f t="shared" si="32"/>
        <v>109272.45</v>
      </c>
      <c r="H98" s="135">
        <f t="shared" si="33"/>
        <v>0</v>
      </c>
      <c r="I98" s="136">
        <f t="shared" si="34"/>
        <v>109272.45</v>
      </c>
    </row>
    <row r="99" spans="1:9">
      <c r="A99" s="27" t="s">
        <v>119</v>
      </c>
      <c r="B99" s="134">
        <v>0</v>
      </c>
      <c r="C99" s="135">
        <v>0</v>
      </c>
      <c r="D99" s="135">
        <v>0</v>
      </c>
      <c r="E99" s="135">
        <v>0</v>
      </c>
      <c r="F99" s="135">
        <v>0</v>
      </c>
      <c r="G99" s="135">
        <f t="shared" si="32"/>
        <v>0</v>
      </c>
      <c r="H99" s="135">
        <f t="shared" si="33"/>
        <v>0</v>
      </c>
      <c r="I99" s="136">
        <f t="shared" si="34"/>
        <v>0</v>
      </c>
    </row>
    <row r="100" spans="1:9">
      <c r="A100" s="27" t="s">
        <v>120</v>
      </c>
      <c r="B100" s="134">
        <v>0</v>
      </c>
      <c r="C100" s="135">
        <v>168433.64</v>
      </c>
      <c r="D100" s="135">
        <v>0</v>
      </c>
      <c r="E100" s="135">
        <v>0</v>
      </c>
      <c r="F100" s="135">
        <v>0</v>
      </c>
      <c r="G100" s="135">
        <f t="shared" si="32"/>
        <v>0</v>
      </c>
      <c r="H100" s="135">
        <f t="shared" si="33"/>
        <v>168433.64</v>
      </c>
      <c r="I100" s="136">
        <f t="shared" si="34"/>
        <v>168433.64</v>
      </c>
    </row>
    <row r="101" spans="1:9">
      <c r="A101" s="27" t="s">
        <v>121</v>
      </c>
      <c r="B101" s="134">
        <v>0</v>
      </c>
      <c r="C101" s="135">
        <v>0</v>
      </c>
      <c r="D101" s="135">
        <v>0</v>
      </c>
      <c r="E101" s="135">
        <v>0</v>
      </c>
      <c r="F101" s="135">
        <v>0</v>
      </c>
      <c r="G101" s="135">
        <f t="shared" si="32"/>
        <v>0</v>
      </c>
      <c r="H101" s="135">
        <f t="shared" si="33"/>
        <v>0</v>
      </c>
      <c r="I101" s="136">
        <f t="shared" si="34"/>
        <v>0</v>
      </c>
    </row>
    <row r="102" spans="1:9">
      <c r="A102" s="27" t="s">
        <v>122</v>
      </c>
      <c r="B102" s="134">
        <v>0</v>
      </c>
      <c r="C102" s="135">
        <v>0</v>
      </c>
      <c r="D102" s="135">
        <v>0</v>
      </c>
      <c r="E102" s="135">
        <v>0</v>
      </c>
      <c r="F102" s="135">
        <v>0</v>
      </c>
      <c r="G102" s="135">
        <f t="shared" si="32"/>
        <v>0</v>
      </c>
      <c r="H102" s="135">
        <f t="shared" si="33"/>
        <v>0</v>
      </c>
      <c r="I102" s="136">
        <f t="shared" si="34"/>
        <v>0</v>
      </c>
    </row>
    <row r="103" spans="1:9">
      <c r="A103" s="27" t="s">
        <v>123</v>
      </c>
      <c r="B103" s="134">
        <v>0</v>
      </c>
      <c r="C103" s="135">
        <v>0</v>
      </c>
      <c r="D103" s="135">
        <v>0</v>
      </c>
      <c r="E103" s="135">
        <v>0</v>
      </c>
      <c r="F103" s="135">
        <v>0</v>
      </c>
      <c r="G103" s="135">
        <f t="shared" si="32"/>
        <v>0</v>
      </c>
      <c r="H103" s="135">
        <f t="shared" si="33"/>
        <v>0</v>
      </c>
      <c r="I103" s="136">
        <f t="shared" si="34"/>
        <v>0</v>
      </c>
    </row>
    <row r="104" spans="1:9">
      <c r="A104" s="27" t="s">
        <v>124</v>
      </c>
      <c r="B104" s="134">
        <v>0</v>
      </c>
      <c r="C104" s="135">
        <v>0</v>
      </c>
      <c r="D104" s="135">
        <v>0</v>
      </c>
      <c r="E104" s="135">
        <v>0</v>
      </c>
      <c r="F104" s="135">
        <v>0</v>
      </c>
      <c r="G104" s="135">
        <f t="shared" si="32"/>
        <v>0</v>
      </c>
      <c r="H104" s="135">
        <f t="shared" si="33"/>
        <v>0</v>
      </c>
      <c r="I104" s="136">
        <f t="shared" si="34"/>
        <v>0</v>
      </c>
    </row>
    <row r="105" spans="1:9">
      <c r="A105" s="27" t="s">
        <v>125</v>
      </c>
      <c r="B105" s="134">
        <v>0</v>
      </c>
      <c r="C105" s="135">
        <v>0</v>
      </c>
      <c r="D105" s="135">
        <v>0</v>
      </c>
      <c r="E105" s="135">
        <v>0</v>
      </c>
      <c r="F105" s="135">
        <v>0</v>
      </c>
      <c r="G105" s="135">
        <f t="shared" si="32"/>
        <v>0</v>
      </c>
      <c r="H105" s="135">
        <f t="shared" si="33"/>
        <v>0</v>
      </c>
      <c r="I105" s="136">
        <f t="shared" si="34"/>
        <v>0</v>
      </c>
    </row>
    <row r="106" spans="1:9">
      <c r="A106" s="27" t="s">
        <v>126</v>
      </c>
      <c r="B106" s="134">
        <v>0</v>
      </c>
      <c r="C106" s="135">
        <v>2200208.33</v>
      </c>
      <c r="D106" s="135">
        <v>0</v>
      </c>
      <c r="E106" s="135">
        <v>0</v>
      </c>
      <c r="F106" s="135">
        <v>0</v>
      </c>
      <c r="G106" s="135">
        <f t="shared" si="32"/>
        <v>0</v>
      </c>
      <c r="H106" s="135">
        <f t="shared" si="33"/>
        <v>2200208.33</v>
      </c>
      <c r="I106" s="136">
        <f t="shared" si="34"/>
        <v>2200208.33</v>
      </c>
    </row>
    <row r="107" spans="1:9">
      <c r="A107" s="27" t="s">
        <v>127</v>
      </c>
      <c r="B107" s="134">
        <v>0</v>
      </c>
      <c r="C107" s="135">
        <v>-64440.99</v>
      </c>
      <c r="D107" s="135">
        <v>0</v>
      </c>
      <c r="E107" s="135">
        <v>0</v>
      </c>
      <c r="F107" s="135">
        <v>0</v>
      </c>
      <c r="G107" s="135">
        <f t="shared" si="32"/>
        <v>0</v>
      </c>
      <c r="H107" s="135">
        <f t="shared" si="33"/>
        <v>-64440.99</v>
      </c>
      <c r="I107" s="136">
        <f t="shared" si="34"/>
        <v>-64440.99</v>
      </c>
    </row>
    <row r="108" spans="1:9">
      <c r="A108" s="27" t="s">
        <v>128</v>
      </c>
      <c r="B108" s="134">
        <v>0</v>
      </c>
      <c r="C108" s="135">
        <v>644384.13</v>
      </c>
      <c r="D108" s="135">
        <v>0</v>
      </c>
      <c r="E108" s="135">
        <v>0</v>
      </c>
      <c r="F108" s="135">
        <v>0</v>
      </c>
      <c r="G108" s="135">
        <f t="shared" si="32"/>
        <v>0</v>
      </c>
      <c r="H108" s="135">
        <f t="shared" si="33"/>
        <v>644384.13</v>
      </c>
      <c r="I108" s="136">
        <f t="shared" si="34"/>
        <v>644384.13</v>
      </c>
    </row>
    <row r="109" spans="1:9">
      <c r="A109" s="27" t="s">
        <v>129</v>
      </c>
      <c r="B109" s="134">
        <v>0</v>
      </c>
      <c r="C109" s="135">
        <v>170137.08999999991</v>
      </c>
      <c r="D109" s="135">
        <v>0</v>
      </c>
      <c r="E109" s="135">
        <v>0</v>
      </c>
      <c r="F109" s="135">
        <v>0</v>
      </c>
      <c r="G109" s="135">
        <f t="shared" si="32"/>
        <v>0</v>
      </c>
      <c r="H109" s="135">
        <f t="shared" si="33"/>
        <v>170137.08999999991</v>
      </c>
      <c r="I109" s="136">
        <f t="shared" si="34"/>
        <v>170137.08999999991</v>
      </c>
    </row>
    <row r="110" spans="1:9">
      <c r="A110" s="27" t="s">
        <v>130</v>
      </c>
      <c r="B110" s="134">
        <v>0</v>
      </c>
      <c r="C110" s="135">
        <v>0</v>
      </c>
      <c r="D110" s="135">
        <v>0</v>
      </c>
      <c r="E110" s="135">
        <v>0</v>
      </c>
      <c r="F110" s="135">
        <v>0</v>
      </c>
      <c r="G110" s="135">
        <f t="shared" si="32"/>
        <v>0</v>
      </c>
      <c r="H110" s="135">
        <f t="shared" si="33"/>
        <v>0</v>
      </c>
      <c r="I110" s="136">
        <f t="shared" si="34"/>
        <v>0</v>
      </c>
    </row>
    <row r="111" spans="1:9">
      <c r="A111" s="27" t="s">
        <v>131</v>
      </c>
      <c r="B111" s="134">
        <v>0</v>
      </c>
      <c r="C111" s="135">
        <v>21781.82</v>
      </c>
      <c r="D111" s="135">
        <v>0</v>
      </c>
      <c r="E111" s="135">
        <v>0</v>
      </c>
      <c r="F111" s="135">
        <v>0</v>
      </c>
      <c r="G111" s="135">
        <f t="shared" si="32"/>
        <v>0</v>
      </c>
      <c r="H111" s="135">
        <f t="shared" si="33"/>
        <v>21781.82</v>
      </c>
      <c r="I111" s="136">
        <f t="shared" si="34"/>
        <v>21781.82</v>
      </c>
    </row>
    <row r="112" spans="1:9">
      <c r="A112" s="27" t="s">
        <v>132</v>
      </c>
      <c r="B112" s="134">
        <v>0</v>
      </c>
      <c r="C112" s="135">
        <v>7785.5299999999988</v>
      </c>
      <c r="D112" s="135">
        <v>0</v>
      </c>
      <c r="E112" s="135">
        <v>0</v>
      </c>
      <c r="F112" s="135">
        <v>0</v>
      </c>
      <c r="G112" s="135">
        <f t="shared" si="32"/>
        <v>0</v>
      </c>
      <c r="H112" s="135">
        <f t="shared" si="33"/>
        <v>7785.5299999999988</v>
      </c>
      <c r="I112" s="136">
        <f t="shared" si="34"/>
        <v>7785.5299999999988</v>
      </c>
    </row>
    <row r="113" spans="1:9">
      <c r="A113" s="27" t="s">
        <v>133</v>
      </c>
      <c r="B113" s="134">
        <v>0</v>
      </c>
      <c r="C113" s="135">
        <v>302192.40000000002</v>
      </c>
      <c r="D113" s="135">
        <v>0</v>
      </c>
      <c r="E113" s="135">
        <v>0</v>
      </c>
      <c r="F113" s="135">
        <v>0</v>
      </c>
      <c r="G113" s="135">
        <f t="shared" si="32"/>
        <v>0</v>
      </c>
      <c r="H113" s="135">
        <f t="shared" si="33"/>
        <v>302192.40000000002</v>
      </c>
      <c r="I113" s="136">
        <f t="shared" si="34"/>
        <v>302192.40000000002</v>
      </c>
    </row>
    <row r="114" spans="1:9">
      <c r="A114" s="27" t="s">
        <v>134</v>
      </c>
      <c r="B114" s="134">
        <v>0</v>
      </c>
      <c r="C114" s="135">
        <v>32466.260000000002</v>
      </c>
      <c r="D114" s="135">
        <v>0</v>
      </c>
      <c r="E114" s="135">
        <v>0</v>
      </c>
      <c r="F114" s="135">
        <v>0</v>
      </c>
      <c r="G114" s="135">
        <f t="shared" si="32"/>
        <v>0</v>
      </c>
      <c r="H114" s="135">
        <f t="shared" si="33"/>
        <v>32466.260000000002</v>
      </c>
      <c r="I114" s="136">
        <f t="shared" si="34"/>
        <v>32466.260000000002</v>
      </c>
    </row>
    <row r="115" spans="1:9">
      <c r="A115" s="27" t="s">
        <v>135</v>
      </c>
      <c r="B115" s="134">
        <v>0</v>
      </c>
      <c r="C115" s="135">
        <v>10707.14</v>
      </c>
      <c r="D115" s="135">
        <v>0</v>
      </c>
      <c r="E115" s="135">
        <v>0</v>
      </c>
      <c r="F115" s="135">
        <v>0</v>
      </c>
      <c r="G115" s="135">
        <f t="shared" si="32"/>
        <v>0</v>
      </c>
      <c r="H115" s="135">
        <f t="shared" si="33"/>
        <v>10707.14</v>
      </c>
      <c r="I115" s="136">
        <f t="shared" si="34"/>
        <v>10707.14</v>
      </c>
    </row>
    <row r="116" spans="1:9">
      <c r="A116" s="27" t="s">
        <v>136</v>
      </c>
      <c r="B116" s="134">
        <v>0</v>
      </c>
      <c r="C116" s="135">
        <v>18253.900000000001</v>
      </c>
      <c r="D116" s="135">
        <v>0</v>
      </c>
      <c r="E116" s="135">
        <v>0</v>
      </c>
      <c r="F116" s="135">
        <v>0</v>
      </c>
      <c r="G116" s="135">
        <f t="shared" si="32"/>
        <v>0</v>
      </c>
      <c r="H116" s="135">
        <f t="shared" si="33"/>
        <v>18253.900000000001</v>
      </c>
      <c r="I116" s="136">
        <f t="shared" si="34"/>
        <v>18253.900000000001</v>
      </c>
    </row>
    <row r="117" spans="1:9">
      <c r="A117" s="27" t="s">
        <v>137</v>
      </c>
      <c r="B117" s="134">
        <v>0</v>
      </c>
      <c r="C117" s="135">
        <v>0</v>
      </c>
      <c r="D117" s="135">
        <v>0</v>
      </c>
      <c r="E117" s="135">
        <v>0</v>
      </c>
      <c r="F117" s="135">
        <v>0</v>
      </c>
      <c r="G117" s="135">
        <f t="shared" si="32"/>
        <v>0</v>
      </c>
      <c r="H117" s="135">
        <f t="shared" si="33"/>
        <v>0</v>
      </c>
      <c r="I117" s="136">
        <f t="shared" si="34"/>
        <v>0</v>
      </c>
    </row>
    <row r="118" spans="1:9">
      <c r="A118" s="27" t="s">
        <v>138</v>
      </c>
      <c r="B118" s="134">
        <v>0</v>
      </c>
      <c r="C118" s="135">
        <v>144918.86999999988</v>
      </c>
      <c r="D118" s="135">
        <v>0</v>
      </c>
      <c r="E118" s="135">
        <v>0</v>
      </c>
      <c r="F118" s="135">
        <v>0</v>
      </c>
      <c r="G118" s="135">
        <f t="shared" si="32"/>
        <v>0</v>
      </c>
      <c r="H118" s="135">
        <f t="shared" si="33"/>
        <v>144918.86999999988</v>
      </c>
      <c r="I118" s="136">
        <f t="shared" si="34"/>
        <v>144918.86999999988</v>
      </c>
    </row>
    <row r="119" spans="1:9">
      <c r="A119" s="27" t="s">
        <v>139</v>
      </c>
      <c r="B119" s="134">
        <v>0</v>
      </c>
      <c r="C119" s="135">
        <v>35182.949999999997</v>
      </c>
      <c r="D119" s="135">
        <v>0</v>
      </c>
      <c r="E119" s="135">
        <v>0</v>
      </c>
      <c r="F119" s="135">
        <v>0</v>
      </c>
      <c r="G119" s="135">
        <f t="shared" si="32"/>
        <v>0</v>
      </c>
      <c r="H119" s="135">
        <f t="shared" si="33"/>
        <v>35182.949999999997</v>
      </c>
      <c r="I119" s="136">
        <f t="shared" si="34"/>
        <v>35182.949999999997</v>
      </c>
    </row>
    <row r="120" spans="1:9">
      <c r="A120" s="27" t="s">
        <v>140</v>
      </c>
      <c r="B120" s="134">
        <v>0</v>
      </c>
      <c r="C120" s="135">
        <v>0</v>
      </c>
      <c r="D120" s="135">
        <v>0</v>
      </c>
      <c r="E120" s="135">
        <v>0</v>
      </c>
      <c r="F120" s="135">
        <v>0</v>
      </c>
      <c r="G120" s="135">
        <f t="shared" si="32"/>
        <v>0</v>
      </c>
      <c r="H120" s="135">
        <f t="shared" si="33"/>
        <v>0</v>
      </c>
      <c r="I120" s="136">
        <f t="shared" si="34"/>
        <v>0</v>
      </c>
    </row>
    <row r="121" spans="1:9">
      <c r="A121" s="27" t="s">
        <v>141</v>
      </c>
      <c r="B121" s="134">
        <v>0</v>
      </c>
      <c r="C121" s="135">
        <v>145104.1</v>
      </c>
      <c r="D121" s="135">
        <v>0</v>
      </c>
      <c r="E121" s="135">
        <v>0</v>
      </c>
      <c r="F121" s="135">
        <v>0</v>
      </c>
      <c r="G121" s="135">
        <f t="shared" si="32"/>
        <v>0</v>
      </c>
      <c r="H121" s="135">
        <f t="shared" si="33"/>
        <v>145104.1</v>
      </c>
      <c r="I121" s="136">
        <f t="shared" si="34"/>
        <v>145104.1</v>
      </c>
    </row>
    <row r="122" spans="1:9">
      <c r="A122" s="27" t="s">
        <v>142</v>
      </c>
      <c r="B122" s="134">
        <v>0</v>
      </c>
      <c r="C122" s="135">
        <v>47218.97</v>
      </c>
      <c r="D122" s="135">
        <v>0</v>
      </c>
      <c r="E122" s="135">
        <v>0</v>
      </c>
      <c r="F122" s="135">
        <v>0</v>
      </c>
      <c r="G122" s="135">
        <f t="shared" si="32"/>
        <v>0</v>
      </c>
      <c r="H122" s="135">
        <f t="shared" si="33"/>
        <v>47218.97</v>
      </c>
      <c r="I122" s="136">
        <f t="shared" si="34"/>
        <v>47218.97</v>
      </c>
    </row>
    <row r="123" spans="1:9">
      <c r="A123" s="27" t="s">
        <v>143</v>
      </c>
      <c r="B123" s="134">
        <v>0</v>
      </c>
      <c r="C123" s="135">
        <v>909897.08999999892</v>
      </c>
      <c r="D123" s="135">
        <v>0</v>
      </c>
      <c r="E123" s="135">
        <v>0</v>
      </c>
      <c r="F123" s="135">
        <v>0</v>
      </c>
      <c r="G123" s="135">
        <f t="shared" si="32"/>
        <v>0</v>
      </c>
      <c r="H123" s="135">
        <f t="shared" si="33"/>
        <v>909897.08999999892</v>
      </c>
      <c r="I123" s="136">
        <f t="shared" si="34"/>
        <v>909897.08999999892</v>
      </c>
    </row>
    <row r="124" spans="1:9">
      <c r="A124" s="27" t="s">
        <v>144</v>
      </c>
      <c r="B124" s="134">
        <v>0</v>
      </c>
      <c r="C124" s="135">
        <v>16092.7</v>
      </c>
      <c r="D124" s="135">
        <v>0</v>
      </c>
      <c r="E124" s="135">
        <v>0</v>
      </c>
      <c r="F124" s="135">
        <v>0</v>
      </c>
      <c r="G124" s="135">
        <f t="shared" si="32"/>
        <v>0</v>
      </c>
      <c r="H124" s="135">
        <f t="shared" si="33"/>
        <v>16092.7</v>
      </c>
      <c r="I124" s="136">
        <f t="shared" si="34"/>
        <v>16092.7</v>
      </c>
    </row>
    <row r="125" spans="1:9">
      <c r="A125" s="27" t="s">
        <v>145</v>
      </c>
      <c r="B125" s="134">
        <v>0</v>
      </c>
      <c r="C125" s="135">
        <v>263391.02</v>
      </c>
      <c r="D125" s="135">
        <v>0</v>
      </c>
      <c r="E125" s="135">
        <v>0</v>
      </c>
      <c r="F125" s="135">
        <v>0</v>
      </c>
      <c r="G125" s="135">
        <f t="shared" si="32"/>
        <v>0</v>
      </c>
      <c r="H125" s="135">
        <f t="shared" si="33"/>
        <v>263391.02</v>
      </c>
      <c r="I125" s="136">
        <f t="shared" si="34"/>
        <v>263391.02</v>
      </c>
    </row>
    <row r="126" spans="1:9">
      <c r="A126" s="27" t="s">
        <v>146</v>
      </c>
      <c r="B126" s="134">
        <v>0</v>
      </c>
      <c r="C126" s="135">
        <v>0</v>
      </c>
      <c r="D126" s="135">
        <v>0</v>
      </c>
      <c r="E126" s="135">
        <v>0</v>
      </c>
      <c r="F126" s="135">
        <v>0</v>
      </c>
      <c r="G126" s="135">
        <f t="shared" si="32"/>
        <v>0</v>
      </c>
      <c r="H126" s="135">
        <f t="shared" si="33"/>
        <v>0</v>
      </c>
      <c r="I126" s="136">
        <f t="shared" si="34"/>
        <v>0</v>
      </c>
    </row>
    <row r="127" spans="1:9">
      <c r="A127" s="27" t="s">
        <v>147</v>
      </c>
      <c r="B127" s="134">
        <v>0</v>
      </c>
      <c r="C127" s="135">
        <v>100277.73</v>
      </c>
      <c r="D127" s="135">
        <v>0</v>
      </c>
      <c r="E127" s="135">
        <v>0</v>
      </c>
      <c r="F127" s="135">
        <v>0</v>
      </c>
      <c r="G127" s="135">
        <f t="shared" si="32"/>
        <v>0</v>
      </c>
      <c r="H127" s="135">
        <f t="shared" si="33"/>
        <v>100277.73</v>
      </c>
      <c r="I127" s="136">
        <f t="shared" si="34"/>
        <v>100277.73</v>
      </c>
    </row>
    <row r="128" spans="1:9">
      <c r="A128" s="27" t="s">
        <v>148</v>
      </c>
      <c r="B128" s="134">
        <v>0</v>
      </c>
      <c r="C128" s="135">
        <v>14940.72</v>
      </c>
      <c r="D128" s="135">
        <v>0</v>
      </c>
      <c r="E128" s="135">
        <v>0</v>
      </c>
      <c r="F128" s="135">
        <v>0</v>
      </c>
      <c r="G128" s="135">
        <f t="shared" si="32"/>
        <v>0</v>
      </c>
      <c r="H128" s="135">
        <f t="shared" si="33"/>
        <v>14940.72</v>
      </c>
      <c r="I128" s="136">
        <f t="shared" si="34"/>
        <v>14940.72</v>
      </c>
    </row>
    <row r="129" spans="1:9">
      <c r="A129" s="27" t="s">
        <v>149</v>
      </c>
      <c r="B129" s="134">
        <v>0</v>
      </c>
      <c r="C129" s="135">
        <v>852496.36999999895</v>
      </c>
      <c r="D129" s="135">
        <v>0</v>
      </c>
      <c r="E129" s="135">
        <v>0</v>
      </c>
      <c r="F129" s="135">
        <v>0</v>
      </c>
      <c r="G129" s="135">
        <f t="shared" si="32"/>
        <v>0</v>
      </c>
      <c r="H129" s="135">
        <f t="shared" si="33"/>
        <v>852496.36999999895</v>
      </c>
      <c r="I129" s="136">
        <f t="shared" si="34"/>
        <v>852496.36999999895</v>
      </c>
    </row>
    <row r="130" spans="1:9">
      <c r="A130" s="27" t="s">
        <v>150</v>
      </c>
      <c r="B130" s="134">
        <v>0</v>
      </c>
      <c r="C130" s="135">
        <v>0</v>
      </c>
      <c r="D130" s="135">
        <v>0</v>
      </c>
      <c r="E130" s="135">
        <v>0</v>
      </c>
      <c r="F130" s="135">
        <v>0</v>
      </c>
      <c r="G130" s="135">
        <f t="shared" si="32"/>
        <v>0</v>
      </c>
      <c r="H130" s="135">
        <f t="shared" si="33"/>
        <v>0</v>
      </c>
      <c r="I130" s="136">
        <f t="shared" si="34"/>
        <v>0</v>
      </c>
    </row>
    <row r="131" spans="1:9">
      <c r="A131" s="27" t="s">
        <v>151</v>
      </c>
      <c r="B131" s="134">
        <v>0</v>
      </c>
      <c r="C131" s="135">
        <v>0</v>
      </c>
      <c r="D131" s="135">
        <v>0</v>
      </c>
      <c r="E131" s="135">
        <v>0</v>
      </c>
      <c r="F131" s="135">
        <v>0</v>
      </c>
      <c r="G131" s="135">
        <f t="shared" si="32"/>
        <v>0</v>
      </c>
      <c r="H131" s="135">
        <f t="shared" si="33"/>
        <v>0</v>
      </c>
      <c r="I131" s="136">
        <f t="shared" si="34"/>
        <v>0</v>
      </c>
    </row>
    <row r="132" spans="1:9">
      <c r="A132" s="27" t="s">
        <v>152</v>
      </c>
      <c r="B132" s="134">
        <v>0</v>
      </c>
      <c r="C132" s="135">
        <v>0</v>
      </c>
      <c r="D132" s="135">
        <v>0</v>
      </c>
      <c r="E132" s="135">
        <v>0</v>
      </c>
      <c r="F132" s="135">
        <v>0</v>
      </c>
      <c r="G132" s="135">
        <f t="shared" si="32"/>
        <v>0</v>
      </c>
      <c r="H132" s="135">
        <f t="shared" si="33"/>
        <v>0</v>
      </c>
      <c r="I132" s="136">
        <f t="shared" si="34"/>
        <v>0</v>
      </c>
    </row>
    <row r="133" spans="1:9">
      <c r="A133" s="27" t="s">
        <v>153</v>
      </c>
      <c r="B133" s="134">
        <v>0</v>
      </c>
      <c r="C133" s="135">
        <v>0</v>
      </c>
      <c r="D133" s="135">
        <v>0</v>
      </c>
      <c r="E133" s="135">
        <v>0</v>
      </c>
      <c r="F133" s="135">
        <v>0</v>
      </c>
      <c r="G133" s="135">
        <f t="shared" ref="G133:G135" si="35">B133+E133</f>
        <v>0</v>
      </c>
      <c r="H133" s="135">
        <f t="shared" ref="H133:H135" si="36">C133+F133</f>
        <v>0</v>
      </c>
      <c r="I133" s="136">
        <f t="shared" ref="I133:I135" si="37">SUM(G133:H133)</f>
        <v>0</v>
      </c>
    </row>
    <row r="134" spans="1:9">
      <c r="A134" s="27" t="s">
        <v>154</v>
      </c>
      <c r="B134" s="134">
        <v>0</v>
      </c>
      <c r="C134" s="135">
        <v>0</v>
      </c>
      <c r="D134" s="135">
        <v>0</v>
      </c>
      <c r="E134" s="135">
        <v>0</v>
      </c>
      <c r="F134" s="135">
        <v>0</v>
      </c>
      <c r="G134" s="135">
        <f t="shared" si="35"/>
        <v>0</v>
      </c>
      <c r="H134" s="135">
        <f t="shared" si="36"/>
        <v>0</v>
      </c>
      <c r="I134" s="136">
        <f t="shared" si="37"/>
        <v>0</v>
      </c>
    </row>
    <row r="135" spans="1:9">
      <c r="A135" s="27" t="s">
        <v>416</v>
      </c>
      <c r="B135" s="137">
        <v>0</v>
      </c>
      <c r="C135" s="125">
        <v>1375.3600000000001</v>
      </c>
      <c r="D135" s="125">
        <v>0</v>
      </c>
      <c r="E135" s="125">
        <v>0</v>
      </c>
      <c r="F135" s="125">
        <v>0</v>
      </c>
      <c r="G135" s="125">
        <f t="shared" si="35"/>
        <v>0</v>
      </c>
      <c r="H135" s="125">
        <f t="shared" si="36"/>
        <v>1375.3600000000001</v>
      </c>
      <c r="I135" s="138">
        <f t="shared" si="37"/>
        <v>1375.3600000000001</v>
      </c>
    </row>
    <row r="136" spans="1:9">
      <c r="A136" s="27" t="s">
        <v>155</v>
      </c>
      <c r="B136" s="134">
        <f>SUM(B69:B135)</f>
        <v>127167992.89</v>
      </c>
      <c r="C136" s="135">
        <f t="shared" ref="C136:I136" si="38">SUM(C69:C135)</f>
        <v>6042805.129999999</v>
      </c>
      <c r="D136" s="135">
        <f t="shared" si="38"/>
        <v>0</v>
      </c>
      <c r="E136" s="135">
        <f t="shared" si="38"/>
        <v>0</v>
      </c>
      <c r="F136" s="135">
        <f t="shared" si="38"/>
        <v>0</v>
      </c>
      <c r="G136" s="135">
        <f t="shared" si="38"/>
        <v>127167992.89</v>
      </c>
      <c r="H136" s="135">
        <f t="shared" si="38"/>
        <v>6042805.129999999</v>
      </c>
      <c r="I136" s="136">
        <f t="shared" si="38"/>
        <v>133210798.02000003</v>
      </c>
    </row>
    <row r="137" spans="1:9">
      <c r="A137" s="28" t="s">
        <v>156</v>
      </c>
      <c r="B137" s="134"/>
      <c r="C137" s="135"/>
      <c r="D137" s="135"/>
      <c r="E137" s="135"/>
      <c r="F137" s="135"/>
      <c r="G137" s="135"/>
      <c r="H137" s="135"/>
      <c r="I137" s="136"/>
    </row>
    <row r="138" spans="1:9">
      <c r="A138" s="27" t="s">
        <v>157</v>
      </c>
      <c r="B138" s="134">
        <v>2519400.08</v>
      </c>
      <c r="C138" s="135">
        <v>0</v>
      </c>
      <c r="D138" s="135">
        <v>0</v>
      </c>
      <c r="E138" s="135">
        <v>0</v>
      </c>
      <c r="F138" s="135">
        <v>0</v>
      </c>
      <c r="G138" s="135">
        <f t="shared" ref="G138:G165" si="39">B138+E138</f>
        <v>2519400.08</v>
      </c>
      <c r="H138" s="135">
        <f t="shared" ref="H138:H165" si="40">C138+F138</f>
        <v>0</v>
      </c>
      <c r="I138" s="136">
        <f t="shared" ref="I138:I165" si="41">SUM(G138:H138)</f>
        <v>2519400.08</v>
      </c>
    </row>
    <row r="139" spans="1:9">
      <c r="A139" s="27" t="s">
        <v>158</v>
      </c>
      <c r="B139" s="134">
        <v>0</v>
      </c>
      <c r="C139" s="135">
        <v>0</v>
      </c>
      <c r="D139" s="135">
        <v>0</v>
      </c>
      <c r="E139" s="135">
        <v>0</v>
      </c>
      <c r="F139" s="135">
        <v>0</v>
      </c>
      <c r="G139" s="135">
        <f t="shared" si="39"/>
        <v>0</v>
      </c>
      <c r="H139" s="135">
        <f t="shared" si="40"/>
        <v>0</v>
      </c>
      <c r="I139" s="136">
        <f t="shared" si="41"/>
        <v>0</v>
      </c>
    </row>
    <row r="140" spans="1:9">
      <c r="A140" s="27" t="s">
        <v>159</v>
      </c>
      <c r="B140" s="134">
        <v>152207.87999999989</v>
      </c>
      <c r="C140" s="135">
        <v>0</v>
      </c>
      <c r="D140" s="135">
        <v>0</v>
      </c>
      <c r="E140" s="135">
        <v>0</v>
      </c>
      <c r="F140" s="135">
        <v>0</v>
      </c>
      <c r="G140" s="135">
        <f t="shared" si="39"/>
        <v>152207.87999999989</v>
      </c>
      <c r="H140" s="135">
        <f t="shared" si="40"/>
        <v>0</v>
      </c>
      <c r="I140" s="136">
        <f t="shared" si="41"/>
        <v>152207.87999999989</v>
      </c>
    </row>
    <row r="141" spans="1:9">
      <c r="A141" s="27" t="s">
        <v>160</v>
      </c>
      <c r="B141" s="134">
        <v>1612805.41</v>
      </c>
      <c r="C141" s="135">
        <v>0</v>
      </c>
      <c r="D141" s="135">
        <v>0</v>
      </c>
      <c r="E141" s="135">
        <v>0</v>
      </c>
      <c r="F141" s="135">
        <v>0</v>
      </c>
      <c r="G141" s="135">
        <f t="shared" si="39"/>
        <v>1612805.41</v>
      </c>
      <c r="H141" s="135">
        <f t="shared" si="40"/>
        <v>0</v>
      </c>
      <c r="I141" s="136">
        <f t="shared" si="41"/>
        <v>1612805.41</v>
      </c>
    </row>
    <row r="142" spans="1:9">
      <c r="A142" s="27" t="s">
        <v>161</v>
      </c>
      <c r="B142" s="134">
        <v>548215.19999999995</v>
      </c>
      <c r="C142" s="135">
        <v>0</v>
      </c>
      <c r="D142" s="135">
        <v>0</v>
      </c>
      <c r="E142" s="135">
        <v>0</v>
      </c>
      <c r="F142" s="135">
        <v>0</v>
      </c>
      <c r="G142" s="135">
        <f t="shared" si="39"/>
        <v>548215.19999999995</v>
      </c>
      <c r="H142" s="135">
        <f t="shared" si="40"/>
        <v>0</v>
      </c>
      <c r="I142" s="136">
        <f t="shared" si="41"/>
        <v>548215.19999999995</v>
      </c>
    </row>
    <row r="143" spans="1:9">
      <c r="A143" s="27" t="s">
        <v>162</v>
      </c>
      <c r="B143" s="134">
        <v>2417054</v>
      </c>
      <c r="C143" s="135">
        <v>0</v>
      </c>
      <c r="D143" s="135">
        <v>0</v>
      </c>
      <c r="E143" s="135">
        <v>0</v>
      </c>
      <c r="F143" s="135">
        <v>0</v>
      </c>
      <c r="G143" s="135">
        <f t="shared" si="39"/>
        <v>2417054</v>
      </c>
      <c r="H143" s="135">
        <f t="shared" si="40"/>
        <v>0</v>
      </c>
      <c r="I143" s="136">
        <f t="shared" si="41"/>
        <v>2417054</v>
      </c>
    </row>
    <row r="144" spans="1:9">
      <c r="A144" s="27" t="s">
        <v>163</v>
      </c>
      <c r="B144" s="134">
        <v>0</v>
      </c>
      <c r="C144" s="135">
        <v>0</v>
      </c>
      <c r="D144" s="135">
        <v>0</v>
      </c>
      <c r="E144" s="135">
        <v>0</v>
      </c>
      <c r="F144" s="135">
        <v>0</v>
      </c>
      <c r="G144" s="135">
        <f t="shared" si="39"/>
        <v>0</v>
      </c>
      <c r="H144" s="135">
        <f t="shared" si="40"/>
        <v>0</v>
      </c>
      <c r="I144" s="136">
        <f t="shared" si="41"/>
        <v>0</v>
      </c>
    </row>
    <row r="145" spans="1:9">
      <c r="A145" s="27" t="s">
        <v>164</v>
      </c>
      <c r="B145" s="134">
        <v>2280011.879999999</v>
      </c>
      <c r="C145" s="135">
        <v>0</v>
      </c>
      <c r="D145" s="135">
        <v>0</v>
      </c>
      <c r="E145" s="135">
        <v>0</v>
      </c>
      <c r="F145" s="135">
        <v>0</v>
      </c>
      <c r="G145" s="135">
        <f t="shared" si="39"/>
        <v>2280011.879999999</v>
      </c>
      <c r="H145" s="135">
        <f t="shared" si="40"/>
        <v>0</v>
      </c>
      <c r="I145" s="136">
        <f t="shared" si="41"/>
        <v>2280011.879999999</v>
      </c>
    </row>
    <row r="146" spans="1:9">
      <c r="A146" s="27" t="s">
        <v>165</v>
      </c>
      <c r="B146" s="134">
        <v>102621.26</v>
      </c>
      <c r="C146" s="135">
        <v>0</v>
      </c>
      <c r="D146" s="135">
        <v>0</v>
      </c>
      <c r="E146" s="135">
        <v>0</v>
      </c>
      <c r="F146" s="135">
        <v>0</v>
      </c>
      <c r="G146" s="135">
        <f t="shared" si="39"/>
        <v>102621.26</v>
      </c>
      <c r="H146" s="135">
        <f t="shared" si="40"/>
        <v>0</v>
      </c>
      <c r="I146" s="136">
        <f t="shared" si="41"/>
        <v>102621.26</v>
      </c>
    </row>
    <row r="147" spans="1:9">
      <c r="A147" s="27" t="s">
        <v>166</v>
      </c>
      <c r="B147" s="134">
        <v>1374171.62</v>
      </c>
      <c r="C147" s="135">
        <v>0</v>
      </c>
      <c r="D147" s="135">
        <v>0</v>
      </c>
      <c r="E147" s="135">
        <v>0</v>
      </c>
      <c r="F147" s="135">
        <v>0</v>
      </c>
      <c r="G147" s="135">
        <f t="shared" si="39"/>
        <v>1374171.62</v>
      </c>
      <c r="H147" s="135">
        <f t="shared" si="40"/>
        <v>0</v>
      </c>
      <c r="I147" s="136">
        <f t="shared" si="41"/>
        <v>1374171.62</v>
      </c>
    </row>
    <row r="148" spans="1:9">
      <c r="A148" s="27" t="s">
        <v>167</v>
      </c>
      <c r="B148" s="134">
        <v>340840.55999999901</v>
      </c>
      <c r="C148" s="135">
        <v>0</v>
      </c>
      <c r="D148" s="135">
        <v>0</v>
      </c>
      <c r="E148" s="135">
        <v>0</v>
      </c>
      <c r="F148" s="135">
        <v>0</v>
      </c>
      <c r="G148" s="135">
        <f t="shared" si="39"/>
        <v>340840.55999999901</v>
      </c>
      <c r="H148" s="135">
        <f t="shared" si="40"/>
        <v>0</v>
      </c>
      <c r="I148" s="136">
        <f t="shared" si="41"/>
        <v>340840.55999999901</v>
      </c>
    </row>
    <row r="149" spans="1:9">
      <c r="A149" s="27" t="s">
        <v>168</v>
      </c>
      <c r="B149" s="134">
        <v>2740904.71</v>
      </c>
      <c r="C149" s="135">
        <v>0</v>
      </c>
      <c r="D149" s="135">
        <v>0</v>
      </c>
      <c r="E149" s="135">
        <v>0</v>
      </c>
      <c r="F149" s="135">
        <v>0</v>
      </c>
      <c r="G149" s="135">
        <f t="shared" si="39"/>
        <v>2740904.71</v>
      </c>
      <c r="H149" s="135">
        <f t="shared" si="40"/>
        <v>0</v>
      </c>
      <c r="I149" s="136">
        <f t="shared" si="41"/>
        <v>2740904.71</v>
      </c>
    </row>
    <row r="150" spans="1:9">
      <c r="A150" s="27" t="s">
        <v>169</v>
      </c>
      <c r="B150" s="134">
        <v>372875.19</v>
      </c>
      <c r="C150" s="135">
        <v>0</v>
      </c>
      <c r="D150" s="135">
        <v>0</v>
      </c>
      <c r="E150" s="135">
        <v>0</v>
      </c>
      <c r="F150" s="135">
        <v>0</v>
      </c>
      <c r="G150" s="135">
        <f t="shared" si="39"/>
        <v>372875.19</v>
      </c>
      <c r="H150" s="135">
        <f t="shared" si="40"/>
        <v>0</v>
      </c>
      <c r="I150" s="136">
        <f t="shared" si="41"/>
        <v>372875.19</v>
      </c>
    </row>
    <row r="151" spans="1:9">
      <c r="A151" s="27" t="s">
        <v>170</v>
      </c>
      <c r="B151" s="134">
        <v>80643.53</v>
      </c>
      <c r="C151" s="135">
        <v>0</v>
      </c>
      <c r="D151" s="135">
        <v>0</v>
      </c>
      <c r="E151" s="135">
        <v>0</v>
      </c>
      <c r="F151" s="135">
        <v>0</v>
      </c>
      <c r="G151" s="135">
        <f t="shared" si="39"/>
        <v>80643.53</v>
      </c>
      <c r="H151" s="135">
        <f t="shared" si="40"/>
        <v>0</v>
      </c>
      <c r="I151" s="136">
        <f t="shared" si="41"/>
        <v>80643.53</v>
      </c>
    </row>
    <row r="152" spans="1:9">
      <c r="A152" s="27" t="s">
        <v>171</v>
      </c>
      <c r="B152" s="134">
        <v>1877.23</v>
      </c>
      <c r="C152" s="135">
        <v>0</v>
      </c>
      <c r="D152" s="135">
        <v>0</v>
      </c>
      <c r="E152" s="135">
        <v>0</v>
      </c>
      <c r="F152" s="135">
        <v>0</v>
      </c>
      <c r="G152" s="135">
        <f t="shared" si="39"/>
        <v>1877.23</v>
      </c>
      <c r="H152" s="135">
        <f t="shared" si="40"/>
        <v>0</v>
      </c>
      <c r="I152" s="136">
        <f t="shared" si="41"/>
        <v>1877.23</v>
      </c>
    </row>
    <row r="153" spans="1:9">
      <c r="A153" s="27" t="s">
        <v>172</v>
      </c>
      <c r="B153" s="134">
        <v>0</v>
      </c>
      <c r="C153" s="135">
        <v>0</v>
      </c>
      <c r="D153" s="135">
        <v>0</v>
      </c>
      <c r="E153" s="135">
        <v>0</v>
      </c>
      <c r="F153" s="135">
        <v>0</v>
      </c>
      <c r="G153" s="135">
        <f t="shared" si="39"/>
        <v>0</v>
      </c>
      <c r="H153" s="135">
        <f t="shared" si="40"/>
        <v>0</v>
      </c>
      <c r="I153" s="136">
        <f t="shared" si="41"/>
        <v>0</v>
      </c>
    </row>
    <row r="154" spans="1:9">
      <c r="A154" s="27" t="s">
        <v>173</v>
      </c>
      <c r="B154" s="134">
        <v>125706.38</v>
      </c>
      <c r="C154" s="135">
        <v>0</v>
      </c>
      <c r="D154" s="135">
        <v>0</v>
      </c>
      <c r="E154" s="135">
        <v>0</v>
      </c>
      <c r="F154" s="135">
        <v>0</v>
      </c>
      <c r="G154" s="135">
        <f t="shared" si="39"/>
        <v>125706.38</v>
      </c>
      <c r="H154" s="135">
        <f t="shared" si="40"/>
        <v>0</v>
      </c>
      <c r="I154" s="136">
        <f t="shared" si="41"/>
        <v>125706.38</v>
      </c>
    </row>
    <row r="155" spans="1:9">
      <c r="A155" s="27" t="s">
        <v>174</v>
      </c>
      <c r="B155" s="134">
        <v>3008943.8</v>
      </c>
      <c r="C155" s="135">
        <v>0</v>
      </c>
      <c r="D155" s="135">
        <v>0</v>
      </c>
      <c r="E155" s="135">
        <v>0</v>
      </c>
      <c r="F155" s="135">
        <v>0</v>
      </c>
      <c r="G155" s="135">
        <f t="shared" si="39"/>
        <v>3008943.8</v>
      </c>
      <c r="H155" s="135">
        <f t="shared" si="40"/>
        <v>0</v>
      </c>
      <c r="I155" s="136">
        <f t="shared" si="41"/>
        <v>3008943.8</v>
      </c>
    </row>
    <row r="156" spans="1:9">
      <c r="A156" s="27" t="s">
        <v>175</v>
      </c>
      <c r="B156" s="134">
        <v>6637104.4700000007</v>
      </c>
      <c r="C156" s="135">
        <v>0</v>
      </c>
      <c r="D156" s="135">
        <v>0</v>
      </c>
      <c r="E156" s="135">
        <v>0</v>
      </c>
      <c r="F156" s="135">
        <v>0</v>
      </c>
      <c r="G156" s="135">
        <f t="shared" si="39"/>
        <v>6637104.4700000007</v>
      </c>
      <c r="H156" s="135">
        <f t="shared" si="40"/>
        <v>0</v>
      </c>
      <c r="I156" s="136">
        <f t="shared" si="41"/>
        <v>6637104.4700000007</v>
      </c>
    </row>
    <row r="157" spans="1:9">
      <c r="A157" s="27" t="s">
        <v>176</v>
      </c>
      <c r="B157" s="134">
        <v>0</v>
      </c>
      <c r="C157" s="135">
        <v>0</v>
      </c>
      <c r="D157" s="135">
        <v>0</v>
      </c>
      <c r="E157" s="135">
        <v>0</v>
      </c>
      <c r="F157" s="135">
        <v>0</v>
      </c>
      <c r="G157" s="135">
        <f t="shared" si="39"/>
        <v>0</v>
      </c>
      <c r="H157" s="135">
        <f t="shared" si="40"/>
        <v>0</v>
      </c>
      <c r="I157" s="136">
        <f t="shared" si="41"/>
        <v>0</v>
      </c>
    </row>
    <row r="158" spans="1:9">
      <c r="A158" s="27" t="s">
        <v>177</v>
      </c>
      <c r="B158" s="134">
        <v>124119.28</v>
      </c>
      <c r="C158" s="135">
        <v>0</v>
      </c>
      <c r="D158" s="135">
        <v>0</v>
      </c>
      <c r="E158" s="135">
        <v>0</v>
      </c>
      <c r="F158" s="135">
        <v>0</v>
      </c>
      <c r="G158" s="135">
        <f t="shared" si="39"/>
        <v>124119.28</v>
      </c>
      <c r="H158" s="135">
        <f t="shared" si="40"/>
        <v>0</v>
      </c>
      <c r="I158" s="136">
        <f t="shared" si="41"/>
        <v>124119.28</v>
      </c>
    </row>
    <row r="159" spans="1:9">
      <c r="A159" s="27" t="s">
        <v>178</v>
      </c>
      <c r="B159" s="134">
        <v>0</v>
      </c>
      <c r="C159" s="135">
        <v>0</v>
      </c>
      <c r="D159" s="135">
        <v>0</v>
      </c>
      <c r="E159" s="135">
        <v>0</v>
      </c>
      <c r="F159" s="135">
        <v>0</v>
      </c>
      <c r="G159" s="135">
        <f t="shared" si="39"/>
        <v>0</v>
      </c>
      <c r="H159" s="135">
        <f t="shared" si="40"/>
        <v>0</v>
      </c>
      <c r="I159" s="136">
        <f t="shared" si="41"/>
        <v>0</v>
      </c>
    </row>
    <row r="160" spans="1:9">
      <c r="A160" s="27" t="s">
        <v>179</v>
      </c>
      <c r="B160" s="134">
        <v>0</v>
      </c>
      <c r="C160" s="135">
        <v>0</v>
      </c>
      <c r="D160" s="135">
        <v>0</v>
      </c>
      <c r="E160" s="135">
        <v>0</v>
      </c>
      <c r="F160" s="135">
        <v>0</v>
      </c>
      <c r="G160" s="135">
        <f t="shared" si="39"/>
        <v>0</v>
      </c>
      <c r="H160" s="135">
        <f t="shared" si="40"/>
        <v>0</v>
      </c>
      <c r="I160" s="136">
        <f t="shared" si="41"/>
        <v>0</v>
      </c>
    </row>
    <row r="161" spans="1:9">
      <c r="A161" s="27" t="s">
        <v>180</v>
      </c>
      <c r="B161" s="134">
        <v>0</v>
      </c>
      <c r="C161" s="135">
        <v>0</v>
      </c>
      <c r="D161" s="135">
        <v>0</v>
      </c>
      <c r="E161" s="135">
        <v>0</v>
      </c>
      <c r="F161" s="135">
        <v>0</v>
      </c>
      <c r="G161" s="135">
        <f t="shared" si="39"/>
        <v>0</v>
      </c>
      <c r="H161" s="135">
        <f t="shared" si="40"/>
        <v>0</v>
      </c>
      <c r="I161" s="136">
        <f t="shared" si="41"/>
        <v>0</v>
      </c>
    </row>
    <row r="162" spans="1:9">
      <c r="A162" s="27" t="s">
        <v>181</v>
      </c>
      <c r="B162" s="134">
        <v>0</v>
      </c>
      <c r="C162" s="135">
        <v>2110.77</v>
      </c>
      <c r="D162" s="135">
        <v>0</v>
      </c>
      <c r="E162" s="135">
        <v>0</v>
      </c>
      <c r="F162" s="135">
        <v>0</v>
      </c>
      <c r="G162" s="135">
        <f t="shared" si="39"/>
        <v>0</v>
      </c>
      <c r="H162" s="135">
        <f t="shared" si="40"/>
        <v>2110.77</v>
      </c>
      <c r="I162" s="136">
        <f t="shared" si="41"/>
        <v>2110.77</v>
      </c>
    </row>
    <row r="163" spans="1:9">
      <c r="A163" s="27" t="s">
        <v>182</v>
      </c>
      <c r="B163" s="134">
        <v>0</v>
      </c>
      <c r="C163" s="135">
        <v>0</v>
      </c>
      <c r="D163" s="135">
        <v>0</v>
      </c>
      <c r="E163" s="135">
        <v>0</v>
      </c>
      <c r="F163" s="135">
        <v>0</v>
      </c>
      <c r="G163" s="135">
        <f t="shared" si="39"/>
        <v>0</v>
      </c>
      <c r="H163" s="135">
        <f t="shared" si="40"/>
        <v>0</v>
      </c>
      <c r="I163" s="136">
        <f t="shared" si="41"/>
        <v>0</v>
      </c>
    </row>
    <row r="164" spans="1:9">
      <c r="A164" s="27" t="s">
        <v>183</v>
      </c>
      <c r="B164" s="134">
        <v>0</v>
      </c>
      <c r="C164" s="135">
        <v>0</v>
      </c>
      <c r="D164" s="135">
        <v>0</v>
      </c>
      <c r="E164" s="135">
        <v>0</v>
      </c>
      <c r="F164" s="135">
        <v>0</v>
      </c>
      <c r="G164" s="135">
        <f t="shared" si="39"/>
        <v>0</v>
      </c>
      <c r="H164" s="135">
        <f t="shared" si="40"/>
        <v>0</v>
      </c>
      <c r="I164" s="136">
        <f t="shared" si="41"/>
        <v>0</v>
      </c>
    </row>
    <row r="165" spans="1:9">
      <c r="A165" s="27" t="s">
        <v>184</v>
      </c>
      <c r="B165" s="137">
        <v>0</v>
      </c>
      <c r="C165" s="125">
        <v>0</v>
      </c>
      <c r="D165" s="125">
        <v>0</v>
      </c>
      <c r="E165" s="125">
        <v>0</v>
      </c>
      <c r="F165" s="125">
        <v>0</v>
      </c>
      <c r="G165" s="125">
        <f t="shared" si="39"/>
        <v>0</v>
      </c>
      <c r="H165" s="125">
        <f t="shared" si="40"/>
        <v>0</v>
      </c>
      <c r="I165" s="138">
        <f t="shared" si="41"/>
        <v>0</v>
      </c>
    </row>
    <row r="166" spans="1:9">
      <c r="A166" s="27" t="s">
        <v>185</v>
      </c>
      <c r="B166" s="134">
        <f>SUM(B138:B165)</f>
        <v>24439502.479999997</v>
      </c>
      <c r="C166" s="135">
        <f t="shared" ref="C166:I166" si="42">SUM(C138:C165)</f>
        <v>2110.77</v>
      </c>
      <c r="D166" s="135">
        <f t="shared" si="42"/>
        <v>0</v>
      </c>
      <c r="E166" s="135">
        <f t="shared" si="42"/>
        <v>0</v>
      </c>
      <c r="F166" s="135">
        <f t="shared" si="42"/>
        <v>0</v>
      </c>
      <c r="G166" s="135">
        <f t="shared" si="42"/>
        <v>24439502.479999997</v>
      </c>
      <c r="H166" s="135">
        <f t="shared" si="42"/>
        <v>2110.77</v>
      </c>
      <c r="I166" s="136">
        <f t="shared" si="42"/>
        <v>24441613.249999996</v>
      </c>
    </row>
    <row r="167" spans="1:9">
      <c r="A167" s="35" t="s">
        <v>186</v>
      </c>
      <c r="B167" s="134"/>
      <c r="C167" s="135"/>
      <c r="D167" s="135"/>
      <c r="E167" s="135"/>
      <c r="F167" s="135"/>
      <c r="G167" s="135"/>
      <c r="H167" s="135"/>
      <c r="I167" s="136"/>
    </row>
    <row r="168" spans="1:9">
      <c r="A168" s="27" t="s">
        <v>187</v>
      </c>
      <c r="B168" s="134">
        <v>2675136.02999999</v>
      </c>
      <c r="C168" s="135">
        <v>0</v>
      </c>
      <c r="D168" s="135">
        <v>0</v>
      </c>
      <c r="E168" s="135">
        <v>0</v>
      </c>
      <c r="F168" s="135">
        <v>0</v>
      </c>
      <c r="G168" s="135">
        <f t="shared" ref="G168:G203" si="43">B168+E168</f>
        <v>2675136.02999999</v>
      </c>
      <c r="H168" s="135">
        <f t="shared" ref="H168:H203" si="44">C168+F168</f>
        <v>0</v>
      </c>
      <c r="I168" s="136">
        <f t="shared" ref="I168:I203" si="45">SUM(G168:H168)</f>
        <v>2675136.02999999</v>
      </c>
    </row>
    <row r="169" spans="1:9">
      <c r="A169" s="27" t="s">
        <v>188</v>
      </c>
      <c r="B169" s="134">
        <v>1710998.21</v>
      </c>
      <c r="C169" s="135">
        <v>0</v>
      </c>
      <c r="D169" s="135">
        <v>0</v>
      </c>
      <c r="E169" s="135">
        <v>0</v>
      </c>
      <c r="F169" s="135">
        <v>0</v>
      </c>
      <c r="G169" s="135">
        <f t="shared" si="43"/>
        <v>1710998.21</v>
      </c>
      <c r="H169" s="135">
        <f t="shared" si="44"/>
        <v>0</v>
      </c>
      <c r="I169" s="136">
        <f t="shared" si="45"/>
        <v>1710998.21</v>
      </c>
    </row>
    <row r="170" spans="1:9">
      <c r="A170" s="27" t="s">
        <v>189</v>
      </c>
      <c r="B170" s="134">
        <v>1777553.1</v>
      </c>
      <c r="C170" s="135">
        <v>0</v>
      </c>
      <c r="D170" s="135">
        <v>0</v>
      </c>
      <c r="E170" s="135">
        <v>0</v>
      </c>
      <c r="F170" s="135">
        <v>0</v>
      </c>
      <c r="G170" s="135">
        <f t="shared" si="43"/>
        <v>1777553.1</v>
      </c>
      <c r="H170" s="135">
        <f t="shared" si="44"/>
        <v>0</v>
      </c>
      <c r="I170" s="136">
        <f t="shared" si="45"/>
        <v>1777553.1</v>
      </c>
    </row>
    <row r="171" spans="1:9">
      <c r="A171" s="27" t="s">
        <v>190</v>
      </c>
      <c r="B171" s="134">
        <v>2571366.84</v>
      </c>
      <c r="C171" s="135">
        <v>0</v>
      </c>
      <c r="D171" s="135">
        <v>0</v>
      </c>
      <c r="E171" s="135">
        <v>0</v>
      </c>
      <c r="F171" s="135">
        <v>0</v>
      </c>
      <c r="G171" s="135">
        <f t="shared" si="43"/>
        <v>2571366.84</v>
      </c>
      <c r="H171" s="135">
        <f t="shared" si="44"/>
        <v>0</v>
      </c>
      <c r="I171" s="136">
        <f t="shared" si="45"/>
        <v>2571366.84</v>
      </c>
    </row>
    <row r="172" spans="1:9">
      <c r="A172" s="27" t="s">
        <v>191</v>
      </c>
      <c r="B172" s="134">
        <v>4555493.0199999902</v>
      </c>
      <c r="C172" s="135">
        <v>0</v>
      </c>
      <c r="D172" s="135">
        <v>0</v>
      </c>
      <c r="E172" s="135">
        <v>0</v>
      </c>
      <c r="F172" s="135">
        <v>0</v>
      </c>
      <c r="G172" s="135">
        <f t="shared" si="43"/>
        <v>4555493.0199999902</v>
      </c>
      <c r="H172" s="135">
        <f t="shared" si="44"/>
        <v>0</v>
      </c>
      <c r="I172" s="136">
        <f t="shared" si="45"/>
        <v>4555493.0199999902</v>
      </c>
    </row>
    <row r="173" spans="1:9">
      <c r="A173" s="27" t="s">
        <v>192</v>
      </c>
      <c r="B173" s="134">
        <v>142211.94</v>
      </c>
      <c r="C173" s="135">
        <v>0</v>
      </c>
      <c r="D173" s="135">
        <v>0</v>
      </c>
      <c r="E173" s="135">
        <v>0</v>
      </c>
      <c r="F173" s="135">
        <v>0</v>
      </c>
      <c r="G173" s="135">
        <f t="shared" si="43"/>
        <v>142211.94</v>
      </c>
      <c r="H173" s="135">
        <f t="shared" si="44"/>
        <v>0</v>
      </c>
      <c r="I173" s="136">
        <f t="shared" si="45"/>
        <v>142211.94</v>
      </c>
    </row>
    <row r="174" spans="1:9">
      <c r="A174" s="27" t="s">
        <v>193</v>
      </c>
      <c r="B174" s="134">
        <v>1704988.24</v>
      </c>
      <c r="C174" s="135">
        <v>0</v>
      </c>
      <c r="D174" s="135">
        <v>0</v>
      </c>
      <c r="E174" s="135">
        <v>0</v>
      </c>
      <c r="F174" s="135">
        <v>0</v>
      </c>
      <c r="G174" s="135">
        <f t="shared" si="43"/>
        <v>1704988.24</v>
      </c>
      <c r="H174" s="135">
        <f t="shared" si="44"/>
        <v>0</v>
      </c>
      <c r="I174" s="136">
        <f t="shared" si="45"/>
        <v>1704988.24</v>
      </c>
    </row>
    <row r="175" spans="1:9">
      <c r="A175" s="27" t="s">
        <v>194</v>
      </c>
      <c r="B175" s="134">
        <v>3314701.2800000003</v>
      </c>
      <c r="C175" s="135">
        <v>0</v>
      </c>
      <c r="D175" s="135">
        <v>0</v>
      </c>
      <c r="E175" s="135">
        <v>0</v>
      </c>
      <c r="F175" s="135">
        <v>0</v>
      </c>
      <c r="G175" s="135">
        <f t="shared" si="43"/>
        <v>3314701.2800000003</v>
      </c>
      <c r="H175" s="135">
        <f t="shared" si="44"/>
        <v>0</v>
      </c>
      <c r="I175" s="136">
        <f t="shared" si="45"/>
        <v>3314701.2800000003</v>
      </c>
    </row>
    <row r="176" spans="1:9">
      <c r="A176" s="27" t="s">
        <v>195</v>
      </c>
      <c r="B176" s="134">
        <v>12068386.559999999</v>
      </c>
      <c r="C176" s="135">
        <v>0</v>
      </c>
      <c r="D176" s="135">
        <v>0</v>
      </c>
      <c r="E176" s="135">
        <v>0</v>
      </c>
      <c r="F176" s="135">
        <v>0</v>
      </c>
      <c r="G176" s="135">
        <f t="shared" si="43"/>
        <v>12068386.559999999</v>
      </c>
      <c r="H176" s="135">
        <f t="shared" si="44"/>
        <v>0</v>
      </c>
      <c r="I176" s="136">
        <f t="shared" si="45"/>
        <v>12068386.559999999</v>
      </c>
    </row>
    <row r="177" spans="1:9">
      <c r="A177" s="27" t="s">
        <v>196</v>
      </c>
      <c r="B177" s="134">
        <v>1317138.67</v>
      </c>
      <c r="C177" s="135">
        <v>0</v>
      </c>
      <c r="D177" s="135">
        <v>0</v>
      </c>
      <c r="E177" s="135">
        <v>0</v>
      </c>
      <c r="F177" s="135">
        <v>0</v>
      </c>
      <c r="G177" s="135">
        <f t="shared" si="43"/>
        <v>1317138.67</v>
      </c>
      <c r="H177" s="135">
        <f t="shared" si="44"/>
        <v>0</v>
      </c>
      <c r="I177" s="136">
        <f t="shared" si="45"/>
        <v>1317138.67</v>
      </c>
    </row>
    <row r="178" spans="1:9">
      <c r="A178" s="27" t="s">
        <v>197</v>
      </c>
      <c r="B178" s="134">
        <v>541269.58000000007</v>
      </c>
      <c r="C178" s="135">
        <v>0</v>
      </c>
      <c r="D178" s="135">
        <v>0</v>
      </c>
      <c r="E178" s="135">
        <v>0</v>
      </c>
      <c r="F178" s="135">
        <v>0</v>
      </c>
      <c r="G178" s="135">
        <f t="shared" si="43"/>
        <v>541269.58000000007</v>
      </c>
      <c r="H178" s="135">
        <f t="shared" si="44"/>
        <v>0</v>
      </c>
      <c r="I178" s="136">
        <f t="shared" si="45"/>
        <v>541269.58000000007</v>
      </c>
    </row>
    <row r="179" spans="1:9">
      <c r="A179" s="27" t="s">
        <v>198</v>
      </c>
      <c r="B179" s="134">
        <v>-4.9500000000000401</v>
      </c>
      <c r="C179" s="135">
        <v>0</v>
      </c>
      <c r="D179" s="135">
        <v>0</v>
      </c>
      <c r="E179" s="135">
        <v>0</v>
      </c>
      <c r="F179" s="135">
        <v>0</v>
      </c>
      <c r="G179" s="135">
        <f t="shared" si="43"/>
        <v>-4.9500000000000401</v>
      </c>
      <c r="H179" s="135">
        <f t="shared" si="44"/>
        <v>0</v>
      </c>
      <c r="I179" s="136">
        <f t="shared" si="45"/>
        <v>-4.9500000000000401</v>
      </c>
    </row>
    <row r="180" spans="1:9">
      <c r="A180" s="27" t="s">
        <v>199</v>
      </c>
      <c r="B180" s="134">
        <v>1486798.51</v>
      </c>
      <c r="C180" s="135">
        <v>0</v>
      </c>
      <c r="D180" s="135">
        <v>0</v>
      </c>
      <c r="E180" s="135">
        <v>0</v>
      </c>
      <c r="F180" s="135">
        <v>0</v>
      </c>
      <c r="G180" s="135">
        <f t="shared" si="43"/>
        <v>1486798.51</v>
      </c>
      <c r="H180" s="135">
        <f t="shared" si="44"/>
        <v>0</v>
      </c>
      <c r="I180" s="136">
        <f t="shared" si="45"/>
        <v>1486798.51</v>
      </c>
    </row>
    <row r="181" spans="1:9">
      <c r="A181" s="27" t="s">
        <v>200</v>
      </c>
      <c r="B181" s="134">
        <v>34730225.140000001</v>
      </c>
      <c r="C181" s="135">
        <v>0</v>
      </c>
      <c r="D181" s="135">
        <v>0</v>
      </c>
      <c r="E181" s="135">
        <v>0</v>
      </c>
      <c r="F181" s="135">
        <v>0</v>
      </c>
      <c r="G181" s="135">
        <f t="shared" si="43"/>
        <v>34730225.140000001</v>
      </c>
      <c r="H181" s="135">
        <f t="shared" si="44"/>
        <v>0</v>
      </c>
      <c r="I181" s="136">
        <f t="shared" si="45"/>
        <v>34730225.140000001</v>
      </c>
    </row>
    <row r="182" spans="1:9">
      <c r="A182" s="27" t="s">
        <v>201</v>
      </c>
      <c r="B182" s="134">
        <v>12006810.93</v>
      </c>
      <c r="C182" s="135">
        <v>0</v>
      </c>
      <c r="D182" s="135">
        <v>0</v>
      </c>
      <c r="E182" s="135">
        <v>0</v>
      </c>
      <c r="F182" s="135">
        <v>0</v>
      </c>
      <c r="G182" s="135">
        <f t="shared" si="43"/>
        <v>12006810.93</v>
      </c>
      <c r="H182" s="135">
        <f t="shared" si="44"/>
        <v>0</v>
      </c>
      <c r="I182" s="136">
        <f t="shared" si="45"/>
        <v>12006810.93</v>
      </c>
    </row>
    <row r="183" spans="1:9">
      <c r="A183" s="27" t="s">
        <v>202</v>
      </c>
      <c r="B183" s="134">
        <v>171037.47</v>
      </c>
      <c r="C183" s="135">
        <v>0</v>
      </c>
      <c r="D183" s="135">
        <v>0</v>
      </c>
      <c r="E183" s="135">
        <v>0</v>
      </c>
      <c r="F183" s="135">
        <v>0</v>
      </c>
      <c r="G183" s="135">
        <f t="shared" si="43"/>
        <v>171037.47</v>
      </c>
      <c r="H183" s="135">
        <f t="shared" si="44"/>
        <v>0</v>
      </c>
      <c r="I183" s="136">
        <f t="shared" si="45"/>
        <v>171037.47</v>
      </c>
    </row>
    <row r="184" spans="1:9">
      <c r="A184" s="27" t="s">
        <v>203</v>
      </c>
      <c r="B184" s="134">
        <v>1958091.5599999989</v>
      </c>
      <c r="C184" s="135">
        <v>0</v>
      </c>
      <c r="D184" s="135">
        <v>0</v>
      </c>
      <c r="E184" s="135">
        <v>0</v>
      </c>
      <c r="F184" s="135">
        <v>0</v>
      </c>
      <c r="G184" s="135">
        <f t="shared" si="43"/>
        <v>1958091.5599999989</v>
      </c>
      <c r="H184" s="135">
        <f t="shared" si="44"/>
        <v>0</v>
      </c>
      <c r="I184" s="136">
        <f t="shared" si="45"/>
        <v>1958091.5599999989</v>
      </c>
    </row>
    <row r="185" spans="1:9">
      <c r="A185" s="27" t="s">
        <v>204</v>
      </c>
      <c r="B185" s="134">
        <v>519036.87999999896</v>
      </c>
      <c r="C185" s="135">
        <v>0</v>
      </c>
      <c r="D185" s="135">
        <v>0</v>
      </c>
      <c r="E185" s="135">
        <v>0</v>
      </c>
      <c r="F185" s="135">
        <v>0</v>
      </c>
      <c r="G185" s="135">
        <f t="shared" si="43"/>
        <v>519036.87999999896</v>
      </c>
      <c r="H185" s="135">
        <f t="shared" si="44"/>
        <v>0</v>
      </c>
      <c r="I185" s="136">
        <f t="shared" si="45"/>
        <v>519036.87999999896</v>
      </c>
    </row>
    <row r="186" spans="1:9">
      <c r="A186" s="27" t="s">
        <v>205</v>
      </c>
      <c r="B186" s="134">
        <v>0</v>
      </c>
      <c r="C186" s="135">
        <v>0</v>
      </c>
      <c r="D186" s="135">
        <v>0</v>
      </c>
      <c r="E186" s="135">
        <v>0</v>
      </c>
      <c r="F186" s="135">
        <v>0</v>
      </c>
      <c r="G186" s="135">
        <f t="shared" si="43"/>
        <v>0</v>
      </c>
      <c r="H186" s="135">
        <f t="shared" si="44"/>
        <v>0</v>
      </c>
      <c r="I186" s="136">
        <f t="shared" si="45"/>
        <v>0</v>
      </c>
    </row>
    <row r="187" spans="1:9">
      <c r="A187" s="27" t="s">
        <v>206</v>
      </c>
      <c r="B187" s="134">
        <v>0</v>
      </c>
      <c r="C187" s="135">
        <v>2408128.4699999997</v>
      </c>
      <c r="D187" s="135">
        <v>0</v>
      </c>
      <c r="E187" s="135">
        <v>0</v>
      </c>
      <c r="F187" s="135">
        <v>0</v>
      </c>
      <c r="G187" s="135">
        <f t="shared" si="43"/>
        <v>0</v>
      </c>
      <c r="H187" s="135">
        <f t="shared" si="44"/>
        <v>2408128.4699999997</v>
      </c>
      <c r="I187" s="136">
        <f t="shared" si="45"/>
        <v>2408128.4699999997</v>
      </c>
    </row>
    <row r="188" spans="1:9">
      <c r="A188" s="27" t="s">
        <v>207</v>
      </c>
      <c r="B188" s="134">
        <v>0</v>
      </c>
      <c r="C188" s="135">
        <v>248128.58</v>
      </c>
      <c r="D188" s="135">
        <v>0</v>
      </c>
      <c r="E188" s="135">
        <v>0</v>
      </c>
      <c r="F188" s="135">
        <v>0</v>
      </c>
      <c r="G188" s="135">
        <f t="shared" si="43"/>
        <v>0</v>
      </c>
      <c r="H188" s="135">
        <f t="shared" si="44"/>
        <v>248128.58</v>
      </c>
      <c r="I188" s="136">
        <f t="shared" si="45"/>
        <v>248128.58</v>
      </c>
    </row>
    <row r="189" spans="1:9">
      <c r="A189" s="27" t="s">
        <v>208</v>
      </c>
      <c r="B189" s="134">
        <v>0</v>
      </c>
      <c r="C189" s="135">
        <v>17766601.990000002</v>
      </c>
      <c r="D189" s="135">
        <v>0</v>
      </c>
      <c r="E189" s="135">
        <v>0</v>
      </c>
      <c r="F189" s="135">
        <v>0</v>
      </c>
      <c r="G189" s="135">
        <f t="shared" si="43"/>
        <v>0</v>
      </c>
      <c r="H189" s="135">
        <f t="shared" si="44"/>
        <v>17766601.990000002</v>
      </c>
      <c r="I189" s="136">
        <f t="shared" si="45"/>
        <v>17766601.990000002</v>
      </c>
    </row>
    <row r="190" spans="1:9">
      <c r="A190" s="27" t="s">
        <v>209</v>
      </c>
      <c r="B190" s="134">
        <v>0</v>
      </c>
      <c r="C190" s="135">
        <v>1746479.5299999998</v>
      </c>
      <c r="D190" s="135">
        <v>0</v>
      </c>
      <c r="E190" s="135">
        <v>0</v>
      </c>
      <c r="F190" s="135">
        <v>0</v>
      </c>
      <c r="G190" s="135">
        <f t="shared" si="43"/>
        <v>0</v>
      </c>
      <c r="H190" s="135">
        <f t="shared" si="44"/>
        <v>1746479.5299999998</v>
      </c>
      <c r="I190" s="136">
        <f t="shared" si="45"/>
        <v>1746479.5299999998</v>
      </c>
    </row>
    <row r="191" spans="1:9">
      <c r="A191" s="27" t="s">
        <v>210</v>
      </c>
      <c r="B191" s="134">
        <v>0</v>
      </c>
      <c r="C191" s="135">
        <v>449171.91000000003</v>
      </c>
      <c r="D191" s="135">
        <v>0</v>
      </c>
      <c r="E191" s="135">
        <v>0</v>
      </c>
      <c r="F191" s="135">
        <v>0</v>
      </c>
      <c r="G191" s="135">
        <f t="shared" si="43"/>
        <v>0</v>
      </c>
      <c r="H191" s="135">
        <f t="shared" si="44"/>
        <v>449171.91000000003</v>
      </c>
      <c r="I191" s="136">
        <f t="shared" si="45"/>
        <v>449171.91000000003</v>
      </c>
    </row>
    <row r="192" spans="1:9">
      <c r="A192" s="27" t="s">
        <v>211</v>
      </c>
      <c r="B192" s="134">
        <v>0</v>
      </c>
      <c r="C192" s="135">
        <v>2859450.9699999997</v>
      </c>
      <c r="D192" s="135">
        <v>0</v>
      </c>
      <c r="E192" s="135">
        <v>0</v>
      </c>
      <c r="F192" s="135">
        <v>0</v>
      </c>
      <c r="G192" s="135">
        <f t="shared" si="43"/>
        <v>0</v>
      </c>
      <c r="H192" s="135">
        <f t="shared" si="44"/>
        <v>2859450.9699999997</v>
      </c>
      <c r="I192" s="136">
        <f t="shared" si="45"/>
        <v>2859450.9699999997</v>
      </c>
    </row>
    <row r="193" spans="1:9">
      <c r="A193" s="27" t="s">
        <v>212</v>
      </c>
      <c r="B193" s="134">
        <v>0</v>
      </c>
      <c r="C193" s="135">
        <v>3502702.8799999896</v>
      </c>
      <c r="D193" s="135">
        <v>0</v>
      </c>
      <c r="E193" s="135">
        <v>0</v>
      </c>
      <c r="F193" s="135">
        <v>0</v>
      </c>
      <c r="G193" s="135">
        <f t="shared" si="43"/>
        <v>0</v>
      </c>
      <c r="H193" s="135">
        <f t="shared" si="44"/>
        <v>3502702.8799999896</v>
      </c>
      <c r="I193" s="136">
        <f t="shared" si="45"/>
        <v>3502702.8799999896</v>
      </c>
    </row>
    <row r="194" spans="1:9">
      <c r="A194" s="27" t="s">
        <v>213</v>
      </c>
      <c r="B194" s="134">
        <v>0</v>
      </c>
      <c r="C194" s="135">
        <v>14763703.899999999</v>
      </c>
      <c r="D194" s="135">
        <v>0</v>
      </c>
      <c r="E194" s="135">
        <v>0</v>
      </c>
      <c r="F194" s="135">
        <v>0</v>
      </c>
      <c r="G194" s="135">
        <f t="shared" si="43"/>
        <v>0</v>
      </c>
      <c r="H194" s="135">
        <f t="shared" si="44"/>
        <v>14763703.899999999</v>
      </c>
      <c r="I194" s="136">
        <f t="shared" si="45"/>
        <v>14763703.899999999</v>
      </c>
    </row>
    <row r="195" spans="1:9">
      <c r="A195" s="27" t="s">
        <v>214</v>
      </c>
      <c r="B195" s="134">
        <v>0</v>
      </c>
      <c r="C195" s="135">
        <v>219295.23</v>
      </c>
      <c r="D195" s="135">
        <v>0</v>
      </c>
      <c r="E195" s="135">
        <v>0</v>
      </c>
      <c r="F195" s="135">
        <v>0</v>
      </c>
      <c r="G195" s="135">
        <f t="shared" si="43"/>
        <v>0</v>
      </c>
      <c r="H195" s="135">
        <f t="shared" si="44"/>
        <v>219295.23</v>
      </c>
      <c r="I195" s="136">
        <f t="shared" si="45"/>
        <v>219295.23</v>
      </c>
    </row>
    <row r="196" spans="1:9">
      <c r="A196" s="27" t="s">
        <v>215</v>
      </c>
      <c r="B196" s="134">
        <v>0</v>
      </c>
      <c r="C196" s="135">
        <v>58127.79</v>
      </c>
      <c r="D196" s="135">
        <v>0</v>
      </c>
      <c r="E196" s="135">
        <v>0</v>
      </c>
      <c r="F196" s="135">
        <v>0</v>
      </c>
      <c r="G196" s="135">
        <f t="shared" si="43"/>
        <v>0</v>
      </c>
      <c r="H196" s="135">
        <f t="shared" si="44"/>
        <v>58127.79</v>
      </c>
      <c r="I196" s="136">
        <f t="shared" si="45"/>
        <v>58127.79</v>
      </c>
    </row>
    <row r="197" spans="1:9">
      <c r="A197" s="27" t="s">
        <v>216</v>
      </c>
      <c r="B197" s="134">
        <v>0</v>
      </c>
      <c r="C197" s="135">
        <v>134870.25</v>
      </c>
      <c r="D197" s="135">
        <v>0</v>
      </c>
      <c r="E197" s="135">
        <v>0</v>
      </c>
      <c r="F197" s="135">
        <v>0</v>
      </c>
      <c r="G197" s="135">
        <f t="shared" si="43"/>
        <v>0</v>
      </c>
      <c r="H197" s="135">
        <f t="shared" si="44"/>
        <v>134870.25</v>
      </c>
      <c r="I197" s="136">
        <f t="shared" si="45"/>
        <v>134870.25</v>
      </c>
    </row>
    <row r="198" spans="1:9">
      <c r="A198" s="27" t="s">
        <v>217</v>
      </c>
      <c r="B198" s="134">
        <v>0</v>
      </c>
      <c r="C198" s="135">
        <v>8510356.9800000004</v>
      </c>
      <c r="D198" s="135">
        <v>0</v>
      </c>
      <c r="E198" s="135">
        <v>0</v>
      </c>
      <c r="F198" s="135">
        <v>0</v>
      </c>
      <c r="G198" s="135">
        <f t="shared" si="43"/>
        <v>0</v>
      </c>
      <c r="H198" s="135">
        <f t="shared" si="44"/>
        <v>8510356.9800000004</v>
      </c>
      <c r="I198" s="136">
        <f t="shared" si="45"/>
        <v>8510356.9800000004</v>
      </c>
    </row>
    <row r="199" spans="1:9">
      <c r="A199" s="27" t="s">
        <v>218</v>
      </c>
      <c r="B199" s="134">
        <v>0</v>
      </c>
      <c r="C199" s="135">
        <v>776080.37</v>
      </c>
      <c r="D199" s="135">
        <v>0</v>
      </c>
      <c r="E199" s="135">
        <v>0</v>
      </c>
      <c r="F199" s="135">
        <v>0</v>
      </c>
      <c r="G199" s="135">
        <f t="shared" si="43"/>
        <v>0</v>
      </c>
      <c r="H199" s="135">
        <f t="shared" si="44"/>
        <v>776080.37</v>
      </c>
      <c r="I199" s="136">
        <f t="shared" si="45"/>
        <v>776080.37</v>
      </c>
    </row>
    <row r="200" spans="1:9">
      <c r="A200" s="27" t="s">
        <v>219</v>
      </c>
      <c r="B200" s="134">
        <v>0</v>
      </c>
      <c r="C200" s="135">
        <v>356292.56999999902</v>
      </c>
      <c r="D200" s="135">
        <v>0</v>
      </c>
      <c r="E200" s="135">
        <v>0</v>
      </c>
      <c r="F200" s="135">
        <v>0</v>
      </c>
      <c r="G200" s="135">
        <f t="shared" si="43"/>
        <v>0</v>
      </c>
      <c r="H200" s="135">
        <f t="shared" si="44"/>
        <v>356292.56999999902</v>
      </c>
      <c r="I200" s="136">
        <f t="shared" si="45"/>
        <v>356292.56999999902</v>
      </c>
    </row>
    <row r="201" spans="1:9">
      <c r="A201" s="27" t="s">
        <v>220</v>
      </c>
      <c r="B201" s="134">
        <v>0</v>
      </c>
      <c r="C201" s="135">
        <v>4750713.2199999895</v>
      </c>
      <c r="D201" s="135">
        <v>0</v>
      </c>
      <c r="E201" s="135">
        <v>0</v>
      </c>
      <c r="F201" s="135">
        <v>0</v>
      </c>
      <c r="G201" s="135">
        <f t="shared" si="43"/>
        <v>0</v>
      </c>
      <c r="H201" s="135">
        <f t="shared" si="44"/>
        <v>4750713.2199999895</v>
      </c>
      <c r="I201" s="136">
        <f t="shared" si="45"/>
        <v>4750713.2199999895</v>
      </c>
    </row>
    <row r="202" spans="1:9">
      <c r="A202" s="27" t="s">
        <v>221</v>
      </c>
      <c r="B202" s="134">
        <v>0</v>
      </c>
      <c r="C202" s="135">
        <v>1038755.6799999999</v>
      </c>
      <c r="D202" s="135">
        <v>0</v>
      </c>
      <c r="E202" s="135">
        <v>0</v>
      </c>
      <c r="F202" s="135">
        <v>0</v>
      </c>
      <c r="G202" s="135">
        <f t="shared" si="43"/>
        <v>0</v>
      </c>
      <c r="H202" s="135">
        <f t="shared" si="44"/>
        <v>1038755.6799999999</v>
      </c>
      <c r="I202" s="136">
        <f t="shared" si="45"/>
        <v>1038755.6799999999</v>
      </c>
    </row>
    <row r="203" spans="1:9">
      <c r="A203" s="27" t="s">
        <v>222</v>
      </c>
      <c r="B203" s="137">
        <v>0</v>
      </c>
      <c r="C203" s="125">
        <v>585307.78</v>
      </c>
      <c r="D203" s="125">
        <v>0</v>
      </c>
      <c r="E203" s="125">
        <v>0</v>
      </c>
      <c r="F203" s="125">
        <v>0</v>
      </c>
      <c r="G203" s="125">
        <f t="shared" si="43"/>
        <v>0</v>
      </c>
      <c r="H203" s="125">
        <f t="shared" si="44"/>
        <v>585307.78</v>
      </c>
      <c r="I203" s="138">
        <f t="shared" si="45"/>
        <v>585307.78</v>
      </c>
    </row>
    <row r="204" spans="1:9">
      <c r="A204" s="27" t="s">
        <v>223</v>
      </c>
      <c r="B204" s="134">
        <f>SUM(B168:B203)</f>
        <v>83251239.00999999</v>
      </c>
      <c r="C204" s="135">
        <f t="shared" ref="C204:I204" si="46">SUM(C168:C203)</f>
        <v>60174168.099999979</v>
      </c>
      <c r="D204" s="135">
        <f t="shared" si="46"/>
        <v>0</v>
      </c>
      <c r="E204" s="135">
        <f t="shared" si="46"/>
        <v>0</v>
      </c>
      <c r="F204" s="135">
        <f t="shared" si="46"/>
        <v>0</v>
      </c>
      <c r="G204" s="135">
        <f t="shared" si="46"/>
        <v>83251239.00999999</v>
      </c>
      <c r="H204" s="135">
        <f t="shared" si="46"/>
        <v>60174168.099999979</v>
      </c>
      <c r="I204" s="136">
        <f t="shared" si="46"/>
        <v>143425407.10999998</v>
      </c>
    </row>
    <row r="205" spans="1:9">
      <c r="A205" s="28" t="s">
        <v>224</v>
      </c>
      <c r="B205" s="134"/>
      <c r="C205" s="135"/>
      <c r="D205" s="135"/>
      <c r="E205" s="135"/>
      <c r="F205" s="135"/>
      <c r="G205" s="135"/>
      <c r="H205" s="135"/>
      <c r="I205" s="136"/>
    </row>
    <row r="206" spans="1:9">
      <c r="A206" s="27" t="s">
        <v>225</v>
      </c>
      <c r="B206" s="134">
        <v>0</v>
      </c>
      <c r="C206" s="135">
        <v>0</v>
      </c>
      <c r="D206" s="135">
        <v>225454.43</v>
      </c>
      <c r="E206" s="135">
        <v>130943.875696</v>
      </c>
      <c r="F206" s="135">
        <v>94510.554304000005</v>
      </c>
      <c r="G206" s="135">
        <f t="shared" ref="G206:G210" si="47">B206+E206</f>
        <v>130943.875696</v>
      </c>
      <c r="H206" s="135">
        <f t="shared" ref="H206:H210" si="48">C206+F206</f>
        <v>94510.554304000005</v>
      </c>
      <c r="I206" s="136">
        <f t="shared" ref="I206:I210" si="49">SUM(G206:H206)</f>
        <v>225454.43</v>
      </c>
    </row>
    <row r="207" spans="1:9">
      <c r="A207" s="27" t="s">
        <v>226</v>
      </c>
      <c r="B207" s="134">
        <v>10297609.5</v>
      </c>
      <c r="C207" s="135">
        <v>7598437.6899999995</v>
      </c>
      <c r="D207" s="135">
        <v>1481683.85</v>
      </c>
      <c r="E207" s="135">
        <v>927385.88241900003</v>
      </c>
      <c r="F207" s="135">
        <v>554297.96758099901</v>
      </c>
      <c r="G207" s="135">
        <f t="shared" si="47"/>
        <v>11224995.382418999</v>
      </c>
      <c r="H207" s="135">
        <f t="shared" si="48"/>
        <v>8152735.6575809987</v>
      </c>
      <c r="I207" s="136">
        <f t="shared" si="49"/>
        <v>19377731.039999999</v>
      </c>
    </row>
    <row r="208" spans="1:9">
      <c r="A208" s="27" t="s">
        <v>227</v>
      </c>
      <c r="B208" s="134">
        <v>1111461.81</v>
      </c>
      <c r="C208" s="135">
        <v>1326243.32</v>
      </c>
      <c r="D208" s="135">
        <v>37890442.9099999</v>
      </c>
      <c r="E208" s="135">
        <v>22006769.1366239</v>
      </c>
      <c r="F208" s="135">
        <v>15883673.773375999</v>
      </c>
      <c r="G208" s="135">
        <f t="shared" si="47"/>
        <v>23118230.946623899</v>
      </c>
      <c r="H208" s="135">
        <f t="shared" si="48"/>
        <v>17209917.093375999</v>
      </c>
      <c r="I208" s="136">
        <f t="shared" si="49"/>
        <v>40328148.039999902</v>
      </c>
    </row>
    <row r="209" spans="1:9">
      <c r="A209" s="27" t="s">
        <v>228</v>
      </c>
      <c r="B209" s="134">
        <v>18738362.699999999</v>
      </c>
      <c r="C209" s="135">
        <v>4330979.2799999993</v>
      </c>
      <c r="D209" s="135">
        <v>6637.31</v>
      </c>
      <c r="E209" s="135">
        <v>4353.41</v>
      </c>
      <c r="F209" s="135">
        <v>2283.9</v>
      </c>
      <c r="G209" s="135">
        <f t="shared" si="47"/>
        <v>18742716.109999999</v>
      </c>
      <c r="H209" s="135">
        <f t="shared" si="48"/>
        <v>4333263.18</v>
      </c>
      <c r="I209" s="136">
        <f t="shared" si="49"/>
        <v>23075979.289999999</v>
      </c>
    </row>
    <row r="210" spans="1:9">
      <c r="A210" s="27" t="s">
        <v>229</v>
      </c>
      <c r="B210" s="137">
        <v>0</v>
      </c>
      <c r="C210" s="125">
        <v>0</v>
      </c>
      <c r="D210" s="125">
        <v>0</v>
      </c>
      <c r="E210" s="125">
        <v>0</v>
      </c>
      <c r="F210" s="125">
        <v>0</v>
      </c>
      <c r="G210" s="125">
        <f t="shared" si="47"/>
        <v>0</v>
      </c>
      <c r="H210" s="125">
        <f t="shared" si="48"/>
        <v>0</v>
      </c>
      <c r="I210" s="138">
        <f t="shared" si="49"/>
        <v>0</v>
      </c>
    </row>
    <row r="211" spans="1:9">
      <c r="A211" s="27" t="s">
        <v>230</v>
      </c>
      <c r="B211" s="134">
        <f>SUM(B206:B210)</f>
        <v>30147434.009999998</v>
      </c>
      <c r="C211" s="135">
        <f t="shared" ref="C211:I211" si="50">SUM(C206:C210)</f>
        <v>13255660.289999999</v>
      </c>
      <c r="D211" s="135">
        <f t="shared" si="50"/>
        <v>39604218.499999903</v>
      </c>
      <c r="E211" s="135">
        <f t="shared" si="50"/>
        <v>23069452.304738902</v>
      </c>
      <c r="F211" s="135">
        <f t="shared" si="50"/>
        <v>16534766.195260998</v>
      </c>
      <c r="G211" s="135">
        <f t="shared" si="50"/>
        <v>53216886.314738899</v>
      </c>
      <c r="H211" s="135">
        <f t="shared" si="50"/>
        <v>29790426.485260997</v>
      </c>
      <c r="I211" s="136">
        <f t="shared" si="50"/>
        <v>83007312.799999893</v>
      </c>
    </row>
    <row r="212" spans="1:9">
      <c r="A212" s="28" t="s">
        <v>231</v>
      </c>
      <c r="B212" s="134"/>
      <c r="C212" s="135"/>
      <c r="D212" s="135"/>
      <c r="E212" s="135"/>
      <c r="F212" s="135"/>
      <c r="G212" s="135"/>
      <c r="H212" s="135"/>
      <c r="I212" s="136"/>
    </row>
    <row r="213" spans="1:9">
      <c r="A213" s="27" t="s">
        <v>232</v>
      </c>
      <c r="B213" s="134">
        <v>17603215.82</v>
      </c>
      <c r="C213" s="135">
        <v>4890170.3499999996</v>
      </c>
      <c r="D213" s="135">
        <v>1163430.49</v>
      </c>
      <c r="E213" s="135">
        <v>675720.10132799996</v>
      </c>
      <c r="F213" s="135">
        <v>487710.38867200003</v>
      </c>
      <c r="G213" s="135">
        <f t="shared" ref="G213:G219" si="51">B213+E213</f>
        <v>18278935.921328001</v>
      </c>
      <c r="H213" s="135">
        <f t="shared" ref="H213:H219" si="52">C213+F213</f>
        <v>5377880.7386719994</v>
      </c>
      <c r="I213" s="136">
        <f t="shared" ref="I213:I219" si="53">SUM(G213:H213)</f>
        <v>23656816.66</v>
      </c>
    </row>
    <row r="214" spans="1:9">
      <c r="A214" s="27" t="s">
        <v>233</v>
      </c>
      <c r="B214" s="134">
        <v>1843574.6800000002</v>
      </c>
      <c r="C214" s="135">
        <v>533547.31999999995</v>
      </c>
      <c r="D214" s="135">
        <v>2088370.16</v>
      </c>
      <c r="E214" s="135">
        <v>1212925.4873919999</v>
      </c>
      <c r="F214" s="135">
        <v>875444.67260799999</v>
      </c>
      <c r="G214" s="135">
        <f t="shared" si="51"/>
        <v>3056500.1673920001</v>
      </c>
      <c r="H214" s="135">
        <f t="shared" si="52"/>
        <v>1408991.9926080001</v>
      </c>
      <c r="I214" s="136">
        <f t="shared" si="53"/>
        <v>4465492.16</v>
      </c>
    </row>
    <row r="215" spans="1:9">
      <c r="A215" s="27" t="s">
        <v>234</v>
      </c>
      <c r="B215" s="134">
        <v>0</v>
      </c>
      <c r="C215" s="135">
        <v>0</v>
      </c>
      <c r="D215" s="135">
        <v>1538</v>
      </c>
      <c r="E215" s="135">
        <v>893.28700800000001</v>
      </c>
      <c r="F215" s="135">
        <v>644.71299199999999</v>
      </c>
      <c r="G215" s="135">
        <f t="shared" si="51"/>
        <v>893.28700800000001</v>
      </c>
      <c r="H215" s="135">
        <f t="shared" si="52"/>
        <v>644.71299199999999</v>
      </c>
      <c r="I215" s="136">
        <f t="shared" si="53"/>
        <v>1538</v>
      </c>
    </row>
    <row r="216" spans="1:9">
      <c r="A216" s="27" t="s">
        <v>235</v>
      </c>
      <c r="B216" s="134">
        <v>0</v>
      </c>
      <c r="C216" s="135">
        <v>0</v>
      </c>
      <c r="D216" s="135">
        <v>0</v>
      </c>
      <c r="E216" s="135">
        <v>0</v>
      </c>
      <c r="F216" s="135">
        <v>0</v>
      </c>
      <c r="G216" s="135">
        <f t="shared" si="51"/>
        <v>0</v>
      </c>
      <c r="H216" s="135">
        <f t="shared" si="52"/>
        <v>0</v>
      </c>
      <c r="I216" s="136">
        <f t="shared" si="53"/>
        <v>0</v>
      </c>
    </row>
    <row r="217" spans="1:9">
      <c r="A217" s="27" t="s">
        <v>236</v>
      </c>
      <c r="B217" s="134">
        <v>1101784.58</v>
      </c>
      <c r="C217" s="135">
        <v>0</v>
      </c>
      <c r="D217" s="135">
        <v>-510279.26999999996</v>
      </c>
      <c r="E217" s="135">
        <v>-296369.97583999997</v>
      </c>
      <c r="F217" s="135">
        <v>-213909.29415999999</v>
      </c>
      <c r="G217" s="135">
        <f t="shared" si="51"/>
        <v>805414.6041600001</v>
      </c>
      <c r="H217" s="135">
        <f t="shared" si="52"/>
        <v>-213909.29415999999</v>
      </c>
      <c r="I217" s="136">
        <f t="shared" si="53"/>
        <v>591505.31000000006</v>
      </c>
    </row>
    <row r="218" spans="1:9">
      <c r="A218" s="27" t="s">
        <v>237</v>
      </c>
      <c r="B218" s="134">
        <v>0</v>
      </c>
      <c r="C218" s="135">
        <v>0</v>
      </c>
      <c r="D218" s="135">
        <v>0</v>
      </c>
      <c r="E218" s="135">
        <v>0</v>
      </c>
      <c r="F218" s="135">
        <v>0</v>
      </c>
      <c r="G218" s="135">
        <f t="shared" si="51"/>
        <v>0</v>
      </c>
      <c r="H218" s="135">
        <f t="shared" si="52"/>
        <v>0</v>
      </c>
      <c r="I218" s="136">
        <f t="shared" si="53"/>
        <v>0</v>
      </c>
    </row>
    <row r="219" spans="1:9">
      <c r="A219" s="27" t="s">
        <v>238</v>
      </c>
      <c r="B219" s="137">
        <v>0</v>
      </c>
      <c r="C219" s="125">
        <v>0</v>
      </c>
      <c r="D219" s="125">
        <v>0</v>
      </c>
      <c r="E219" s="125">
        <v>0</v>
      </c>
      <c r="F219" s="125">
        <v>0</v>
      </c>
      <c r="G219" s="125">
        <f t="shared" si="51"/>
        <v>0</v>
      </c>
      <c r="H219" s="125">
        <f t="shared" si="52"/>
        <v>0</v>
      </c>
      <c r="I219" s="138">
        <f t="shared" si="53"/>
        <v>0</v>
      </c>
    </row>
    <row r="220" spans="1:9">
      <c r="A220" s="27" t="s">
        <v>239</v>
      </c>
      <c r="B220" s="134">
        <f>SUM(B213:B219)</f>
        <v>20548575.079999998</v>
      </c>
      <c r="C220" s="135">
        <f t="shared" ref="C220:I220" si="54">SUM(C213:C219)</f>
        <v>5423717.6699999999</v>
      </c>
      <c r="D220" s="135">
        <f t="shared" si="54"/>
        <v>2743059.38</v>
      </c>
      <c r="E220" s="135">
        <f t="shared" si="54"/>
        <v>1593168.899888</v>
      </c>
      <c r="F220" s="135">
        <f t="shared" si="54"/>
        <v>1149890.4801119999</v>
      </c>
      <c r="G220" s="135">
        <f t="shared" si="54"/>
        <v>22141743.979888</v>
      </c>
      <c r="H220" s="135">
        <f t="shared" si="54"/>
        <v>6573608.1501119994</v>
      </c>
      <c r="I220" s="136">
        <f t="shared" si="54"/>
        <v>28715352.129999999</v>
      </c>
    </row>
    <row r="221" spans="1:9">
      <c r="A221" s="28" t="s">
        <v>240</v>
      </c>
      <c r="B221" s="134"/>
      <c r="C221" s="135"/>
      <c r="D221" s="135"/>
      <c r="E221" s="135"/>
      <c r="F221" s="135"/>
      <c r="G221" s="135"/>
      <c r="H221" s="135"/>
      <c r="I221" s="136"/>
    </row>
    <row r="222" spans="1:9">
      <c r="A222" s="31" t="s">
        <v>241</v>
      </c>
      <c r="B222" s="137">
        <v>97087902.950000003</v>
      </c>
      <c r="C222" s="125">
        <v>14625833.34</v>
      </c>
      <c r="D222" s="125">
        <v>0</v>
      </c>
      <c r="E222" s="125">
        <v>0</v>
      </c>
      <c r="F222" s="125">
        <v>0</v>
      </c>
      <c r="G222" s="125">
        <f t="shared" ref="G222" si="55">B222+E222</f>
        <v>97087902.950000003</v>
      </c>
      <c r="H222" s="125">
        <f t="shared" ref="H222" si="56">C222+F222</f>
        <v>14625833.34</v>
      </c>
      <c r="I222" s="138">
        <f t="shared" ref="I222" si="57">SUM(G222:H222)</f>
        <v>111713736.29000001</v>
      </c>
    </row>
    <row r="223" spans="1:9">
      <c r="A223" s="27" t="s">
        <v>242</v>
      </c>
      <c r="B223" s="134">
        <f>SUM(B222)</f>
        <v>97087902.950000003</v>
      </c>
      <c r="C223" s="135">
        <f t="shared" ref="C223:I223" si="58">SUM(C222)</f>
        <v>14625833.34</v>
      </c>
      <c r="D223" s="135">
        <f t="shared" si="58"/>
        <v>0</v>
      </c>
      <c r="E223" s="135">
        <f t="shared" si="58"/>
        <v>0</v>
      </c>
      <c r="F223" s="135">
        <f t="shared" si="58"/>
        <v>0</v>
      </c>
      <c r="G223" s="135">
        <f t="shared" si="58"/>
        <v>97087902.950000003</v>
      </c>
      <c r="H223" s="135">
        <f t="shared" si="58"/>
        <v>14625833.34</v>
      </c>
      <c r="I223" s="136">
        <f t="shared" si="58"/>
        <v>111713736.29000001</v>
      </c>
    </row>
    <row r="224" spans="1:9">
      <c r="A224" s="28" t="s">
        <v>243</v>
      </c>
      <c r="B224" s="139"/>
      <c r="C224" s="140"/>
      <c r="D224" s="140"/>
      <c r="E224" s="140"/>
      <c r="F224" s="140"/>
      <c r="G224" s="140"/>
      <c r="H224" s="140"/>
      <c r="I224" s="141"/>
    </row>
    <row r="225" spans="1:9">
      <c r="A225" s="27" t="s">
        <v>244</v>
      </c>
      <c r="B225" s="134">
        <v>4033840</v>
      </c>
      <c r="C225" s="135">
        <v>1153281.8799999999</v>
      </c>
      <c r="D225" s="135">
        <v>67192406.760000005</v>
      </c>
      <c r="E225" s="135">
        <v>44071499.777403899</v>
      </c>
      <c r="F225" s="135">
        <v>23120906.982595991</v>
      </c>
      <c r="G225" s="135">
        <f t="shared" ref="G225:G237" si="59">B225+E225</f>
        <v>48105339.777403899</v>
      </c>
      <c r="H225" s="135">
        <f t="shared" ref="H225:H237" si="60">C225+F225</f>
        <v>24274188.86259599</v>
      </c>
      <c r="I225" s="136">
        <f t="shared" ref="I225:I237" si="61">SUM(G225:H225)</f>
        <v>72379528.639999896</v>
      </c>
    </row>
    <row r="226" spans="1:9">
      <c r="A226" s="27" t="s">
        <v>245</v>
      </c>
      <c r="B226" s="134">
        <v>657466.68999999994</v>
      </c>
      <c r="C226" s="135">
        <v>353908.88999999897</v>
      </c>
      <c r="D226" s="135">
        <v>12028646.329999998</v>
      </c>
      <c r="E226" s="135">
        <v>7889588.3570140004</v>
      </c>
      <c r="F226" s="135">
        <v>4139057.9729859987</v>
      </c>
      <c r="G226" s="135">
        <f t="shared" si="59"/>
        <v>8547055.0470139999</v>
      </c>
      <c r="H226" s="135">
        <f t="shared" si="60"/>
        <v>4492966.8629859975</v>
      </c>
      <c r="I226" s="136">
        <f t="shared" si="61"/>
        <v>13040021.909999996</v>
      </c>
    </row>
    <row r="227" spans="1:9">
      <c r="A227" s="27" t="s">
        <v>246</v>
      </c>
      <c r="B227" s="134">
        <v>-77399.45</v>
      </c>
      <c r="C227" s="135">
        <v>-40605.61</v>
      </c>
      <c r="D227" s="135">
        <v>-32452563.59</v>
      </c>
      <c r="E227" s="135">
        <v>-21285636.484229002</v>
      </c>
      <c r="F227" s="135">
        <v>-11166927.105771</v>
      </c>
      <c r="G227" s="135">
        <f t="shared" si="59"/>
        <v>-21363035.934229001</v>
      </c>
      <c r="H227" s="135">
        <f t="shared" si="60"/>
        <v>-11207532.715770999</v>
      </c>
      <c r="I227" s="136">
        <f t="shared" si="61"/>
        <v>-32570568.649999999</v>
      </c>
    </row>
    <row r="228" spans="1:9">
      <c r="A228" s="27" t="s">
        <v>247</v>
      </c>
      <c r="B228" s="134">
        <v>1240343.3599999999</v>
      </c>
      <c r="C228" s="135">
        <v>1455334.11</v>
      </c>
      <c r="D228" s="135">
        <v>14868390.24</v>
      </c>
      <c r="E228" s="135">
        <v>9756306.4334030002</v>
      </c>
      <c r="F228" s="135">
        <v>5112083.806597</v>
      </c>
      <c r="G228" s="135">
        <f t="shared" si="59"/>
        <v>10996649.793403</v>
      </c>
      <c r="H228" s="135">
        <f t="shared" si="60"/>
        <v>6567417.9165970003</v>
      </c>
      <c r="I228" s="136">
        <f t="shared" si="61"/>
        <v>17564067.710000001</v>
      </c>
    </row>
    <row r="229" spans="1:9">
      <c r="A229" s="27" t="s">
        <v>248</v>
      </c>
      <c r="B229" s="134">
        <v>4700231.2699999996</v>
      </c>
      <c r="C229" s="135">
        <v>133126.68</v>
      </c>
      <c r="D229" s="135">
        <v>16481.28</v>
      </c>
      <c r="E229" s="135">
        <v>9987.6811600000001</v>
      </c>
      <c r="F229" s="135">
        <v>6493.5988400000024</v>
      </c>
      <c r="G229" s="135">
        <f t="shared" si="59"/>
        <v>4710218.9511599997</v>
      </c>
      <c r="H229" s="135">
        <f t="shared" si="60"/>
        <v>139620.27883999998</v>
      </c>
      <c r="I229" s="136">
        <f t="shared" si="61"/>
        <v>4849839.2299999995</v>
      </c>
    </row>
    <row r="230" spans="1:9">
      <c r="A230" s="27" t="s">
        <v>249</v>
      </c>
      <c r="B230" s="134">
        <v>1239537.72</v>
      </c>
      <c r="C230" s="135">
        <v>-1249224.5300000003</v>
      </c>
      <c r="D230" s="135">
        <v>6399711.6600000001</v>
      </c>
      <c r="E230" s="135">
        <v>3717360.8016959997</v>
      </c>
      <c r="F230" s="135">
        <v>2682350.858304</v>
      </c>
      <c r="G230" s="135">
        <f t="shared" si="59"/>
        <v>4956898.5216959994</v>
      </c>
      <c r="H230" s="135">
        <f t="shared" si="60"/>
        <v>1433126.3283039997</v>
      </c>
      <c r="I230" s="136">
        <f t="shared" si="61"/>
        <v>6390024.8499999996</v>
      </c>
    </row>
    <row r="231" spans="1:9">
      <c r="A231" s="27" t="s">
        <v>250</v>
      </c>
      <c r="B231" s="134">
        <v>20611510.740000002</v>
      </c>
      <c r="C231" s="135">
        <v>9276539.6999999899</v>
      </c>
      <c r="D231" s="135">
        <v>16635255.809999991</v>
      </c>
      <c r="E231" s="135">
        <v>10604783.72355199</v>
      </c>
      <c r="F231" s="135">
        <v>6030472.0864479896</v>
      </c>
      <c r="G231" s="135">
        <f t="shared" si="59"/>
        <v>31216294.463551991</v>
      </c>
      <c r="H231" s="135">
        <f t="shared" si="60"/>
        <v>15307011.78644798</v>
      </c>
      <c r="I231" s="136">
        <f t="shared" si="61"/>
        <v>46523306.24999997</v>
      </c>
    </row>
    <row r="232" spans="1:9">
      <c r="A232" s="27" t="s">
        <v>251</v>
      </c>
      <c r="B232" s="134">
        <v>7152452.7199999895</v>
      </c>
      <c r="C232" s="135">
        <v>1877378.35</v>
      </c>
      <c r="D232" s="135">
        <v>314639.7</v>
      </c>
      <c r="E232" s="135">
        <v>206372.18371399998</v>
      </c>
      <c r="F232" s="135">
        <v>108267.5162859999</v>
      </c>
      <c r="G232" s="135">
        <f t="shared" si="59"/>
        <v>7358824.9037139891</v>
      </c>
      <c r="H232" s="135">
        <f t="shared" si="60"/>
        <v>1985645.866286</v>
      </c>
      <c r="I232" s="136">
        <f t="shared" si="61"/>
        <v>9344470.7699999884</v>
      </c>
    </row>
    <row r="233" spans="1:9">
      <c r="A233" s="27" t="s">
        <v>252</v>
      </c>
      <c r="B233" s="134">
        <v>0</v>
      </c>
      <c r="C233" s="135">
        <v>0</v>
      </c>
      <c r="D233" s="135">
        <v>0</v>
      </c>
      <c r="E233" s="135">
        <v>0</v>
      </c>
      <c r="F233" s="135">
        <v>0</v>
      </c>
      <c r="G233" s="135">
        <f t="shared" si="59"/>
        <v>0</v>
      </c>
      <c r="H233" s="135">
        <f t="shared" si="60"/>
        <v>0</v>
      </c>
      <c r="I233" s="136">
        <f t="shared" si="61"/>
        <v>0</v>
      </c>
    </row>
    <row r="234" spans="1:9">
      <c r="A234" s="27" t="s">
        <v>253</v>
      </c>
      <c r="B234" s="134">
        <v>751862.14999999991</v>
      </c>
      <c r="C234" s="135">
        <v>540717.99999999895</v>
      </c>
      <c r="D234" s="135">
        <v>7106541.71</v>
      </c>
      <c r="E234" s="135">
        <v>4661180.719637</v>
      </c>
      <c r="F234" s="135">
        <v>2445360.9903629902</v>
      </c>
      <c r="G234" s="135">
        <f t="shared" si="59"/>
        <v>5413042.8696369994</v>
      </c>
      <c r="H234" s="135">
        <f t="shared" si="60"/>
        <v>2986078.9903629893</v>
      </c>
      <c r="I234" s="136">
        <f t="shared" si="61"/>
        <v>8399121.8599999882</v>
      </c>
    </row>
    <row r="235" spans="1:9">
      <c r="A235" s="27" t="s">
        <v>254</v>
      </c>
      <c r="B235" s="134">
        <v>230588.28</v>
      </c>
      <c r="C235" s="135">
        <v>0</v>
      </c>
      <c r="D235" s="135">
        <v>10035671.67999999</v>
      </c>
      <c r="E235" s="135">
        <v>6582396.9723289907</v>
      </c>
      <c r="F235" s="135">
        <v>3453274.7076709904</v>
      </c>
      <c r="G235" s="135">
        <f t="shared" si="59"/>
        <v>6812985.252328991</v>
      </c>
      <c r="H235" s="135">
        <f t="shared" si="60"/>
        <v>3453274.7076709904</v>
      </c>
      <c r="I235" s="136">
        <f t="shared" si="61"/>
        <v>10266259.959999982</v>
      </c>
    </row>
    <row r="236" spans="1:9">
      <c r="A236" s="27" t="s">
        <v>255</v>
      </c>
      <c r="B236" s="134">
        <v>0</v>
      </c>
      <c r="C236" s="135">
        <v>1191673.56</v>
      </c>
      <c r="D236" s="135">
        <v>0</v>
      </c>
      <c r="E236" s="135">
        <v>0</v>
      </c>
      <c r="F236" s="135">
        <v>0</v>
      </c>
      <c r="G236" s="135">
        <f t="shared" si="59"/>
        <v>0</v>
      </c>
      <c r="H236" s="135">
        <f t="shared" si="60"/>
        <v>1191673.56</v>
      </c>
      <c r="I236" s="136">
        <f t="shared" si="61"/>
        <v>1191673.56</v>
      </c>
    </row>
    <row r="237" spans="1:9">
      <c r="A237" s="27" t="s">
        <v>256</v>
      </c>
      <c r="B237" s="137">
        <v>1062287.879999999</v>
      </c>
      <c r="C237" s="125">
        <v>0</v>
      </c>
      <c r="D237" s="125">
        <v>23634911.539999999</v>
      </c>
      <c r="E237" s="125">
        <v>15502138.605525</v>
      </c>
      <c r="F237" s="125">
        <v>8132772.934475</v>
      </c>
      <c r="G237" s="125">
        <f t="shared" si="59"/>
        <v>16564426.485524999</v>
      </c>
      <c r="H237" s="125">
        <f t="shared" si="60"/>
        <v>8132772.934475</v>
      </c>
      <c r="I237" s="138">
        <f t="shared" si="61"/>
        <v>24697199.419999998</v>
      </c>
    </row>
    <row r="238" spans="1:9">
      <c r="A238" s="27" t="s">
        <v>257</v>
      </c>
      <c r="B238" s="134">
        <f>SUM(B225:B237)</f>
        <v>41602721.359999985</v>
      </c>
      <c r="C238" s="135">
        <f t="shared" ref="C238:I238" si="62">SUM(C225:C237)</f>
        <v>14692131.029999986</v>
      </c>
      <c r="D238" s="135">
        <f t="shared" si="62"/>
        <v>125780093.11999997</v>
      </c>
      <c r="E238" s="135">
        <f t="shared" si="62"/>
        <v>81715978.771204874</v>
      </c>
      <c r="F238" s="135">
        <f t="shared" si="62"/>
        <v>44064114.348794959</v>
      </c>
      <c r="G238" s="135">
        <f t="shared" si="62"/>
        <v>123318700.13120486</v>
      </c>
      <c r="H238" s="135">
        <f t="shared" si="62"/>
        <v>58756245.378794961</v>
      </c>
      <c r="I238" s="136">
        <f t="shared" si="62"/>
        <v>182074945.50999981</v>
      </c>
    </row>
    <row r="239" spans="1:9" ht="15.75" thickBot="1">
      <c r="A239" s="27" t="s">
        <v>258</v>
      </c>
      <c r="B239" s="148">
        <f>B136+B166+B204+B211+B220+B223+B238</f>
        <v>424245367.77999997</v>
      </c>
      <c r="C239" s="129">
        <f t="shared" ref="C239:I239" si="63">C136+C166+C204+C211+C220+C223+C238</f>
        <v>114216426.32999997</v>
      </c>
      <c r="D239" s="129">
        <f t="shared" si="63"/>
        <v>168127370.99999988</v>
      </c>
      <c r="E239" s="129">
        <f t="shared" si="63"/>
        <v>106378599.97583178</v>
      </c>
      <c r="F239" s="129">
        <f t="shared" si="63"/>
        <v>61748771.024167955</v>
      </c>
      <c r="G239" s="129">
        <f t="shared" si="63"/>
        <v>530623967.75583172</v>
      </c>
      <c r="H239" s="129">
        <f t="shared" si="63"/>
        <v>175965197.35416794</v>
      </c>
      <c r="I239" s="149">
        <f t="shared" si="63"/>
        <v>706589165.10999966</v>
      </c>
    </row>
    <row r="240" spans="1:9" ht="15.75" thickTop="1">
      <c r="A240" s="26"/>
      <c r="B240" s="150"/>
      <c r="C240" s="130"/>
      <c r="D240" s="130"/>
      <c r="E240" s="130"/>
      <c r="F240" s="130"/>
      <c r="G240" s="130"/>
      <c r="H240" s="130"/>
      <c r="I240" s="151"/>
    </row>
    <row r="241" spans="1:9">
      <c r="A241" s="27" t="s">
        <v>259</v>
      </c>
      <c r="B241" s="139"/>
      <c r="C241" s="140"/>
      <c r="D241" s="140"/>
      <c r="E241" s="140"/>
      <c r="F241" s="140"/>
      <c r="G241" s="140"/>
      <c r="H241" s="140"/>
      <c r="I241" s="141"/>
    </row>
    <row r="242" spans="1:9">
      <c r="A242" s="28" t="s">
        <v>260</v>
      </c>
      <c r="B242" s="139"/>
      <c r="C242" s="140"/>
      <c r="D242" s="140"/>
      <c r="E242" s="140"/>
      <c r="F242" s="140"/>
      <c r="G242" s="140"/>
      <c r="H242" s="140"/>
      <c r="I242" s="141"/>
    </row>
    <row r="243" spans="1:9">
      <c r="A243" s="27" t="s">
        <v>261</v>
      </c>
      <c r="B243" s="134">
        <v>316437620.68000001</v>
      </c>
      <c r="C243" s="135">
        <v>107878753.2299999</v>
      </c>
      <c r="D243" s="135">
        <v>26407590.670000002</v>
      </c>
      <c r="E243" s="135">
        <v>17320738.736311</v>
      </c>
      <c r="F243" s="135">
        <v>9086851.9336889908</v>
      </c>
      <c r="G243" s="135">
        <f t="shared" ref="G243:G244" si="64">B243+E243</f>
        <v>333758359.41631103</v>
      </c>
      <c r="H243" s="135">
        <f t="shared" ref="H243:H244" si="65">C243+F243</f>
        <v>116965605.1636889</v>
      </c>
      <c r="I243" s="136">
        <f t="shared" ref="I243:I244" si="66">SUM(G243:H243)</f>
        <v>450723964.57999992</v>
      </c>
    </row>
    <row r="244" spans="1:9">
      <c r="A244" s="27" t="s">
        <v>262</v>
      </c>
      <c r="B244" s="137">
        <v>7707061.1999999993</v>
      </c>
      <c r="C244" s="125">
        <v>149858.91</v>
      </c>
      <c r="D244" s="125">
        <v>2105.7800000000002</v>
      </c>
      <c r="E244" s="125">
        <v>1381.18</v>
      </c>
      <c r="F244" s="125">
        <v>724.6</v>
      </c>
      <c r="G244" s="125">
        <f t="shared" si="64"/>
        <v>7708442.379999999</v>
      </c>
      <c r="H244" s="125">
        <f t="shared" si="65"/>
        <v>150583.51</v>
      </c>
      <c r="I244" s="138">
        <f t="shared" si="66"/>
        <v>7859025.8899999987</v>
      </c>
    </row>
    <row r="245" spans="1:9">
      <c r="A245" s="27" t="s">
        <v>263</v>
      </c>
      <c r="B245" s="134">
        <f>SUM(B243:B244)</f>
        <v>324144681.88</v>
      </c>
      <c r="C245" s="135">
        <f t="shared" ref="C245:I245" si="67">SUM(C243:C244)</f>
        <v>108028612.1399999</v>
      </c>
      <c r="D245" s="135">
        <f t="shared" si="67"/>
        <v>26409696.450000003</v>
      </c>
      <c r="E245" s="135">
        <f t="shared" si="67"/>
        <v>17322119.916311</v>
      </c>
      <c r="F245" s="135">
        <f t="shared" si="67"/>
        <v>9087576.5336889904</v>
      </c>
      <c r="G245" s="135">
        <f t="shared" si="67"/>
        <v>341466801.79631102</v>
      </c>
      <c r="H245" s="135">
        <f t="shared" si="67"/>
        <v>117116188.6736889</v>
      </c>
      <c r="I245" s="136">
        <f t="shared" si="67"/>
        <v>458582990.46999991</v>
      </c>
    </row>
    <row r="246" spans="1:9">
      <c r="A246" s="28" t="s">
        <v>264</v>
      </c>
      <c r="B246" s="134"/>
      <c r="C246" s="135"/>
      <c r="D246" s="135"/>
      <c r="E246" s="135"/>
      <c r="F246" s="135"/>
      <c r="G246" s="135"/>
      <c r="H246" s="135"/>
      <c r="I246" s="136"/>
    </row>
    <row r="247" spans="1:9">
      <c r="A247" s="27" t="s">
        <v>265</v>
      </c>
      <c r="B247" s="134">
        <v>15706525.09</v>
      </c>
      <c r="C247" s="135">
        <v>3292939.59</v>
      </c>
      <c r="D247" s="135">
        <v>67037850.429999903</v>
      </c>
      <c r="E247" s="135">
        <v>43970126.093639001</v>
      </c>
      <c r="F247" s="135">
        <v>23067724.336360991</v>
      </c>
      <c r="G247" s="135">
        <f t="shared" ref="G247:G249" si="68">B247+E247</f>
        <v>59676651.183639005</v>
      </c>
      <c r="H247" s="135">
        <f t="shared" ref="H247:H249" si="69">C247+F247</f>
        <v>26360663.926360991</v>
      </c>
      <c r="I247" s="136">
        <f t="shared" ref="I247:I249" si="70">SUM(G247:H247)</f>
        <v>86037315.109999999</v>
      </c>
    </row>
    <row r="248" spans="1:9">
      <c r="A248" s="27" t="s">
        <v>266</v>
      </c>
      <c r="B248" s="134">
        <v>11656400.670000002</v>
      </c>
      <c r="C248" s="135">
        <v>0</v>
      </c>
      <c r="D248" s="135">
        <v>0</v>
      </c>
      <c r="E248" s="135">
        <v>0</v>
      </c>
      <c r="F248" s="135">
        <v>0</v>
      </c>
      <c r="G248" s="135">
        <f t="shared" si="68"/>
        <v>11656400.670000002</v>
      </c>
      <c r="H248" s="135">
        <f t="shared" si="69"/>
        <v>0</v>
      </c>
      <c r="I248" s="136">
        <f t="shared" si="70"/>
        <v>11656400.670000002</v>
      </c>
    </row>
    <row r="249" spans="1:9">
      <c r="A249" s="27" t="s">
        <v>267</v>
      </c>
      <c r="B249" s="137">
        <v>3557679.1</v>
      </c>
      <c r="C249" s="125">
        <v>159133.1399999999</v>
      </c>
      <c r="D249" s="125">
        <v>0</v>
      </c>
      <c r="E249" s="125">
        <v>0</v>
      </c>
      <c r="F249" s="125">
        <v>0</v>
      </c>
      <c r="G249" s="125">
        <f t="shared" si="68"/>
        <v>3557679.1</v>
      </c>
      <c r="H249" s="125">
        <f t="shared" si="69"/>
        <v>159133.1399999999</v>
      </c>
      <c r="I249" s="138">
        <f t="shared" si="70"/>
        <v>3716812.24</v>
      </c>
    </row>
    <row r="250" spans="1:9">
      <c r="A250" s="27" t="s">
        <v>268</v>
      </c>
      <c r="B250" s="134">
        <f>SUM(B247:B249)</f>
        <v>30920604.860000003</v>
      </c>
      <c r="C250" s="135">
        <f t="shared" ref="C250:I250" si="71">SUM(C247:C249)</f>
        <v>3452072.7299999995</v>
      </c>
      <c r="D250" s="135">
        <f t="shared" si="71"/>
        <v>67037850.429999903</v>
      </c>
      <c r="E250" s="135">
        <f t="shared" si="71"/>
        <v>43970126.093639001</v>
      </c>
      <c r="F250" s="135">
        <f t="shared" si="71"/>
        <v>23067724.336360991</v>
      </c>
      <c r="G250" s="135">
        <f t="shared" si="71"/>
        <v>74890730.953639001</v>
      </c>
      <c r="H250" s="135">
        <f t="shared" si="71"/>
        <v>26519797.066360991</v>
      </c>
      <c r="I250" s="136">
        <f t="shared" si="71"/>
        <v>101410528.02</v>
      </c>
    </row>
    <row r="251" spans="1:9">
      <c r="A251" s="28" t="s">
        <v>269</v>
      </c>
      <c r="B251" s="134"/>
      <c r="C251" s="135"/>
      <c r="D251" s="135"/>
      <c r="E251" s="135"/>
      <c r="F251" s="135"/>
      <c r="G251" s="135"/>
      <c r="H251" s="135"/>
      <c r="I251" s="136"/>
    </row>
    <row r="252" spans="1:9">
      <c r="A252" s="27" t="s">
        <v>270</v>
      </c>
      <c r="B252" s="137">
        <v>35645161.039999902</v>
      </c>
      <c r="C252" s="125">
        <v>0</v>
      </c>
      <c r="D252" s="125">
        <v>0</v>
      </c>
      <c r="E252" s="125">
        <v>0</v>
      </c>
      <c r="F252" s="125">
        <v>0</v>
      </c>
      <c r="G252" s="125">
        <f t="shared" ref="G252" si="72">B252+E252</f>
        <v>35645161.039999902</v>
      </c>
      <c r="H252" s="125">
        <f t="shared" ref="H252" si="73">C252+F252</f>
        <v>0</v>
      </c>
      <c r="I252" s="138">
        <f t="shared" ref="I252" si="74">SUM(G252:H252)</f>
        <v>35645161.039999902</v>
      </c>
    </row>
    <row r="253" spans="1:9">
      <c r="A253" s="27" t="s">
        <v>271</v>
      </c>
      <c r="B253" s="134">
        <f>SUM(B252)</f>
        <v>35645161.039999902</v>
      </c>
      <c r="C253" s="135">
        <f t="shared" ref="C253:I253" si="75">SUM(C252)</f>
        <v>0</v>
      </c>
      <c r="D253" s="135">
        <f t="shared" si="75"/>
        <v>0</v>
      </c>
      <c r="E253" s="135">
        <f t="shared" si="75"/>
        <v>0</v>
      </c>
      <c r="F253" s="135">
        <f t="shared" si="75"/>
        <v>0</v>
      </c>
      <c r="G253" s="135">
        <f t="shared" si="75"/>
        <v>35645161.039999902</v>
      </c>
      <c r="H253" s="135">
        <f t="shared" si="75"/>
        <v>0</v>
      </c>
      <c r="I253" s="136">
        <f t="shared" si="75"/>
        <v>35645161.039999902</v>
      </c>
    </row>
    <row r="254" spans="1:9">
      <c r="A254" s="28" t="s">
        <v>272</v>
      </c>
      <c r="B254" s="134"/>
      <c r="C254" s="135"/>
      <c r="D254" s="135"/>
      <c r="E254" s="135"/>
      <c r="F254" s="135"/>
      <c r="G254" s="135"/>
      <c r="H254" s="135"/>
      <c r="I254" s="136"/>
    </row>
    <row r="255" spans="1:9">
      <c r="A255" s="27" t="s">
        <v>273</v>
      </c>
      <c r="B255" s="134">
        <v>12780371.620000001</v>
      </c>
      <c r="C255" s="135">
        <v>8653054.5199999996</v>
      </c>
      <c r="D255" s="135">
        <v>0</v>
      </c>
      <c r="E255" s="135">
        <v>0</v>
      </c>
      <c r="F255" s="135">
        <v>0</v>
      </c>
      <c r="G255" s="135">
        <f t="shared" ref="G255:G260" si="76">B255+E255</f>
        <v>12780371.620000001</v>
      </c>
      <c r="H255" s="135">
        <f t="shared" ref="H255:H260" si="77">C255+F255</f>
        <v>8653054.5199999996</v>
      </c>
      <c r="I255" s="136">
        <f t="shared" ref="I255:I260" si="78">SUM(G255:H255)</f>
        <v>21433426.140000001</v>
      </c>
    </row>
    <row r="256" spans="1:9">
      <c r="A256" s="27" t="s">
        <v>274</v>
      </c>
      <c r="B256" s="134">
        <v>-33645162.979999997</v>
      </c>
      <c r="C256" s="135">
        <v>0</v>
      </c>
      <c r="D256" s="135">
        <v>0</v>
      </c>
      <c r="E256" s="135">
        <v>0</v>
      </c>
      <c r="F256" s="135">
        <v>0</v>
      </c>
      <c r="G256" s="135">
        <f t="shared" si="76"/>
        <v>-33645162.979999997</v>
      </c>
      <c r="H256" s="135">
        <f t="shared" si="77"/>
        <v>0</v>
      </c>
      <c r="I256" s="136">
        <f t="shared" si="78"/>
        <v>-33645162.979999997</v>
      </c>
    </row>
    <row r="257" spans="1:9">
      <c r="A257" s="27" t="s">
        <v>275</v>
      </c>
      <c r="B257" s="134">
        <v>-755388.96</v>
      </c>
      <c r="C257" s="135">
        <v>25985.040000000001</v>
      </c>
      <c r="D257" s="135">
        <v>0</v>
      </c>
      <c r="E257" s="135">
        <v>0</v>
      </c>
      <c r="F257" s="135">
        <v>0</v>
      </c>
      <c r="G257" s="135">
        <f t="shared" si="76"/>
        <v>-755388.96</v>
      </c>
      <c r="H257" s="135">
        <f t="shared" si="77"/>
        <v>25985.040000000001</v>
      </c>
      <c r="I257" s="136">
        <f t="shared" si="78"/>
        <v>-729403.91999999993</v>
      </c>
    </row>
    <row r="258" spans="1:9">
      <c r="A258" s="27" t="s">
        <v>276</v>
      </c>
      <c r="B258" s="134">
        <v>-8354.4</v>
      </c>
      <c r="C258" s="135">
        <v>90321.36</v>
      </c>
      <c r="D258" s="135">
        <v>0</v>
      </c>
      <c r="E258" s="135">
        <v>0</v>
      </c>
      <c r="F258" s="135">
        <v>0</v>
      </c>
      <c r="G258" s="135">
        <f t="shared" si="76"/>
        <v>-8354.4</v>
      </c>
      <c r="H258" s="135">
        <f t="shared" si="77"/>
        <v>90321.36</v>
      </c>
      <c r="I258" s="136">
        <f t="shared" si="78"/>
        <v>81966.960000000006</v>
      </c>
    </row>
    <row r="259" spans="1:9">
      <c r="A259" s="27" t="s">
        <v>277</v>
      </c>
      <c r="B259" s="134">
        <v>-4419.1099999999997</v>
      </c>
      <c r="C259" s="135">
        <v>0</v>
      </c>
      <c r="D259" s="135">
        <v>0</v>
      </c>
      <c r="E259" s="135">
        <v>0</v>
      </c>
      <c r="F259" s="135">
        <v>0</v>
      </c>
      <c r="G259" s="135">
        <f t="shared" si="76"/>
        <v>-4419.1099999999997</v>
      </c>
      <c r="H259" s="135">
        <f t="shared" si="77"/>
        <v>0</v>
      </c>
      <c r="I259" s="136">
        <f t="shared" si="78"/>
        <v>-4419.1099999999997</v>
      </c>
    </row>
    <row r="260" spans="1:9">
      <c r="A260" s="27" t="s">
        <v>278</v>
      </c>
      <c r="B260" s="137">
        <v>0</v>
      </c>
      <c r="C260" s="125">
        <v>0</v>
      </c>
      <c r="D260" s="125">
        <v>0</v>
      </c>
      <c r="E260" s="125">
        <v>0</v>
      </c>
      <c r="F260" s="125">
        <v>0</v>
      </c>
      <c r="G260" s="125">
        <f t="shared" si="76"/>
        <v>0</v>
      </c>
      <c r="H260" s="125">
        <f t="shared" si="77"/>
        <v>0</v>
      </c>
      <c r="I260" s="138">
        <f t="shared" si="78"/>
        <v>0</v>
      </c>
    </row>
    <row r="261" spans="1:9">
      <c r="A261" s="27" t="s">
        <v>279</v>
      </c>
      <c r="B261" s="134">
        <f>SUM(B255:B260)</f>
        <v>-21632953.829999994</v>
      </c>
      <c r="C261" s="135">
        <f t="shared" ref="C261:I261" si="79">SUM(C255:C260)</f>
        <v>8769360.9199999981</v>
      </c>
      <c r="D261" s="135">
        <f t="shared" si="79"/>
        <v>0</v>
      </c>
      <c r="E261" s="135">
        <f t="shared" si="79"/>
        <v>0</v>
      </c>
      <c r="F261" s="135">
        <f t="shared" si="79"/>
        <v>0</v>
      </c>
      <c r="G261" s="135">
        <f t="shared" si="79"/>
        <v>-21632953.829999994</v>
      </c>
      <c r="H261" s="135">
        <f t="shared" si="79"/>
        <v>8769360.9199999981</v>
      </c>
      <c r="I261" s="136">
        <f t="shared" si="79"/>
        <v>-12863592.909999995</v>
      </c>
    </row>
    <row r="262" spans="1:9">
      <c r="A262" s="28" t="s">
        <v>280</v>
      </c>
      <c r="B262" s="134"/>
      <c r="C262" s="135"/>
      <c r="D262" s="135"/>
      <c r="E262" s="135"/>
      <c r="F262" s="135"/>
      <c r="G262" s="135"/>
      <c r="H262" s="135"/>
      <c r="I262" s="136"/>
    </row>
    <row r="263" spans="1:9">
      <c r="A263" s="27" t="s">
        <v>281</v>
      </c>
      <c r="B263" s="134">
        <v>-23022790.43</v>
      </c>
      <c r="C263" s="135">
        <v>0</v>
      </c>
      <c r="D263" s="135">
        <v>0</v>
      </c>
      <c r="E263" s="135">
        <v>0</v>
      </c>
      <c r="F263" s="135">
        <v>0</v>
      </c>
      <c r="G263" s="135">
        <f t="shared" ref="G263:G264" si="80">B263+E263</f>
        <v>-23022790.43</v>
      </c>
      <c r="H263" s="135">
        <f t="shared" ref="H263:H264" si="81">C263+F263</f>
        <v>0</v>
      </c>
      <c r="I263" s="136">
        <f t="shared" ref="I263:I264" si="82">SUM(G263:H263)</f>
        <v>-23022790.43</v>
      </c>
    </row>
    <row r="264" spans="1:9">
      <c r="A264" s="27" t="s">
        <v>282</v>
      </c>
      <c r="B264" s="137">
        <v>-18638710.43</v>
      </c>
      <c r="C264" s="125">
        <v>0</v>
      </c>
      <c r="D264" s="125">
        <v>0</v>
      </c>
      <c r="E264" s="125">
        <v>0</v>
      </c>
      <c r="F264" s="125">
        <v>0</v>
      </c>
      <c r="G264" s="125">
        <f t="shared" si="80"/>
        <v>-18638710.43</v>
      </c>
      <c r="H264" s="125">
        <f t="shared" si="81"/>
        <v>0</v>
      </c>
      <c r="I264" s="138">
        <f t="shared" si="82"/>
        <v>-18638710.43</v>
      </c>
    </row>
    <row r="265" spans="1:9">
      <c r="A265" s="27" t="s">
        <v>283</v>
      </c>
      <c r="B265" s="134">
        <f>SUM(B263:B264)</f>
        <v>-41661500.859999999</v>
      </c>
      <c r="C265" s="135">
        <f t="shared" ref="C265:I265" si="83">SUM(C263:C264)</f>
        <v>0</v>
      </c>
      <c r="D265" s="135">
        <f t="shared" si="83"/>
        <v>0</v>
      </c>
      <c r="E265" s="135">
        <f t="shared" si="83"/>
        <v>0</v>
      </c>
      <c r="F265" s="135">
        <f t="shared" si="83"/>
        <v>0</v>
      </c>
      <c r="G265" s="135">
        <f t="shared" si="83"/>
        <v>-41661500.859999999</v>
      </c>
      <c r="H265" s="135">
        <f t="shared" si="83"/>
        <v>0</v>
      </c>
      <c r="I265" s="136">
        <f t="shared" si="83"/>
        <v>-41661500.859999999</v>
      </c>
    </row>
    <row r="266" spans="1:9" ht="15.75" thickBot="1">
      <c r="A266" s="27" t="s">
        <v>284</v>
      </c>
      <c r="B266" s="148">
        <f>B245+B250+B253+B261+B265</f>
        <v>327415993.08999991</v>
      </c>
      <c r="C266" s="129">
        <f t="shared" ref="C266:I266" si="84">C245+C250+C253+C261+C265</f>
        <v>120250045.7899999</v>
      </c>
      <c r="D266" s="129">
        <f t="shared" si="84"/>
        <v>93447546.879999906</v>
      </c>
      <c r="E266" s="129">
        <f t="shared" si="84"/>
        <v>61292246.009949997</v>
      </c>
      <c r="F266" s="129">
        <f t="shared" si="84"/>
        <v>32155300.870049983</v>
      </c>
      <c r="G266" s="129">
        <f t="shared" si="84"/>
        <v>388708239.09994996</v>
      </c>
      <c r="H266" s="129">
        <f t="shared" si="84"/>
        <v>152405346.66004989</v>
      </c>
      <c r="I266" s="149">
        <f t="shared" si="84"/>
        <v>541113585.75999975</v>
      </c>
    </row>
    <row r="267" spans="1:9" ht="15.75" thickTop="1">
      <c r="A267" s="27" t="s">
        <v>285</v>
      </c>
      <c r="B267" s="150"/>
      <c r="C267" s="130"/>
      <c r="D267" s="130"/>
      <c r="E267" s="130"/>
      <c r="F267" s="130"/>
      <c r="G267" s="130"/>
      <c r="H267" s="130"/>
      <c r="I267" s="151"/>
    </row>
    <row r="268" spans="1:9">
      <c r="A268" s="28" t="s">
        <v>286</v>
      </c>
      <c r="B268" s="139"/>
      <c r="C268" s="140"/>
      <c r="D268" s="140"/>
      <c r="E268" s="140"/>
      <c r="F268" s="140"/>
      <c r="G268" s="140"/>
      <c r="H268" s="140"/>
      <c r="I268" s="141"/>
    </row>
    <row r="269" spans="1:9">
      <c r="A269" s="27" t="s">
        <v>287</v>
      </c>
      <c r="B269" s="137">
        <v>230249605.22</v>
      </c>
      <c r="C269" s="125">
        <v>99336612.409999996</v>
      </c>
      <c r="D269" s="125">
        <v>6331512.4399999995</v>
      </c>
      <c r="E269" s="125">
        <v>4102931.8372919997</v>
      </c>
      <c r="F269" s="125">
        <v>2228580.6027079998</v>
      </c>
      <c r="G269" s="125">
        <f t="shared" ref="G269" si="85">B269+E269</f>
        <v>234352537.05729198</v>
      </c>
      <c r="H269" s="125">
        <f t="shared" ref="H269" si="86">C269+F269</f>
        <v>101565193.01270799</v>
      </c>
      <c r="I269" s="138">
        <f t="shared" ref="I269" si="87">SUM(G269:H269)</f>
        <v>335917730.06999999</v>
      </c>
    </row>
    <row r="270" spans="1:9">
      <c r="A270" s="27" t="s">
        <v>288</v>
      </c>
      <c r="B270" s="134">
        <f>SUM(B269)</f>
        <v>230249605.22</v>
      </c>
      <c r="C270" s="135">
        <f t="shared" ref="C270:I270" si="88">SUM(C269)</f>
        <v>99336612.409999996</v>
      </c>
      <c r="D270" s="135">
        <f t="shared" si="88"/>
        <v>6331512.4399999995</v>
      </c>
      <c r="E270" s="135">
        <f t="shared" si="88"/>
        <v>4102931.8372919997</v>
      </c>
      <c r="F270" s="135">
        <f t="shared" si="88"/>
        <v>2228580.6027079998</v>
      </c>
      <c r="G270" s="135">
        <f t="shared" si="88"/>
        <v>234352537.05729198</v>
      </c>
      <c r="H270" s="135">
        <f t="shared" si="88"/>
        <v>101565193.01270799</v>
      </c>
      <c r="I270" s="136">
        <f t="shared" si="88"/>
        <v>335917730.06999999</v>
      </c>
    </row>
    <row r="271" spans="1:9">
      <c r="A271" s="28" t="s">
        <v>289</v>
      </c>
      <c r="B271" s="139"/>
      <c r="C271" s="140"/>
      <c r="D271" s="140"/>
      <c r="E271" s="140"/>
      <c r="F271" s="140"/>
      <c r="G271" s="140"/>
      <c r="H271" s="140"/>
      <c r="I271" s="141"/>
    </row>
    <row r="272" spans="1:9">
      <c r="A272" s="27" t="s">
        <v>290</v>
      </c>
      <c r="B272" s="134">
        <v>-323052.43</v>
      </c>
      <c r="C272" s="135">
        <v>0</v>
      </c>
      <c r="D272" s="135">
        <v>0</v>
      </c>
      <c r="E272" s="135">
        <v>0</v>
      </c>
      <c r="F272" s="135">
        <v>0</v>
      </c>
      <c r="G272" s="135">
        <f t="shared" ref="G272:G273" si="89">B272+E272</f>
        <v>-323052.43</v>
      </c>
      <c r="H272" s="135">
        <f t="shared" ref="H272:H273" si="90">C272+F272</f>
        <v>0</v>
      </c>
      <c r="I272" s="136">
        <f t="shared" ref="I272:I273" si="91">SUM(G272:H272)</f>
        <v>-323052.43</v>
      </c>
    </row>
    <row r="273" spans="1:10">
      <c r="A273" s="27" t="s">
        <v>290</v>
      </c>
      <c r="B273" s="137">
        <v>23164607.460000001</v>
      </c>
      <c r="C273" s="125">
        <v>31944158.879999999</v>
      </c>
      <c r="D273" s="125">
        <v>0</v>
      </c>
      <c r="E273" s="125">
        <v>0</v>
      </c>
      <c r="F273" s="125">
        <v>0</v>
      </c>
      <c r="G273" s="125">
        <f t="shared" si="89"/>
        <v>23164607.460000001</v>
      </c>
      <c r="H273" s="125">
        <f t="shared" si="90"/>
        <v>31944158.879999999</v>
      </c>
      <c r="I273" s="138">
        <f t="shared" si="91"/>
        <v>55108766.340000004</v>
      </c>
    </row>
    <row r="274" spans="1:10">
      <c r="A274" s="27" t="s">
        <v>291</v>
      </c>
      <c r="B274" s="134">
        <f t="shared" ref="B274:I274" si="92">SUM(B272:B273)</f>
        <v>22841555.030000001</v>
      </c>
      <c r="C274" s="135">
        <f t="shared" si="92"/>
        <v>31944158.879999999</v>
      </c>
      <c r="D274" s="135">
        <f t="shared" si="92"/>
        <v>0</v>
      </c>
      <c r="E274" s="135">
        <f t="shared" si="92"/>
        <v>0</v>
      </c>
      <c r="F274" s="135">
        <f t="shared" si="92"/>
        <v>0</v>
      </c>
      <c r="G274" s="135">
        <f t="shared" si="92"/>
        <v>22841555.030000001</v>
      </c>
      <c r="H274" s="135">
        <f t="shared" si="92"/>
        <v>31944158.879999999</v>
      </c>
      <c r="I274" s="136">
        <f t="shared" si="92"/>
        <v>54785713.910000004</v>
      </c>
    </row>
    <row r="275" spans="1:10">
      <c r="A275" s="28" t="s">
        <v>292</v>
      </c>
      <c r="B275" s="139"/>
      <c r="C275" s="140"/>
      <c r="D275" s="140"/>
      <c r="E275" s="140"/>
      <c r="F275" s="140"/>
      <c r="G275" s="140"/>
      <c r="H275" s="140"/>
      <c r="I275" s="141"/>
    </row>
    <row r="276" spans="1:10">
      <c r="A276" s="27" t="s">
        <v>293</v>
      </c>
      <c r="B276" s="134">
        <v>177018209.93000001</v>
      </c>
      <c r="C276" s="135">
        <v>46080716.039999999</v>
      </c>
      <c r="D276" s="135">
        <v>0</v>
      </c>
      <c r="E276" s="135">
        <v>0</v>
      </c>
      <c r="F276" s="135">
        <v>0</v>
      </c>
      <c r="G276" s="135">
        <f t="shared" ref="G276:G278" si="93">B276+E276</f>
        <v>177018209.93000001</v>
      </c>
      <c r="H276" s="135">
        <f t="shared" ref="H276:H278" si="94">C276+F276</f>
        <v>46080716.039999999</v>
      </c>
      <c r="I276" s="136">
        <f t="shared" ref="I276:I278" si="95">SUM(G276:H276)</f>
        <v>223098925.97</v>
      </c>
    </row>
    <row r="277" spans="1:10">
      <c r="A277" s="27" t="s">
        <v>294</v>
      </c>
      <c r="B277" s="134">
        <v>-138110502.37</v>
      </c>
      <c r="C277" s="135">
        <v>-55638846.629999995</v>
      </c>
      <c r="D277" s="135">
        <v>0</v>
      </c>
      <c r="E277" s="135">
        <v>0</v>
      </c>
      <c r="F277" s="135">
        <v>0</v>
      </c>
      <c r="G277" s="135">
        <f t="shared" si="93"/>
        <v>-138110502.37</v>
      </c>
      <c r="H277" s="135">
        <f t="shared" si="94"/>
        <v>-55638846.629999995</v>
      </c>
      <c r="I277" s="136">
        <f t="shared" si="95"/>
        <v>-193749349</v>
      </c>
    </row>
    <row r="278" spans="1:10">
      <c r="A278" s="27" t="s">
        <v>295</v>
      </c>
      <c r="B278" s="137">
        <v>0</v>
      </c>
      <c r="C278" s="125">
        <v>0</v>
      </c>
      <c r="D278" s="125">
        <v>0</v>
      </c>
      <c r="E278" s="125">
        <v>0</v>
      </c>
      <c r="F278" s="125">
        <v>0</v>
      </c>
      <c r="G278" s="125">
        <f t="shared" si="93"/>
        <v>0</v>
      </c>
      <c r="H278" s="125">
        <f t="shared" si="94"/>
        <v>0</v>
      </c>
      <c r="I278" s="138">
        <f t="shared" si="95"/>
        <v>0</v>
      </c>
    </row>
    <row r="279" spans="1:10">
      <c r="A279" s="27" t="s">
        <v>296</v>
      </c>
      <c r="B279" s="134">
        <f>SUM(B276:B278)</f>
        <v>38907707.560000002</v>
      </c>
      <c r="C279" s="135">
        <f t="shared" ref="C279:I279" si="96">SUM(C276:C278)</f>
        <v>-9558130.5899999961</v>
      </c>
      <c r="D279" s="135">
        <f t="shared" si="96"/>
        <v>0</v>
      </c>
      <c r="E279" s="135">
        <f t="shared" si="96"/>
        <v>0</v>
      </c>
      <c r="F279" s="135">
        <f t="shared" si="96"/>
        <v>0</v>
      </c>
      <c r="G279" s="135">
        <f t="shared" si="96"/>
        <v>38907707.560000002</v>
      </c>
      <c r="H279" s="135">
        <f t="shared" si="96"/>
        <v>-9558130.5899999961</v>
      </c>
      <c r="I279" s="136">
        <f t="shared" si="96"/>
        <v>29349576.969999999</v>
      </c>
    </row>
    <row r="280" spans="1:10">
      <c r="A280" s="26"/>
      <c r="B280" s="137"/>
      <c r="C280" s="125"/>
      <c r="D280" s="125"/>
      <c r="E280" s="125"/>
      <c r="F280" s="125"/>
      <c r="G280" s="125"/>
      <c r="H280" s="125"/>
      <c r="I280" s="138"/>
    </row>
    <row r="281" spans="1:10" ht="15.75" thickBot="1">
      <c r="A281" s="25" t="s">
        <v>6</v>
      </c>
      <c r="B281" s="146">
        <f t="shared" ref="B281:I281" si="97">B64-B239-B266-B270-B274-B279</f>
        <v>565051913.20000076</v>
      </c>
      <c r="C281" s="128">
        <f t="shared" si="97"/>
        <v>197859512.21000105</v>
      </c>
      <c r="D281" s="128">
        <f t="shared" si="97"/>
        <v>-267906430.31999978</v>
      </c>
      <c r="E281" s="128">
        <f t="shared" si="97"/>
        <v>-171773777.82307377</v>
      </c>
      <c r="F281" s="128">
        <f t="shared" si="97"/>
        <v>-96132652.496925935</v>
      </c>
      <c r="G281" s="128">
        <f t="shared" si="97"/>
        <v>393278135.37692696</v>
      </c>
      <c r="H281" s="128">
        <f t="shared" si="97"/>
        <v>101726859.7130751</v>
      </c>
      <c r="I281" s="147">
        <f t="shared" si="97"/>
        <v>495004995.09000242</v>
      </c>
    </row>
    <row r="282" spans="1:10" ht="15.75" thickTop="1">
      <c r="A282" s="26"/>
      <c r="B282" s="139"/>
      <c r="C282" s="140"/>
      <c r="D282" s="140"/>
      <c r="E282" s="140"/>
      <c r="F282" s="140"/>
      <c r="G282" s="140"/>
      <c r="H282" s="140"/>
      <c r="I282" s="141"/>
    </row>
    <row r="283" spans="1:10">
      <c r="A283" s="25" t="s">
        <v>5</v>
      </c>
      <c r="B283" s="139"/>
      <c r="C283" s="140"/>
      <c r="D283" s="140"/>
      <c r="E283" s="140"/>
      <c r="F283" s="140"/>
      <c r="G283" s="140"/>
      <c r="H283" s="140"/>
      <c r="I283" s="141"/>
    </row>
    <row r="284" spans="1:10">
      <c r="A284" s="28" t="s">
        <v>297</v>
      </c>
      <c r="B284" s="139"/>
      <c r="C284" s="140"/>
      <c r="D284" s="140"/>
      <c r="E284" s="140"/>
      <c r="F284" s="140"/>
      <c r="G284" s="140"/>
      <c r="H284" s="140"/>
      <c r="I284" s="141"/>
    </row>
    <row r="285" spans="1:10">
      <c r="A285" s="27" t="s">
        <v>298</v>
      </c>
      <c r="B285" s="134">
        <v>434470.19</v>
      </c>
      <c r="C285" s="135">
        <v>0</v>
      </c>
      <c r="D285" s="135">
        <v>0</v>
      </c>
      <c r="E285" s="135">
        <v>-53.73</v>
      </c>
      <c r="F285" s="135">
        <v>53.73</v>
      </c>
      <c r="G285" s="135">
        <f t="shared" ref="G285:G308" si="98">B285+E285</f>
        <v>434416.46</v>
      </c>
      <c r="H285" s="135">
        <f t="shared" ref="H285:H308" si="99">C285+F285</f>
        <v>53.73</v>
      </c>
      <c r="I285" s="136">
        <f t="shared" ref="I285:I308" si="100">SUM(G285:H285)</f>
        <v>434470.19</v>
      </c>
    </row>
    <row r="286" spans="1:10">
      <c r="A286" s="27" t="s">
        <v>299</v>
      </c>
      <c r="B286" s="134">
        <v>0</v>
      </c>
      <c r="C286" s="135">
        <v>0</v>
      </c>
      <c r="D286" s="135">
        <v>-35064732.5499999</v>
      </c>
      <c r="E286" s="135">
        <v>-22999994.788598001</v>
      </c>
      <c r="F286" s="135">
        <v>-12064737.761401989</v>
      </c>
      <c r="G286" s="135">
        <f t="shared" si="98"/>
        <v>-22999994.788598001</v>
      </c>
      <c r="H286" s="135">
        <f t="shared" si="99"/>
        <v>-12064737.761401989</v>
      </c>
      <c r="I286" s="136">
        <f t="shared" si="100"/>
        <v>-35064732.54999999</v>
      </c>
      <c r="J286" s="78"/>
    </row>
    <row r="287" spans="1:10">
      <c r="A287" s="27" t="s">
        <v>300</v>
      </c>
      <c r="B287" s="134">
        <v>0</v>
      </c>
      <c r="C287" s="135">
        <v>0</v>
      </c>
      <c r="D287" s="135">
        <v>1773037.4600000097</v>
      </c>
      <c r="E287" s="135">
        <v>1163012.2307350202</v>
      </c>
      <c r="F287" s="135">
        <v>610025.22926500288</v>
      </c>
      <c r="G287" s="135">
        <f t="shared" si="98"/>
        <v>1163012.2307350202</v>
      </c>
      <c r="H287" s="135">
        <f t="shared" si="99"/>
        <v>610025.22926500288</v>
      </c>
      <c r="I287" s="136">
        <f t="shared" si="100"/>
        <v>1773037.4600000232</v>
      </c>
    </row>
    <row r="288" spans="1:10">
      <c r="A288" s="27" t="s">
        <v>301</v>
      </c>
      <c r="B288" s="134">
        <v>0</v>
      </c>
      <c r="C288" s="135">
        <v>0</v>
      </c>
      <c r="D288" s="135">
        <v>0</v>
      </c>
      <c r="E288" s="135">
        <v>0</v>
      </c>
      <c r="F288" s="135">
        <v>0</v>
      </c>
      <c r="G288" s="135">
        <f t="shared" si="98"/>
        <v>0</v>
      </c>
      <c r="H288" s="135">
        <f t="shared" si="99"/>
        <v>0</v>
      </c>
      <c r="I288" s="136">
        <f t="shared" si="100"/>
        <v>0</v>
      </c>
    </row>
    <row r="289" spans="1:9">
      <c r="A289" s="27" t="s">
        <v>302</v>
      </c>
      <c r="B289" s="134">
        <v>0</v>
      </c>
      <c r="C289" s="135">
        <v>0</v>
      </c>
      <c r="D289" s="135">
        <v>-501689.17000000004</v>
      </c>
      <c r="E289" s="135">
        <v>-329057.93051400001</v>
      </c>
      <c r="F289" s="135">
        <v>-172631.23948600001</v>
      </c>
      <c r="G289" s="135">
        <f t="shared" si="98"/>
        <v>-329057.93051400001</v>
      </c>
      <c r="H289" s="135">
        <f t="shared" si="99"/>
        <v>-172631.23948600001</v>
      </c>
      <c r="I289" s="136">
        <f t="shared" si="100"/>
        <v>-501689.17000000004</v>
      </c>
    </row>
    <row r="290" spans="1:9">
      <c r="A290" s="27" t="s">
        <v>303</v>
      </c>
      <c r="B290" s="134">
        <v>0</v>
      </c>
      <c r="C290" s="135">
        <v>0</v>
      </c>
      <c r="D290" s="135">
        <v>363013.95999999996</v>
      </c>
      <c r="E290" s="135">
        <v>238100.96762899999</v>
      </c>
      <c r="F290" s="135">
        <v>124912.9923709999</v>
      </c>
      <c r="G290" s="135">
        <f t="shared" si="98"/>
        <v>238100.96762899999</v>
      </c>
      <c r="H290" s="135">
        <f t="shared" si="99"/>
        <v>124912.9923709999</v>
      </c>
      <c r="I290" s="136">
        <f t="shared" si="100"/>
        <v>363013.9599999999</v>
      </c>
    </row>
    <row r="291" spans="1:9">
      <c r="A291" s="27" t="s">
        <v>304</v>
      </c>
      <c r="B291" s="134">
        <v>0</v>
      </c>
      <c r="C291" s="135">
        <v>0</v>
      </c>
      <c r="D291" s="135">
        <v>-39203175.43</v>
      </c>
      <c r="E291" s="135">
        <v>-25713362.743780002</v>
      </c>
      <c r="F291" s="135">
        <v>-13489812.68621999</v>
      </c>
      <c r="G291" s="135">
        <f t="shared" si="98"/>
        <v>-25713362.743780002</v>
      </c>
      <c r="H291" s="135">
        <f t="shared" si="99"/>
        <v>-13489812.68621999</v>
      </c>
      <c r="I291" s="136">
        <f t="shared" si="100"/>
        <v>-39203175.429999992</v>
      </c>
    </row>
    <row r="292" spans="1:9">
      <c r="A292" s="27" t="s">
        <v>305</v>
      </c>
      <c r="B292" s="134">
        <v>0</v>
      </c>
      <c r="C292" s="135">
        <v>0</v>
      </c>
      <c r="D292" s="135">
        <v>0</v>
      </c>
      <c r="E292" s="135">
        <v>0</v>
      </c>
      <c r="F292" s="135">
        <v>0</v>
      </c>
      <c r="G292" s="135">
        <f t="shared" si="98"/>
        <v>0</v>
      </c>
      <c r="H292" s="135">
        <f t="shared" si="99"/>
        <v>0</v>
      </c>
      <c r="I292" s="136">
        <f t="shared" si="100"/>
        <v>0</v>
      </c>
    </row>
    <row r="293" spans="1:9">
      <c r="A293" s="27" t="s">
        <v>306</v>
      </c>
      <c r="B293" s="134">
        <v>0</v>
      </c>
      <c r="C293" s="135">
        <v>0</v>
      </c>
      <c r="D293" s="135">
        <v>44832237.609999999</v>
      </c>
      <c r="E293" s="135">
        <v>29405479.518071998</v>
      </c>
      <c r="F293" s="135">
        <v>15426758.09192799</v>
      </c>
      <c r="G293" s="135">
        <f t="shared" si="98"/>
        <v>29405479.518071998</v>
      </c>
      <c r="H293" s="135">
        <f t="shared" si="99"/>
        <v>15426758.09192799</v>
      </c>
      <c r="I293" s="136">
        <f t="shared" si="100"/>
        <v>44832237.609999985</v>
      </c>
    </row>
    <row r="294" spans="1:9">
      <c r="A294" s="27" t="s">
        <v>307</v>
      </c>
      <c r="B294" s="134">
        <v>0</v>
      </c>
      <c r="C294" s="135">
        <v>0</v>
      </c>
      <c r="D294" s="135">
        <v>-41250</v>
      </c>
      <c r="E294" s="135">
        <v>-27055.88</v>
      </c>
      <c r="F294" s="135">
        <v>-14194.12</v>
      </c>
      <c r="G294" s="135">
        <f t="shared" si="98"/>
        <v>-27055.88</v>
      </c>
      <c r="H294" s="135">
        <f t="shared" si="99"/>
        <v>-14194.12</v>
      </c>
      <c r="I294" s="136">
        <f t="shared" si="100"/>
        <v>-41250</v>
      </c>
    </row>
    <row r="295" spans="1:9">
      <c r="A295" s="27" t="s">
        <v>308</v>
      </c>
      <c r="B295" s="134">
        <v>0</v>
      </c>
      <c r="C295" s="135">
        <v>0</v>
      </c>
      <c r="D295" s="135">
        <v>541432</v>
      </c>
      <c r="E295" s="135">
        <v>355125.25120000006</v>
      </c>
      <c r="F295" s="135">
        <v>186306.7488</v>
      </c>
      <c r="G295" s="135">
        <f t="shared" si="98"/>
        <v>355125.25120000006</v>
      </c>
      <c r="H295" s="135">
        <f t="shared" si="99"/>
        <v>186306.7488</v>
      </c>
      <c r="I295" s="136">
        <f t="shared" si="100"/>
        <v>541432</v>
      </c>
    </row>
    <row r="296" spans="1:9">
      <c r="A296" s="27" t="s">
        <v>309</v>
      </c>
      <c r="B296" s="134">
        <v>0</v>
      </c>
      <c r="C296" s="135">
        <v>0</v>
      </c>
      <c r="D296" s="135">
        <v>-6407863.9000000004</v>
      </c>
      <c r="E296" s="135">
        <v>-4202917.8513479996</v>
      </c>
      <c r="F296" s="135">
        <v>-2204946.04865199</v>
      </c>
      <c r="G296" s="135">
        <f t="shared" si="98"/>
        <v>-4202917.8513479996</v>
      </c>
      <c r="H296" s="135">
        <f t="shared" si="99"/>
        <v>-2204946.04865199</v>
      </c>
      <c r="I296" s="136">
        <f t="shared" si="100"/>
        <v>-6407863.8999999892</v>
      </c>
    </row>
    <row r="297" spans="1:9">
      <c r="A297" s="27" t="s">
        <v>310</v>
      </c>
      <c r="B297" s="134">
        <v>-7096707.0499999896</v>
      </c>
      <c r="C297" s="135">
        <v>-5987032.7499999898</v>
      </c>
      <c r="D297" s="135">
        <v>-4106818.11</v>
      </c>
      <c r="E297" s="135">
        <v>-2693661.9997919998</v>
      </c>
      <c r="F297" s="135">
        <v>-1413156.1102079991</v>
      </c>
      <c r="G297" s="135">
        <f t="shared" si="98"/>
        <v>-9790369.0497919898</v>
      </c>
      <c r="H297" s="135">
        <f t="shared" si="99"/>
        <v>-7400188.8602079889</v>
      </c>
      <c r="I297" s="136">
        <f t="shared" si="100"/>
        <v>-17190557.909999978</v>
      </c>
    </row>
    <row r="298" spans="1:9">
      <c r="A298" s="27" t="s">
        <v>311</v>
      </c>
      <c r="B298" s="134">
        <v>-66426</v>
      </c>
      <c r="C298" s="135">
        <v>-8000</v>
      </c>
      <c r="D298" s="135">
        <v>-10059.380000000081</v>
      </c>
      <c r="E298" s="135">
        <v>-6597.9557050000494</v>
      </c>
      <c r="F298" s="135">
        <v>-3461.4242950000198</v>
      </c>
      <c r="G298" s="135">
        <f t="shared" si="98"/>
        <v>-73023.955705000044</v>
      </c>
      <c r="H298" s="135">
        <f t="shared" si="99"/>
        <v>-11461.424295000019</v>
      </c>
      <c r="I298" s="136">
        <f t="shared" si="100"/>
        <v>-84485.380000000063</v>
      </c>
    </row>
    <row r="299" spans="1:9">
      <c r="A299" s="27" t="s">
        <v>312</v>
      </c>
      <c r="B299" s="134">
        <v>-67090.289999999994</v>
      </c>
      <c r="C299" s="135">
        <v>0</v>
      </c>
      <c r="D299" s="135">
        <v>0</v>
      </c>
      <c r="E299" s="135">
        <v>0</v>
      </c>
      <c r="F299" s="135">
        <v>0</v>
      </c>
      <c r="G299" s="135">
        <f t="shared" si="98"/>
        <v>-67090.289999999994</v>
      </c>
      <c r="H299" s="135">
        <f t="shared" si="99"/>
        <v>0</v>
      </c>
      <c r="I299" s="136">
        <f t="shared" si="100"/>
        <v>-67090.289999999994</v>
      </c>
    </row>
    <row r="300" spans="1:9">
      <c r="A300" s="27" t="s">
        <v>313</v>
      </c>
      <c r="B300" s="134">
        <v>0</v>
      </c>
      <c r="C300" s="135">
        <v>0</v>
      </c>
      <c r="D300" s="135">
        <v>0</v>
      </c>
      <c r="E300" s="135">
        <v>0</v>
      </c>
      <c r="F300" s="135">
        <v>0</v>
      </c>
      <c r="G300" s="135">
        <f t="shared" si="98"/>
        <v>0</v>
      </c>
      <c r="H300" s="135">
        <f t="shared" si="99"/>
        <v>0</v>
      </c>
      <c r="I300" s="136">
        <f t="shared" si="100"/>
        <v>0</v>
      </c>
    </row>
    <row r="301" spans="1:9">
      <c r="A301" s="27" t="s">
        <v>314</v>
      </c>
      <c r="B301" s="134">
        <v>-4229181.78</v>
      </c>
      <c r="C301" s="135">
        <v>0</v>
      </c>
      <c r="D301" s="135">
        <v>0</v>
      </c>
      <c r="E301" s="135">
        <v>0</v>
      </c>
      <c r="F301" s="135">
        <v>0</v>
      </c>
      <c r="G301" s="135">
        <f t="shared" si="98"/>
        <v>-4229181.78</v>
      </c>
      <c r="H301" s="135">
        <f t="shared" si="99"/>
        <v>0</v>
      </c>
      <c r="I301" s="136">
        <f t="shared" si="100"/>
        <v>-4229181.78</v>
      </c>
    </row>
    <row r="302" spans="1:9">
      <c r="A302" s="27" t="s">
        <v>315</v>
      </c>
      <c r="B302" s="134">
        <v>0</v>
      </c>
      <c r="C302" s="135">
        <v>0</v>
      </c>
      <c r="D302" s="135">
        <v>0</v>
      </c>
      <c r="E302" s="135">
        <v>0</v>
      </c>
      <c r="F302" s="135">
        <v>0</v>
      </c>
      <c r="G302" s="135">
        <f t="shared" si="98"/>
        <v>0</v>
      </c>
      <c r="H302" s="135">
        <f t="shared" si="99"/>
        <v>0</v>
      </c>
      <c r="I302" s="136">
        <f t="shared" si="100"/>
        <v>0</v>
      </c>
    </row>
    <row r="303" spans="1:9">
      <c r="A303" s="27" t="s">
        <v>316</v>
      </c>
      <c r="B303" s="134">
        <v>0</v>
      </c>
      <c r="C303" s="135">
        <v>0</v>
      </c>
      <c r="D303" s="135">
        <v>0</v>
      </c>
      <c r="E303" s="135">
        <v>0</v>
      </c>
      <c r="F303" s="135">
        <v>0</v>
      </c>
      <c r="G303" s="135">
        <f t="shared" si="98"/>
        <v>0</v>
      </c>
      <c r="H303" s="135">
        <f t="shared" si="99"/>
        <v>0</v>
      </c>
      <c r="I303" s="136">
        <f t="shared" si="100"/>
        <v>0</v>
      </c>
    </row>
    <row r="304" spans="1:9">
      <c r="A304" s="27" t="s">
        <v>317</v>
      </c>
      <c r="B304" s="134">
        <v>629.97</v>
      </c>
      <c r="C304" s="135">
        <v>0</v>
      </c>
      <c r="D304" s="135">
        <v>60927</v>
      </c>
      <c r="E304" s="135">
        <v>39962.001428000003</v>
      </c>
      <c r="F304" s="135">
        <v>20964.998571999997</v>
      </c>
      <c r="G304" s="135">
        <f t="shared" si="98"/>
        <v>40591.971428000004</v>
      </c>
      <c r="H304" s="135">
        <f t="shared" si="99"/>
        <v>20964.998571999997</v>
      </c>
      <c r="I304" s="136">
        <f t="shared" si="100"/>
        <v>61556.97</v>
      </c>
    </row>
    <row r="305" spans="1:9">
      <c r="A305" s="27" t="s">
        <v>318</v>
      </c>
      <c r="B305" s="134">
        <v>0</v>
      </c>
      <c r="C305" s="135">
        <v>0</v>
      </c>
      <c r="D305" s="135">
        <v>-1763633.43</v>
      </c>
      <c r="E305" s="135">
        <v>-1156767.1637599999</v>
      </c>
      <c r="F305" s="135">
        <v>-606866.26623999898</v>
      </c>
      <c r="G305" s="135">
        <f t="shared" si="98"/>
        <v>-1156767.1637599999</v>
      </c>
      <c r="H305" s="135">
        <f t="shared" si="99"/>
        <v>-606866.26623999898</v>
      </c>
      <c r="I305" s="136">
        <f t="shared" si="100"/>
        <v>-1763633.4299999988</v>
      </c>
    </row>
    <row r="306" spans="1:9">
      <c r="A306" s="27" t="s">
        <v>319</v>
      </c>
      <c r="B306" s="134">
        <v>11000</v>
      </c>
      <c r="C306" s="135">
        <v>0</v>
      </c>
      <c r="D306" s="135">
        <v>436168.74</v>
      </c>
      <c r="E306" s="135">
        <v>286083.076566</v>
      </c>
      <c r="F306" s="135">
        <v>150085.663433999</v>
      </c>
      <c r="G306" s="135">
        <f t="shared" si="98"/>
        <v>297083.076566</v>
      </c>
      <c r="H306" s="135">
        <f t="shared" si="99"/>
        <v>150085.663433999</v>
      </c>
      <c r="I306" s="136">
        <f t="shared" si="100"/>
        <v>447168.739999999</v>
      </c>
    </row>
    <row r="307" spans="1:9">
      <c r="A307" s="27" t="s">
        <v>320</v>
      </c>
      <c r="B307" s="134">
        <v>540286.36</v>
      </c>
      <c r="C307" s="135">
        <v>283446.39</v>
      </c>
      <c r="D307" s="135">
        <v>5687989.4399999995</v>
      </c>
      <c r="E307" s="135">
        <v>3730752.1290750001</v>
      </c>
      <c r="F307" s="135">
        <v>1957237.310924999</v>
      </c>
      <c r="G307" s="135">
        <f t="shared" si="98"/>
        <v>4271038.4890750004</v>
      </c>
      <c r="H307" s="135">
        <f t="shared" si="99"/>
        <v>2240683.7009249991</v>
      </c>
      <c r="I307" s="136">
        <f t="shared" si="100"/>
        <v>6511722.1899999995</v>
      </c>
    </row>
    <row r="308" spans="1:9">
      <c r="A308" s="27" t="s">
        <v>321</v>
      </c>
      <c r="B308" s="137">
        <v>0</v>
      </c>
      <c r="C308" s="125">
        <v>0</v>
      </c>
      <c r="D308" s="125">
        <v>9510665.4599999897</v>
      </c>
      <c r="E308" s="125">
        <v>6242982.3722069999</v>
      </c>
      <c r="F308" s="125">
        <v>3267683.087793</v>
      </c>
      <c r="G308" s="125">
        <f t="shared" si="98"/>
        <v>6242982.3722069999</v>
      </c>
      <c r="H308" s="125">
        <f t="shared" si="99"/>
        <v>3267683.087793</v>
      </c>
      <c r="I308" s="138">
        <f t="shared" si="100"/>
        <v>9510665.4600000009</v>
      </c>
    </row>
    <row r="309" spans="1:9">
      <c r="A309" s="27" t="s">
        <v>322</v>
      </c>
      <c r="B309" s="134">
        <f>SUM(B285:B308)</f>
        <v>-10473018.599999988</v>
      </c>
      <c r="C309" s="135">
        <f t="shared" ref="C309:I309" si="101">SUM(C285:C308)</f>
        <v>-5711586.3599999901</v>
      </c>
      <c r="D309" s="135">
        <f t="shared" si="101"/>
        <v>-23893750.299999911</v>
      </c>
      <c r="E309" s="135">
        <f t="shared" si="101"/>
        <v>-15667972.496584974</v>
      </c>
      <c r="F309" s="135">
        <f t="shared" si="101"/>
        <v>-8225777.8034149744</v>
      </c>
      <c r="G309" s="135">
        <f t="shared" si="101"/>
        <v>-26140991.096584965</v>
      </c>
      <c r="H309" s="135">
        <f t="shared" si="101"/>
        <v>-13937364.163414966</v>
      </c>
      <c r="I309" s="136">
        <f t="shared" si="101"/>
        <v>-40078355.259999953</v>
      </c>
    </row>
    <row r="310" spans="1:9">
      <c r="A310" s="28" t="s">
        <v>323</v>
      </c>
      <c r="B310" s="134"/>
      <c r="C310" s="135"/>
      <c r="D310" s="135"/>
      <c r="E310" s="135"/>
      <c r="F310" s="135"/>
      <c r="G310" s="135"/>
      <c r="H310" s="135"/>
      <c r="I310" s="136"/>
    </row>
    <row r="311" spans="1:9">
      <c r="A311" s="27" t="s">
        <v>324</v>
      </c>
      <c r="B311" s="134">
        <v>0</v>
      </c>
      <c r="C311" s="135">
        <v>0</v>
      </c>
      <c r="D311" s="135">
        <v>209707868.61999899</v>
      </c>
      <c r="E311" s="135">
        <v>137547391.087558</v>
      </c>
      <c r="F311" s="135">
        <v>72160477.532442003</v>
      </c>
      <c r="G311" s="135">
        <f t="shared" ref="G311:G319" si="102">B311+E311</f>
        <v>137547391.087558</v>
      </c>
      <c r="H311" s="135">
        <f t="shared" ref="H311:H319" si="103">C311+F311</f>
        <v>72160477.532442003</v>
      </c>
      <c r="I311" s="136">
        <f t="shared" ref="I311:I319" si="104">SUM(G311:H311)</f>
        <v>209707868.62</v>
      </c>
    </row>
    <row r="312" spans="1:9">
      <c r="A312" s="27" t="s">
        <v>325</v>
      </c>
      <c r="B312" s="134">
        <v>0</v>
      </c>
      <c r="C312" s="135">
        <v>0</v>
      </c>
      <c r="D312" s="135">
        <v>0</v>
      </c>
      <c r="E312" s="135">
        <v>0</v>
      </c>
      <c r="F312" s="135">
        <v>0</v>
      </c>
      <c r="G312" s="135">
        <f t="shared" si="102"/>
        <v>0</v>
      </c>
      <c r="H312" s="135">
        <f t="shared" si="103"/>
        <v>0</v>
      </c>
      <c r="I312" s="136">
        <f t="shared" si="104"/>
        <v>0</v>
      </c>
    </row>
    <row r="313" spans="1:9">
      <c r="A313" s="27" t="s">
        <v>326</v>
      </c>
      <c r="B313" s="134">
        <v>0</v>
      </c>
      <c r="C313" s="135">
        <v>0</v>
      </c>
      <c r="D313" s="135">
        <v>2183068.27</v>
      </c>
      <c r="E313" s="135">
        <v>1431874.3717470001</v>
      </c>
      <c r="F313" s="135">
        <v>751193.89825299894</v>
      </c>
      <c r="G313" s="135">
        <f t="shared" si="102"/>
        <v>1431874.3717470001</v>
      </c>
      <c r="H313" s="135">
        <f t="shared" si="103"/>
        <v>751193.89825299894</v>
      </c>
      <c r="I313" s="136">
        <f t="shared" si="104"/>
        <v>2183068.2699999991</v>
      </c>
    </row>
    <row r="314" spans="1:9">
      <c r="A314" s="27" t="s">
        <v>327</v>
      </c>
      <c r="B314" s="134">
        <v>15363.35999999999</v>
      </c>
      <c r="C314" s="135">
        <v>9261.1200000000008</v>
      </c>
      <c r="D314" s="135">
        <v>2220176.1500000004</v>
      </c>
      <c r="E314" s="135">
        <v>1456213.50752</v>
      </c>
      <c r="F314" s="135">
        <v>763962.64248000004</v>
      </c>
      <c r="G314" s="135">
        <f t="shared" si="102"/>
        <v>1471576.8675200001</v>
      </c>
      <c r="H314" s="135">
        <f t="shared" si="103"/>
        <v>773223.76248000003</v>
      </c>
      <c r="I314" s="136">
        <f t="shared" si="104"/>
        <v>2244800.63</v>
      </c>
    </row>
    <row r="315" spans="1:9">
      <c r="A315" s="27" t="s">
        <v>328</v>
      </c>
      <c r="B315" s="134">
        <v>0</v>
      </c>
      <c r="C315" s="135">
        <v>0</v>
      </c>
      <c r="D315" s="135">
        <v>0</v>
      </c>
      <c r="E315" s="135">
        <v>0</v>
      </c>
      <c r="F315" s="135">
        <v>0</v>
      </c>
      <c r="G315" s="135">
        <f t="shared" si="102"/>
        <v>0</v>
      </c>
      <c r="H315" s="135">
        <f t="shared" si="103"/>
        <v>0</v>
      </c>
      <c r="I315" s="136">
        <f t="shared" si="104"/>
        <v>0</v>
      </c>
    </row>
    <row r="316" spans="1:9">
      <c r="A316" s="27" t="s">
        <v>329</v>
      </c>
      <c r="B316" s="134">
        <v>0</v>
      </c>
      <c r="C316" s="135">
        <v>0</v>
      </c>
      <c r="D316" s="135">
        <v>0</v>
      </c>
      <c r="E316" s="135">
        <v>0</v>
      </c>
      <c r="F316" s="135">
        <v>0</v>
      </c>
      <c r="G316" s="135">
        <f t="shared" si="102"/>
        <v>0</v>
      </c>
      <c r="H316" s="135">
        <f t="shared" si="103"/>
        <v>0</v>
      </c>
      <c r="I316" s="136">
        <f t="shared" si="104"/>
        <v>0</v>
      </c>
    </row>
    <row r="317" spans="1:9">
      <c r="A317" s="27" t="s">
        <v>330</v>
      </c>
      <c r="B317" s="134">
        <v>0</v>
      </c>
      <c r="C317" s="135">
        <v>0</v>
      </c>
      <c r="D317" s="135">
        <v>0</v>
      </c>
      <c r="E317" s="135">
        <v>0</v>
      </c>
      <c r="F317" s="135">
        <v>0</v>
      </c>
      <c r="G317" s="135">
        <f t="shared" si="102"/>
        <v>0</v>
      </c>
      <c r="H317" s="135">
        <f t="shared" si="103"/>
        <v>0</v>
      </c>
      <c r="I317" s="136">
        <f t="shared" si="104"/>
        <v>0</v>
      </c>
    </row>
    <row r="318" spans="1:9">
      <c r="A318" s="27" t="s">
        <v>331</v>
      </c>
      <c r="B318" s="134">
        <v>8923958.5</v>
      </c>
      <c r="C318" s="135">
        <v>1352492.5699999998</v>
      </c>
      <c r="D318" s="135">
        <v>7202644.5199999996</v>
      </c>
      <c r="E318" s="135">
        <v>4724214.5438950006</v>
      </c>
      <c r="F318" s="135">
        <v>2478429.9761049901</v>
      </c>
      <c r="G318" s="135">
        <f t="shared" si="102"/>
        <v>13648173.043895001</v>
      </c>
      <c r="H318" s="135">
        <f t="shared" si="103"/>
        <v>3830922.5461049899</v>
      </c>
      <c r="I318" s="136">
        <f t="shared" si="104"/>
        <v>17479095.589999989</v>
      </c>
    </row>
    <row r="319" spans="1:9">
      <c r="A319" s="27" t="s">
        <v>332</v>
      </c>
      <c r="B319" s="137">
        <v>-6465945.3499999996</v>
      </c>
      <c r="C319" s="125">
        <v>-3870665.5899999901</v>
      </c>
      <c r="D319" s="125">
        <v>-3358680.4299999997</v>
      </c>
      <c r="E319" s="125">
        <v>-2202958.4949249998</v>
      </c>
      <c r="F319" s="125">
        <v>-1155721.935074999</v>
      </c>
      <c r="G319" s="125">
        <f t="shared" si="102"/>
        <v>-8668903.8449249994</v>
      </c>
      <c r="H319" s="125">
        <f t="shared" si="103"/>
        <v>-5026387.5250749886</v>
      </c>
      <c r="I319" s="138">
        <f t="shared" si="104"/>
        <v>-13695291.369999988</v>
      </c>
    </row>
    <row r="320" spans="1:9">
      <c r="A320" s="27" t="s">
        <v>333</v>
      </c>
      <c r="B320" s="134">
        <f>SUM(B311:B319)</f>
        <v>2473376.5099999998</v>
      </c>
      <c r="C320" s="135">
        <f t="shared" ref="C320:I320" si="105">SUM(C311:C319)</f>
        <v>-2508911.8999999901</v>
      </c>
      <c r="D320" s="135">
        <f t="shared" si="105"/>
        <v>217955077.12999901</v>
      </c>
      <c r="E320" s="135">
        <f t="shared" si="105"/>
        <v>142956735.01579499</v>
      </c>
      <c r="F320" s="135">
        <f t="shared" si="105"/>
        <v>74998342.114204988</v>
      </c>
      <c r="G320" s="135">
        <f t="shared" si="105"/>
        <v>145430111.52579501</v>
      </c>
      <c r="H320" s="135">
        <f t="shared" si="105"/>
        <v>72489430.214204997</v>
      </c>
      <c r="I320" s="136">
        <f t="shared" si="105"/>
        <v>217919541.74000004</v>
      </c>
    </row>
    <row r="321" spans="1:9">
      <c r="A321" s="28" t="s">
        <v>334</v>
      </c>
      <c r="B321" s="134"/>
      <c r="C321" s="135"/>
      <c r="D321" s="135"/>
      <c r="E321" s="135"/>
      <c r="F321" s="135"/>
      <c r="G321" s="135"/>
      <c r="H321" s="135"/>
      <c r="I321" s="136"/>
    </row>
    <row r="322" spans="1:9">
      <c r="A322" s="27" t="s">
        <v>335</v>
      </c>
      <c r="B322" s="134">
        <v>0</v>
      </c>
      <c r="C322" s="135">
        <v>0</v>
      </c>
      <c r="D322" s="135">
        <v>0</v>
      </c>
      <c r="E322" s="135">
        <v>0</v>
      </c>
      <c r="F322" s="135">
        <v>0</v>
      </c>
      <c r="G322" s="135">
        <f t="shared" ref="G322:G323" si="106">B322+E322</f>
        <v>0</v>
      </c>
      <c r="H322" s="135">
        <f t="shared" ref="H322:H323" si="107">C322+F322</f>
        <v>0</v>
      </c>
      <c r="I322" s="136">
        <f t="shared" ref="I322:I323" si="108">SUM(G322:H322)</f>
        <v>0</v>
      </c>
    </row>
    <row r="323" spans="1:9">
      <c r="A323" s="27" t="s">
        <v>336</v>
      </c>
      <c r="B323" s="137">
        <v>0</v>
      </c>
      <c r="C323" s="125">
        <v>0</v>
      </c>
      <c r="D323" s="125">
        <v>0</v>
      </c>
      <c r="E323" s="125">
        <v>0</v>
      </c>
      <c r="F323" s="125">
        <v>0</v>
      </c>
      <c r="G323" s="125">
        <f t="shared" si="106"/>
        <v>0</v>
      </c>
      <c r="H323" s="125">
        <f t="shared" si="107"/>
        <v>0</v>
      </c>
      <c r="I323" s="138">
        <f t="shared" si="108"/>
        <v>0</v>
      </c>
    </row>
    <row r="324" spans="1:9">
      <c r="A324" s="27" t="s">
        <v>337</v>
      </c>
      <c r="B324" s="134">
        <f>SUM(B322:B323)</f>
        <v>0</v>
      </c>
      <c r="C324" s="135">
        <f t="shared" ref="C324:I324" si="109">SUM(C322:C323)</f>
        <v>0</v>
      </c>
      <c r="D324" s="135">
        <f t="shared" si="109"/>
        <v>0</v>
      </c>
      <c r="E324" s="135">
        <f t="shared" si="109"/>
        <v>0</v>
      </c>
      <c r="F324" s="135">
        <f t="shared" si="109"/>
        <v>0</v>
      </c>
      <c r="G324" s="135">
        <f t="shared" si="109"/>
        <v>0</v>
      </c>
      <c r="H324" s="135">
        <f t="shared" si="109"/>
        <v>0</v>
      </c>
      <c r="I324" s="136">
        <f t="shared" si="109"/>
        <v>0</v>
      </c>
    </row>
    <row r="325" spans="1:9">
      <c r="A325" s="26"/>
      <c r="B325" s="134">
        <v>0</v>
      </c>
      <c r="C325" s="135">
        <v>0</v>
      </c>
      <c r="D325" s="135">
        <v>0</v>
      </c>
      <c r="E325" s="135">
        <v>0</v>
      </c>
      <c r="F325" s="135">
        <v>0</v>
      </c>
      <c r="G325" s="135">
        <v>0</v>
      </c>
      <c r="H325" s="135">
        <v>0</v>
      </c>
      <c r="I325" s="136">
        <v>0</v>
      </c>
    </row>
    <row r="326" spans="1:9">
      <c r="A326" s="25" t="s">
        <v>1</v>
      </c>
      <c r="B326" s="134">
        <f>B309+B320+B324</f>
        <v>-7999642.0899999887</v>
      </c>
      <c r="C326" s="135">
        <f t="shared" ref="C326:I326" si="110">C309+C320+C324</f>
        <v>-8220498.2599999802</v>
      </c>
      <c r="D326" s="135">
        <f t="shared" si="110"/>
        <v>194061326.82999909</v>
      </c>
      <c r="E326" s="135">
        <f t="shared" si="110"/>
        <v>127288762.51921001</v>
      </c>
      <c r="F326" s="135">
        <f t="shared" si="110"/>
        <v>66772564.310790017</v>
      </c>
      <c r="G326" s="135">
        <f t="shared" si="110"/>
        <v>119289120.42921005</v>
      </c>
      <c r="H326" s="135">
        <f t="shared" si="110"/>
        <v>58552066.050790027</v>
      </c>
      <c r="I326" s="136">
        <f t="shared" si="110"/>
        <v>177841186.48000008</v>
      </c>
    </row>
    <row r="327" spans="1:9">
      <c r="A327" s="26"/>
      <c r="B327" s="137"/>
      <c r="C327" s="125"/>
      <c r="D327" s="125"/>
      <c r="E327" s="125"/>
      <c r="F327" s="125"/>
      <c r="G327" s="125"/>
      <c r="H327" s="125"/>
      <c r="I327" s="138"/>
    </row>
    <row r="328" spans="1:9" ht="15.75" thickBot="1">
      <c r="A328" s="25" t="s">
        <v>0</v>
      </c>
      <c r="B328" s="152">
        <f>B281-B326</f>
        <v>573051555.2900008</v>
      </c>
      <c r="C328" s="153">
        <f t="shared" ref="C328:I328" si="111">C281-C326</f>
        <v>206080010.47000104</v>
      </c>
      <c r="D328" s="153">
        <f t="shared" si="111"/>
        <v>-461967757.1499989</v>
      </c>
      <c r="E328" s="153">
        <f t="shared" si="111"/>
        <v>-299062540.34228379</v>
      </c>
      <c r="F328" s="153">
        <f t="shared" si="111"/>
        <v>-162905216.80771595</v>
      </c>
      <c r="G328" s="153">
        <f t="shared" si="111"/>
        <v>273989014.94771689</v>
      </c>
      <c r="H328" s="153">
        <f t="shared" si="111"/>
        <v>43174793.662285075</v>
      </c>
      <c r="I328" s="154">
        <f t="shared" si="111"/>
        <v>317163808.61000234</v>
      </c>
    </row>
    <row r="329" spans="1:9" ht="15.75" thickTop="1">
      <c r="B329" s="77"/>
      <c r="C329" s="77"/>
      <c r="D329" s="77"/>
      <c r="E329" s="77"/>
      <c r="F329" s="77"/>
      <c r="G329" s="77"/>
      <c r="H329" s="77"/>
      <c r="I329" s="77"/>
    </row>
    <row r="330" spans="1:9">
      <c r="A330" s="3">
        <v>0</v>
      </c>
      <c r="B330" s="3">
        <v>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/>
    </row>
    <row r="331" spans="1:9">
      <c r="B331" s="3"/>
      <c r="C331" s="3"/>
      <c r="D331" s="3"/>
      <c r="E331" s="3"/>
      <c r="F331" s="3"/>
      <c r="G331" s="3"/>
      <c r="H331" s="3">
        <v>0</v>
      </c>
      <c r="I331" s="3"/>
    </row>
    <row r="332" spans="1:9">
      <c r="H332" s="3">
        <v>0</v>
      </c>
      <c r="I332" s="3"/>
    </row>
    <row r="333" spans="1:9">
      <c r="H333" s="3">
        <v>0</v>
      </c>
      <c r="I333" s="3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Header>&amp;RShaeded Information is Designated as Confidential per WAC 480-07-160</oddHeader>
    <oddFooter>&amp;CPage &amp;P of &amp;N&amp;RUnallocated Detail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5"/>
  <sheetViews>
    <sheetView zoomScaleNormal="100" workbookViewId="0"/>
  </sheetViews>
  <sheetFormatPr defaultColWidth="8.85546875" defaultRowHeight="12.75" outlineLevelCol="1"/>
  <cols>
    <col min="1" max="1" width="5.42578125" style="36" customWidth="1"/>
    <col min="2" max="2" width="46.85546875" style="36" customWidth="1"/>
    <col min="3" max="4" width="17.28515625" style="36" customWidth="1"/>
    <col min="5" max="5" width="17" style="36" bestFit="1" customWidth="1"/>
    <col min="6" max="7" width="13.85546875" style="36" customWidth="1"/>
    <col min="8" max="8" width="17.28515625" style="36" customWidth="1"/>
    <col min="9" max="9" width="4.7109375" style="36" customWidth="1"/>
    <col min="10" max="11" width="0" style="36" hidden="1" customWidth="1" outlineLevel="1"/>
    <col min="12" max="12" width="8.85546875" style="36" collapsed="1"/>
    <col min="13" max="16384" width="8.85546875" style="36"/>
  </cols>
  <sheetData>
    <row r="1" spans="1:11" ht="15.95" customHeight="1">
      <c r="A1" s="37"/>
      <c r="B1" s="202" t="s">
        <v>349</v>
      </c>
      <c r="C1" s="202"/>
      <c r="D1" s="202"/>
      <c r="E1" s="202"/>
      <c r="F1" s="202"/>
      <c r="G1" s="202"/>
      <c r="H1" s="202"/>
    </row>
    <row r="2" spans="1:11" ht="15.95" customHeight="1">
      <c r="A2" s="37"/>
      <c r="B2" s="202" t="s">
        <v>359</v>
      </c>
      <c r="C2" s="202"/>
      <c r="D2" s="202"/>
      <c r="E2" s="202"/>
      <c r="F2" s="202"/>
      <c r="G2" s="202"/>
      <c r="H2" s="202"/>
    </row>
    <row r="3" spans="1:11" ht="15.95" customHeight="1">
      <c r="A3" s="202" t="str">
        <f>'Allocated (C)'!A3</f>
        <v>FOR THE TWELVE MONTHS ENDED DECEMBER 31, 2018</v>
      </c>
      <c r="B3" s="202"/>
      <c r="C3" s="202"/>
      <c r="D3" s="202"/>
      <c r="E3" s="202"/>
      <c r="F3" s="202"/>
      <c r="G3" s="202"/>
      <c r="H3" s="202"/>
    </row>
    <row r="4" spans="1:11" ht="15" customHeight="1">
      <c r="A4" s="75"/>
      <c r="B4" s="75"/>
      <c r="C4" s="75"/>
      <c r="D4" s="75"/>
      <c r="E4" s="75"/>
      <c r="F4" s="75"/>
      <c r="G4" s="75"/>
      <c r="H4" s="75"/>
    </row>
    <row r="5" spans="1:11" ht="15.95" customHeight="1">
      <c r="A5" s="75"/>
      <c r="B5" s="75" t="str">
        <f>'Allocated (C)'!A6</f>
        <v>(Spread is based on allocation factors developed for the 12 ME 12/31/2017)</v>
      </c>
      <c r="C5" s="75"/>
      <c r="D5" s="75"/>
      <c r="E5" s="75"/>
      <c r="F5" s="75"/>
      <c r="G5" s="75"/>
      <c r="H5" s="75"/>
    </row>
    <row r="6" spans="1:11" ht="10.5" customHeight="1"/>
    <row r="7" spans="1:11" ht="51">
      <c r="A7" s="38"/>
      <c r="B7" s="39" t="s">
        <v>360</v>
      </c>
      <c r="C7" s="40" t="s">
        <v>361</v>
      </c>
      <c r="D7" s="40" t="s">
        <v>362</v>
      </c>
      <c r="E7" s="87" t="s">
        <v>423</v>
      </c>
      <c r="F7" s="86" t="s">
        <v>411</v>
      </c>
      <c r="G7" s="86" t="s">
        <v>412</v>
      </c>
      <c r="H7" s="40" t="s">
        <v>35</v>
      </c>
    </row>
    <row r="8" spans="1:11" ht="15.95" customHeight="1" thickBot="1">
      <c r="A8" s="41" t="s">
        <v>18</v>
      </c>
      <c r="B8" s="42"/>
      <c r="C8" s="43"/>
      <c r="D8" s="43"/>
      <c r="E8" s="44"/>
      <c r="F8" s="45"/>
      <c r="G8" s="45"/>
      <c r="H8" s="46"/>
    </row>
    <row r="9" spans="1:11" ht="15.95" customHeight="1" thickTop="1">
      <c r="A9" s="41"/>
      <c r="B9" s="47" t="s">
        <v>363</v>
      </c>
      <c r="C9" s="173">
        <f>H9*F9</f>
        <v>130943.93294399999</v>
      </c>
      <c r="D9" s="174">
        <f>H9*G9</f>
        <v>94510.497056000007</v>
      </c>
      <c r="E9" s="168">
        <v>1</v>
      </c>
      <c r="F9" s="48">
        <f>VLOOKUP($E9,$B$65:$G$70,5,FALSE)</f>
        <v>0.58079999999999998</v>
      </c>
      <c r="G9" s="158">
        <f>VLOOKUP($E9,$B$65:$G$70,6,FALSE)</f>
        <v>0.41920000000000002</v>
      </c>
      <c r="H9" s="183">
        <f>'Unallocated Detail (C)'!D206</f>
        <v>225454.43</v>
      </c>
      <c r="J9" s="195">
        <f>VLOOKUP(E9,$B$66:$G$70,5,FALSE)-F9</f>
        <v>0</v>
      </c>
      <c r="K9" s="195">
        <f>VLOOKUP(E9,$B$66:$G$70,6,FALSE)-G9</f>
        <v>0</v>
      </c>
    </row>
    <row r="10" spans="1:11" ht="15.95" customHeight="1">
      <c r="A10" s="41" t="s">
        <v>364</v>
      </c>
      <c r="B10" s="47" t="s">
        <v>365</v>
      </c>
      <c r="C10" s="175">
        <f t="shared" ref="C10:C13" si="0">H10*F10</f>
        <v>927385.92171500006</v>
      </c>
      <c r="D10" s="176">
        <f t="shared" ref="D10:D13" si="1">H10*G10</f>
        <v>554297.92828500003</v>
      </c>
      <c r="E10" s="168">
        <v>2</v>
      </c>
      <c r="F10" s="48">
        <f>VLOOKUP($E10,$B$65:$G$70,5,FALSE)</f>
        <v>0.62590000000000001</v>
      </c>
      <c r="G10" s="158">
        <f>VLOOKUP($E10,$B$65:$G$70,6,FALSE)</f>
        <v>0.37409999999999999</v>
      </c>
      <c r="H10" s="162">
        <f>'Unallocated Detail (C)'!D207</f>
        <v>1481683.85</v>
      </c>
      <c r="J10" s="195">
        <f>VLOOKUP(E10,$B$66:$G$70,5,FALSE)-F10</f>
        <v>0</v>
      </c>
      <c r="K10" s="195">
        <f>VLOOKUP(E10,$B$66:$G$70,6,FALSE)-G10</f>
        <v>0</v>
      </c>
    </row>
    <row r="11" spans="1:11" ht="15.95" customHeight="1">
      <c r="A11" s="41" t="s">
        <v>364</v>
      </c>
      <c r="B11" s="47" t="s">
        <v>366</v>
      </c>
      <c r="C11" s="175">
        <f t="shared" si="0"/>
        <v>22006769.24212794</v>
      </c>
      <c r="D11" s="176">
        <f t="shared" si="1"/>
        <v>15883673.667871958</v>
      </c>
      <c r="E11" s="168">
        <v>1</v>
      </c>
      <c r="F11" s="48">
        <f>VLOOKUP($E11,$B$65:$G$70,5,FALSE)</f>
        <v>0.58079999999999998</v>
      </c>
      <c r="G11" s="158">
        <f>VLOOKUP($E11,$B$65:$G$70,6,FALSE)</f>
        <v>0.41920000000000002</v>
      </c>
      <c r="H11" s="162">
        <f>'Unallocated Detail (C)'!D208</f>
        <v>37890442.9099999</v>
      </c>
      <c r="J11" s="195">
        <f>VLOOKUP(E11,$B$66:$G$70,5,FALSE)-F11</f>
        <v>0</v>
      </c>
      <c r="K11" s="195">
        <f>VLOOKUP(E11,$B$66:$G$70,6,FALSE)-G11</f>
        <v>0</v>
      </c>
    </row>
    <row r="12" spans="1:11" ht="15.95" customHeight="1">
      <c r="A12" s="56" t="s">
        <v>364</v>
      </c>
      <c r="B12" s="73" t="s">
        <v>410</v>
      </c>
      <c r="C12" s="175">
        <f t="shared" si="0"/>
        <v>4353.4116290000002</v>
      </c>
      <c r="D12" s="176">
        <f t="shared" si="1"/>
        <v>2283.8983710000002</v>
      </c>
      <c r="E12" s="168">
        <v>4</v>
      </c>
      <c r="F12" s="48">
        <f>VLOOKUP($E12,$B$65:$G$70,5,FALSE)</f>
        <v>0.65590000000000004</v>
      </c>
      <c r="G12" s="158">
        <f>VLOOKUP($E12,$B$65:$G$70,6,FALSE)</f>
        <v>0.34410000000000002</v>
      </c>
      <c r="H12" s="162">
        <f>'Unallocated Detail (C)'!D209</f>
        <v>6637.31</v>
      </c>
      <c r="J12" s="195">
        <f>VLOOKUP(E12,$B$66:$G$70,5,FALSE)-F12</f>
        <v>0</v>
      </c>
      <c r="K12" s="195">
        <f>VLOOKUP(E12,$B$66:$G$70,6,FALSE)-G12</f>
        <v>0</v>
      </c>
    </row>
    <row r="13" spans="1:11" ht="15.95" customHeight="1">
      <c r="A13" s="41" t="s">
        <v>364</v>
      </c>
      <c r="B13" s="47" t="s">
        <v>367</v>
      </c>
      <c r="C13" s="177">
        <f t="shared" si="0"/>
        <v>0</v>
      </c>
      <c r="D13" s="178">
        <f t="shared" si="1"/>
        <v>0</v>
      </c>
      <c r="E13" s="169">
        <v>1</v>
      </c>
      <c r="F13" s="85">
        <f>VLOOKUP($E13,$B$65:$G$70,5,FALSE)</f>
        <v>0.58079999999999998</v>
      </c>
      <c r="G13" s="159">
        <f>VLOOKUP($E13,$B$65:$G$70,6,FALSE)</f>
        <v>0.41920000000000002</v>
      </c>
      <c r="H13" s="163">
        <f>'Unallocated Detail (C)'!D210</f>
        <v>0</v>
      </c>
      <c r="J13" s="195">
        <f>VLOOKUP(E13,$B$66:$G$70,5,FALSE)-F13</f>
        <v>0</v>
      </c>
      <c r="K13" s="195">
        <f>VLOOKUP(E13,$B$66:$G$70,6,FALSE)-G13</f>
        <v>0</v>
      </c>
    </row>
    <row r="14" spans="1:11" ht="15.95" customHeight="1">
      <c r="A14" s="41" t="s">
        <v>364</v>
      </c>
      <c r="B14" s="53" t="s">
        <v>368</v>
      </c>
      <c r="C14" s="175">
        <f>SUM(C9:C13)</f>
        <v>23069452.508415937</v>
      </c>
      <c r="D14" s="176">
        <f>SUM(D9:D13)</f>
        <v>16534765.991583958</v>
      </c>
      <c r="E14" s="168"/>
      <c r="F14" s="50"/>
      <c r="G14" s="156"/>
      <c r="H14" s="162">
        <f>SUM(H9:H13)</f>
        <v>39604218.499999903</v>
      </c>
    </row>
    <row r="15" spans="1:11" ht="15.95" customHeight="1">
      <c r="A15" s="41" t="s">
        <v>17</v>
      </c>
      <c r="B15" s="53"/>
      <c r="C15" s="175"/>
      <c r="D15" s="176"/>
      <c r="E15" s="168"/>
      <c r="F15" s="51"/>
      <c r="G15" s="156"/>
      <c r="H15" s="162"/>
    </row>
    <row r="16" spans="1:11" ht="15.95" customHeight="1">
      <c r="A16" s="41"/>
      <c r="B16" s="47" t="s">
        <v>369</v>
      </c>
      <c r="C16" s="175">
        <f t="shared" ref="C16:C22" si="2">H16*F16</f>
        <v>675720.42859199992</v>
      </c>
      <c r="D16" s="176">
        <f t="shared" ref="D16:D22" si="3">H16*G16</f>
        <v>487710.06140800001</v>
      </c>
      <c r="E16" s="168">
        <v>1</v>
      </c>
      <c r="F16" s="48">
        <f t="shared" ref="F16:F22" si="4">VLOOKUP($E16,$B$65:$G$70,5,FALSE)</f>
        <v>0.58079999999999998</v>
      </c>
      <c r="G16" s="158">
        <f t="shared" ref="G16:G22" si="5">VLOOKUP($E16,$B$65:$G$70,6,FALSE)</f>
        <v>0.41920000000000002</v>
      </c>
      <c r="H16" s="162">
        <f>'Unallocated Detail (C)'!D213</f>
        <v>1163430.49</v>
      </c>
      <c r="J16" s="195">
        <f t="shared" ref="J16:J22" si="6">VLOOKUP(E16,$B$66:$G$70,5,FALSE)-F16</f>
        <v>0</v>
      </c>
      <c r="K16" s="195">
        <f t="shared" ref="K16:K22" si="7">VLOOKUP(E16,$B$66:$G$70,6,FALSE)-G16</f>
        <v>0</v>
      </c>
    </row>
    <row r="17" spans="1:11" ht="15.95" customHeight="1">
      <c r="A17" s="41" t="s">
        <v>364</v>
      </c>
      <c r="B17" s="47" t="s">
        <v>370</v>
      </c>
      <c r="C17" s="175">
        <f t="shared" si="2"/>
        <v>1212925.3889279999</v>
      </c>
      <c r="D17" s="176">
        <f t="shared" si="3"/>
        <v>875444.77107200003</v>
      </c>
      <c r="E17" s="168">
        <v>1</v>
      </c>
      <c r="F17" s="48">
        <f t="shared" si="4"/>
        <v>0.58079999999999998</v>
      </c>
      <c r="G17" s="158">
        <f t="shared" si="5"/>
        <v>0.41920000000000002</v>
      </c>
      <c r="H17" s="162">
        <f>'Unallocated Detail (C)'!D214</f>
        <v>2088370.16</v>
      </c>
      <c r="J17" s="195">
        <f t="shared" si="6"/>
        <v>0</v>
      </c>
      <c r="K17" s="195">
        <f t="shared" si="7"/>
        <v>0</v>
      </c>
    </row>
    <row r="18" spans="1:11" ht="15.95" customHeight="1">
      <c r="A18" s="41" t="s">
        <v>364</v>
      </c>
      <c r="B18" s="47" t="s">
        <v>371</v>
      </c>
      <c r="C18" s="175">
        <f t="shared" si="2"/>
        <v>893.2704</v>
      </c>
      <c r="D18" s="176">
        <f t="shared" si="3"/>
        <v>644.7296</v>
      </c>
      <c r="E18" s="168">
        <v>1</v>
      </c>
      <c r="F18" s="48">
        <f t="shared" si="4"/>
        <v>0.58079999999999998</v>
      </c>
      <c r="G18" s="158">
        <f t="shared" si="5"/>
        <v>0.41920000000000002</v>
      </c>
      <c r="H18" s="162">
        <f>'Unallocated Detail (C)'!D215</f>
        <v>1538</v>
      </c>
      <c r="J18" s="195">
        <f t="shared" si="6"/>
        <v>0</v>
      </c>
      <c r="K18" s="195">
        <f t="shared" si="7"/>
        <v>0</v>
      </c>
    </row>
    <row r="19" spans="1:11" ht="15.95" customHeight="1">
      <c r="A19" s="41"/>
      <c r="B19" s="47" t="s">
        <v>372</v>
      </c>
      <c r="C19" s="175">
        <f t="shared" si="2"/>
        <v>0</v>
      </c>
      <c r="D19" s="176">
        <f t="shared" si="3"/>
        <v>0</v>
      </c>
      <c r="E19" s="168">
        <v>1</v>
      </c>
      <c r="F19" s="48">
        <f t="shared" si="4"/>
        <v>0.58079999999999998</v>
      </c>
      <c r="G19" s="158">
        <f t="shared" si="5"/>
        <v>0.41920000000000002</v>
      </c>
      <c r="H19" s="162">
        <f>'Unallocated Detail (C)'!D216</f>
        <v>0</v>
      </c>
      <c r="J19" s="195">
        <f t="shared" si="6"/>
        <v>0</v>
      </c>
      <c r="K19" s="195">
        <f t="shared" si="7"/>
        <v>0</v>
      </c>
    </row>
    <row r="20" spans="1:11" ht="15.95" customHeight="1">
      <c r="A20" s="41" t="s">
        <v>364</v>
      </c>
      <c r="B20" s="47" t="s">
        <v>373</v>
      </c>
      <c r="C20" s="175">
        <f t="shared" si="2"/>
        <v>-296370.20001599996</v>
      </c>
      <c r="D20" s="176">
        <f t="shared" si="3"/>
        <v>-213909.069984</v>
      </c>
      <c r="E20" s="168">
        <v>1</v>
      </c>
      <c r="F20" s="48">
        <f t="shared" si="4"/>
        <v>0.58079999999999998</v>
      </c>
      <c r="G20" s="158">
        <f t="shared" si="5"/>
        <v>0.41920000000000002</v>
      </c>
      <c r="H20" s="162">
        <f>'Unallocated Detail (C)'!D217</f>
        <v>-510279.26999999996</v>
      </c>
      <c r="J20" s="195">
        <f t="shared" si="6"/>
        <v>0</v>
      </c>
      <c r="K20" s="195">
        <f t="shared" si="7"/>
        <v>0</v>
      </c>
    </row>
    <row r="21" spans="1:11" ht="15.95" customHeight="1">
      <c r="A21" s="41"/>
      <c r="B21" s="47" t="s">
        <v>374</v>
      </c>
      <c r="C21" s="175">
        <f t="shared" si="2"/>
        <v>0</v>
      </c>
      <c r="D21" s="176">
        <f t="shared" si="3"/>
        <v>0</v>
      </c>
      <c r="E21" s="168">
        <v>1</v>
      </c>
      <c r="F21" s="48">
        <f t="shared" si="4"/>
        <v>0.58079999999999998</v>
      </c>
      <c r="G21" s="158">
        <f t="shared" si="5"/>
        <v>0.41920000000000002</v>
      </c>
      <c r="H21" s="162">
        <f>'Unallocated Detail (C)'!D218</f>
        <v>0</v>
      </c>
      <c r="J21" s="195">
        <f t="shared" si="6"/>
        <v>0</v>
      </c>
      <c r="K21" s="195">
        <f t="shared" si="7"/>
        <v>0</v>
      </c>
    </row>
    <row r="22" spans="1:11" ht="15.95" customHeight="1">
      <c r="A22" s="41"/>
      <c r="B22" s="47" t="s">
        <v>375</v>
      </c>
      <c r="C22" s="177">
        <f t="shared" si="2"/>
        <v>0</v>
      </c>
      <c r="D22" s="178">
        <f t="shared" si="3"/>
        <v>0</v>
      </c>
      <c r="E22" s="169">
        <v>1</v>
      </c>
      <c r="F22" s="49">
        <f t="shared" si="4"/>
        <v>0.58079999999999998</v>
      </c>
      <c r="G22" s="159">
        <f t="shared" si="5"/>
        <v>0.41920000000000002</v>
      </c>
      <c r="H22" s="163">
        <f>'Unallocated Detail (C)'!D219</f>
        <v>0</v>
      </c>
      <c r="J22" s="195">
        <f t="shared" si="6"/>
        <v>0</v>
      </c>
      <c r="K22" s="195">
        <f t="shared" si="7"/>
        <v>0</v>
      </c>
    </row>
    <row r="23" spans="1:11" ht="15.95" customHeight="1">
      <c r="A23" s="41" t="s">
        <v>364</v>
      </c>
      <c r="B23" s="53" t="s">
        <v>368</v>
      </c>
      <c r="C23" s="175">
        <f>SUM(C16:C21)</f>
        <v>1593168.887904</v>
      </c>
      <c r="D23" s="176">
        <f>SUM(D16:D21)</f>
        <v>1149890.4920960001</v>
      </c>
      <c r="E23" s="168"/>
      <c r="F23" s="50"/>
      <c r="G23" s="156"/>
      <c r="H23" s="162">
        <f>SUM(H16:H21)</f>
        <v>2743059.38</v>
      </c>
    </row>
    <row r="24" spans="1:11" ht="15.95" customHeight="1">
      <c r="A24" s="41" t="s">
        <v>15</v>
      </c>
      <c r="B24" s="53"/>
      <c r="C24" s="175"/>
      <c r="D24" s="176"/>
      <c r="E24" s="168"/>
      <c r="F24" s="51"/>
      <c r="G24" s="156"/>
      <c r="H24" s="162"/>
    </row>
    <row r="25" spans="1:11" ht="15.95" customHeight="1">
      <c r="A25" s="41"/>
      <c r="B25" s="47" t="s">
        <v>376</v>
      </c>
      <c r="C25" s="175">
        <f t="shared" ref="C25:C37" si="8">H25*F25</f>
        <v>44071499.593884006</v>
      </c>
      <c r="D25" s="176">
        <f t="shared" ref="D25:D37" si="9">H25*G25</f>
        <v>23120907.166116003</v>
      </c>
      <c r="E25" s="168">
        <v>4</v>
      </c>
      <c r="F25" s="48">
        <f t="shared" ref="F25:F37" si="10">VLOOKUP($E25,$B$65:$G$70,5,FALSE)</f>
        <v>0.65590000000000004</v>
      </c>
      <c r="G25" s="158">
        <f t="shared" ref="G25:G37" si="11">VLOOKUP($E25,$B$65:$G$70,6,FALSE)</f>
        <v>0.34410000000000002</v>
      </c>
      <c r="H25" s="162">
        <f>'Unallocated Detail (C)'!D225</f>
        <v>67192406.760000005</v>
      </c>
      <c r="J25" s="195">
        <f>VLOOKUP(E25,$B$66:$G$70,5,FALSE)-F25</f>
        <v>0</v>
      </c>
      <c r="K25" s="195">
        <f>VLOOKUP(E25,$B$66:$G$70,6,FALSE)-G25</f>
        <v>0</v>
      </c>
    </row>
    <row r="26" spans="1:11" ht="15.95" customHeight="1">
      <c r="A26" s="41"/>
      <c r="B26" s="47" t="s">
        <v>377</v>
      </c>
      <c r="C26" s="175">
        <f t="shared" si="8"/>
        <v>7889589.1278469991</v>
      </c>
      <c r="D26" s="176">
        <f t="shared" si="9"/>
        <v>4139057.2021529996</v>
      </c>
      <c r="E26" s="168">
        <v>4</v>
      </c>
      <c r="F26" s="48">
        <f t="shared" si="10"/>
        <v>0.65590000000000004</v>
      </c>
      <c r="G26" s="158">
        <f t="shared" si="11"/>
        <v>0.34410000000000002</v>
      </c>
      <c r="H26" s="162">
        <f>'Unallocated Detail (C)'!D226</f>
        <v>12028646.329999998</v>
      </c>
      <c r="J26" s="195">
        <f>VLOOKUP(E26,$B$66:$G$70,5,FALSE)-F26</f>
        <v>0</v>
      </c>
      <c r="K26" s="195">
        <f>VLOOKUP(E26,$B$66:$G$70,6,FALSE)-G26</f>
        <v>0</v>
      </c>
    </row>
    <row r="27" spans="1:11" ht="15.95" customHeight="1">
      <c r="A27" s="41" t="s">
        <v>364</v>
      </c>
      <c r="B27" s="47" t="s">
        <v>378</v>
      </c>
      <c r="C27" s="175">
        <f t="shared" si="8"/>
        <v>-21285636.458681002</v>
      </c>
      <c r="D27" s="176">
        <f t="shared" si="9"/>
        <v>-11166927.131319001</v>
      </c>
      <c r="E27" s="168">
        <v>4</v>
      </c>
      <c r="F27" s="48">
        <f t="shared" si="10"/>
        <v>0.65590000000000004</v>
      </c>
      <c r="G27" s="158">
        <f t="shared" si="11"/>
        <v>0.34410000000000002</v>
      </c>
      <c r="H27" s="162">
        <f>'Unallocated Detail (C)'!D227</f>
        <v>-32452563.59</v>
      </c>
      <c r="J27" s="195">
        <f>VLOOKUP(E27,$B$66:$G$70,5,FALSE)-F27</f>
        <v>0</v>
      </c>
      <c r="K27" s="195">
        <f>VLOOKUP(E27,$B$66:$G$70,6,FALSE)-G27</f>
        <v>0</v>
      </c>
    </row>
    <row r="28" spans="1:11" ht="15.95" customHeight="1">
      <c r="A28" s="41" t="s">
        <v>364</v>
      </c>
      <c r="B28" s="47" t="s">
        <v>379</v>
      </c>
      <c r="C28" s="175">
        <f t="shared" si="8"/>
        <v>9756306.4334030002</v>
      </c>
      <c r="D28" s="176">
        <f t="shared" si="9"/>
        <v>5112083.806597</v>
      </c>
      <c r="E28" s="194" t="s">
        <v>424</v>
      </c>
      <c r="F28" s="48">
        <v>0.65617772172510591</v>
      </c>
      <c r="G28" s="158">
        <v>0.34382227827489414</v>
      </c>
      <c r="H28" s="162">
        <f>'Unallocated Detail (C)'!D228</f>
        <v>14868390.24</v>
      </c>
      <c r="I28" s="189"/>
      <c r="J28" s="195">
        <f>VLOOKUP(4,$B$66:$G$70,5,FALSE)-F28</f>
        <v>-2.7772172510587279E-4</v>
      </c>
      <c r="K28" s="195">
        <f>VLOOKUP(4,$B$66:$G$70,6,FALSE)-G28</f>
        <v>2.7772172510587279E-4</v>
      </c>
    </row>
    <row r="29" spans="1:11" ht="15.95" customHeight="1">
      <c r="A29" s="41" t="s">
        <v>364</v>
      </c>
      <c r="B29" s="47" t="s">
        <v>380</v>
      </c>
      <c r="C29" s="175">
        <f t="shared" si="8"/>
        <v>9987.6556799999998</v>
      </c>
      <c r="D29" s="176">
        <f t="shared" si="9"/>
        <v>6493.6243199999999</v>
      </c>
      <c r="E29" s="168">
        <v>3</v>
      </c>
      <c r="F29" s="48">
        <f t="shared" si="10"/>
        <v>0.60599999999999998</v>
      </c>
      <c r="G29" s="158">
        <f t="shared" si="11"/>
        <v>0.39400000000000002</v>
      </c>
      <c r="H29" s="162">
        <f>'Unallocated Detail (C)'!D229</f>
        <v>16481.28</v>
      </c>
      <c r="J29" s="195">
        <f>VLOOKUP(E29,$B$66:$G$70,5,FALSE)-F29</f>
        <v>0</v>
      </c>
      <c r="K29" s="195">
        <f>VLOOKUP(E29,$B$66:$G$70,6,FALSE)-G29</f>
        <v>0</v>
      </c>
    </row>
    <row r="30" spans="1:11" ht="15.95" customHeight="1">
      <c r="A30" s="41" t="s">
        <v>364</v>
      </c>
      <c r="B30" s="47" t="s">
        <v>381</v>
      </c>
      <c r="C30" s="175">
        <f t="shared" si="8"/>
        <v>3717360.8016959992</v>
      </c>
      <c r="D30" s="176">
        <f t="shared" si="9"/>
        <v>2682350.858304</v>
      </c>
      <c r="E30" s="194" t="s">
        <v>425</v>
      </c>
      <c r="F30" s="48">
        <v>0.58086379499416374</v>
      </c>
      <c r="G30" s="158">
        <v>0.41913620500583615</v>
      </c>
      <c r="H30" s="162">
        <f>'Unallocated Detail (C)'!D230</f>
        <v>6399711.6600000001</v>
      </c>
      <c r="I30" s="189"/>
      <c r="J30" s="195">
        <f>VLOOKUP(1,$B$66:$G$70,5,FALSE)-F30</f>
        <v>-6.3794994163757224E-5</v>
      </c>
      <c r="K30" s="195">
        <f>VLOOKUP(1,$B$66:$G$70,6,FALSE)-G30</f>
        <v>6.3794994163868246E-5</v>
      </c>
    </row>
    <row r="31" spans="1:11" ht="15.95" customHeight="1">
      <c r="A31" s="41" t="s">
        <v>364</v>
      </c>
      <c r="B31" s="47" t="s">
        <v>382</v>
      </c>
      <c r="C31" s="175">
        <f t="shared" si="8"/>
        <v>10604783.72355199</v>
      </c>
      <c r="D31" s="176">
        <f t="shared" si="9"/>
        <v>6030472.0864479896</v>
      </c>
      <c r="E31" s="194" t="s">
        <v>426</v>
      </c>
      <c r="F31" s="48">
        <v>0.63748846694483119</v>
      </c>
      <c r="G31" s="158">
        <v>0.36251153305516814</v>
      </c>
      <c r="H31" s="162">
        <f>'Unallocated Detail (C)'!D231</f>
        <v>16635255.809999991</v>
      </c>
      <c r="I31" s="189"/>
      <c r="J31" s="195">
        <f>VLOOKUP(5,$B$66:$G$70,5,FALSE)-F31</f>
        <v>6.1115330551687608E-3</v>
      </c>
      <c r="K31" s="195">
        <f>VLOOKUP(5,$B$66:$G$70,6,FALSE)-G31</f>
        <v>-6.1115330551681502E-3</v>
      </c>
    </row>
    <row r="32" spans="1:11" ht="15.95" customHeight="1">
      <c r="A32" s="41"/>
      <c r="B32" s="47" t="s">
        <v>383</v>
      </c>
      <c r="C32" s="175">
        <f t="shared" si="8"/>
        <v>206372.17923000001</v>
      </c>
      <c r="D32" s="176">
        <f t="shared" si="9"/>
        <v>108267.52077</v>
      </c>
      <c r="E32" s="168">
        <v>4</v>
      </c>
      <c r="F32" s="48">
        <f t="shared" si="10"/>
        <v>0.65590000000000004</v>
      </c>
      <c r="G32" s="158">
        <f t="shared" si="11"/>
        <v>0.34410000000000002</v>
      </c>
      <c r="H32" s="162">
        <f>'Unallocated Detail (C)'!D232</f>
        <v>314639.7</v>
      </c>
      <c r="J32" s="195">
        <f>VLOOKUP(E32,$B$66:$G$70,5,FALSE)-F32</f>
        <v>0</v>
      </c>
      <c r="K32" s="195">
        <f>VLOOKUP(E32,$B$66:$G$70,6,FALSE)-G32</f>
        <v>0</v>
      </c>
    </row>
    <row r="33" spans="1:11" ht="15.95" customHeight="1">
      <c r="A33" s="41" t="s">
        <v>364</v>
      </c>
      <c r="B33" s="47" t="s">
        <v>384</v>
      </c>
      <c r="C33" s="175">
        <f t="shared" si="8"/>
        <v>0</v>
      </c>
      <c r="D33" s="176">
        <f t="shared" si="9"/>
        <v>0</v>
      </c>
      <c r="E33" s="168">
        <v>4</v>
      </c>
      <c r="F33" s="48">
        <f t="shared" si="10"/>
        <v>0.65590000000000004</v>
      </c>
      <c r="G33" s="158">
        <f t="shared" si="11"/>
        <v>0.34410000000000002</v>
      </c>
      <c r="H33" s="162">
        <f>'Unallocated Detail (C)'!D233</f>
        <v>0</v>
      </c>
      <c r="J33" s="195">
        <f>VLOOKUP(E33,$B$66:$G$70,5,FALSE)-F33</f>
        <v>0</v>
      </c>
      <c r="K33" s="195">
        <f>VLOOKUP(E33,$B$66:$G$70,6,FALSE)-G33</f>
        <v>0</v>
      </c>
    </row>
    <row r="34" spans="1:11" ht="15.95" customHeight="1">
      <c r="A34" s="41" t="s">
        <v>364</v>
      </c>
      <c r="B34" s="47" t="s">
        <v>385</v>
      </c>
      <c r="C34" s="175">
        <f t="shared" si="8"/>
        <v>4661180.7075890005</v>
      </c>
      <c r="D34" s="176">
        <f t="shared" si="9"/>
        <v>2445361.002411</v>
      </c>
      <c r="E34" s="168">
        <v>4</v>
      </c>
      <c r="F34" s="48">
        <f t="shared" si="10"/>
        <v>0.65590000000000004</v>
      </c>
      <c r="G34" s="158">
        <f t="shared" si="11"/>
        <v>0.34410000000000002</v>
      </c>
      <c r="H34" s="162">
        <f>'Unallocated Detail (C)'!D234</f>
        <v>7106541.71</v>
      </c>
      <c r="J34" s="195">
        <f t="shared" ref="J34:J37" si="12">VLOOKUP(E34,$B$66:$G$70,5,FALSE)-F34</f>
        <v>0</v>
      </c>
      <c r="K34" s="195">
        <f t="shared" ref="K34:K37" si="13">VLOOKUP(E34,$B$66:$G$70,6,FALSE)-G34</f>
        <v>0</v>
      </c>
    </row>
    <row r="35" spans="1:11" ht="15.95" customHeight="1">
      <c r="A35" s="41" t="s">
        <v>364</v>
      </c>
      <c r="B35" s="47" t="s">
        <v>386</v>
      </c>
      <c r="C35" s="175">
        <f t="shared" si="8"/>
        <v>6582397.0549119944</v>
      </c>
      <c r="D35" s="176">
        <f t="shared" si="9"/>
        <v>3453274.6250879969</v>
      </c>
      <c r="E35" s="168">
        <v>4</v>
      </c>
      <c r="F35" s="48">
        <f t="shared" si="10"/>
        <v>0.65590000000000004</v>
      </c>
      <c r="G35" s="158">
        <f t="shared" si="11"/>
        <v>0.34410000000000002</v>
      </c>
      <c r="H35" s="162">
        <f>'Unallocated Detail (C)'!D235</f>
        <v>10035671.67999999</v>
      </c>
      <c r="J35" s="195">
        <f t="shared" si="12"/>
        <v>0</v>
      </c>
      <c r="K35" s="195">
        <f t="shared" si="13"/>
        <v>0</v>
      </c>
    </row>
    <row r="36" spans="1:11" ht="15.95" customHeight="1">
      <c r="A36" s="41"/>
      <c r="B36" s="47" t="s">
        <v>387</v>
      </c>
      <c r="C36" s="175">
        <f t="shared" si="8"/>
        <v>0</v>
      </c>
      <c r="D36" s="176">
        <f t="shared" si="9"/>
        <v>0</v>
      </c>
      <c r="E36" s="168">
        <v>4</v>
      </c>
      <c r="F36" s="48">
        <f t="shared" si="10"/>
        <v>0.65590000000000004</v>
      </c>
      <c r="G36" s="158">
        <f t="shared" si="11"/>
        <v>0.34410000000000002</v>
      </c>
      <c r="H36" s="162">
        <f>'Unallocated Detail (C)'!D236</f>
        <v>0</v>
      </c>
      <c r="J36" s="195">
        <f t="shared" si="12"/>
        <v>0</v>
      </c>
      <c r="K36" s="195">
        <f t="shared" si="13"/>
        <v>0</v>
      </c>
    </row>
    <row r="37" spans="1:11" ht="15.95" customHeight="1">
      <c r="A37" s="41"/>
      <c r="B37" s="47" t="s">
        <v>388</v>
      </c>
      <c r="C37" s="177">
        <f t="shared" si="8"/>
        <v>15502138.479086</v>
      </c>
      <c r="D37" s="178">
        <f t="shared" si="9"/>
        <v>8132773.0609140005</v>
      </c>
      <c r="E37" s="169">
        <v>4</v>
      </c>
      <c r="F37" s="49">
        <f t="shared" si="10"/>
        <v>0.65590000000000004</v>
      </c>
      <c r="G37" s="159">
        <f t="shared" si="11"/>
        <v>0.34410000000000002</v>
      </c>
      <c r="H37" s="163">
        <f>'Unallocated Detail (C)'!D237</f>
        <v>23634911.539999999</v>
      </c>
      <c r="J37" s="195">
        <f t="shared" si="12"/>
        <v>0</v>
      </c>
      <c r="K37" s="195">
        <f t="shared" si="13"/>
        <v>0</v>
      </c>
    </row>
    <row r="38" spans="1:11" ht="15.95" customHeight="1">
      <c r="A38" s="41" t="s">
        <v>364</v>
      </c>
      <c r="B38" s="53" t="s">
        <v>368</v>
      </c>
      <c r="C38" s="175">
        <f>SUM(C25:C37)</f>
        <v>81715979.298197985</v>
      </c>
      <c r="D38" s="176">
        <f>SUM(D25:D37)</f>
        <v>44064113.821801998</v>
      </c>
      <c r="E38" s="168"/>
      <c r="F38" s="50"/>
      <c r="G38" s="156"/>
      <c r="H38" s="162">
        <f>SUM(H25:H37)</f>
        <v>125780093.11999997</v>
      </c>
    </row>
    <row r="39" spans="1:11" ht="15.95" customHeight="1">
      <c r="A39" s="41" t="s">
        <v>389</v>
      </c>
      <c r="B39" s="53"/>
      <c r="C39" s="175"/>
      <c r="D39" s="176"/>
      <c r="E39" s="168"/>
      <c r="F39" s="51"/>
      <c r="G39" s="156"/>
      <c r="H39" s="162"/>
    </row>
    <row r="40" spans="1:11" ht="15.95" customHeight="1">
      <c r="A40" s="41"/>
      <c r="B40" s="47" t="s">
        <v>390</v>
      </c>
      <c r="C40" s="175">
        <f t="shared" ref="C40:C41" si="14">H40*F40</f>
        <v>17320738.720453002</v>
      </c>
      <c r="D40" s="176">
        <f t="shared" ref="D40:D41" si="15">H40*G40</f>
        <v>9086851.9495470002</v>
      </c>
      <c r="E40" s="168">
        <v>4</v>
      </c>
      <c r="F40" s="48">
        <f>VLOOKUP($E40,$B$65:$G$70,5,FALSE)</f>
        <v>0.65590000000000004</v>
      </c>
      <c r="G40" s="158">
        <f>VLOOKUP($E40,$B$65:$G$70,6,FALSE)</f>
        <v>0.34410000000000002</v>
      </c>
      <c r="H40" s="162">
        <f>'Unallocated Detail (C)'!D243</f>
        <v>26407590.670000002</v>
      </c>
      <c r="J40" s="195">
        <f t="shared" ref="J40:J41" si="16">VLOOKUP(E40,$B$66:$G$70,5,FALSE)-F40</f>
        <v>0</v>
      </c>
      <c r="K40" s="195">
        <f t="shared" ref="K40:K41" si="17">VLOOKUP(E40,$B$66:$G$70,6,FALSE)-G40</f>
        <v>0</v>
      </c>
    </row>
    <row r="41" spans="1:11" ht="15.95" customHeight="1">
      <c r="A41" s="41"/>
      <c r="B41" s="52" t="s">
        <v>391</v>
      </c>
      <c r="C41" s="177">
        <f t="shared" si="14"/>
        <v>1381.1811020000002</v>
      </c>
      <c r="D41" s="178">
        <f t="shared" si="15"/>
        <v>724.59889800000008</v>
      </c>
      <c r="E41" s="169">
        <v>4</v>
      </c>
      <c r="F41" s="49">
        <f>VLOOKUP($E41,$B$65:$G$70,5,FALSE)</f>
        <v>0.65590000000000004</v>
      </c>
      <c r="G41" s="159">
        <f>VLOOKUP($E41,$B$65:$G$70,6,FALSE)</f>
        <v>0.34410000000000002</v>
      </c>
      <c r="H41" s="163">
        <f>'Unallocated Detail (C)'!D244</f>
        <v>2105.7800000000002</v>
      </c>
      <c r="J41" s="195">
        <f t="shared" si="16"/>
        <v>0</v>
      </c>
      <c r="K41" s="195">
        <f t="shared" si="17"/>
        <v>0</v>
      </c>
    </row>
    <row r="42" spans="1:11" ht="15.95" customHeight="1">
      <c r="A42" s="41"/>
      <c r="B42" s="53" t="s">
        <v>368</v>
      </c>
      <c r="C42" s="175">
        <f>SUM(C40:C41)</f>
        <v>17322119.901555002</v>
      </c>
      <c r="D42" s="176">
        <f>SUM(D40:D41)</f>
        <v>9087576.5484449994</v>
      </c>
      <c r="E42" s="168"/>
      <c r="F42" s="51"/>
      <c r="G42" s="156"/>
      <c r="H42" s="162">
        <f>SUM(H40:H41)</f>
        <v>26409696.450000003</v>
      </c>
    </row>
    <row r="43" spans="1:11" ht="15.95" customHeight="1">
      <c r="A43" s="41" t="s">
        <v>13</v>
      </c>
      <c r="B43" s="47"/>
      <c r="C43" s="175"/>
      <c r="D43" s="176"/>
      <c r="E43" s="168"/>
      <c r="F43" s="51"/>
      <c r="G43" s="156"/>
      <c r="H43" s="162"/>
    </row>
    <row r="44" spans="1:11" ht="15.95" customHeight="1">
      <c r="A44" s="41"/>
      <c r="B44" s="47" t="s">
        <v>392</v>
      </c>
      <c r="C44" s="175">
        <f t="shared" ref="C44:C46" si="18">H44*F44</f>
        <v>43970126.097036935</v>
      </c>
      <c r="D44" s="176">
        <f t="shared" ref="D44:D46" si="19">H44*G44</f>
        <v>23067724.332962967</v>
      </c>
      <c r="E44" s="168">
        <v>4</v>
      </c>
      <c r="F44" s="48">
        <f>VLOOKUP($E44,$B$65:$G$70,5,FALSE)</f>
        <v>0.65590000000000004</v>
      </c>
      <c r="G44" s="158">
        <f>VLOOKUP($E44,$B$65:$G$70,6,FALSE)</f>
        <v>0.34410000000000002</v>
      </c>
      <c r="H44" s="162">
        <f>'Unallocated Detail (C)'!D247</f>
        <v>67037850.429999903</v>
      </c>
      <c r="J44" s="195">
        <f t="shared" ref="J44:J46" si="20">VLOOKUP(E44,$B$66:$G$70,5,FALSE)-F44</f>
        <v>0</v>
      </c>
      <c r="K44" s="195">
        <f t="shared" ref="K44:K46" si="21">VLOOKUP(E44,$B$66:$G$70,6,FALSE)-G44</f>
        <v>0</v>
      </c>
    </row>
    <row r="45" spans="1:11" ht="15.95" customHeight="1">
      <c r="A45" s="41"/>
      <c r="B45" s="47" t="s">
        <v>393</v>
      </c>
      <c r="C45" s="175">
        <f t="shared" si="18"/>
        <v>0</v>
      </c>
      <c r="D45" s="176">
        <f t="shared" si="19"/>
        <v>0</v>
      </c>
      <c r="E45" s="168">
        <v>4</v>
      </c>
      <c r="F45" s="48">
        <f>VLOOKUP($E45,$B$65:$G$70,5,FALSE)</f>
        <v>0.65590000000000004</v>
      </c>
      <c r="G45" s="158">
        <f>VLOOKUP($E45,$B$65:$G$70,6,FALSE)</f>
        <v>0.34410000000000002</v>
      </c>
      <c r="H45" s="162">
        <f>'Unallocated Detail (C)'!D248</f>
        <v>0</v>
      </c>
      <c r="J45" s="195">
        <f t="shared" si="20"/>
        <v>0</v>
      </c>
      <c r="K45" s="195">
        <f t="shared" si="21"/>
        <v>0</v>
      </c>
    </row>
    <row r="46" spans="1:11" ht="15.95" customHeight="1">
      <c r="A46" s="41"/>
      <c r="B46" s="52" t="s">
        <v>394</v>
      </c>
      <c r="C46" s="177">
        <f t="shared" si="18"/>
        <v>0</v>
      </c>
      <c r="D46" s="178">
        <f t="shared" si="19"/>
        <v>0</v>
      </c>
      <c r="E46" s="169">
        <v>4</v>
      </c>
      <c r="F46" s="49">
        <f>VLOOKUP($E46,$B$65:$G$70,5,FALSE)</f>
        <v>0.65590000000000004</v>
      </c>
      <c r="G46" s="159">
        <f>VLOOKUP($E46,$B$65:$G$70,6,FALSE)</f>
        <v>0.34410000000000002</v>
      </c>
      <c r="H46" s="162">
        <f>'Unallocated Detail (C)'!D249</f>
        <v>0</v>
      </c>
      <c r="J46" s="195">
        <f t="shared" si="20"/>
        <v>0</v>
      </c>
      <c r="K46" s="195">
        <f t="shared" si="21"/>
        <v>0</v>
      </c>
    </row>
    <row r="47" spans="1:11" ht="15.95" customHeight="1">
      <c r="A47" s="41" t="s">
        <v>364</v>
      </c>
      <c r="B47" s="53" t="s">
        <v>368</v>
      </c>
      <c r="C47" s="175">
        <f>SUM(C44:C46)</f>
        <v>43970126.097036935</v>
      </c>
      <c r="D47" s="176">
        <f>SUM(D44:D46)</f>
        <v>23067724.332962967</v>
      </c>
      <c r="E47" s="168"/>
      <c r="F47" s="51"/>
      <c r="G47" s="156"/>
      <c r="H47" s="164">
        <f>SUM(H44:H46)</f>
        <v>67037850.429999903</v>
      </c>
    </row>
    <row r="48" spans="1:11" ht="15.95" customHeight="1">
      <c r="A48" s="41" t="s">
        <v>395</v>
      </c>
      <c r="B48" s="53"/>
      <c r="C48" s="175"/>
      <c r="D48" s="176"/>
      <c r="E48" s="168"/>
      <c r="F48" s="51"/>
      <c r="G48" s="192"/>
      <c r="H48" s="190"/>
    </row>
    <row r="49" spans="1:11" ht="15.95" customHeight="1">
      <c r="A49" s="41"/>
      <c r="B49" s="52" t="s">
        <v>339</v>
      </c>
      <c r="C49" s="177">
        <f t="shared" ref="C49" si="22">H49*F49</f>
        <v>4102931.8372919997</v>
      </c>
      <c r="D49" s="178">
        <f t="shared" ref="D49" si="23">H49*G49</f>
        <v>2228580.6027079998</v>
      </c>
      <c r="E49" s="200" t="s">
        <v>424</v>
      </c>
      <c r="F49" s="85">
        <v>0.6480176539449396</v>
      </c>
      <c r="G49" s="193">
        <v>0.3519823460550604</v>
      </c>
      <c r="H49" s="191">
        <f>'Unallocated Detail (C)'!D269</f>
        <v>6331512.4399999995</v>
      </c>
      <c r="I49" s="189"/>
      <c r="J49" s="195">
        <f>VLOOKUP(4,$B$66:$G$70,5,FALSE)-F49</f>
        <v>7.8823460550604407E-3</v>
      </c>
      <c r="K49" s="195">
        <f>VLOOKUP(4,$B$66:$G$70,6,FALSE)-G49</f>
        <v>-7.8823460550603852E-3</v>
      </c>
    </row>
    <row r="50" spans="1:11" ht="15.95" customHeight="1">
      <c r="A50" s="41" t="s">
        <v>364</v>
      </c>
      <c r="B50" s="53" t="s">
        <v>368</v>
      </c>
      <c r="C50" s="175">
        <f>C49</f>
        <v>4102931.8372919997</v>
      </c>
      <c r="D50" s="176">
        <f>D49</f>
        <v>2228580.6027079998</v>
      </c>
      <c r="E50" s="168"/>
      <c r="F50" s="51"/>
      <c r="G50" s="156"/>
      <c r="H50" s="164">
        <f>SUM(H49)</f>
        <v>6331512.4399999995</v>
      </c>
    </row>
    <row r="51" spans="1:11" ht="15.95" customHeight="1">
      <c r="A51" s="41"/>
      <c r="B51" s="53"/>
      <c r="C51" s="175"/>
      <c r="D51" s="176"/>
      <c r="E51" s="168"/>
      <c r="F51" s="51"/>
      <c r="G51" s="156"/>
      <c r="H51" s="162"/>
    </row>
    <row r="52" spans="1:11" ht="15.95" customHeight="1">
      <c r="A52" s="54" t="s">
        <v>396</v>
      </c>
      <c r="B52" s="53"/>
      <c r="C52" s="175"/>
      <c r="D52" s="176"/>
      <c r="E52" s="42"/>
      <c r="F52" s="55"/>
      <c r="G52" s="56"/>
      <c r="H52" s="162"/>
    </row>
    <row r="53" spans="1:11" ht="15.95" customHeight="1">
      <c r="A53" s="54"/>
      <c r="B53" s="52" t="s">
        <v>397</v>
      </c>
      <c r="C53" s="175">
        <f t="shared" ref="C53" si="24">H53*F53</f>
        <v>0</v>
      </c>
      <c r="D53" s="176">
        <f t="shared" ref="D53" si="25">H53*G53</f>
        <v>0</v>
      </c>
      <c r="E53" s="168">
        <v>4</v>
      </c>
      <c r="F53" s="48">
        <f>VLOOKUP($E53,$B$65:$G$70,5,FALSE)</f>
        <v>0.65590000000000004</v>
      </c>
      <c r="G53" s="158">
        <f>VLOOKUP($E53,$B$65:$G$70,6,FALSE)</f>
        <v>0.34410000000000002</v>
      </c>
      <c r="H53" s="162">
        <f>'Unallocated Detail (C)'!D273</f>
        <v>0</v>
      </c>
      <c r="J53" s="195">
        <f>VLOOKUP(E53,$B$66:$G$70,5,FALSE)-F53</f>
        <v>0</v>
      </c>
      <c r="K53" s="195">
        <f>VLOOKUP(E53,$B$66:$G$70,6,FALSE)-G53</f>
        <v>0</v>
      </c>
    </row>
    <row r="54" spans="1:11" ht="15.95" customHeight="1">
      <c r="A54" s="54"/>
      <c r="B54" s="53" t="s">
        <v>368</v>
      </c>
      <c r="C54" s="179">
        <f>SUM(C53)</f>
        <v>0</v>
      </c>
      <c r="D54" s="180">
        <f>SUM(D53)</f>
        <v>0</v>
      </c>
      <c r="E54" s="170"/>
      <c r="F54" s="88"/>
      <c r="G54" s="160"/>
      <c r="H54" s="165">
        <f>SUM(H53)</f>
        <v>0</v>
      </c>
    </row>
    <row r="55" spans="1:11" ht="15.95" customHeight="1">
      <c r="A55" s="54"/>
      <c r="B55" s="53"/>
      <c r="C55" s="175"/>
      <c r="D55" s="176"/>
      <c r="E55" s="168"/>
      <c r="F55" s="51"/>
      <c r="G55" s="156"/>
      <c r="H55" s="162"/>
    </row>
    <row r="56" spans="1:11" ht="15.95" customHeight="1">
      <c r="A56" s="56" t="s">
        <v>398</v>
      </c>
      <c r="B56" s="53"/>
      <c r="C56" s="175"/>
      <c r="D56" s="176"/>
      <c r="E56" s="168"/>
      <c r="F56" s="51"/>
      <c r="G56" s="156"/>
      <c r="H56" s="162"/>
    </row>
    <row r="57" spans="1:11" ht="15.95" customHeight="1">
      <c r="A57" s="56"/>
      <c r="B57" s="52" t="s">
        <v>399</v>
      </c>
      <c r="C57" s="175">
        <f t="shared" ref="C57:C59" si="26">H57*F57</f>
        <v>0</v>
      </c>
      <c r="D57" s="176">
        <f t="shared" ref="D57:D59" si="27">H57*G57</f>
        <v>0</v>
      </c>
      <c r="E57" s="168">
        <v>4</v>
      </c>
      <c r="F57" s="48">
        <f>VLOOKUP($E57,$B$65:$G$70,5,FALSE)</f>
        <v>0.65590000000000004</v>
      </c>
      <c r="G57" s="158">
        <f>VLOOKUP($E57,$B$65:$G$70,6,FALSE)</f>
        <v>0.34410000000000002</v>
      </c>
      <c r="H57" s="162">
        <f>'Unallocated Detail (C)'!D276</f>
        <v>0</v>
      </c>
      <c r="J57" s="195">
        <f t="shared" ref="J57:J59" si="28">VLOOKUP(E57,$B$66:$G$70,5,FALSE)-F57</f>
        <v>0</v>
      </c>
      <c r="K57" s="195">
        <f t="shared" ref="K57:K59" si="29">VLOOKUP(E57,$B$66:$G$70,6,FALSE)-G57</f>
        <v>0</v>
      </c>
    </row>
    <row r="58" spans="1:11" ht="15.95" customHeight="1">
      <c r="A58" s="41"/>
      <c r="B58" s="52" t="s">
        <v>400</v>
      </c>
      <c r="C58" s="175">
        <f t="shared" si="26"/>
        <v>0</v>
      </c>
      <c r="D58" s="176">
        <f t="shared" si="27"/>
        <v>0</v>
      </c>
      <c r="E58" s="171">
        <v>4</v>
      </c>
      <c r="F58" s="48">
        <f>VLOOKUP($E58,$B$65:$G$70,5,FALSE)</f>
        <v>0.65590000000000004</v>
      </c>
      <c r="G58" s="158">
        <f>VLOOKUP($E58,$B$65:$G$70,6,FALSE)</f>
        <v>0.34410000000000002</v>
      </c>
      <c r="H58" s="162">
        <f>'Unallocated Detail (C)'!D277</f>
        <v>0</v>
      </c>
      <c r="J58" s="195">
        <f t="shared" si="28"/>
        <v>0</v>
      </c>
      <c r="K58" s="195">
        <f t="shared" si="29"/>
        <v>0</v>
      </c>
    </row>
    <row r="59" spans="1:11" s="83" customFormat="1" ht="15.95" customHeight="1">
      <c r="A59" s="56"/>
      <c r="B59" s="52" t="s">
        <v>417</v>
      </c>
      <c r="C59" s="177">
        <f t="shared" si="26"/>
        <v>0</v>
      </c>
      <c r="D59" s="178">
        <f t="shared" si="27"/>
        <v>0</v>
      </c>
      <c r="E59" s="171">
        <v>4</v>
      </c>
      <c r="F59" s="85">
        <f>VLOOKUP($E59,$B$65:$G$70,5,FALSE)</f>
        <v>0.65590000000000004</v>
      </c>
      <c r="G59" s="159">
        <f>VLOOKUP($E59,$B$65:$G$70,6,FALSE)</f>
        <v>0.34410000000000002</v>
      </c>
      <c r="H59" s="163">
        <f>'Unallocated Detail (C)'!D278</f>
        <v>0</v>
      </c>
      <c r="J59" s="195">
        <f t="shared" si="28"/>
        <v>0</v>
      </c>
      <c r="K59" s="195">
        <f t="shared" si="29"/>
        <v>0</v>
      </c>
    </row>
    <row r="60" spans="1:11" ht="15.95" customHeight="1">
      <c r="A60" s="58" t="s">
        <v>364</v>
      </c>
      <c r="B60" s="167" t="s">
        <v>368</v>
      </c>
      <c r="C60" s="177">
        <f>SUM(C57:C59)</f>
        <v>0</v>
      </c>
      <c r="D60" s="178">
        <f>SUM(D57:D59)</f>
        <v>0</v>
      </c>
      <c r="E60" s="169"/>
      <c r="F60" s="59"/>
      <c r="G60" s="157"/>
      <c r="H60" s="163">
        <f>SUM(H57:H59)</f>
        <v>0</v>
      </c>
    </row>
    <row r="61" spans="1:11" ht="12" customHeight="1">
      <c r="A61" s="41"/>
      <c r="B61" s="53"/>
      <c r="C61" s="175"/>
      <c r="D61" s="176"/>
      <c r="E61" s="46"/>
      <c r="F61" s="51"/>
      <c r="G61" s="156"/>
      <c r="H61" s="162"/>
    </row>
    <row r="62" spans="1:11" ht="15.95" customHeight="1" thickBot="1">
      <c r="A62" s="58" t="s">
        <v>401</v>
      </c>
      <c r="B62" s="167"/>
      <c r="C62" s="181">
        <f>C60+C54+C50+C47+C42+C38+C23+C14</f>
        <v>171773778.53040186</v>
      </c>
      <c r="D62" s="182">
        <f>D60+D54+D50+D47+D42+D38+D23+D14</f>
        <v>96132651.789597929</v>
      </c>
      <c r="E62" s="172"/>
      <c r="F62" s="60"/>
      <c r="G62" s="161"/>
      <c r="H62" s="166">
        <f>H60+H54+H50+H47+H42+H38+H23+H14</f>
        <v>267906430.31999978</v>
      </c>
    </row>
    <row r="63" spans="1:11" ht="11.25" customHeight="1" thickTop="1">
      <c r="C63" s="61"/>
      <c r="D63" s="61"/>
      <c r="E63" s="61"/>
      <c r="F63" s="61"/>
    </row>
    <row r="64" spans="1:11" ht="15.95" customHeight="1">
      <c r="E64" s="83"/>
    </row>
    <row r="65" spans="1:8" ht="15.95" customHeight="1">
      <c r="B65" s="62" t="s">
        <v>402</v>
      </c>
      <c r="C65" s="63"/>
      <c r="D65" s="63"/>
      <c r="E65" s="84"/>
      <c r="F65" s="196" t="s">
        <v>34</v>
      </c>
      <c r="G65" s="197" t="s">
        <v>33</v>
      </c>
      <c r="H65" s="76" t="s">
        <v>338</v>
      </c>
    </row>
    <row r="66" spans="1:8" ht="15.95" customHeight="1">
      <c r="B66" s="64">
        <v>1</v>
      </c>
      <c r="C66" s="65" t="s">
        <v>403</v>
      </c>
      <c r="D66" s="66"/>
      <c r="F66" s="155">
        <v>0.58079999999999998</v>
      </c>
      <c r="G66" s="80">
        <v>0.41920000000000002</v>
      </c>
      <c r="H66" s="80">
        <f>SUM(F66,G66)</f>
        <v>1</v>
      </c>
    </row>
    <row r="67" spans="1:8" ht="15.95" customHeight="1">
      <c r="B67" s="64">
        <v>2</v>
      </c>
      <c r="C67" s="65" t="s">
        <v>404</v>
      </c>
      <c r="D67" s="66"/>
      <c r="F67" s="156">
        <v>0.62590000000000001</v>
      </c>
      <c r="G67" s="81">
        <v>0.37409999999999999</v>
      </c>
      <c r="H67" s="81">
        <f t="shared" ref="H67:H70" si="30">SUM(F67,G67)</f>
        <v>1</v>
      </c>
    </row>
    <row r="68" spans="1:8" ht="15.95" customHeight="1">
      <c r="B68" s="64">
        <v>3</v>
      </c>
      <c r="C68" s="66" t="s">
        <v>405</v>
      </c>
      <c r="D68" s="66"/>
      <c r="F68" s="156">
        <v>0.60599999999999998</v>
      </c>
      <c r="G68" s="81">
        <v>0.39400000000000002</v>
      </c>
      <c r="H68" s="81">
        <f t="shared" si="30"/>
        <v>1</v>
      </c>
    </row>
    <row r="69" spans="1:8" ht="15.95" customHeight="1">
      <c r="B69" s="64">
        <v>4</v>
      </c>
      <c r="C69" s="65" t="s">
        <v>406</v>
      </c>
      <c r="D69" s="66"/>
      <c r="F69" s="156">
        <v>0.65590000000000004</v>
      </c>
      <c r="G69" s="81">
        <v>0.34410000000000002</v>
      </c>
      <c r="H69" s="81">
        <f t="shared" si="30"/>
        <v>1</v>
      </c>
    </row>
    <row r="70" spans="1:8" ht="15.95" customHeight="1">
      <c r="B70" s="57">
        <v>5</v>
      </c>
      <c r="C70" s="68" t="s">
        <v>407</v>
      </c>
      <c r="D70" s="69"/>
      <c r="E70" s="79"/>
      <c r="F70" s="157">
        <v>0.64359999999999995</v>
      </c>
      <c r="G70" s="82">
        <v>0.35639999999999999</v>
      </c>
      <c r="H70" s="82">
        <f t="shared" si="30"/>
        <v>1</v>
      </c>
    </row>
    <row r="71" spans="1:8" ht="15.95" customHeight="1">
      <c r="A71" s="70"/>
      <c r="C71" s="67"/>
      <c r="D71" s="67"/>
      <c r="E71" s="67"/>
      <c r="F71" s="67"/>
      <c r="G71" s="67"/>
      <c r="H71" s="67"/>
    </row>
    <row r="72" spans="1:8" ht="15.95" customHeight="1">
      <c r="B72" s="198" t="s">
        <v>427</v>
      </c>
      <c r="C72" s="67"/>
      <c r="D72" s="67"/>
      <c r="E72" s="67"/>
      <c r="F72" s="67"/>
      <c r="G72" s="67"/>
      <c r="H72" s="67"/>
    </row>
    <row r="73" spans="1:8">
      <c r="B73" s="199" t="s">
        <v>428</v>
      </c>
    </row>
    <row r="74" spans="1:8">
      <c r="B74" s="199" t="s">
        <v>429</v>
      </c>
    </row>
    <row r="75" spans="1:8">
      <c r="B75" s="199" t="s">
        <v>430</v>
      </c>
    </row>
  </sheetData>
  <mergeCells count="3">
    <mergeCell ref="B1:H1"/>
    <mergeCell ref="B2:H2"/>
    <mergeCell ref="A3:H3"/>
  </mergeCells>
  <printOptions horizontalCentered="1"/>
  <pageMargins left="0.45" right="0.45" top="0.25" bottom="0.25" header="0.05" footer="0.05"/>
  <pageSetup scale="6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A45F4A6-0ADB-4A89-9762-C464CE9DA711}"/>
</file>

<file path=customXml/itemProps2.xml><?xml version="1.0" encoding="utf-8"?>
<ds:datastoreItem xmlns:ds="http://schemas.openxmlformats.org/officeDocument/2006/customXml" ds:itemID="{C3EE26C4-E950-4F9B-B3C2-39C6D63F6032}"/>
</file>

<file path=customXml/itemProps3.xml><?xml version="1.0" encoding="utf-8"?>
<ds:datastoreItem xmlns:ds="http://schemas.openxmlformats.org/officeDocument/2006/customXml" ds:itemID="{529A5CBD-41F2-4075-8F10-34B4234AD0FB}"/>
</file>

<file path=customXml/itemProps4.xml><?xml version="1.0" encoding="utf-8"?>
<ds:datastoreItem xmlns:ds="http://schemas.openxmlformats.org/officeDocument/2006/customXml" ds:itemID="{29061758-02E3-4C50-BF4B-336C0D298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Account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2019-02-14T04:42:06Z</cp:lastPrinted>
  <dcterms:created xsi:type="dcterms:W3CDTF">2017-10-30T16:51:04Z</dcterms:created>
  <dcterms:modified xsi:type="dcterms:W3CDTF">2019-02-14T21:54:19Z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