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0190" windowHeight="903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K49" i="13" l="1"/>
  <c r="J49" i="13"/>
  <c r="K31" i="13"/>
  <c r="J31" i="13"/>
  <c r="K30" i="13"/>
  <c r="J30" i="13"/>
  <c r="K28" i="13"/>
  <c r="K59" i="13"/>
  <c r="J59" i="13"/>
  <c r="K58" i="13"/>
  <c r="J58" i="13"/>
  <c r="K57" i="13"/>
  <c r="J57" i="13"/>
  <c r="K53" i="13"/>
  <c r="J53" i="13"/>
  <c r="K46" i="13"/>
  <c r="J46" i="13"/>
  <c r="K45" i="13"/>
  <c r="J45" i="13"/>
  <c r="K44" i="13"/>
  <c r="J44" i="13"/>
  <c r="K41" i="13"/>
  <c r="J41" i="13"/>
  <c r="K40" i="13"/>
  <c r="J40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29" i="13"/>
  <c r="J29" i="13"/>
  <c r="K27" i="13"/>
  <c r="J27" i="13"/>
  <c r="K26" i="13"/>
  <c r="J26" i="13"/>
  <c r="K25" i="13"/>
  <c r="J25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3" i="13"/>
  <c r="J13" i="13"/>
  <c r="K12" i="13"/>
  <c r="J12" i="13"/>
  <c r="K11" i="13"/>
  <c r="J11" i="13"/>
  <c r="K10" i="13"/>
  <c r="J10" i="13"/>
  <c r="K9" i="13"/>
  <c r="J9" i="13"/>
  <c r="G285" i="17" l="1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C274" i="17" l="1"/>
  <c r="D274" i="17"/>
  <c r="E274" i="17"/>
  <c r="F274" i="17"/>
  <c r="B274" i="17"/>
  <c r="H323" i="17" l="1"/>
  <c r="G323" i="17"/>
  <c r="H322" i="17"/>
  <c r="I322" i="17" s="1"/>
  <c r="G322" i="17"/>
  <c r="H319" i="17"/>
  <c r="G319" i="17"/>
  <c r="H318" i="17"/>
  <c r="I318" i="17" s="1"/>
  <c r="G318" i="17"/>
  <c r="H317" i="17"/>
  <c r="G317" i="17"/>
  <c r="H316" i="17"/>
  <c r="G316" i="17"/>
  <c r="H315" i="17"/>
  <c r="G315" i="17"/>
  <c r="H314" i="17"/>
  <c r="G314" i="17"/>
  <c r="I314" i="17" s="1"/>
  <c r="H313" i="17"/>
  <c r="G313" i="17"/>
  <c r="H312" i="17"/>
  <c r="G312" i="17"/>
  <c r="I312" i="17" s="1"/>
  <c r="H311" i="17"/>
  <c r="G311" i="17"/>
  <c r="H308" i="17"/>
  <c r="H307" i="17"/>
  <c r="I307" i="17" s="1"/>
  <c r="H306" i="17"/>
  <c r="I306" i="17" s="1"/>
  <c r="H305" i="17"/>
  <c r="H304" i="17"/>
  <c r="I304" i="17" s="1"/>
  <c r="H303" i="17"/>
  <c r="I303" i="17" s="1"/>
  <c r="H302" i="17"/>
  <c r="I302" i="17" s="1"/>
  <c r="H301" i="17"/>
  <c r="H300" i="17"/>
  <c r="I300" i="17" s="1"/>
  <c r="H299" i="17"/>
  <c r="H298" i="17"/>
  <c r="I298" i="17" s="1"/>
  <c r="H297" i="17"/>
  <c r="H296" i="17"/>
  <c r="I296" i="17" s="1"/>
  <c r="H295" i="17"/>
  <c r="I295" i="17" s="1"/>
  <c r="H294" i="17"/>
  <c r="H293" i="17"/>
  <c r="H292" i="17"/>
  <c r="H291" i="17"/>
  <c r="I291" i="17" s="1"/>
  <c r="H290" i="17"/>
  <c r="I290" i="17" s="1"/>
  <c r="H289" i="17"/>
  <c r="H288" i="17"/>
  <c r="I288" i="17" s="1"/>
  <c r="H287" i="17"/>
  <c r="H286" i="17"/>
  <c r="I286" i="17" s="1"/>
  <c r="H285" i="17"/>
  <c r="I285" i="17" s="1"/>
  <c r="H278" i="17"/>
  <c r="G278" i="17"/>
  <c r="H277" i="17"/>
  <c r="G277" i="17"/>
  <c r="H276" i="17"/>
  <c r="G276" i="17"/>
  <c r="H273" i="17"/>
  <c r="H274" i="17" s="1"/>
  <c r="G273" i="17"/>
  <c r="H272" i="17"/>
  <c r="G272" i="17"/>
  <c r="H269" i="17"/>
  <c r="G269" i="17"/>
  <c r="H264" i="17"/>
  <c r="G264" i="17"/>
  <c r="H263" i="17"/>
  <c r="G263" i="17"/>
  <c r="H260" i="17"/>
  <c r="G260" i="17"/>
  <c r="H259" i="17"/>
  <c r="G259" i="17"/>
  <c r="H258" i="17"/>
  <c r="G258" i="17"/>
  <c r="H257" i="17"/>
  <c r="G257" i="17"/>
  <c r="H256" i="17"/>
  <c r="G256" i="17"/>
  <c r="H255" i="17"/>
  <c r="G255" i="17"/>
  <c r="H252" i="17"/>
  <c r="G252" i="17"/>
  <c r="H249" i="17"/>
  <c r="G249" i="17"/>
  <c r="H248" i="17"/>
  <c r="G248" i="17"/>
  <c r="H247" i="17"/>
  <c r="G247" i="17"/>
  <c r="H244" i="17"/>
  <c r="G244" i="17"/>
  <c r="H243" i="17"/>
  <c r="G243" i="17"/>
  <c r="H237" i="17"/>
  <c r="G237" i="17"/>
  <c r="H236" i="17"/>
  <c r="G236" i="17"/>
  <c r="H235" i="17"/>
  <c r="G235" i="17"/>
  <c r="H234" i="17"/>
  <c r="G234" i="17"/>
  <c r="H233" i="17"/>
  <c r="G233" i="17"/>
  <c r="I233" i="17" s="1"/>
  <c r="H232" i="17"/>
  <c r="G232" i="17"/>
  <c r="H231" i="17"/>
  <c r="G231" i="17"/>
  <c r="H230" i="17"/>
  <c r="G230" i="17"/>
  <c r="H229" i="17"/>
  <c r="G229" i="17"/>
  <c r="I229" i="17" s="1"/>
  <c r="H228" i="17"/>
  <c r="G228" i="17"/>
  <c r="H227" i="17"/>
  <c r="G227" i="17"/>
  <c r="H226" i="17"/>
  <c r="G226" i="17"/>
  <c r="H225" i="17"/>
  <c r="G225" i="17"/>
  <c r="I225" i="17" s="1"/>
  <c r="H222" i="17"/>
  <c r="G222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3" i="17"/>
  <c r="G213" i="17"/>
  <c r="H210" i="17"/>
  <c r="G210" i="17"/>
  <c r="H209" i="17"/>
  <c r="G209" i="17"/>
  <c r="H208" i="17"/>
  <c r="G208" i="17"/>
  <c r="H207" i="17"/>
  <c r="G207" i="17"/>
  <c r="H206" i="17"/>
  <c r="G206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I171" i="17" s="1"/>
  <c r="H170" i="17"/>
  <c r="G170" i="17"/>
  <c r="H169" i="17"/>
  <c r="G169" i="17"/>
  <c r="H168" i="17"/>
  <c r="G168" i="17"/>
  <c r="H165" i="17"/>
  <c r="G165" i="17"/>
  <c r="I165" i="17" s="1"/>
  <c r="H164" i="17"/>
  <c r="G164" i="17"/>
  <c r="H163" i="17"/>
  <c r="G163" i="17"/>
  <c r="H162" i="17"/>
  <c r="G162" i="17"/>
  <c r="H161" i="17"/>
  <c r="G161" i="17"/>
  <c r="I161" i="17" s="1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8" i="17"/>
  <c r="G138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I93" i="17" s="1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I85" i="17" s="1"/>
  <c r="H84" i="17"/>
  <c r="G84" i="17"/>
  <c r="H83" i="17"/>
  <c r="G83" i="17"/>
  <c r="H82" i="17"/>
  <c r="G82" i="17"/>
  <c r="H81" i="17"/>
  <c r="G81" i="17"/>
  <c r="I81" i="17" s="1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0" i="17"/>
  <c r="G60" i="17"/>
  <c r="H57" i="17"/>
  <c r="G57" i="17"/>
  <c r="I57" i="17" s="1"/>
  <c r="H54" i="17"/>
  <c r="G54" i="17"/>
  <c r="H53" i="17"/>
  <c r="G53" i="17"/>
  <c r="I53" i="17" s="1"/>
  <c r="H52" i="17"/>
  <c r="G52" i="17"/>
  <c r="H51" i="17"/>
  <c r="G51" i="17"/>
  <c r="I51" i="17" s="1"/>
  <c r="H50" i="17"/>
  <c r="G50" i="17"/>
  <c r="H49" i="17"/>
  <c r="G49" i="17"/>
  <c r="I49" i="17" s="1"/>
  <c r="H48" i="17"/>
  <c r="G48" i="17"/>
  <c r="I52" i="17" l="1"/>
  <c r="I70" i="17"/>
  <c r="I72" i="17"/>
  <c r="I74" i="17"/>
  <c r="I76" i="17"/>
  <c r="I78" i="17"/>
  <c r="I80" i="17"/>
  <c r="I86" i="17"/>
  <c r="I88" i="17"/>
  <c r="I90" i="17"/>
  <c r="I92" i="17"/>
  <c r="I96" i="17"/>
  <c r="I138" i="17"/>
  <c r="I140" i="17"/>
  <c r="I142" i="17"/>
  <c r="I144" i="17"/>
  <c r="I150" i="17"/>
  <c r="I152" i="17"/>
  <c r="I154" i="17"/>
  <c r="I156" i="17"/>
  <c r="I158" i="17"/>
  <c r="I160" i="17"/>
  <c r="I168" i="17"/>
  <c r="I170" i="17"/>
  <c r="I174" i="17"/>
  <c r="I263" i="17"/>
  <c r="I269" i="17"/>
  <c r="I273" i="17"/>
  <c r="I277" i="17"/>
  <c r="I311" i="17"/>
  <c r="I315" i="17"/>
  <c r="I319" i="17"/>
  <c r="I323" i="17"/>
  <c r="I100" i="17"/>
  <c r="I112" i="17"/>
  <c r="I164" i="17"/>
  <c r="I178" i="17"/>
  <c r="I208" i="17"/>
  <c r="I228" i="17"/>
  <c r="I139" i="17"/>
  <c r="I185" i="17"/>
  <c r="I260" i="17"/>
  <c r="I244" i="17"/>
  <c r="I226" i="17"/>
  <c r="I232" i="17"/>
  <c r="I222" i="17"/>
  <c r="I216" i="17"/>
  <c r="I218" i="17"/>
  <c r="I217" i="17"/>
  <c r="I190" i="17"/>
  <c r="I196" i="17"/>
  <c r="I198" i="17"/>
  <c r="I200" i="17"/>
  <c r="I202" i="17"/>
  <c r="I191" i="17"/>
  <c r="I195" i="17"/>
  <c r="I203" i="17"/>
  <c r="I145" i="17"/>
  <c r="I149" i="17"/>
  <c r="I157" i="17"/>
  <c r="I75" i="17"/>
  <c r="I97" i="17"/>
  <c r="I101" i="17"/>
  <c r="I109" i="17"/>
  <c r="I113" i="17"/>
  <c r="I117" i="17"/>
  <c r="I125" i="17"/>
  <c r="I118" i="17"/>
  <c r="I120" i="17"/>
  <c r="I122" i="17"/>
  <c r="I124" i="17"/>
  <c r="I126" i="17"/>
  <c r="I128" i="17"/>
  <c r="I134" i="17"/>
  <c r="I50" i="17"/>
  <c r="I301" i="17"/>
  <c r="I287" i="17"/>
  <c r="I294" i="17"/>
  <c r="I276" i="17"/>
  <c r="I278" i="17"/>
  <c r="I256" i="17"/>
  <c r="I258" i="17"/>
  <c r="I252" i="17"/>
  <c r="I248" i="17"/>
  <c r="I243" i="17"/>
  <c r="I234" i="17"/>
  <c r="I236" i="17"/>
  <c r="I219" i="17"/>
  <c r="I213" i="17"/>
  <c r="I215" i="17"/>
  <c r="I209" i="17"/>
  <c r="I210" i="17"/>
  <c r="I172" i="17"/>
  <c r="I180" i="17"/>
  <c r="I182" i="17"/>
  <c r="I184" i="17"/>
  <c r="I186" i="17"/>
  <c r="I188" i="17"/>
  <c r="I201" i="17"/>
  <c r="I169" i="17"/>
  <c r="I175" i="17"/>
  <c r="I179" i="17"/>
  <c r="I187" i="17"/>
  <c r="I194" i="17"/>
  <c r="I155" i="17"/>
  <c r="I141" i="17"/>
  <c r="I148" i="17"/>
  <c r="I116" i="17"/>
  <c r="I69" i="17"/>
  <c r="I77" i="17"/>
  <c r="I84" i="17"/>
  <c r="I102" i="17"/>
  <c r="I104" i="17"/>
  <c r="I106" i="17"/>
  <c r="I108" i="17"/>
  <c r="I110" i="17"/>
  <c r="I123" i="17"/>
  <c r="I129" i="17"/>
  <c r="I133" i="17"/>
  <c r="I91" i="17"/>
  <c r="I94" i="17"/>
  <c r="I107" i="17"/>
  <c r="I132" i="17"/>
  <c r="I60" i="17"/>
  <c r="I48" i="17"/>
  <c r="I54" i="17"/>
  <c r="I313" i="17"/>
  <c r="I317" i="17"/>
  <c r="I316" i="17"/>
  <c r="I305" i="17"/>
  <c r="I293" i="17"/>
  <c r="I292" i="17"/>
  <c r="I297" i="17"/>
  <c r="I299" i="17"/>
  <c r="I308" i="17"/>
  <c r="I289" i="17"/>
  <c r="G274" i="17"/>
  <c r="I272" i="17"/>
  <c r="I274" i="17" s="1"/>
  <c r="I264" i="17"/>
  <c r="I257" i="17"/>
  <c r="I259" i="17"/>
  <c r="I255" i="17"/>
  <c r="I247" i="17"/>
  <c r="I249" i="17"/>
  <c r="I227" i="17"/>
  <c r="I231" i="17"/>
  <c r="I230" i="17"/>
  <c r="I235" i="17"/>
  <c r="I237" i="17"/>
  <c r="I214" i="17"/>
  <c r="I207" i="17"/>
  <c r="I206" i="17"/>
  <c r="I173" i="17"/>
  <c r="I189" i="17"/>
  <c r="I177" i="17"/>
  <c r="I193" i="17"/>
  <c r="I176" i="17"/>
  <c r="I181" i="17"/>
  <c r="I183" i="17"/>
  <c r="I192" i="17"/>
  <c r="I197" i="17"/>
  <c r="I199" i="17"/>
  <c r="I143" i="17"/>
  <c r="I159" i="17"/>
  <c r="I147" i="17"/>
  <c r="I163" i="17"/>
  <c r="I146" i="17"/>
  <c r="I151" i="17"/>
  <c r="I153" i="17"/>
  <c r="I162" i="17"/>
  <c r="I127" i="17"/>
  <c r="I83" i="17"/>
  <c r="I99" i="17"/>
  <c r="I115" i="17"/>
  <c r="I131" i="17"/>
  <c r="I79" i="17"/>
  <c r="I95" i="17"/>
  <c r="I111" i="17"/>
  <c r="I71" i="17"/>
  <c r="I73" i="17"/>
  <c r="I82" i="17"/>
  <c r="I87" i="17"/>
  <c r="I89" i="17"/>
  <c r="I98" i="17"/>
  <c r="I103" i="17"/>
  <c r="I105" i="17"/>
  <c r="I114" i="17"/>
  <c r="I119" i="17"/>
  <c r="I121" i="17"/>
  <c r="I130" i="17"/>
  <c r="I135" i="17"/>
  <c r="G59" i="13" l="1"/>
  <c r="F59" i="13"/>
  <c r="H59" i="13"/>
  <c r="D59" i="13" s="1"/>
  <c r="H58" i="13"/>
  <c r="D58" i="13" s="1"/>
  <c r="H53" i="13"/>
  <c r="D53" i="13" s="1"/>
  <c r="H57" i="13"/>
  <c r="D57" i="13" s="1"/>
  <c r="C57" i="13" l="1"/>
  <c r="C58" i="13"/>
  <c r="D60" i="13"/>
  <c r="C59" i="13"/>
  <c r="H60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4" i="17" l="1"/>
  <c r="D324" i="17"/>
  <c r="E324" i="17"/>
  <c r="F324" i="17"/>
  <c r="G324" i="17"/>
  <c r="H324" i="17"/>
  <c r="I324" i="17"/>
  <c r="B324" i="17"/>
  <c r="C320" i="17"/>
  <c r="D320" i="17"/>
  <c r="E320" i="17"/>
  <c r="F320" i="17"/>
  <c r="G320" i="17"/>
  <c r="H320" i="17"/>
  <c r="I320" i="17"/>
  <c r="B320" i="17"/>
  <c r="C309" i="17"/>
  <c r="D309" i="17"/>
  <c r="D326" i="17" s="1"/>
  <c r="E309" i="17"/>
  <c r="E326" i="17" s="1"/>
  <c r="F309" i="17"/>
  <c r="F326" i="17" s="1"/>
  <c r="G309" i="17"/>
  <c r="H309" i="17"/>
  <c r="H326" i="17" s="1"/>
  <c r="I309" i="17"/>
  <c r="B309" i="17"/>
  <c r="B326" i="17" s="1"/>
  <c r="C279" i="17"/>
  <c r="D279" i="17"/>
  <c r="E279" i="17"/>
  <c r="F279" i="17"/>
  <c r="G279" i="17"/>
  <c r="H279" i="17"/>
  <c r="I279" i="17"/>
  <c r="B279" i="17"/>
  <c r="C270" i="17"/>
  <c r="D270" i="17"/>
  <c r="E270" i="17"/>
  <c r="F270" i="17"/>
  <c r="G270" i="17"/>
  <c r="H270" i="17"/>
  <c r="I270" i="17"/>
  <c r="B270" i="17"/>
  <c r="C265" i="17"/>
  <c r="D265" i="17"/>
  <c r="E265" i="17"/>
  <c r="F265" i="17"/>
  <c r="G265" i="17"/>
  <c r="H265" i="17"/>
  <c r="I265" i="17"/>
  <c r="B265" i="17"/>
  <c r="C261" i="17"/>
  <c r="D261" i="17"/>
  <c r="E261" i="17"/>
  <c r="F261" i="17"/>
  <c r="G261" i="17"/>
  <c r="H261" i="17"/>
  <c r="I261" i="17"/>
  <c r="B261" i="17"/>
  <c r="C253" i="17"/>
  <c r="D253" i="17"/>
  <c r="E253" i="17"/>
  <c r="F253" i="17"/>
  <c r="G253" i="17"/>
  <c r="H253" i="17"/>
  <c r="I253" i="17"/>
  <c r="B253" i="17"/>
  <c r="C250" i="17"/>
  <c r="D250" i="17"/>
  <c r="E250" i="17"/>
  <c r="F250" i="17"/>
  <c r="G250" i="17"/>
  <c r="H250" i="17"/>
  <c r="I250" i="17"/>
  <c r="B250" i="17"/>
  <c r="C245" i="17"/>
  <c r="D245" i="17"/>
  <c r="D266" i="17" s="1"/>
  <c r="E245" i="17"/>
  <c r="F245" i="17"/>
  <c r="F266" i="17" s="1"/>
  <c r="G245" i="17"/>
  <c r="H245" i="17"/>
  <c r="H266" i="17" s="1"/>
  <c r="I245" i="17"/>
  <c r="I266" i="17" s="1"/>
  <c r="B245" i="17"/>
  <c r="C238" i="17"/>
  <c r="D238" i="17"/>
  <c r="E238" i="17"/>
  <c r="F238" i="17"/>
  <c r="G238" i="17"/>
  <c r="H238" i="17"/>
  <c r="I238" i="17"/>
  <c r="B238" i="17"/>
  <c r="C223" i="17"/>
  <c r="D223" i="17"/>
  <c r="E223" i="17"/>
  <c r="F223" i="17"/>
  <c r="G223" i="17"/>
  <c r="H223" i="17"/>
  <c r="I223" i="17"/>
  <c r="B223" i="17"/>
  <c r="C220" i="17"/>
  <c r="D220" i="17"/>
  <c r="E220" i="17"/>
  <c r="F220" i="17"/>
  <c r="G220" i="17"/>
  <c r="H220" i="17"/>
  <c r="I220" i="17"/>
  <c r="B220" i="17"/>
  <c r="C211" i="17"/>
  <c r="D211" i="17"/>
  <c r="E211" i="17"/>
  <c r="F211" i="17"/>
  <c r="G211" i="17"/>
  <c r="H211" i="17"/>
  <c r="I211" i="17"/>
  <c r="B211" i="17"/>
  <c r="C204" i="17"/>
  <c r="D204" i="17"/>
  <c r="E204" i="17"/>
  <c r="F204" i="17"/>
  <c r="G204" i="17"/>
  <c r="H204" i="17"/>
  <c r="I204" i="17"/>
  <c r="B204" i="17"/>
  <c r="C166" i="17"/>
  <c r="D166" i="17"/>
  <c r="E166" i="17"/>
  <c r="F166" i="17"/>
  <c r="G166" i="17"/>
  <c r="H166" i="17"/>
  <c r="I166" i="17"/>
  <c r="B166" i="17"/>
  <c r="C136" i="17"/>
  <c r="C239" i="17" s="1"/>
  <c r="D136" i="17"/>
  <c r="E136" i="17"/>
  <c r="F136" i="17"/>
  <c r="G136" i="17"/>
  <c r="G239" i="17" s="1"/>
  <c r="H136" i="17"/>
  <c r="I136" i="17"/>
  <c r="B136" i="17"/>
  <c r="C326" i="17" l="1"/>
  <c r="E266" i="17"/>
  <c r="C266" i="17"/>
  <c r="F239" i="17"/>
  <c r="B239" i="17"/>
  <c r="I239" i="17"/>
  <c r="D239" i="17"/>
  <c r="B266" i="17"/>
  <c r="G266" i="17"/>
  <c r="E239" i="17"/>
  <c r="I326" i="17"/>
  <c r="G326" i="17"/>
  <c r="H239" i="17"/>
  <c r="H45" i="17"/>
  <c r="G45" i="17"/>
  <c r="H44" i="17"/>
  <c r="G44" i="17"/>
  <c r="C61" i="17"/>
  <c r="D61" i="17"/>
  <c r="E61" i="17"/>
  <c r="F61" i="17"/>
  <c r="G61" i="17"/>
  <c r="H61" i="17"/>
  <c r="I61" i="17"/>
  <c r="B61" i="17"/>
  <c r="C58" i="17"/>
  <c r="D58" i="17"/>
  <c r="E58" i="17"/>
  <c r="F58" i="17"/>
  <c r="G58" i="17"/>
  <c r="H58" i="17"/>
  <c r="I58" i="17"/>
  <c r="B58" i="17"/>
  <c r="C55" i="17"/>
  <c r="D55" i="17"/>
  <c r="E55" i="17"/>
  <c r="F55" i="17"/>
  <c r="G55" i="17"/>
  <c r="H55" i="17"/>
  <c r="I55" i="17"/>
  <c r="B55" i="17"/>
  <c r="C46" i="17"/>
  <c r="D46" i="17"/>
  <c r="D62" i="17" s="1"/>
  <c r="E46" i="17"/>
  <c r="F46" i="17"/>
  <c r="B46" i="17"/>
  <c r="G32" i="17"/>
  <c r="G26" i="17"/>
  <c r="H26" i="17"/>
  <c r="G27" i="17"/>
  <c r="H27" i="17"/>
  <c r="G28" i="17"/>
  <c r="H28" i="17"/>
  <c r="G29" i="17"/>
  <c r="H29" i="17"/>
  <c r="G30" i="17"/>
  <c r="H30" i="17"/>
  <c r="G31" i="17"/>
  <c r="H31" i="17"/>
  <c r="H32" i="17"/>
  <c r="G33" i="17"/>
  <c r="H33" i="17"/>
  <c r="G34" i="17"/>
  <c r="H34" i="17"/>
  <c r="G35" i="17"/>
  <c r="H35" i="17"/>
  <c r="G36" i="17"/>
  <c r="H36" i="17"/>
  <c r="G37" i="17"/>
  <c r="H37" i="17"/>
  <c r="G38" i="17"/>
  <c r="H38" i="17"/>
  <c r="C39" i="17"/>
  <c r="D39" i="17"/>
  <c r="E39" i="17"/>
  <c r="F39" i="17"/>
  <c r="B39" i="17"/>
  <c r="H23" i="17"/>
  <c r="G23" i="17"/>
  <c r="H22" i="17"/>
  <c r="G22" i="17"/>
  <c r="C24" i="17"/>
  <c r="D24" i="17"/>
  <c r="E24" i="17"/>
  <c r="F24" i="17"/>
  <c r="B24" i="17"/>
  <c r="H19" i="17"/>
  <c r="H20" i="17" s="1"/>
  <c r="G19" i="17"/>
  <c r="G20" i="17" s="1"/>
  <c r="C20" i="17"/>
  <c r="D20" i="17"/>
  <c r="E20" i="17"/>
  <c r="F20" i="17"/>
  <c r="I23" i="17" l="1"/>
  <c r="I36" i="17"/>
  <c r="I32" i="17"/>
  <c r="E62" i="17"/>
  <c r="I31" i="17"/>
  <c r="I27" i="17"/>
  <c r="F62" i="17"/>
  <c r="I45" i="17"/>
  <c r="G46" i="17"/>
  <c r="G62" i="17" s="1"/>
  <c r="I35" i="17"/>
  <c r="C62" i="17"/>
  <c r="H46" i="17"/>
  <c r="H62" i="17" s="1"/>
  <c r="I34" i="17"/>
  <c r="I30" i="17"/>
  <c r="I28" i="17"/>
  <c r="I37" i="17"/>
  <c r="I19" i="17"/>
  <c r="I20" i="17" s="1"/>
  <c r="B62" i="17"/>
  <c r="I33" i="17"/>
  <c r="I38" i="17"/>
  <c r="H39" i="17"/>
  <c r="I29" i="17"/>
  <c r="I26" i="17"/>
  <c r="G24" i="17"/>
  <c r="I22" i="17"/>
  <c r="I24" i="17" s="1"/>
  <c r="I44" i="17"/>
  <c r="G39" i="17"/>
  <c r="H24" i="17"/>
  <c r="I46" i="17" l="1"/>
  <c r="I62" i="17" s="1"/>
  <c r="I39" i="17"/>
  <c r="B20" i="17"/>
  <c r="C17" i="17"/>
  <c r="C40" i="17" s="1"/>
  <c r="C64" i="17" s="1"/>
  <c r="C281" i="17" s="1"/>
  <c r="C328" i="17" s="1"/>
  <c r="D17" i="17"/>
  <c r="D40" i="17" s="1"/>
  <c r="D64" i="17" s="1"/>
  <c r="E17" i="17"/>
  <c r="E40" i="17" s="1"/>
  <c r="E64" i="17" s="1"/>
  <c r="E281" i="17" s="1"/>
  <c r="E328" i="17" s="1"/>
  <c r="F17" i="17"/>
  <c r="F40" i="17" s="1"/>
  <c r="F64" i="17" s="1"/>
  <c r="F281" i="17" s="1"/>
  <c r="F328" i="17" s="1"/>
  <c r="B17" i="17"/>
  <c r="B40" i="17" s="1"/>
  <c r="B64" i="17" s="1"/>
  <c r="B281" i="17" s="1"/>
  <c r="B328" i="17" s="1"/>
  <c r="H16" i="17"/>
  <c r="G16" i="17"/>
  <c r="H15" i="17"/>
  <c r="G15" i="17"/>
  <c r="H14" i="17"/>
  <c r="G14" i="17"/>
  <c r="H13" i="17"/>
  <c r="G13" i="17"/>
  <c r="H12" i="17"/>
  <c r="G12" i="17"/>
  <c r="H11" i="17"/>
  <c r="G11" i="17"/>
  <c r="G17" i="17" s="1"/>
  <c r="G40" i="17" s="1"/>
  <c r="G64" i="17" s="1"/>
  <c r="G281" i="17" s="1"/>
  <c r="G328" i="17" s="1"/>
  <c r="H17" i="17" l="1"/>
  <c r="H40" i="17" s="1"/>
  <c r="H64" i="17" s="1"/>
  <c r="H281" i="17" s="1"/>
  <c r="H328" i="17" s="1"/>
  <c r="I12" i="17"/>
  <c r="D281" i="17"/>
  <c r="D328" i="17" s="1"/>
  <c r="I11" i="17"/>
  <c r="I15" i="17"/>
  <c r="I13" i="17"/>
  <c r="I14" i="17"/>
  <c r="I16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D30" i="13"/>
  <c r="C30" i="13"/>
  <c r="G29" i="13"/>
  <c r="D29" i="13" s="1"/>
  <c r="F29" i="13"/>
  <c r="C29" i="13" s="1"/>
  <c r="D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7" i="17" l="1"/>
  <c r="I40" i="17" s="1"/>
  <c r="I64" i="17" s="1"/>
  <c r="I281" i="17" s="1"/>
  <c r="I328" i="17" s="1"/>
  <c r="D37" i="1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J28" i="13" l="1"/>
  <c r="C28" i="13"/>
  <c r="C38" i="13"/>
  <c r="C62" i="13" s="1"/>
</calcChain>
</file>

<file path=xl/sharedStrings.xml><?xml version="1.0" encoding="utf-8"?>
<sst xmlns="http://schemas.openxmlformats.org/spreadsheetml/2006/main" count="514" uniqueCount="431">
  <si>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</si>
  <si>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</si>
  <si>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</si>
  <si>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</si>
  <si>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</si>
  <si>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</si>
  <si>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</si>
  <si>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</si>
  <si>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</si>
  <si>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</si>
  <si>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</si>
  <si>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</si>
  <si>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</si>
  <si>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</si>
  <si>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</si>
  <si>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</si>
  <si>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</si>
  <si>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</si>
  <si>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</si>
  <si>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</si>
  <si>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</si>
  <si>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</si>
  <si>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</si>
  <si>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</si>
  <si>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</si>
  <si>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</si>
  <si>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</si>
  <si>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</si>
  <si>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</si>
  <si>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</si>
  <si>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</si>
  <si>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</si>
  <si>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</si>
  <si>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</si>
  <si>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</si>
  <si>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</si>
  <si>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</si>
  <si>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</si>
  <si>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</si>
  <si>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</si>
  <si>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</si>
  <si>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</si>
  <si>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</si>
  <si>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</si>
  <si>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</si>
  <si>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</si>
  <si>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</si>
  <si>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</si>
  <si>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</si>
  <si>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</si>
  <si>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</si>
  <si>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</si>
  <si>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</si>
  <si>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</si>
  <si>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</si>
  <si>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</si>
  <si>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</si>
  <si>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</si>
  <si>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</si>
  <si>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</si>
  <si>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</si>
  <si>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</si>
  <si>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</si>
  <si>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</si>
  <si>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</si>
  <si>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</si>
  <si>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</si>
  <si>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</si>
  <si>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</si>
  <si>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</si>
  <si>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</si>
  <si>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</si>
  <si>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</si>
  <si>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</si>
  <si>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</si>
  <si>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</si>
  <si>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</si>
  <si>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</si>
  <si>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</si>
  <si>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</si>
  <si>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</si>
  <si>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</si>
  <si>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</si>
  <si>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</si>
  <si>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</si>
  <si>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</si>
  <si>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</si>
  <si>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</si>
  <si>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</si>
  <si>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</si>
  <si>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</si>
  <si>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</si>
  <si>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</si>
  <si>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</si>
  <si>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</si>
  <si>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</si>
  <si>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</si>
  <si>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</si>
  <si>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</si>
  <si>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</si>
  <si>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</si>
  <si>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</si>
  <si>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</si>
  <si>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</si>
  <si>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</si>
  <si>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</si>
  <si>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</si>
  <si>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</si>
  <si>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</si>
  <si>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</si>
  <si>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</si>
  <si>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</si>
  <si>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</si>
  <si>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</si>
  <si>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</si>
  <si>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</si>
  <si>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</si>
  <si>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</si>
  <si>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</si>
  <si>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</si>
  <si>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</si>
  <si>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</si>
  <si>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</si>
  <si>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</si>
  <si>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</si>
  <si>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</si>
  <si>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</si>
  <si>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</si>
  <si>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</si>
  <si>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</si>
  <si>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</si>
  <si>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</si>
  <si>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</si>
  <si>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</si>
  <si>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</si>
  <si>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</si>
  <si>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</si>
  <si>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</si>
  <si>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</si>
  <si>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</si>
  <si>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</si>
  <si>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</si>
  <si>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</si>
  <si>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</si>
  <si>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</si>
  <si>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</si>
  <si>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</si>
  <si>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</si>
  <si>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</si>
  <si>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</si>
  <si>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</si>
  <si>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</si>
  <si>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</si>
  <si>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</si>
  <si>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</si>
  <si>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</si>
  <si>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</si>
  <si>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</si>
  <si>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</si>
  <si>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</si>
  <si>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</si>
  <si>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</si>
  <si>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</si>
  <si>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</si>
  <si>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</si>
  <si>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</si>
  <si>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</si>
  <si>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</si>
  <si>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</si>
  <si>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</si>
  <si>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</si>
  <si>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</si>
  <si>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</si>
  <si>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</si>
  <si>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</si>
  <si>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</si>
  <si>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</si>
  <si>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</si>
  <si>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</si>
  <si>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</si>
  <si>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</si>
  <si>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</si>
  <si>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</si>
  <si>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</si>
  <si>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</si>
  <si>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</si>
  <si>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</si>
  <si>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</si>
  <si>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</si>
  <si>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</si>
  <si>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</si>
  <si>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</si>
  <si>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</si>
  <si>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</si>
  <si>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</si>
  <si>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</si>
  <si>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</si>
  <si>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</si>
  <si>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</si>
  <si>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</si>
  <si>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</si>
  <si>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</si>
  <si>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</si>
  <si>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</si>
  <si>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</si>
  <si>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</si>
  <si>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</si>
  <si>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</si>
  <si>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</si>
  <si>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</si>
  <si>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</si>
  <si>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</si>
  <si>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</si>
  <si>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</si>
  <si>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</si>
  <si>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</si>
  <si>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</si>
  <si>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</si>
  <si>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</si>
  <si>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</si>
  <si>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</si>
  <si>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</si>
  <si>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</si>
  <si>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</si>
  <si>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</si>
  <si>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</si>
  <si>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</si>
  <si>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</si>
  <si>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</si>
  <si>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</si>
  <si>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</si>
  <si>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</si>
  <si>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</si>
  <si>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</si>
  <si>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</si>
  <si>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</si>
  <si>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</si>
  <si>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</si>
  <si>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</si>
  <si>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</si>
  <si>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</si>
  <si>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</si>
  <si>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</si>
  <si>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</si>
  <si>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</si>
  <si>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</si>
  <si>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</si>
  <si>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</si>
  <si>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</si>
  <si>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</si>
  <si>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</si>
  <si>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</si>
  <si>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</si>
  <si>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</si>
  <si>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</si>
  <si>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</si>
  <si>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</si>
  <si>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</si>
  <si>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</si>
  <si>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</si>
  <si>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</si>
  <si>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</si>
  <si>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</si>
  <si>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</si>
  <si>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</si>
  <si>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</si>
  <si>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</si>
  <si>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</si>
  <si>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</si>
  <si>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</si>
  <si>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</si>
  <si>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</si>
  <si>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</si>
  <si>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</si>
  <si>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</si>
  <si>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</si>
  <si>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</si>
  <si>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</si>
  <si>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</si>
  <si>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</si>
  <si>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</si>
  <si>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</si>
  <si>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</si>
  <si>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</si>
  <si>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</si>
  <si>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</si>
  <si>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</si>
  <si>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</si>
  <si>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</si>
  <si>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</si>
  <si>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</si>
  <si>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</si>
  <si>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</si>
  <si>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</si>
  <si>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</si>
  <si>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</si>
  <si>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</si>
  <si>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</si>
  <si>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</si>
  <si>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</si>
  <si>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</si>
  <si>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</si>
  <si>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</si>
  <si>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</si>
  <si>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</si>
  <si>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</si>
  <si>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</si>
  <si>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</si>
  <si>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</si>
  <si>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</si>
  <si>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</si>
  <si>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</si>
  <si>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</si>
  <si>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</si>
  <si>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</si>
  <si>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</si>
  <si>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</si>
  <si>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</si>
  <si>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</si>
  <si>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</si>
  <si>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</si>
  <si>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</si>
  <si>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</si>
  <si>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</si>
  <si>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</si>
  <si>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</si>
  <si>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</si>
  <si>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</si>
  <si>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</si>
  <si>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</si>
  <si>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</si>
  <si>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</si>
  <si>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</si>
  <si>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</si>
  <si>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</si>
  <si>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</si>
  <si>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</si>
  <si>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</si>
  <si>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</si>
  <si>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</si>
  <si>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</si>
  <si>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</si>
  <si>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</si>
  <si>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</si>
  <si>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</si>
  <si>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</si>
  <si>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</si>
  <si>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</si>
  <si>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</si>
  <si>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</si>
  <si>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</si>
  <si>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</si>
  <si>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</si>
  <si>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</si>
  <si>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</si>
  <si>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</si>
  <si>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</si>
  <si>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</si>
  <si>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</si>
  <si>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</si>
  <si>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</si>
  <si>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</si>
  <si>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</si>
  <si>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</si>
  <si>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</si>
  <si>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</si>
  <si>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</si>
  <si>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</si>
  <si>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</si>
  <si>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</si>
  <si>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</si>
  <si>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</si>
  <si>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</si>
  <si>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</si>
  <si>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</si>
  <si>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</si>
  <si>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</si>
  <si>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</si>
  <si>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</si>
  <si>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</si>
  <si>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</si>
  <si>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</si>
  <si>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</si>
  <si>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</si>
  <si>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</si>
  <si>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</si>
  <si>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</si>
  <si>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</si>
  <si>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</si>
  <si>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</si>
  <si>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</si>
  <si>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</si>
  <si>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</si>
  <si>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</si>
  <si>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</si>
  <si>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</si>
  <si>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</si>
  <si>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</si>
  <si>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</si>
  <si>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</si>
  <si>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</si>
  <si>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</si>
  <si>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</si>
  <si>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</si>
  <si>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</si>
  <si>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</si>
  <si>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</si>
  <si>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</si>
  <si>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</si>
  <si>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</si>
  <si>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</si>
  <si>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</si>
  <si>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</si>
  <si>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</si>
  <si>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</si>
  <si>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</si>
  <si>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</si>
  <si>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</si>
  <si>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FOR THE TWELVE MONTHS ENDED DECEMBER 31, 2018</t>
  </si>
  <si>
    <t xml:space="preserve">RATE BASE (AMA For 12 Months Ended December 31, 2018)  </t>
  </si>
  <si>
    <t xml:space="preserve">Shaded Information is Designated as Confidential </t>
  </si>
  <si>
    <t>per WAC 480-07-160</t>
  </si>
  <si>
    <t xml:space="preserve"> </t>
  </si>
  <si>
    <t>Allocation Method</t>
  </si>
  <si>
    <t>4 (Note 1)</t>
  </si>
  <si>
    <t>1 (Note 1)</t>
  </si>
  <si>
    <t>5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</si>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</sst>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97" applyNumberFormat="0" applyFont="0" applyFill="0" applyAlignment="0" applyProtection="0"/>
    <xf numFmtId="188" fontId="110" fillId="0" borderId="98" applyNumberFormat="0" applyProtection="0">
      <alignment horizontal="right" vertical="center"/>
    </xf>
    <xf numFmtId="188" fontId="111" fillId="0" borderId="99" applyNumberFormat="0" applyProtection="0">
      <alignment horizontal="right" vertical="center"/>
    </xf>
    <xf numFmtId="0" fontId="111" fillId="129" borderId="97" applyNumberFormat="0" applyAlignment="0" applyProtection="0">
      <alignment horizontal="left" vertical="center" indent="1"/>
    </xf>
    <xf numFmtId="0" fontId="112" fillId="130" borderId="99" applyNumberFormat="0" applyAlignment="0" applyProtection="0">
      <alignment horizontal="left" vertical="center" indent="1"/>
    </xf>
    <xf numFmtId="0" fontId="112" fillId="130" borderId="99" applyNumberFormat="0" applyAlignment="0" applyProtection="0">
      <alignment horizontal="left" vertical="center" indent="1"/>
    </xf>
    <xf numFmtId="0" fontId="113" fillId="0" borderId="100" applyNumberFormat="0" applyFill="0" applyBorder="0" applyAlignment="0" applyProtection="0"/>
    <xf numFmtId="0" fontId="114" fillId="0" borderId="100" applyBorder="0" applyAlignment="0" applyProtection="0"/>
    <xf numFmtId="188" fontId="115" fillId="131" borderId="101" applyNumberFormat="0" applyBorder="0" applyAlignment="0" applyProtection="0">
      <alignment horizontal="right" vertical="center" indent="1"/>
    </xf>
    <xf numFmtId="188" fontId="116" fillId="132" borderId="101" applyNumberFormat="0" applyBorder="0" applyAlignment="0" applyProtection="0">
      <alignment horizontal="right" vertical="center" indent="1"/>
    </xf>
    <xf numFmtId="188" fontId="116" fillId="133" borderId="101" applyNumberFormat="0" applyBorder="0" applyAlignment="0" applyProtection="0">
      <alignment horizontal="right" vertical="center" indent="1"/>
    </xf>
    <xf numFmtId="188" fontId="117" fillId="134" borderId="101" applyNumberFormat="0" applyBorder="0" applyAlignment="0" applyProtection="0">
      <alignment horizontal="right" vertical="center" indent="1"/>
    </xf>
    <xf numFmtId="188" fontId="117" fillId="135" borderId="101" applyNumberFormat="0" applyBorder="0" applyAlignment="0" applyProtection="0">
      <alignment horizontal="right" vertical="center" indent="1"/>
    </xf>
    <xf numFmtId="188" fontId="117" fillId="136" borderId="101" applyNumberFormat="0" applyBorder="0" applyAlignment="0" applyProtection="0">
      <alignment horizontal="right" vertical="center" indent="1"/>
    </xf>
    <xf numFmtId="188" fontId="118" fillId="137" borderId="101" applyNumberFormat="0" applyBorder="0" applyAlignment="0" applyProtection="0">
      <alignment horizontal="right" vertical="center" indent="1"/>
    </xf>
    <xf numFmtId="188" fontId="118" fillId="138" borderId="101" applyNumberFormat="0" applyBorder="0" applyAlignment="0" applyProtection="0">
      <alignment horizontal="right" vertical="center" indent="1"/>
    </xf>
    <xf numFmtId="188" fontId="118" fillId="139" borderId="101" applyNumberFormat="0" applyBorder="0" applyAlignment="0" applyProtection="0">
      <alignment horizontal="right" vertical="center" indent="1"/>
    </xf>
    <xf numFmtId="0" fontId="112" fillId="140" borderId="97" applyNumberFormat="0" applyAlignment="0" applyProtection="0">
      <alignment horizontal="left" vertical="center" indent="1"/>
    </xf>
    <xf numFmtId="0" fontId="112" fillId="141" borderId="97" applyNumberFormat="0" applyAlignment="0" applyProtection="0">
      <alignment horizontal="left" vertical="center" indent="1"/>
    </xf>
    <xf numFmtId="0" fontId="112" fillId="142" borderId="97" applyNumberFormat="0" applyAlignment="0" applyProtection="0">
      <alignment horizontal="left" vertical="center" indent="1"/>
    </xf>
    <xf numFmtId="0" fontId="112" fillId="143" borderId="97" applyNumberFormat="0" applyAlignment="0" applyProtection="0">
      <alignment horizontal="left" vertical="center" indent="1"/>
    </xf>
    <xf numFmtId="0" fontId="112" fillId="144" borderId="99" applyNumberFormat="0" applyAlignment="0" applyProtection="0">
      <alignment horizontal="left" vertical="center" indent="1"/>
    </xf>
    <xf numFmtId="188" fontId="110" fillId="143" borderId="98" applyNumberFormat="0" applyBorder="0" applyProtection="0">
      <alignment horizontal="right" vertical="center"/>
    </xf>
    <xf numFmtId="188" fontId="111" fillId="143" borderId="99" applyNumberFormat="0" applyBorder="0" applyProtection="0">
      <alignment horizontal="right" vertical="center"/>
    </xf>
    <xf numFmtId="188" fontId="110" fillId="145" borderId="97" applyNumberFormat="0" applyAlignment="0" applyProtection="0">
      <alignment horizontal="left" vertical="center" indent="1"/>
    </xf>
    <xf numFmtId="0" fontId="111" fillId="129" borderId="99" applyNumberFormat="0" applyAlignment="0" applyProtection="0">
      <alignment horizontal="left" vertical="center" indent="1"/>
    </xf>
    <xf numFmtId="0" fontId="112" fillId="144" borderId="99" applyNumberFormat="0" applyAlignment="0" applyProtection="0">
      <alignment horizontal="left" vertical="center" indent="1"/>
    </xf>
    <xf numFmtId="188" fontId="111" fillId="144" borderId="99" applyNumberFormat="0" applyProtection="0">
      <alignment horizontal="right" vertical="center"/>
    </xf>
  </cellStyleXfs>
  <cellXfs count="203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/>
    <xf numFmtId="167" fontId="3" fillId="0" borderId="12" xfId="0" quotePrefix="1" applyNumberFormat="1" applyFont="1" applyFill="1" applyBorder="1" applyAlignment="1">
      <alignment horizontal="left" vertical="center"/>
    </xf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8" fontId="5" fillId="127" borderId="65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37" fontId="5" fillId="127" borderId="69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0" xfId="0" applyNumberFormat="1" applyFont="1" applyFill="1" applyBorder="1"/>
    <xf numFmtId="42" fontId="5" fillId="127" borderId="71" xfId="0" applyNumberFormat="1" applyFont="1" applyFill="1" applyBorder="1"/>
    <xf numFmtId="37" fontId="1" fillId="127" borderId="72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0" fillId="127" borderId="70" xfId="0" applyNumberFormat="1" applyFill="1" applyBorder="1"/>
    <xf numFmtId="37" fontId="0" fillId="127" borderId="71" xfId="0" applyNumberFormat="1" applyFill="1" applyBorder="1"/>
    <xf numFmtId="37" fontId="0" fillId="127" borderId="72" xfId="0" applyNumberFormat="1" applyFill="1" applyBorder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0" xfId="0" applyNumberFormat="1" applyFont="1" applyFill="1" applyBorder="1"/>
    <xf numFmtId="41" fontId="10" fillId="127" borderId="67" xfId="0" applyNumberFormat="1" applyFont="1" applyFill="1" applyBorder="1"/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9" fillId="127" borderId="76" xfId="0" applyNumberFormat="1" applyFont="1" applyFill="1" applyBorder="1" applyAlignment="1">
      <alignment horizontal="right"/>
    </xf>
    <xf numFmtId="41" fontId="9" fillId="127" borderId="77" xfId="0" applyNumberFormat="1" applyFont="1" applyFill="1" applyBorder="1" applyAlignment="1">
      <alignment horizontal="right"/>
    </xf>
    <xf numFmtId="41" fontId="9" fillId="127" borderId="78" xfId="0" applyNumberFormat="1" applyFont="1" applyFill="1" applyBorder="1" applyAlignment="1">
      <alignment horizontal="right"/>
    </xf>
    <xf numFmtId="41" fontId="10" fillId="127" borderId="75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9" xfId="0" applyNumberFormat="1" applyFont="1" applyFill="1" applyBorder="1" applyAlignment="1">
      <alignment horizontal="right"/>
    </xf>
    <xf numFmtId="41" fontId="10" fillId="127" borderId="80" xfId="0" applyNumberFormat="1" applyFont="1" applyFill="1" applyBorder="1" applyAlignment="1">
      <alignment horizontal="right"/>
    </xf>
    <xf numFmtId="42" fontId="9" fillId="127" borderId="70" xfId="0" applyNumberFormat="1" applyFont="1" applyFill="1" applyBorder="1" applyAlignment="1">
      <alignment horizontal="right"/>
    </xf>
    <xf numFmtId="42" fontId="9" fillId="127" borderId="71" xfId="0" applyNumberFormat="1" applyFont="1" applyFill="1" applyBorder="1" applyAlignment="1">
      <alignment horizontal="right"/>
    </xf>
    <xf numFmtId="42" fontId="9" fillId="127" borderId="72" xfId="0" applyNumberFormat="1" applyFont="1" applyFill="1" applyBorder="1" applyAlignment="1">
      <alignment horizontal="right"/>
    </xf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5" fillId="0" borderId="6" xfId="0" applyNumberFormat="1" applyFont="1" applyFill="1" applyBorder="1"/>
    <xf numFmtId="10" fontId="8" fillId="0" borderId="12" xfId="0" applyNumberFormat="1" applyFont="1" applyFill="1" applyBorder="1"/>
    <xf numFmtId="41" fontId="5" fillId="127" borderId="82" xfId="0" applyNumberFormat="1" applyFont="1" applyFill="1" applyBorder="1"/>
    <xf numFmtId="41" fontId="5" fillId="127" borderId="83" xfId="0" applyNumberFormat="1" applyFont="1" applyFill="1" applyBorder="1"/>
    <xf numFmtId="41" fontId="5" fillId="127" borderId="84" xfId="0" applyNumberFormat="1" applyFont="1" applyFill="1" applyBorder="1"/>
    <xf numFmtId="41" fontId="5" fillId="127" borderId="85" xfId="0" applyNumberFormat="1" applyFont="1" applyFill="1" applyBorder="1"/>
    <xf numFmtId="42" fontId="8" fillId="127" borderId="86" xfId="0" applyNumberFormat="1" applyFont="1" applyFill="1" applyBorder="1"/>
    <xf numFmtId="0" fontId="5" fillId="0" borderId="3" xfId="0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127" borderId="87" xfId="0" applyNumberFormat="1" applyFont="1" applyFill="1" applyBorder="1"/>
    <xf numFmtId="42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1" fontId="5" fillId="127" borderId="94" xfId="0" applyNumberFormat="1" applyFont="1" applyFill="1" applyBorder="1"/>
    <xf numFmtId="42" fontId="8" fillId="127" borderId="95" xfId="0" applyNumberFormat="1" applyFont="1" applyFill="1" applyBorder="1"/>
    <xf numFmtId="42" fontId="8" fillId="127" borderId="96" xfId="0" applyNumberFormat="1" applyFont="1" applyFill="1" applyBorder="1"/>
    <xf numFmtId="42" fontId="5" fillId="127" borderId="81" xfId="0" applyNumberFormat="1" applyFont="1" applyFill="1" applyBorder="1"/>
    <xf numFmtId="170" fontId="108" fillId="128" borderId="0" xfId="6968" applyNumberFormat="1" applyFont="1" applyFill="1" applyAlignment="1">
      <alignment horizontal="left"/>
    </xf>
    <xf numFmtId="170" fontId="5" fillId="128" borderId="0" xfId="6968" applyNumberFormat="1" applyFill="1" applyAlignment="1"/>
    <xf numFmtId="170" fontId="5" fillId="128" borderId="0" xfId="6968" applyNumberFormat="1" applyFill="1" applyAlignment="1">
      <alignment horizontal="left"/>
    </xf>
    <xf numFmtId="170" fontId="108" fillId="128" borderId="0" xfId="6968" applyNumberFormat="1" applyFont="1" applyFill="1" applyAlignment="1"/>
    <xf numFmtId="170" fontId="74" fillId="128" borderId="0" xfId="6968" applyNumberFormat="1" applyFont="1" applyFill="1" applyAlignment="1">
      <alignment horizontal="left"/>
    </xf>
    <xf numFmtId="0" fontId="119" fillId="0" borderId="0" xfId="0" quotePrefix="1" applyFont="1" applyFill="1"/>
    <xf numFmtId="41" fontId="5" fillId="127" borderId="67" xfId="0" applyNumberFormat="1" applyFont="1" applyFill="1" applyBorder="1"/>
    <xf numFmtId="41" fontId="5" fillId="127" borderId="69" xfId="0" applyNumberFormat="1" applyFont="1" applyFill="1" applyBorder="1"/>
    <xf numFmtId="10" fontId="5" fillId="0" borderId="90" xfId="0" applyNumberFormat="1" applyFont="1" applyFill="1" applyBorder="1"/>
    <xf numFmtId="10" fontId="5" fillId="0" borderId="92" xfId="0" applyNumberFormat="1" applyFont="1" applyFill="1" applyBorder="1" applyAlignment="1">
      <alignment horizontal="right" wrapText="1"/>
    </xf>
    <xf numFmtId="0" fontId="5" fillId="0" borderId="16" xfId="0" applyNumberFormat="1" applyFont="1" applyFill="1" applyBorder="1" applyAlignment="1">
      <alignment horizontal="left" indent="6"/>
    </xf>
    <xf numFmtId="10" fontId="5" fillId="0" borderId="0" xfId="0" applyNumberFormat="1" applyFont="1" applyFill="1"/>
    <xf numFmtId="10" fontId="5" fillId="0" borderId="6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91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186"/>
    <col min="12" max="12" width="16.140625" style="186" customWidth="1"/>
    <col min="13" max="16384" width="9.140625" style="186"/>
  </cols>
  <sheetData>
    <row r="3" spans="1:12" ht="30">
      <c r="A3" s="184" t="s">
        <v>420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30">
      <c r="A4" s="187" t="s">
        <v>421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11" spans="1:12" ht="30">
      <c r="A11" s="184"/>
    </row>
    <row r="13" spans="1:12" ht="30">
      <c r="A13" s="184"/>
    </row>
    <row r="15" spans="1:12" ht="15.75">
      <c r="A15" s="188" t="s">
        <v>422</v>
      </c>
    </row>
    <row r="16" spans="1:12" ht="15.75">
      <c r="A16" s="188" t="s">
        <v>422</v>
      </c>
    </row>
    <row r="17" spans="1:1" ht="15.75">
      <c r="A17" s="188"/>
    </row>
  </sheetData>
  <pageMargins left="0" right="0" top="0.75" bottom="0.75" header="0.3" footer="0.3"/>
  <pageSetup scale="8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4" t="s">
        <v>349</v>
      </c>
      <c r="B1" s="13"/>
      <c r="C1" s="13"/>
      <c r="D1" s="13"/>
    </row>
    <row r="2" spans="1:4">
      <c r="A2" s="14" t="s">
        <v>348</v>
      </c>
      <c r="B2" s="13"/>
      <c r="C2" s="13"/>
      <c r="D2" s="13"/>
    </row>
    <row r="3" spans="1:4">
      <c r="A3" s="201" t="s">
        <v>418</v>
      </c>
      <c r="B3" s="201"/>
      <c r="C3" s="201"/>
      <c r="D3" s="201"/>
    </row>
    <row r="4" spans="1:4">
      <c r="B4" s="13"/>
      <c r="C4" s="13"/>
      <c r="D4" s="13"/>
    </row>
    <row r="5" spans="1:4">
      <c r="A5" s="74"/>
      <c r="B5" s="74"/>
      <c r="C5" s="74"/>
      <c r="D5" s="74"/>
    </row>
    <row r="6" spans="1:4">
      <c r="A6" s="74" t="s">
        <v>413</v>
      </c>
      <c r="B6" s="74"/>
      <c r="C6" s="74"/>
      <c r="D6" s="74"/>
    </row>
    <row r="7" spans="1:4">
      <c r="A7" s="1"/>
      <c r="B7" s="12" t="s">
        <v>34</v>
      </c>
      <c r="C7" s="11" t="s">
        <v>33</v>
      </c>
      <c r="D7" s="10" t="s">
        <v>347</v>
      </c>
    </row>
    <row r="8" spans="1:4" ht="15.75" thickBot="1">
      <c r="A8" s="9" t="s">
        <v>346</v>
      </c>
      <c r="B8" s="8"/>
      <c r="C8" s="8"/>
      <c r="D8" s="6"/>
    </row>
    <row r="9" spans="1:4" ht="15.75" thickTop="1">
      <c r="A9" s="95" t="s">
        <v>31</v>
      </c>
      <c r="B9" s="100">
        <f>+'Unallocated Detail (C)'!G17</f>
        <v>2165233766.8899999</v>
      </c>
      <c r="C9" s="101">
        <f>+'Unallocated Detail (C)'!H17</f>
        <v>876657675.66999984</v>
      </c>
      <c r="D9" s="102">
        <f>SUM(B9:C9)</f>
        <v>3041891442.5599995</v>
      </c>
    </row>
    <row r="10" spans="1:4">
      <c r="A10" s="95" t="s">
        <v>30</v>
      </c>
      <c r="B10" s="103">
        <f>+'Unallocated Detail (C)'!G20</f>
        <v>340431.51999999897</v>
      </c>
      <c r="C10" s="104">
        <f>+'Unallocated Detail (C)'!H20</f>
        <v>0</v>
      </c>
      <c r="D10" s="105">
        <f>SUM(B10:C10)</f>
        <v>340431.51999999897</v>
      </c>
    </row>
    <row r="11" spans="1:4">
      <c r="A11" s="95" t="s">
        <v>29</v>
      </c>
      <c r="B11" s="103">
        <f>+'Unallocated Detail (C)'!G24</f>
        <v>155333122.24000001</v>
      </c>
      <c r="C11" s="104">
        <f>+'Unallocated Detail (C)'!H24</f>
        <v>0</v>
      </c>
      <c r="D11" s="105">
        <f>SUM(B11:C11)</f>
        <v>155333122.24000001</v>
      </c>
    </row>
    <row r="12" spans="1:4">
      <c r="A12" s="95" t="s">
        <v>28</v>
      </c>
      <c r="B12" s="106">
        <f>+'Unallocated Detail (C)'!G39</f>
        <v>122175867.18000001</v>
      </c>
      <c r="C12" s="90">
        <f>+'Unallocated Detail (C)'!H39</f>
        <v>-25909998.579999998</v>
      </c>
      <c r="D12" s="107">
        <f>SUM(B12:C12)</f>
        <v>96265868.600000009</v>
      </c>
    </row>
    <row r="13" spans="1:4">
      <c r="A13" s="95" t="s">
        <v>27</v>
      </c>
      <c r="B13" s="108">
        <f>SUM(B9:B12)</f>
        <v>2443083187.8299994</v>
      </c>
      <c r="C13" s="91">
        <f>SUM(C9:C12)</f>
        <v>850747677.08999979</v>
      </c>
      <c r="D13" s="109">
        <f>SUM(D9:D12)</f>
        <v>3293830864.9199996</v>
      </c>
    </row>
    <row r="14" spans="1:4">
      <c r="A14" s="96" t="s">
        <v>345</v>
      </c>
      <c r="B14" s="110"/>
      <c r="C14" s="92"/>
      <c r="D14" s="105"/>
    </row>
    <row r="15" spans="1:4">
      <c r="A15" s="96" t="s">
        <v>344</v>
      </c>
      <c r="B15" s="110"/>
      <c r="C15" s="92"/>
      <c r="D15" s="105"/>
    </row>
    <row r="16" spans="1:4">
      <c r="A16" s="96" t="s">
        <v>343</v>
      </c>
      <c r="B16" s="110"/>
      <c r="C16" s="92"/>
      <c r="D16" s="105"/>
    </row>
    <row r="17" spans="1:4">
      <c r="A17" s="96" t="s">
        <v>342</v>
      </c>
      <c r="B17" s="110"/>
      <c r="C17" s="92"/>
      <c r="D17" s="105"/>
    </row>
    <row r="18" spans="1:4">
      <c r="A18" s="95" t="s">
        <v>26</v>
      </c>
      <c r="B18" s="108">
        <f>+'Unallocated Detail (C)'!G46</f>
        <v>204174130.28999999</v>
      </c>
      <c r="C18" s="91">
        <f>+'Unallocated Detail (C)'!H46</f>
        <v>0</v>
      </c>
      <c r="D18" s="109">
        <f>B18+C18</f>
        <v>204174130.28999999</v>
      </c>
    </row>
    <row r="19" spans="1:4">
      <c r="A19" s="95" t="s">
        <v>25</v>
      </c>
      <c r="B19" s="103">
        <f>+'Unallocated Detail (C)'!G55</f>
        <v>591842797.56999886</v>
      </c>
      <c r="C19" s="104">
        <f>+'Unallocated Detail (C)'!H55</f>
        <v>296699052.05999887</v>
      </c>
      <c r="D19" s="111">
        <f>B19+C19</f>
        <v>888541849.62999773</v>
      </c>
    </row>
    <row r="20" spans="1:4">
      <c r="A20" s="95" t="s">
        <v>24</v>
      </c>
      <c r="B20" s="103">
        <f>+'Unallocated Detail (C)'!G58</f>
        <v>115807777.5999999</v>
      </c>
      <c r="C20" s="104">
        <f>+'Unallocated Detail (C)'!H58</f>
        <v>0</v>
      </c>
      <c r="D20" s="111">
        <f>B20+C20</f>
        <v>115807777.5999999</v>
      </c>
    </row>
    <row r="21" spans="1:4">
      <c r="A21" s="95" t="s">
        <v>23</v>
      </c>
      <c r="B21" s="106">
        <f>+'Unallocated Detail (C)'!G61</f>
        <v>-77453659.509999901</v>
      </c>
      <c r="C21" s="90">
        <f>+'Unallocated Detail (C)'!H61</f>
        <v>0</v>
      </c>
      <c r="D21" s="112">
        <f>B21+C21</f>
        <v>-77453659.509999901</v>
      </c>
    </row>
    <row r="22" spans="1:4">
      <c r="A22" s="95" t="s">
        <v>22</v>
      </c>
      <c r="B22" s="108">
        <f>SUM(B18:B21)</f>
        <v>834371045.94999886</v>
      </c>
      <c r="C22" s="91">
        <f>SUM(C18:C21)</f>
        <v>296699052.05999887</v>
      </c>
      <c r="D22" s="109">
        <f>SUM(D18:D21)</f>
        <v>1131070098.0099976</v>
      </c>
    </row>
    <row r="23" spans="1:4">
      <c r="A23" s="97" t="s">
        <v>341</v>
      </c>
      <c r="B23" s="110"/>
      <c r="C23" s="92"/>
      <c r="D23" s="105"/>
    </row>
    <row r="24" spans="1:4">
      <c r="A24" s="95" t="s">
        <v>21</v>
      </c>
      <c r="B24" s="108">
        <f>+'Unallocated Detail (C)'!G136</f>
        <v>127167992.89</v>
      </c>
      <c r="C24" s="91">
        <f>+'Unallocated Detail (C)'!H136</f>
        <v>6042805.129999999</v>
      </c>
      <c r="D24" s="109">
        <f t="shared" ref="D24:D38" si="0">B24+C24</f>
        <v>133210798.02</v>
      </c>
    </row>
    <row r="25" spans="1:4">
      <c r="A25" s="95" t="s">
        <v>20</v>
      </c>
      <c r="B25" s="103">
        <f>+'Unallocated Detail (C)'!G166</f>
        <v>24439502.479999997</v>
      </c>
      <c r="C25" s="104">
        <f>+'Unallocated Detail (C)'!H166</f>
        <v>2110.77</v>
      </c>
      <c r="D25" s="111">
        <f t="shared" si="0"/>
        <v>24441613.249999996</v>
      </c>
    </row>
    <row r="26" spans="1:4">
      <c r="A26" s="95" t="s">
        <v>19</v>
      </c>
      <c r="B26" s="103">
        <f>+'Unallocated Detail (C)'!G204</f>
        <v>83251239.00999999</v>
      </c>
      <c r="C26" s="104">
        <f>+'Unallocated Detail (C)'!H204</f>
        <v>60174168.099999979</v>
      </c>
      <c r="D26" s="111">
        <f t="shared" si="0"/>
        <v>143425407.10999995</v>
      </c>
    </row>
    <row r="27" spans="1:4">
      <c r="A27" s="95" t="s">
        <v>18</v>
      </c>
      <c r="B27" s="103">
        <f>+'Unallocated Detail (C)'!G211</f>
        <v>53216886.314738899</v>
      </c>
      <c r="C27" s="104">
        <f>+'Unallocated Detail (C)'!H211</f>
        <v>29790426.485260997</v>
      </c>
      <c r="D27" s="111">
        <f t="shared" si="0"/>
        <v>83007312.799999893</v>
      </c>
    </row>
    <row r="28" spans="1:4">
      <c r="A28" s="95" t="s">
        <v>17</v>
      </c>
      <c r="B28" s="103">
        <f>+'Unallocated Detail (C)'!G220</f>
        <v>22141743.979888</v>
      </c>
      <c r="C28" s="104">
        <f>+'Unallocated Detail (C)'!H220</f>
        <v>6573608.1501119994</v>
      </c>
      <c r="D28" s="111">
        <f t="shared" si="0"/>
        <v>28715352.129999999</v>
      </c>
    </row>
    <row r="29" spans="1:4">
      <c r="A29" s="95" t="s">
        <v>16</v>
      </c>
      <c r="B29" s="103">
        <f>+'Unallocated Detail (C)'!G223</f>
        <v>97087902.950000003</v>
      </c>
      <c r="C29" s="104">
        <f>+'Unallocated Detail (C)'!H223</f>
        <v>14625833.34</v>
      </c>
      <c r="D29" s="111">
        <f t="shared" si="0"/>
        <v>111713736.29000001</v>
      </c>
    </row>
    <row r="30" spans="1:4">
      <c r="A30" s="95" t="s">
        <v>15</v>
      </c>
      <c r="B30" s="103">
        <f>+'Unallocated Detail (C)'!G238</f>
        <v>123318700.13120486</v>
      </c>
      <c r="C30" s="104">
        <f>+'Unallocated Detail (C)'!H238</f>
        <v>58756245.378794961</v>
      </c>
      <c r="D30" s="111">
        <f t="shared" si="0"/>
        <v>182074945.50999981</v>
      </c>
    </row>
    <row r="31" spans="1:4">
      <c r="A31" s="95" t="s">
        <v>14</v>
      </c>
      <c r="B31" s="103">
        <f>+'Unallocated Detail (C)'!G245</f>
        <v>341466801.79631102</v>
      </c>
      <c r="C31" s="104">
        <f>+'Unallocated Detail (C)'!H245</f>
        <v>117116188.6736889</v>
      </c>
      <c r="D31" s="111">
        <f t="shared" si="0"/>
        <v>458582990.46999991</v>
      </c>
    </row>
    <row r="32" spans="1:4">
      <c r="A32" s="95" t="s">
        <v>13</v>
      </c>
      <c r="B32" s="103">
        <f>+'Unallocated Detail (C)'!G250</f>
        <v>74890730.953639001</v>
      </c>
      <c r="C32" s="104">
        <f>+'Unallocated Detail (C)'!H250</f>
        <v>26519797.066360991</v>
      </c>
      <c r="D32" s="111">
        <f t="shared" si="0"/>
        <v>101410528.02</v>
      </c>
    </row>
    <row r="33" spans="1:4">
      <c r="A33" s="95" t="s">
        <v>12</v>
      </c>
      <c r="B33" s="103">
        <f>+'Unallocated Detail (C)'!G253</f>
        <v>35645161.039999902</v>
      </c>
      <c r="C33" s="104">
        <f>+'Unallocated Detail (C)'!H253</f>
        <v>0</v>
      </c>
      <c r="D33" s="111">
        <f t="shared" si="0"/>
        <v>35645161.039999902</v>
      </c>
    </row>
    <row r="34" spans="1:4">
      <c r="A34" s="17" t="s">
        <v>11</v>
      </c>
      <c r="B34" s="103">
        <f>+'Unallocated Detail (C)'!G261</f>
        <v>-21632953.829999994</v>
      </c>
      <c r="C34" s="104">
        <f>+'Unallocated Detail (C)'!H261</f>
        <v>8769360.9199999981</v>
      </c>
      <c r="D34" s="111">
        <f t="shared" si="0"/>
        <v>-12863592.909999996</v>
      </c>
    </row>
    <row r="35" spans="1:4">
      <c r="A35" s="95" t="s">
        <v>340</v>
      </c>
      <c r="B35" s="103">
        <f>+'Unallocated Detail (C)'!G265</f>
        <v>-41661500.859999999</v>
      </c>
      <c r="C35" s="104">
        <f>+'Unallocated Detail (C)'!H265</f>
        <v>0</v>
      </c>
      <c r="D35" s="111">
        <f t="shared" si="0"/>
        <v>-41661500.859999999</v>
      </c>
    </row>
    <row r="36" spans="1:4">
      <c r="A36" s="17" t="s">
        <v>10</v>
      </c>
      <c r="B36" s="103">
        <f>+'Unallocated Detail (C)'!G270</f>
        <v>234352537.05729198</v>
      </c>
      <c r="C36" s="104">
        <f>+'Unallocated Detail (C)'!H270</f>
        <v>101565193.01270799</v>
      </c>
      <c r="D36" s="111">
        <f t="shared" si="0"/>
        <v>335917730.06999999</v>
      </c>
    </row>
    <row r="37" spans="1:4">
      <c r="A37" s="17" t="s">
        <v>9</v>
      </c>
      <c r="B37" s="103">
        <f>+'Unallocated Detail (C)'!G274</f>
        <v>22841555.030000001</v>
      </c>
      <c r="C37" s="104">
        <f>+'Unallocated Detail (C)'!H274</f>
        <v>31944158.879999999</v>
      </c>
      <c r="D37" s="111">
        <f t="shared" si="0"/>
        <v>54785713.909999996</v>
      </c>
    </row>
    <row r="38" spans="1:4">
      <c r="A38" s="17" t="s">
        <v>8</v>
      </c>
      <c r="B38" s="106">
        <f>+'Unallocated Detail (C)'!G279</f>
        <v>38907707.560000002</v>
      </c>
      <c r="C38" s="90">
        <f>+'Unallocated Detail (C)'!H279</f>
        <v>-9558130.5899999961</v>
      </c>
      <c r="D38" s="112">
        <f t="shared" si="0"/>
        <v>29349576.970000006</v>
      </c>
    </row>
    <row r="39" spans="1:4">
      <c r="A39" s="97" t="s">
        <v>7</v>
      </c>
      <c r="B39" s="108">
        <f>SUM(B22:B38)</f>
        <v>2049805052.4530725</v>
      </c>
      <c r="C39" s="91">
        <f>SUM(C22:C38)</f>
        <v>749020817.37692451</v>
      </c>
      <c r="D39" s="109">
        <f>SUM(D22:D38)</f>
        <v>2798825869.8299971</v>
      </c>
    </row>
    <row r="40" spans="1:4">
      <c r="A40" s="17"/>
      <c r="B40" s="110"/>
      <c r="C40" s="92"/>
      <c r="D40" s="105"/>
    </row>
    <row r="41" spans="1:4" ht="16.5">
      <c r="A41" s="98" t="s">
        <v>6</v>
      </c>
      <c r="B41" s="113">
        <f>B13-B39</f>
        <v>393278135.3769269</v>
      </c>
      <c r="C41" s="93">
        <f>C13-C39</f>
        <v>101726859.71307528</v>
      </c>
      <c r="D41" s="114">
        <f>D13-D39</f>
        <v>495004995.09000254</v>
      </c>
    </row>
    <row r="42" spans="1:4">
      <c r="A42" s="99"/>
      <c r="B42" s="115"/>
      <c r="C42" s="94"/>
      <c r="D42" s="105"/>
    </row>
    <row r="43" spans="1:4" ht="15.75" thickBot="1">
      <c r="A43" s="89" t="s">
        <v>419</v>
      </c>
      <c r="B43" s="116">
        <v>5206212991.252368</v>
      </c>
      <c r="C43" s="117">
        <v>1953817658.3157783</v>
      </c>
      <c r="D43" s="118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5" customWidth="1"/>
    <col min="3" max="3" width="15.28515625" style="15" customWidth="1"/>
    <col min="4" max="4" width="15.42578125" style="15" customWidth="1"/>
    <col min="5" max="5" width="14.28515625" style="15" customWidth="1"/>
    <col min="6" max="6" width="15" style="15" bestFit="1" customWidth="1"/>
    <col min="7" max="7" width="9.140625" style="15"/>
    <col min="8" max="8" width="32.42578125" style="15" customWidth="1"/>
    <col min="9" max="10" width="9.140625" style="15"/>
    <col min="11" max="16384" width="9.140625" style="2"/>
  </cols>
  <sheetData>
    <row r="1" spans="1:7" s="2" customFormat="1" ht="18" customHeight="1">
      <c r="A1" s="14" t="s">
        <v>349</v>
      </c>
      <c r="B1" s="24"/>
      <c r="C1" s="24"/>
      <c r="D1" s="24"/>
      <c r="E1" s="24"/>
      <c r="F1" s="24"/>
      <c r="G1" s="15"/>
    </row>
    <row r="2" spans="1:7" s="2" customFormat="1" ht="18" customHeight="1">
      <c r="A2" s="14" t="s">
        <v>351</v>
      </c>
      <c r="B2" s="24"/>
      <c r="C2" s="24"/>
      <c r="D2" s="24"/>
      <c r="E2" s="24"/>
      <c r="F2" s="24"/>
      <c r="G2" s="15"/>
    </row>
    <row r="3" spans="1:7" s="2" customFormat="1" ht="18" customHeight="1">
      <c r="A3" s="14" t="str">
        <f>'Allocated (C)'!A3</f>
        <v>FOR THE TWELVE MONTHS ENDED DECEMBER 31, 2018</v>
      </c>
      <c r="B3" s="24"/>
      <c r="C3" s="24"/>
      <c r="D3" s="24"/>
      <c r="E3" s="24"/>
      <c r="F3" s="24"/>
      <c r="G3" s="15"/>
    </row>
    <row r="4" spans="1:7" s="2" customFormat="1" ht="12" customHeight="1">
      <c r="B4" s="15"/>
      <c r="C4" s="15"/>
      <c r="D4" s="15"/>
      <c r="E4" s="15"/>
      <c r="F4" s="15"/>
      <c r="G4" s="15"/>
    </row>
    <row r="5" spans="1:7" s="2" customFormat="1" ht="18" customHeight="1">
      <c r="A5" s="1"/>
      <c r="B5" s="23" t="s">
        <v>34</v>
      </c>
      <c r="C5" s="23" t="s">
        <v>33</v>
      </c>
      <c r="D5" s="23" t="s">
        <v>35</v>
      </c>
      <c r="E5" s="23" t="s">
        <v>350</v>
      </c>
      <c r="F5" s="22" t="s">
        <v>347</v>
      </c>
      <c r="G5" s="15"/>
    </row>
    <row r="6" spans="1:7" s="2" customFormat="1" ht="18" customHeight="1">
      <c r="A6" s="21" t="s">
        <v>32</v>
      </c>
      <c r="B6" s="20"/>
      <c r="C6" s="20"/>
      <c r="D6" s="20"/>
      <c r="E6" s="20"/>
      <c r="F6" s="19"/>
      <c r="G6" s="15"/>
    </row>
    <row r="7" spans="1:7" s="2" customFormat="1" ht="18" customHeight="1" thickBot="1">
      <c r="A7" s="7" t="s">
        <v>346</v>
      </c>
      <c r="B7" s="8"/>
      <c r="C7" s="8"/>
      <c r="D7" s="8"/>
      <c r="E7" s="8"/>
      <c r="F7" s="6"/>
      <c r="G7" s="15"/>
    </row>
    <row r="8" spans="1:7" s="2" customFormat="1" ht="18" customHeight="1" thickTop="1">
      <c r="A8" s="17" t="s">
        <v>31</v>
      </c>
      <c r="B8" s="100">
        <f>+'Unallocated Detail (C)'!B17</f>
        <v>2165233766.8899999</v>
      </c>
      <c r="C8" s="101">
        <f>+'Unallocated Detail (C)'!C17</f>
        <v>876657675.66999984</v>
      </c>
      <c r="D8" s="101">
        <f>+'Unallocated Detail (C)'!D17</f>
        <v>0</v>
      </c>
      <c r="E8" s="101">
        <v>0</v>
      </c>
      <c r="F8" s="102">
        <f>SUM(B8:E8)</f>
        <v>3041891442.5599995</v>
      </c>
      <c r="G8" s="16"/>
    </row>
    <row r="9" spans="1:7" s="2" customFormat="1" ht="18" customHeight="1">
      <c r="A9" s="17" t="s">
        <v>30</v>
      </c>
      <c r="B9" s="103">
        <f>+'Unallocated Detail (C)'!B20</f>
        <v>340431.51999999897</v>
      </c>
      <c r="C9" s="104">
        <f>+'Unallocated Detail (C)'!C20</f>
        <v>0</v>
      </c>
      <c r="D9" s="104">
        <f>+'Unallocated Detail (C)'!D20</f>
        <v>0</v>
      </c>
      <c r="E9" s="104">
        <v>0</v>
      </c>
      <c r="F9" s="111">
        <f>SUM(B9:E9)</f>
        <v>340431.51999999897</v>
      </c>
      <c r="G9" s="16"/>
    </row>
    <row r="10" spans="1:7" s="2" customFormat="1" ht="18" customHeight="1">
      <c r="A10" s="17" t="s">
        <v>29</v>
      </c>
      <c r="B10" s="103">
        <f>+'Unallocated Detail (C)'!B24</f>
        <v>155333122.24000001</v>
      </c>
      <c r="C10" s="104">
        <f>+'Unallocated Detail (C)'!C24</f>
        <v>0</v>
      </c>
      <c r="D10" s="104">
        <f>+'Unallocated Detail (C)'!D24</f>
        <v>0</v>
      </c>
      <c r="E10" s="104">
        <v>0</v>
      </c>
      <c r="F10" s="111">
        <f>SUM(B10:E10)</f>
        <v>155333122.24000001</v>
      </c>
      <c r="G10" s="16"/>
    </row>
    <row r="11" spans="1:7" s="2" customFormat="1" ht="18" customHeight="1">
      <c r="A11" s="17" t="s">
        <v>28</v>
      </c>
      <c r="B11" s="106">
        <f>+'Unallocated Detail (C)'!B39</f>
        <v>122175867.18000001</v>
      </c>
      <c r="C11" s="119">
        <f>+'Unallocated Detail (C)'!C39</f>
        <v>-25909998.579999998</v>
      </c>
      <c r="D11" s="90">
        <f>+'Unallocated Detail (C)'!D39</f>
        <v>0</v>
      </c>
      <c r="E11" s="90">
        <v>0</v>
      </c>
      <c r="F11" s="112">
        <f>SUM(B11:E11)</f>
        <v>96265868.600000009</v>
      </c>
      <c r="G11" s="16"/>
    </row>
    <row r="12" spans="1:7" s="2" customFormat="1" ht="18" customHeight="1">
      <c r="A12" s="17" t="s">
        <v>27</v>
      </c>
      <c r="B12" s="108">
        <f>SUM(B8:B11)</f>
        <v>2443083187.8299994</v>
      </c>
      <c r="C12" s="91">
        <f>SUM(C8:C11)</f>
        <v>850747677.08999979</v>
      </c>
      <c r="D12" s="91">
        <f>SUM(D8:D11)</f>
        <v>0</v>
      </c>
      <c r="E12" s="91">
        <f>SUM(E8:E11)</f>
        <v>0</v>
      </c>
      <c r="F12" s="109">
        <f>SUM(F8:F11)</f>
        <v>3293830864.9199996</v>
      </c>
      <c r="G12" s="16"/>
    </row>
    <row r="13" spans="1:7" s="2" customFormat="1" ht="18" customHeight="1">
      <c r="A13" s="97" t="s">
        <v>345</v>
      </c>
      <c r="B13" s="110"/>
      <c r="C13" s="92"/>
      <c r="D13" s="92"/>
      <c r="E13" s="92"/>
      <c r="F13" s="105"/>
      <c r="G13" s="16"/>
    </row>
    <row r="14" spans="1:7" s="2" customFormat="1" ht="18" customHeight="1">
      <c r="A14" s="97" t="s">
        <v>344</v>
      </c>
      <c r="B14" s="110"/>
      <c r="C14" s="92"/>
      <c r="D14" s="92"/>
      <c r="E14" s="92"/>
      <c r="F14" s="105"/>
      <c r="G14" s="16"/>
    </row>
    <row r="15" spans="1:7" s="2" customFormat="1" ht="18" customHeight="1">
      <c r="A15" s="97" t="s">
        <v>343</v>
      </c>
      <c r="B15" s="110"/>
      <c r="C15" s="92"/>
      <c r="D15" s="92"/>
      <c r="E15" s="92"/>
      <c r="F15" s="105"/>
      <c r="G15" s="16"/>
    </row>
    <row r="16" spans="1:7" s="2" customFormat="1" ht="18" customHeight="1">
      <c r="A16" s="97" t="s">
        <v>342</v>
      </c>
      <c r="B16" s="110"/>
      <c r="C16" s="92"/>
      <c r="D16" s="92"/>
      <c r="E16" s="92"/>
      <c r="F16" s="105"/>
      <c r="G16" s="16"/>
    </row>
    <row r="17" spans="1:7" s="2" customFormat="1" ht="18" customHeight="1">
      <c r="A17" s="17" t="s">
        <v>26</v>
      </c>
      <c r="B17" s="108">
        <f>+'Unallocated Detail (C)'!B46</f>
        <v>204174130.28999999</v>
      </c>
      <c r="C17" s="91">
        <f>+'Unallocated Detail (C)'!C46</f>
        <v>0</v>
      </c>
      <c r="D17" s="91">
        <f>+'Unallocated Detail (C)'!D46</f>
        <v>0</v>
      </c>
      <c r="E17" s="91">
        <v>0</v>
      </c>
      <c r="F17" s="109">
        <f>SUM(B17:E17)</f>
        <v>204174130.28999999</v>
      </c>
      <c r="G17" s="16"/>
    </row>
    <row r="18" spans="1:7" s="2" customFormat="1" ht="18" customHeight="1">
      <c r="A18" s="17" t="s">
        <v>25</v>
      </c>
      <c r="B18" s="103">
        <f>+'Unallocated Detail (C)'!B55</f>
        <v>591842797.56999886</v>
      </c>
      <c r="C18" s="104">
        <f>+'Unallocated Detail (C)'!C55</f>
        <v>296699052.05999887</v>
      </c>
      <c r="D18" s="104">
        <f>+'Unallocated Detail (C)'!D55</f>
        <v>0</v>
      </c>
      <c r="E18" s="104">
        <v>0</v>
      </c>
      <c r="F18" s="111">
        <f>SUM(B18:E18)</f>
        <v>888541849.62999773</v>
      </c>
      <c r="G18" s="16"/>
    </row>
    <row r="19" spans="1:7" s="2" customFormat="1" ht="18" customHeight="1">
      <c r="A19" s="17" t="s">
        <v>24</v>
      </c>
      <c r="B19" s="103">
        <f>+'Unallocated Detail (C)'!B58</f>
        <v>115807777.5999999</v>
      </c>
      <c r="C19" s="104">
        <f>+'Unallocated Detail (C)'!C58</f>
        <v>0</v>
      </c>
      <c r="D19" s="104">
        <f>+'Unallocated Detail (C)'!D58</f>
        <v>0</v>
      </c>
      <c r="E19" s="104">
        <v>0</v>
      </c>
      <c r="F19" s="111">
        <f>SUM(B19:E19)</f>
        <v>115807777.5999999</v>
      </c>
      <c r="G19" s="16"/>
    </row>
    <row r="20" spans="1:7" s="2" customFormat="1" ht="18" customHeight="1">
      <c r="A20" s="17" t="s">
        <v>23</v>
      </c>
      <c r="B20" s="106">
        <f>+'Unallocated Detail (C)'!B61</f>
        <v>-77453659.509999901</v>
      </c>
      <c r="C20" s="90">
        <f>+'Unallocated Detail (C)'!C61</f>
        <v>0</v>
      </c>
      <c r="D20" s="90">
        <f>+'Unallocated Detail (C)'!D61</f>
        <v>0</v>
      </c>
      <c r="E20" s="90">
        <v>0</v>
      </c>
      <c r="F20" s="112">
        <f>SUM(B20:E20)</f>
        <v>-77453659.509999901</v>
      </c>
      <c r="G20" s="16"/>
    </row>
    <row r="21" spans="1:7" s="2" customFormat="1" ht="18" customHeight="1">
      <c r="A21" s="17" t="s">
        <v>22</v>
      </c>
      <c r="B21" s="108">
        <f>SUM(B17:B20)</f>
        <v>834371045.94999886</v>
      </c>
      <c r="C21" s="91">
        <f>SUM(C17:C20)</f>
        <v>296699052.05999887</v>
      </c>
      <c r="D21" s="91">
        <f>SUM(D17:D20)</f>
        <v>0</v>
      </c>
      <c r="E21" s="91">
        <f>SUM(E17:E20)</f>
        <v>0</v>
      </c>
      <c r="F21" s="109">
        <f>SUM(F17:F20)</f>
        <v>1131070098.0099976</v>
      </c>
      <c r="G21" s="16"/>
    </row>
    <row r="22" spans="1:7" s="2" customFormat="1" ht="18" customHeight="1">
      <c r="A22" s="97" t="s">
        <v>341</v>
      </c>
      <c r="B22" s="110"/>
      <c r="C22" s="92"/>
      <c r="D22" s="92"/>
      <c r="E22" s="92"/>
      <c r="F22" s="105"/>
      <c r="G22" s="16"/>
    </row>
    <row r="23" spans="1:7" s="2" customFormat="1" ht="18" customHeight="1">
      <c r="A23" s="17" t="s">
        <v>21</v>
      </c>
      <c r="B23" s="108">
        <f>+'Unallocated Detail (C)'!B136</f>
        <v>127167992.89</v>
      </c>
      <c r="C23" s="91">
        <f>+'Unallocated Detail (C)'!C136</f>
        <v>6042805.129999999</v>
      </c>
      <c r="D23" s="91">
        <f>+'Unallocated Detail (C)'!D136</f>
        <v>0</v>
      </c>
      <c r="E23" s="91">
        <v>0</v>
      </c>
      <c r="F23" s="109">
        <f t="shared" ref="F23:F37" si="0">SUM(B23:E23)</f>
        <v>133210798.02</v>
      </c>
      <c r="G23" s="16"/>
    </row>
    <row r="24" spans="1:7" s="2" customFormat="1" ht="18" customHeight="1">
      <c r="A24" s="17" t="s">
        <v>20</v>
      </c>
      <c r="B24" s="103">
        <f>+'Unallocated Detail (C)'!B166</f>
        <v>24439502.479999997</v>
      </c>
      <c r="C24" s="104">
        <f>+'Unallocated Detail (C)'!C166</f>
        <v>2110.77</v>
      </c>
      <c r="D24" s="104">
        <f>+'Unallocated Detail (C)'!D166</f>
        <v>0</v>
      </c>
      <c r="E24" s="104">
        <v>0</v>
      </c>
      <c r="F24" s="111">
        <f t="shared" si="0"/>
        <v>24441613.249999996</v>
      </c>
      <c r="G24" s="16"/>
    </row>
    <row r="25" spans="1:7" s="2" customFormat="1" ht="18" customHeight="1">
      <c r="A25" s="17" t="s">
        <v>19</v>
      </c>
      <c r="B25" s="103">
        <f>+'Unallocated Detail (C)'!B204</f>
        <v>83251239.00999999</v>
      </c>
      <c r="C25" s="92">
        <f>+'Unallocated Detail (C)'!C204</f>
        <v>60174168.099999979</v>
      </c>
      <c r="D25" s="104">
        <f>+'Unallocated Detail (C)'!D204</f>
        <v>0</v>
      </c>
      <c r="E25" s="104">
        <v>0</v>
      </c>
      <c r="F25" s="111">
        <f t="shared" si="0"/>
        <v>143425407.10999995</v>
      </c>
      <c r="G25" s="16"/>
    </row>
    <row r="26" spans="1:7" s="2" customFormat="1" ht="18" customHeight="1">
      <c r="A26" s="95" t="s">
        <v>18</v>
      </c>
      <c r="B26" s="103">
        <f>+'Unallocated Detail (C)'!B211</f>
        <v>30147434.009999998</v>
      </c>
      <c r="C26" s="92">
        <f>+'Unallocated Detail (C)'!C211</f>
        <v>13255660.289999999</v>
      </c>
      <c r="D26" s="92">
        <f>+'Unallocated Detail (C)'!D211</f>
        <v>39604218.499999903</v>
      </c>
      <c r="E26" s="104">
        <v>0</v>
      </c>
      <c r="F26" s="111">
        <f t="shared" si="0"/>
        <v>83007312.799999893</v>
      </c>
      <c r="G26" s="16"/>
    </row>
    <row r="27" spans="1:7" s="2" customFormat="1" ht="18" customHeight="1">
      <c r="A27" s="17" t="s">
        <v>17</v>
      </c>
      <c r="B27" s="103">
        <f>+'Unallocated Detail (C)'!B220</f>
        <v>20548575.079999998</v>
      </c>
      <c r="C27" s="92">
        <f>+'Unallocated Detail (C)'!C220</f>
        <v>5423717.6699999999</v>
      </c>
      <c r="D27" s="92">
        <f>+'Unallocated Detail (C)'!D220</f>
        <v>2743059.38</v>
      </c>
      <c r="E27" s="104">
        <v>0</v>
      </c>
      <c r="F27" s="111">
        <f t="shared" si="0"/>
        <v>28715352.129999999</v>
      </c>
      <c r="G27" s="16"/>
    </row>
    <row r="28" spans="1:7" s="2" customFormat="1" ht="18" customHeight="1">
      <c r="A28" s="17" t="s">
        <v>16</v>
      </c>
      <c r="B28" s="103">
        <f>+'Unallocated Detail (C)'!B223</f>
        <v>97087902.950000003</v>
      </c>
      <c r="C28" s="92">
        <f>+'Unallocated Detail (C)'!C223</f>
        <v>14625833.34</v>
      </c>
      <c r="D28" s="104">
        <f>+'Unallocated Detail (C)'!D223</f>
        <v>0</v>
      </c>
      <c r="E28" s="104">
        <v>0</v>
      </c>
      <c r="F28" s="111">
        <f t="shared" si="0"/>
        <v>111713736.29000001</v>
      </c>
      <c r="G28" s="16"/>
    </row>
    <row r="29" spans="1:7" s="2" customFormat="1" ht="18" customHeight="1">
      <c r="A29" s="95" t="s">
        <v>15</v>
      </c>
      <c r="B29" s="103">
        <f>+'Unallocated Detail (C)'!B238</f>
        <v>41602721.359999985</v>
      </c>
      <c r="C29" s="92">
        <f>+'Unallocated Detail (C)'!C238</f>
        <v>14692131.029999986</v>
      </c>
      <c r="D29" s="92">
        <f>+'Unallocated Detail (C)'!D238</f>
        <v>125780093.11999997</v>
      </c>
      <c r="E29" s="104">
        <v>0</v>
      </c>
      <c r="F29" s="111">
        <f t="shared" si="0"/>
        <v>182074945.50999993</v>
      </c>
      <c r="G29" s="16"/>
    </row>
    <row r="30" spans="1:7" s="2" customFormat="1" ht="18" customHeight="1">
      <c r="A30" s="17" t="s">
        <v>14</v>
      </c>
      <c r="B30" s="103">
        <f>+'Unallocated Detail (C)'!B245</f>
        <v>324144681.88</v>
      </c>
      <c r="C30" s="92">
        <f>+'Unallocated Detail (C)'!C245</f>
        <v>108028612.1399999</v>
      </c>
      <c r="D30" s="92">
        <f>+'Unallocated Detail (C)'!D245</f>
        <v>26409696.450000003</v>
      </c>
      <c r="E30" s="104">
        <v>0</v>
      </c>
      <c r="F30" s="111">
        <f t="shared" si="0"/>
        <v>458582990.46999985</v>
      </c>
      <c r="G30" s="16"/>
    </row>
    <row r="31" spans="1:7" s="2" customFormat="1" ht="18" customHeight="1">
      <c r="A31" s="17" t="s">
        <v>13</v>
      </c>
      <c r="B31" s="103">
        <f>+'Unallocated Detail (C)'!B250</f>
        <v>30920604.860000003</v>
      </c>
      <c r="C31" s="92">
        <f>+'Unallocated Detail (C)'!C250</f>
        <v>3452072.7299999995</v>
      </c>
      <c r="D31" s="92">
        <f>+'Unallocated Detail (C)'!D250</f>
        <v>67037850.429999903</v>
      </c>
      <c r="E31" s="104">
        <v>0</v>
      </c>
      <c r="F31" s="111">
        <f t="shared" si="0"/>
        <v>101410528.01999991</v>
      </c>
      <c r="G31" s="16"/>
    </row>
    <row r="32" spans="1:7" s="2" customFormat="1" ht="18" customHeight="1">
      <c r="A32" s="17" t="s">
        <v>12</v>
      </c>
      <c r="B32" s="103">
        <f>+'Unallocated Detail (C)'!B253</f>
        <v>35645161.039999902</v>
      </c>
      <c r="C32" s="104">
        <f>+'Unallocated Detail (C)'!C253</f>
        <v>0</v>
      </c>
      <c r="D32" s="104">
        <f>+'Unallocated Detail (C)'!D253</f>
        <v>0</v>
      </c>
      <c r="E32" s="104">
        <v>0</v>
      </c>
      <c r="F32" s="111">
        <f t="shared" si="0"/>
        <v>35645161.039999902</v>
      </c>
      <c r="G32" s="16"/>
    </row>
    <row r="33" spans="1:8" s="2" customFormat="1" ht="18" customHeight="1">
      <c r="A33" s="95" t="s">
        <v>11</v>
      </c>
      <c r="B33" s="103">
        <f>+'Unallocated Detail (C)'!B261</f>
        <v>-21632953.829999994</v>
      </c>
      <c r="C33" s="92">
        <f>+'Unallocated Detail (C)'!C261</f>
        <v>8769360.9199999981</v>
      </c>
      <c r="D33" s="104">
        <f>+'Unallocated Detail (C)'!D261</f>
        <v>0</v>
      </c>
      <c r="E33" s="104">
        <v>0</v>
      </c>
      <c r="F33" s="111">
        <f t="shared" si="0"/>
        <v>-12863592.909999996</v>
      </c>
      <c r="G33" s="16"/>
      <c r="H33" s="15"/>
    </row>
    <row r="34" spans="1:8" s="2" customFormat="1" ht="18" customHeight="1">
      <c r="A34" s="95" t="s">
        <v>340</v>
      </c>
      <c r="B34" s="103">
        <f>+'Unallocated Detail (C)'!B265</f>
        <v>-41661500.859999999</v>
      </c>
      <c r="C34" s="104">
        <f>+'Unallocated Detail (C)'!C265</f>
        <v>0</v>
      </c>
      <c r="D34" s="104">
        <f>+'Unallocated Detail (C)'!D265</f>
        <v>0</v>
      </c>
      <c r="E34" s="104">
        <v>0</v>
      </c>
      <c r="F34" s="111">
        <f t="shared" si="0"/>
        <v>-41661500.859999999</v>
      </c>
      <c r="G34" s="16"/>
      <c r="H34" s="15"/>
    </row>
    <row r="35" spans="1:8" s="2" customFormat="1" ht="18" customHeight="1">
      <c r="A35" s="17" t="s">
        <v>10</v>
      </c>
      <c r="B35" s="103">
        <f>+'Unallocated Detail (C)'!B270</f>
        <v>230249605.22</v>
      </c>
      <c r="C35" s="92">
        <f>+'Unallocated Detail (C)'!C270</f>
        <v>99336612.409999996</v>
      </c>
      <c r="D35" s="92">
        <f>+'Unallocated Detail (C)'!D270</f>
        <v>6331512.4399999995</v>
      </c>
      <c r="E35" s="104">
        <v>0</v>
      </c>
      <c r="F35" s="111">
        <f t="shared" si="0"/>
        <v>335917730.06999999</v>
      </c>
      <c r="G35" s="16"/>
      <c r="H35" s="15"/>
    </row>
    <row r="36" spans="1:8" s="2" customFormat="1" ht="18" customHeight="1">
      <c r="A36" s="17" t="s">
        <v>9</v>
      </c>
      <c r="B36" s="103">
        <f>+'Unallocated Detail (C)'!B274</f>
        <v>22841555.030000001</v>
      </c>
      <c r="C36" s="104">
        <f>+'Unallocated Detail (C)'!C274</f>
        <v>31944158.879999999</v>
      </c>
      <c r="D36" s="104">
        <f>+'Unallocated Detail (C)'!D274</f>
        <v>0</v>
      </c>
      <c r="E36" s="104">
        <v>0</v>
      </c>
      <c r="F36" s="111">
        <f t="shared" si="0"/>
        <v>54785713.909999996</v>
      </c>
      <c r="G36" s="16"/>
      <c r="H36" s="15"/>
    </row>
    <row r="37" spans="1:8" s="2" customFormat="1" ht="18" customHeight="1">
      <c r="A37" s="17" t="s">
        <v>8</v>
      </c>
      <c r="B37" s="106">
        <f>+'Unallocated Detail (C)'!B279</f>
        <v>38907707.560000002</v>
      </c>
      <c r="C37" s="119">
        <f>+'Unallocated Detail (C)'!C279</f>
        <v>-9558130.5899999961</v>
      </c>
      <c r="D37" s="90">
        <f>+'Unallocated Detail (C)'!D279</f>
        <v>0</v>
      </c>
      <c r="E37" s="90">
        <v>0</v>
      </c>
      <c r="F37" s="112">
        <f t="shared" si="0"/>
        <v>29349576.970000006</v>
      </c>
      <c r="G37" s="16"/>
      <c r="H37" s="15"/>
    </row>
    <row r="38" spans="1:8" s="2" customFormat="1" ht="18" customHeight="1">
      <c r="A38" s="97" t="s">
        <v>7</v>
      </c>
      <c r="B38" s="108">
        <f>SUM(B21:B37)</f>
        <v>1878031274.6299987</v>
      </c>
      <c r="C38" s="91">
        <f>SUM(C21:C37)</f>
        <v>652888164.87999868</v>
      </c>
      <c r="D38" s="91">
        <f>SUM(D21:D37)</f>
        <v>267906430.31999975</v>
      </c>
      <c r="E38" s="91">
        <f>SUM(E21:E37)</f>
        <v>0</v>
      </c>
      <c r="F38" s="109">
        <f>SUM(F21:F37)</f>
        <v>2798825869.8299971</v>
      </c>
      <c r="G38" s="16"/>
      <c r="H38" s="15"/>
    </row>
    <row r="39" spans="1:8" s="2" customFormat="1" ht="12" customHeight="1">
      <c r="A39" s="17"/>
      <c r="B39" s="110"/>
      <c r="C39" s="92"/>
      <c r="D39" s="92"/>
      <c r="E39" s="92"/>
      <c r="F39" s="105"/>
      <c r="G39" s="16"/>
      <c r="H39" s="15"/>
    </row>
    <row r="40" spans="1:8" s="2" customFormat="1" ht="18" customHeight="1">
      <c r="A40" s="98" t="s">
        <v>6</v>
      </c>
      <c r="B40" s="108">
        <f>B12-B38</f>
        <v>565051913.20000076</v>
      </c>
      <c r="C40" s="91">
        <f>C12-C38</f>
        <v>197859512.21000111</v>
      </c>
      <c r="D40" s="91">
        <f>D12-D38</f>
        <v>-267906430.31999975</v>
      </c>
      <c r="E40" s="91">
        <f>E12-E38</f>
        <v>0</v>
      </c>
      <c r="F40" s="109">
        <f>F12-F38</f>
        <v>495004995.09000254</v>
      </c>
      <c r="G40" s="16"/>
      <c r="H40" s="18"/>
    </row>
    <row r="41" spans="1:8" s="2" customFormat="1" ht="13.5" customHeight="1">
      <c r="A41" s="17"/>
      <c r="B41" s="110"/>
      <c r="C41" s="92"/>
      <c r="D41" s="92"/>
      <c r="E41" s="92"/>
      <c r="F41" s="105"/>
      <c r="G41" s="16"/>
      <c r="H41" s="15"/>
    </row>
    <row r="42" spans="1:8" s="2" customFormat="1" ht="18" customHeight="1">
      <c r="A42" s="98" t="s">
        <v>5</v>
      </c>
      <c r="B42" s="110"/>
      <c r="C42" s="92"/>
      <c r="D42" s="92"/>
      <c r="E42" s="92"/>
      <c r="F42" s="105"/>
      <c r="G42" s="16"/>
      <c r="H42" s="15"/>
    </row>
    <row r="43" spans="1:8" s="2" customFormat="1" ht="18" customHeight="1">
      <c r="A43" s="17" t="s">
        <v>4</v>
      </c>
      <c r="B43" s="108">
        <v>0</v>
      </c>
      <c r="C43" s="91">
        <v>0</v>
      </c>
      <c r="D43" s="91">
        <v>0</v>
      </c>
      <c r="E43" s="91">
        <f>+'Unallocated Detail (C)'!I309</f>
        <v>-40078355.259999953</v>
      </c>
      <c r="F43" s="109">
        <f>SUM(B43:E43)</f>
        <v>-40078355.259999953</v>
      </c>
      <c r="G43" s="16"/>
      <c r="H43" s="15"/>
    </row>
    <row r="44" spans="1:8" s="2" customFormat="1" ht="18" customHeight="1">
      <c r="A44" s="17" t="s">
        <v>3</v>
      </c>
      <c r="B44" s="103">
        <v>0</v>
      </c>
      <c r="C44" s="104">
        <v>0</v>
      </c>
      <c r="D44" s="104">
        <v>0</v>
      </c>
      <c r="E44" s="104">
        <f>+'Unallocated Detail (C)'!I320</f>
        <v>217919541.74000004</v>
      </c>
      <c r="F44" s="111">
        <f>SUM(B44:E44)</f>
        <v>217919541.74000004</v>
      </c>
      <c r="G44" s="16"/>
      <c r="H44" s="15"/>
    </row>
    <row r="45" spans="1:8" s="2" customFormat="1" ht="18" customHeight="1">
      <c r="A45" s="17" t="s">
        <v>2</v>
      </c>
      <c r="B45" s="106">
        <v>0</v>
      </c>
      <c r="C45" s="90">
        <v>0</v>
      </c>
      <c r="D45" s="90">
        <v>0</v>
      </c>
      <c r="E45" s="90">
        <f>+'Unallocated Detail (C)'!I324</f>
        <v>0</v>
      </c>
      <c r="F45" s="112">
        <v>0</v>
      </c>
      <c r="G45" s="16"/>
      <c r="H45" s="15"/>
    </row>
    <row r="46" spans="1:8" s="2" customFormat="1" ht="18" customHeight="1">
      <c r="A46" s="98" t="s">
        <v>1</v>
      </c>
      <c r="B46" s="108">
        <f>SUM(B43:B45)</f>
        <v>0</v>
      </c>
      <c r="C46" s="91">
        <f>SUM(C43:C45)</f>
        <v>0</v>
      </c>
      <c r="D46" s="91">
        <f>SUM(D43:D45)</f>
        <v>0</v>
      </c>
      <c r="E46" s="91">
        <f>SUM(E43:E45)</f>
        <v>177841186.48000008</v>
      </c>
      <c r="F46" s="109">
        <f>SUM(F43:F45)</f>
        <v>177841186.48000008</v>
      </c>
      <c r="G46" s="16"/>
      <c r="H46" s="15"/>
    </row>
    <row r="47" spans="1:8" s="2" customFormat="1" ht="18" customHeight="1">
      <c r="A47" s="17"/>
      <c r="B47" s="110"/>
      <c r="C47" s="92"/>
      <c r="D47" s="92"/>
      <c r="E47" s="92"/>
      <c r="F47" s="105"/>
      <c r="G47" s="16"/>
      <c r="H47" s="15"/>
    </row>
    <row r="48" spans="1:8" s="2" customFormat="1" ht="18" customHeight="1">
      <c r="A48" s="120" t="s">
        <v>0</v>
      </c>
      <c r="B48" s="113">
        <f>B40-B46</f>
        <v>565051913.20000076</v>
      </c>
      <c r="C48" s="93">
        <f>C40-C46</f>
        <v>197859512.21000111</v>
      </c>
      <c r="D48" s="93">
        <f>D40-D46</f>
        <v>-267906430.31999975</v>
      </c>
      <c r="E48" s="93">
        <f>E40-E46</f>
        <v>-177841186.48000008</v>
      </c>
      <c r="F48" s="114">
        <f>F40-F46</f>
        <v>317163808.61000246</v>
      </c>
      <c r="G48" s="16"/>
      <c r="H48" s="15"/>
    </row>
    <row r="49" spans="1:10" ht="9.9499999999999993" customHeight="1" thickBot="1">
      <c r="A49" s="121"/>
      <c r="B49" s="122"/>
      <c r="C49" s="123"/>
      <c r="D49" s="123"/>
      <c r="E49" s="123"/>
      <c r="F49" s="124"/>
      <c r="G49" s="16"/>
      <c r="H49" s="2"/>
      <c r="I49" s="2"/>
      <c r="J49" s="2"/>
    </row>
    <row r="50" spans="1:10" ht="18" customHeight="1" thickTop="1">
      <c r="G50" s="16"/>
      <c r="H50" s="2"/>
      <c r="I50" s="2"/>
      <c r="J50" s="2"/>
    </row>
    <row r="51" spans="1:10" ht="18" customHeight="1">
      <c r="G51" s="16"/>
      <c r="H51" s="2"/>
      <c r="I51" s="2"/>
      <c r="J51" s="2"/>
    </row>
    <row r="52" spans="1:10" ht="18" customHeight="1">
      <c r="G52" s="16"/>
      <c r="H52" s="2"/>
      <c r="I52" s="2"/>
      <c r="J52" s="2"/>
    </row>
    <row r="53" spans="1:10" ht="18" customHeight="1">
      <c r="G53" s="16"/>
      <c r="H53" s="2"/>
      <c r="I53" s="2"/>
      <c r="J53" s="2"/>
    </row>
    <row r="54" spans="1:10" ht="18" customHeight="1">
      <c r="G54" s="16"/>
      <c r="H54" s="2"/>
      <c r="I54" s="2"/>
      <c r="J54" s="2"/>
    </row>
    <row r="55" spans="1:10" ht="18" customHeight="1">
      <c r="G55" s="16"/>
      <c r="H55" s="2"/>
      <c r="I55" s="2"/>
      <c r="J55" s="2"/>
    </row>
    <row r="56" spans="1:10" ht="18" customHeight="1">
      <c r="G56" s="16"/>
      <c r="H56" s="2"/>
      <c r="I56" s="2"/>
      <c r="J56" s="2"/>
    </row>
    <row r="57" spans="1:10" ht="18" customHeight="1">
      <c r="G57" s="16"/>
      <c r="H57" s="2"/>
      <c r="I57" s="2"/>
      <c r="J57" s="2"/>
    </row>
    <row r="58" spans="1:10" ht="18" customHeight="1">
      <c r="G58" s="16"/>
      <c r="H58" s="2"/>
      <c r="I58" s="2"/>
      <c r="J58" s="2"/>
    </row>
    <row r="59" spans="1:10" ht="18" customHeight="1">
      <c r="G59" s="16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6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6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6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6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6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zoomScale="120" zoomScaleNormal="120" workbookViewId="0">
      <selection sqref="A1:I1"/>
    </sheetView>
  </sheetViews>
  <sheetFormatPr defaultColWidth="9.140625" defaultRowHeight="15" outlineLevelCol="1"/>
  <cols>
    <col min="1" max="1" width="58.140625" style="2" bestFit="1" customWidth="1"/>
    <col min="2" max="2" width="14.85546875" style="2" customWidth="1"/>
    <col min="3" max="3" width="12.7109375" style="2" customWidth="1"/>
    <col min="4" max="4" width="12.85546875" style="2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3.28515625" style="2" hidden="1" customWidth="1" outlineLevel="1"/>
    <col min="9" max="9" width="15.140625" style="2" customWidth="1" collapsed="1"/>
    <col min="10" max="10" width="10.5703125" style="2" bestFit="1" customWidth="1"/>
    <col min="11" max="16384" width="9.140625" style="2"/>
  </cols>
  <sheetData>
    <row r="1" spans="1:9">
      <c r="A1" s="202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9">
      <c r="A2" s="202" t="s">
        <v>358</v>
      </c>
      <c r="B2" s="202"/>
      <c r="C2" s="202"/>
      <c r="D2" s="202"/>
      <c r="E2" s="202"/>
      <c r="F2" s="202"/>
      <c r="G2" s="202"/>
      <c r="H2" s="202"/>
      <c r="I2" s="202"/>
    </row>
    <row r="3" spans="1:9">
      <c r="A3" s="201" t="str">
        <f>'Allocated (C)'!A3</f>
        <v>FOR THE TWELVE MONTHS ENDED DECEMBER 31, 2018</v>
      </c>
      <c r="B3" s="201"/>
      <c r="C3" s="201"/>
      <c r="D3" s="201"/>
      <c r="E3" s="201"/>
      <c r="F3" s="201"/>
      <c r="G3" s="201"/>
      <c r="H3" s="201"/>
      <c r="I3" s="201"/>
    </row>
    <row r="4" spans="1:9">
      <c r="A4" s="72"/>
      <c r="B4" s="72"/>
      <c r="C4" s="72"/>
      <c r="D4" s="72"/>
      <c r="E4" s="72"/>
      <c r="F4" s="72"/>
      <c r="G4" s="72"/>
      <c r="H4" s="72"/>
      <c r="I4" s="72"/>
    </row>
    <row r="5" spans="1:9">
      <c r="A5" s="72"/>
      <c r="B5" s="72"/>
      <c r="C5" s="72"/>
      <c r="D5" s="72"/>
      <c r="E5" s="72"/>
      <c r="F5" s="72"/>
      <c r="G5" s="72"/>
      <c r="H5" s="72"/>
      <c r="I5" s="72"/>
    </row>
    <row r="6" spans="1:9">
      <c r="A6" s="34" t="s">
        <v>357</v>
      </c>
      <c r="B6" s="33" t="s">
        <v>34</v>
      </c>
      <c r="C6" s="33" t="s">
        <v>356</v>
      </c>
      <c r="D6" s="33" t="s">
        <v>35</v>
      </c>
      <c r="E6" s="33" t="s">
        <v>355</v>
      </c>
      <c r="F6" s="33" t="s">
        <v>354</v>
      </c>
      <c r="G6" s="33" t="s">
        <v>353</v>
      </c>
      <c r="H6" s="33" t="s">
        <v>352</v>
      </c>
      <c r="I6" s="33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2"/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1:9">
      <c r="A9" s="25" t="s">
        <v>36</v>
      </c>
      <c r="B9" s="71"/>
      <c r="C9" s="71"/>
      <c r="D9" s="71"/>
      <c r="E9" s="71"/>
      <c r="F9" s="71"/>
      <c r="G9" s="71"/>
      <c r="H9" s="71"/>
      <c r="I9" s="71"/>
    </row>
    <row r="10" spans="1:9" ht="15.75" thickBot="1">
      <c r="A10" s="28" t="s">
        <v>37</v>
      </c>
      <c r="B10" s="29"/>
      <c r="C10" s="29"/>
      <c r="D10" s="29"/>
      <c r="E10" s="29"/>
      <c r="F10" s="29"/>
      <c r="G10" s="29"/>
      <c r="H10" s="29"/>
      <c r="I10" s="29"/>
    </row>
    <row r="11" spans="1:9" ht="15.75" thickTop="1">
      <c r="A11" s="27" t="s">
        <v>38</v>
      </c>
      <c r="B11" s="131">
        <v>1147259983</v>
      </c>
      <c r="C11" s="132">
        <v>0</v>
      </c>
      <c r="D11" s="132">
        <v>0</v>
      </c>
      <c r="E11" s="132">
        <v>0</v>
      </c>
      <c r="F11" s="132">
        <v>0</v>
      </c>
      <c r="G11" s="132">
        <f>B11+E11</f>
        <v>1147259983</v>
      </c>
      <c r="H11" s="132">
        <f>C11+F11</f>
        <v>0</v>
      </c>
      <c r="I11" s="133">
        <f>SUM(G11:H11)</f>
        <v>1147259983</v>
      </c>
    </row>
    <row r="12" spans="1:9">
      <c r="A12" s="27" t="s">
        <v>39</v>
      </c>
      <c r="B12" s="134">
        <v>999595697.30999994</v>
      </c>
      <c r="C12" s="135">
        <v>0</v>
      </c>
      <c r="D12" s="135">
        <v>0</v>
      </c>
      <c r="E12" s="135">
        <v>0</v>
      </c>
      <c r="F12" s="135">
        <v>0</v>
      </c>
      <c r="G12" s="135">
        <f t="shared" ref="G12:G16" si="0">B12+E12</f>
        <v>999595697.30999994</v>
      </c>
      <c r="H12" s="135">
        <f t="shared" ref="H12:H16" si="1">C12+F12</f>
        <v>0</v>
      </c>
      <c r="I12" s="136">
        <f t="shared" ref="I12:I16" si="2">SUM(G12:H12)</f>
        <v>999595697.30999994</v>
      </c>
    </row>
    <row r="13" spans="1:9">
      <c r="A13" s="27" t="s">
        <v>40</v>
      </c>
      <c r="B13" s="134">
        <v>18378086.579999998</v>
      </c>
      <c r="C13" s="135">
        <v>0</v>
      </c>
      <c r="D13" s="135">
        <v>0</v>
      </c>
      <c r="E13" s="135">
        <v>0</v>
      </c>
      <c r="F13" s="135">
        <v>0</v>
      </c>
      <c r="G13" s="135">
        <f t="shared" si="0"/>
        <v>18378086.579999998</v>
      </c>
      <c r="H13" s="135">
        <f t="shared" si="1"/>
        <v>0</v>
      </c>
      <c r="I13" s="136">
        <f t="shared" si="2"/>
        <v>18378086.579999998</v>
      </c>
    </row>
    <row r="14" spans="1:9">
      <c r="A14" s="27" t="s">
        <v>41</v>
      </c>
      <c r="B14" s="134">
        <v>0</v>
      </c>
      <c r="C14" s="135">
        <v>598922744.48000002</v>
      </c>
      <c r="D14" s="135">
        <v>0</v>
      </c>
      <c r="E14" s="135">
        <v>0</v>
      </c>
      <c r="F14" s="135">
        <v>0</v>
      </c>
      <c r="G14" s="135">
        <f t="shared" si="0"/>
        <v>0</v>
      </c>
      <c r="H14" s="135">
        <f t="shared" si="1"/>
        <v>598922744.48000002</v>
      </c>
      <c r="I14" s="136">
        <f t="shared" si="2"/>
        <v>598922744.48000002</v>
      </c>
    </row>
    <row r="15" spans="1:9">
      <c r="A15" s="27" t="s">
        <v>42</v>
      </c>
      <c r="B15" s="134">
        <v>0</v>
      </c>
      <c r="C15" s="135">
        <v>257751314.78</v>
      </c>
      <c r="D15" s="135">
        <v>0</v>
      </c>
      <c r="E15" s="135">
        <v>0</v>
      </c>
      <c r="F15" s="135">
        <v>0</v>
      </c>
      <c r="G15" s="135">
        <f t="shared" si="0"/>
        <v>0</v>
      </c>
      <c r="H15" s="135">
        <f t="shared" si="1"/>
        <v>257751314.78</v>
      </c>
      <c r="I15" s="136">
        <f t="shared" si="2"/>
        <v>257751314.78</v>
      </c>
    </row>
    <row r="16" spans="1:9">
      <c r="A16" s="27" t="s">
        <v>43</v>
      </c>
      <c r="B16" s="137">
        <v>0</v>
      </c>
      <c r="C16" s="125">
        <v>19983616.4099999</v>
      </c>
      <c r="D16" s="125">
        <v>0</v>
      </c>
      <c r="E16" s="125">
        <v>0</v>
      </c>
      <c r="F16" s="125">
        <v>0</v>
      </c>
      <c r="G16" s="125">
        <f t="shared" si="0"/>
        <v>0</v>
      </c>
      <c r="H16" s="125">
        <f t="shared" si="1"/>
        <v>19983616.4099999</v>
      </c>
      <c r="I16" s="138">
        <f t="shared" si="2"/>
        <v>19983616.4099999</v>
      </c>
    </row>
    <row r="17" spans="1:9">
      <c r="A17" s="27" t="s">
        <v>44</v>
      </c>
      <c r="B17" s="134">
        <f>SUM(B11:B16)</f>
        <v>2165233766.8899999</v>
      </c>
      <c r="C17" s="135">
        <f t="shared" ref="C17:I17" si="3">SUM(C11:C16)</f>
        <v>876657675.66999984</v>
      </c>
      <c r="D17" s="135">
        <f t="shared" si="3"/>
        <v>0</v>
      </c>
      <c r="E17" s="135">
        <f t="shared" si="3"/>
        <v>0</v>
      </c>
      <c r="F17" s="135">
        <f t="shared" si="3"/>
        <v>0</v>
      </c>
      <c r="G17" s="135">
        <f t="shared" si="3"/>
        <v>2165233766.8899999</v>
      </c>
      <c r="H17" s="135">
        <f t="shared" si="3"/>
        <v>876657675.66999984</v>
      </c>
      <c r="I17" s="136">
        <f t="shared" si="3"/>
        <v>3041891442.5599999</v>
      </c>
    </row>
    <row r="18" spans="1:9">
      <c r="A18" s="28" t="s">
        <v>45</v>
      </c>
      <c r="B18" s="139"/>
      <c r="C18" s="140"/>
      <c r="D18" s="140"/>
      <c r="E18" s="140"/>
      <c r="F18" s="140"/>
      <c r="G18" s="140"/>
      <c r="H18" s="140"/>
      <c r="I18" s="141"/>
    </row>
    <row r="19" spans="1:9">
      <c r="A19" s="27" t="s">
        <v>46</v>
      </c>
      <c r="B19" s="137">
        <v>340431.51999999897</v>
      </c>
      <c r="C19" s="125">
        <v>0</v>
      </c>
      <c r="D19" s="125">
        <v>0</v>
      </c>
      <c r="E19" s="125">
        <v>0</v>
      </c>
      <c r="F19" s="125">
        <v>0</v>
      </c>
      <c r="G19" s="125">
        <f>B19+E19</f>
        <v>340431.51999999897</v>
      </c>
      <c r="H19" s="125">
        <f>C19+F19</f>
        <v>0</v>
      </c>
      <c r="I19" s="138">
        <f>SUM(G19:H19)</f>
        <v>340431.51999999897</v>
      </c>
    </row>
    <row r="20" spans="1:9">
      <c r="A20" s="27" t="s">
        <v>47</v>
      </c>
      <c r="B20" s="134">
        <f>SUM(B19)</f>
        <v>340431.51999999897</v>
      </c>
      <c r="C20" s="135">
        <f t="shared" ref="C20:I20" si="4">SUM(C19)</f>
        <v>0</v>
      </c>
      <c r="D20" s="135">
        <f t="shared" si="4"/>
        <v>0</v>
      </c>
      <c r="E20" s="135">
        <f t="shared" si="4"/>
        <v>0</v>
      </c>
      <c r="F20" s="135">
        <f t="shared" si="4"/>
        <v>0</v>
      </c>
      <c r="G20" s="135">
        <f t="shared" si="4"/>
        <v>340431.51999999897</v>
      </c>
      <c r="H20" s="135">
        <f t="shared" si="4"/>
        <v>0</v>
      </c>
      <c r="I20" s="136">
        <f t="shared" si="4"/>
        <v>340431.51999999897</v>
      </c>
    </row>
    <row r="21" spans="1:9">
      <c r="A21" s="28" t="s">
        <v>48</v>
      </c>
      <c r="B21" s="139"/>
      <c r="C21" s="140"/>
      <c r="D21" s="140"/>
      <c r="E21" s="140"/>
      <c r="F21" s="140"/>
      <c r="G21" s="140"/>
      <c r="H21" s="140"/>
      <c r="I21" s="141"/>
    </row>
    <row r="22" spans="1:9">
      <c r="A22" s="27" t="s">
        <v>49</v>
      </c>
      <c r="B22" s="134">
        <v>89323512.370000005</v>
      </c>
      <c r="C22" s="135">
        <v>0</v>
      </c>
      <c r="D22" s="135">
        <v>0</v>
      </c>
      <c r="E22" s="135">
        <v>0</v>
      </c>
      <c r="F22" s="135">
        <v>0</v>
      </c>
      <c r="G22" s="135">
        <f t="shared" ref="G22:G23" si="5">B22+E22</f>
        <v>89323512.370000005</v>
      </c>
      <c r="H22" s="135">
        <f t="shared" ref="H22:H23" si="6">C22+F22</f>
        <v>0</v>
      </c>
      <c r="I22" s="136">
        <f t="shared" ref="I22:I23" si="7">SUM(G22:H22)</f>
        <v>89323512.370000005</v>
      </c>
    </row>
    <row r="23" spans="1:9">
      <c r="A23" s="27" t="s">
        <v>50</v>
      </c>
      <c r="B23" s="137">
        <v>66009609.870000005</v>
      </c>
      <c r="C23" s="125">
        <v>0</v>
      </c>
      <c r="D23" s="125">
        <v>0</v>
      </c>
      <c r="E23" s="125">
        <v>0</v>
      </c>
      <c r="F23" s="125">
        <v>0</v>
      </c>
      <c r="G23" s="125">
        <f t="shared" si="5"/>
        <v>66009609.870000005</v>
      </c>
      <c r="H23" s="125">
        <f t="shared" si="6"/>
        <v>0</v>
      </c>
      <c r="I23" s="138">
        <f t="shared" si="7"/>
        <v>66009609.870000005</v>
      </c>
    </row>
    <row r="24" spans="1:9">
      <c r="A24" s="27" t="s">
        <v>51</v>
      </c>
      <c r="B24" s="134">
        <f>SUM(B22:B23)</f>
        <v>155333122.24000001</v>
      </c>
      <c r="C24" s="135">
        <f t="shared" ref="C24:I24" si="8">SUM(C22:C23)</f>
        <v>0</v>
      </c>
      <c r="D24" s="135">
        <f t="shared" si="8"/>
        <v>0</v>
      </c>
      <c r="E24" s="135">
        <f t="shared" si="8"/>
        <v>0</v>
      </c>
      <c r="F24" s="135">
        <f t="shared" si="8"/>
        <v>0</v>
      </c>
      <c r="G24" s="135">
        <f t="shared" si="8"/>
        <v>155333122.24000001</v>
      </c>
      <c r="H24" s="135">
        <f t="shared" si="8"/>
        <v>0</v>
      </c>
      <c r="I24" s="136">
        <f t="shared" si="8"/>
        <v>155333122.24000001</v>
      </c>
    </row>
    <row r="25" spans="1:9">
      <c r="A25" s="28" t="s">
        <v>52</v>
      </c>
      <c r="B25" s="139"/>
      <c r="C25" s="140"/>
      <c r="D25" s="140"/>
      <c r="E25" s="140"/>
      <c r="F25" s="140"/>
      <c r="G25" s="140"/>
      <c r="H25" s="140"/>
      <c r="I25" s="141"/>
    </row>
    <row r="26" spans="1:9">
      <c r="A26" s="27" t="s">
        <v>53</v>
      </c>
      <c r="B26" s="134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f t="shared" ref="G26:G38" si="9">B26+E26</f>
        <v>0</v>
      </c>
      <c r="H26" s="135">
        <f t="shared" ref="H26:H38" si="10">C26+F26</f>
        <v>0</v>
      </c>
      <c r="I26" s="136">
        <f t="shared" ref="I26:I38" si="11">SUM(G26:H26)</f>
        <v>0</v>
      </c>
    </row>
    <row r="27" spans="1:9">
      <c r="A27" s="27" t="s">
        <v>414</v>
      </c>
      <c r="B27" s="134">
        <v>-24054569</v>
      </c>
      <c r="C27" s="135">
        <v>0</v>
      </c>
      <c r="D27" s="135">
        <v>0</v>
      </c>
      <c r="E27" s="135">
        <v>0</v>
      </c>
      <c r="F27" s="135">
        <v>0</v>
      </c>
      <c r="G27" s="135">
        <f t="shared" si="9"/>
        <v>-24054569</v>
      </c>
      <c r="H27" s="135">
        <f t="shared" si="10"/>
        <v>0</v>
      </c>
      <c r="I27" s="136">
        <f t="shared" si="11"/>
        <v>-24054569</v>
      </c>
    </row>
    <row r="28" spans="1:9" ht="13.9" customHeight="1">
      <c r="A28" s="27" t="s">
        <v>54</v>
      </c>
      <c r="B28" s="134">
        <v>2451377.19</v>
      </c>
      <c r="C28" s="135">
        <v>0</v>
      </c>
      <c r="D28" s="135">
        <v>0</v>
      </c>
      <c r="E28" s="135">
        <v>0</v>
      </c>
      <c r="F28" s="135">
        <v>0</v>
      </c>
      <c r="G28" s="135">
        <f t="shared" si="9"/>
        <v>2451377.19</v>
      </c>
      <c r="H28" s="135">
        <f t="shared" si="10"/>
        <v>0</v>
      </c>
      <c r="I28" s="136">
        <f t="shared" si="11"/>
        <v>2451377.19</v>
      </c>
    </row>
    <row r="29" spans="1:9">
      <c r="A29" s="27" t="s">
        <v>55</v>
      </c>
      <c r="B29" s="134">
        <v>12237816.219999999</v>
      </c>
      <c r="C29" s="135">
        <v>0</v>
      </c>
      <c r="D29" s="135">
        <v>0</v>
      </c>
      <c r="E29" s="135">
        <v>0</v>
      </c>
      <c r="F29" s="135">
        <v>0</v>
      </c>
      <c r="G29" s="135">
        <f t="shared" si="9"/>
        <v>12237816.219999999</v>
      </c>
      <c r="H29" s="135">
        <f t="shared" si="10"/>
        <v>0</v>
      </c>
      <c r="I29" s="136">
        <f t="shared" si="11"/>
        <v>12237816.219999999</v>
      </c>
    </row>
    <row r="30" spans="1:9">
      <c r="A30" s="27" t="s">
        <v>56</v>
      </c>
      <c r="B30" s="134">
        <v>18352787.670000002</v>
      </c>
      <c r="C30" s="135">
        <v>0</v>
      </c>
      <c r="D30" s="135">
        <v>0</v>
      </c>
      <c r="E30" s="135">
        <v>0</v>
      </c>
      <c r="F30" s="135">
        <v>0</v>
      </c>
      <c r="G30" s="135">
        <f t="shared" si="9"/>
        <v>18352787.670000002</v>
      </c>
      <c r="H30" s="135">
        <f t="shared" si="10"/>
        <v>0</v>
      </c>
      <c r="I30" s="136">
        <f t="shared" si="11"/>
        <v>18352787.670000002</v>
      </c>
    </row>
    <row r="31" spans="1:9">
      <c r="A31" s="27" t="s">
        <v>408</v>
      </c>
      <c r="B31" s="134">
        <v>93879295.360000014</v>
      </c>
      <c r="C31" s="135">
        <v>0</v>
      </c>
      <c r="D31" s="135">
        <v>0</v>
      </c>
      <c r="E31" s="135">
        <v>0</v>
      </c>
      <c r="F31" s="135">
        <v>0</v>
      </c>
      <c r="G31" s="135">
        <f t="shared" si="9"/>
        <v>93879295.360000014</v>
      </c>
      <c r="H31" s="135">
        <f t="shared" si="10"/>
        <v>0</v>
      </c>
      <c r="I31" s="136">
        <f t="shared" si="11"/>
        <v>93879295.360000014</v>
      </c>
    </row>
    <row r="32" spans="1:9">
      <c r="A32" s="27" t="s">
        <v>409</v>
      </c>
      <c r="B32" s="134">
        <v>19309159.740000002</v>
      </c>
      <c r="C32" s="135">
        <v>0</v>
      </c>
      <c r="D32" s="135">
        <v>0</v>
      </c>
      <c r="E32" s="135">
        <v>0</v>
      </c>
      <c r="F32" s="135">
        <v>0</v>
      </c>
      <c r="G32" s="135">
        <f>B32+E32</f>
        <v>19309159.740000002</v>
      </c>
      <c r="H32" s="135">
        <f t="shared" si="10"/>
        <v>0</v>
      </c>
      <c r="I32" s="136">
        <f t="shared" si="11"/>
        <v>19309159.740000002</v>
      </c>
    </row>
    <row r="33" spans="1:9">
      <c r="A33" s="27" t="s">
        <v>57</v>
      </c>
      <c r="B33" s="134">
        <v>0</v>
      </c>
      <c r="C33" s="135">
        <v>909870.97</v>
      </c>
      <c r="D33" s="135">
        <v>0</v>
      </c>
      <c r="E33" s="135">
        <v>0</v>
      </c>
      <c r="F33" s="135">
        <v>0</v>
      </c>
      <c r="G33" s="135">
        <f t="shared" si="9"/>
        <v>0</v>
      </c>
      <c r="H33" s="135">
        <f t="shared" si="10"/>
        <v>909870.97</v>
      </c>
      <c r="I33" s="136">
        <f t="shared" si="11"/>
        <v>909870.97</v>
      </c>
    </row>
    <row r="34" spans="1:9">
      <c r="A34" s="27" t="s">
        <v>58</v>
      </c>
      <c r="B34" s="134">
        <v>0</v>
      </c>
      <c r="C34" s="135">
        <v>3456834.2</v>
      </c>
      <c r="D34" s="135">
        <v>0</v>
      </c>
      <c r="E34" s="135">
        <v>0</v>
      </c>
      <c r="F34" s="135">
        <v>0</v>
      </c>
      <c r="G34" s="135">
        <f t="shared" si="9"/>
        <v>0</v>
      </c>
      <c r="H34" s="135">
        <f t="shared" si="10"/>
        <v>3456834.2</v>
      </c>
      <c r="I34" s="136">
        <f t="shared" si="11"/>
        <v>3456834.2</v>
      </c>
    </row>
    <row r="35" spans="1:9">
      <c r="A35" s="27" t="s">
        <v>59</v>
      </c>
      <c r="B35" s="134">
        <v>0</v>
      </c>
      <c r="C35" s="135">
        <v>981624</v>
      </c>
      <c r="D35" s="135">
        <v>0</v>
      </c>
      <c r="E35" s="135">
        <v>0</v>
      </c>
      <c r="F35" s="135">
        <v>0</v>
      </c>
      <c r="G35" s="135">
        <f t="shared" si="9"/>
        <v>0</v>
      </c>
      <c r="H35" s="135">
        <f t="shared" si="10"/>
        <v>981624</v>
      </c>
      <c r="I35" s="136">
        <f t="shared" si="11"/>
        <v>981624</v>
      </c>
    </row>
    <row r="36" spans="1:9">
      <c r="A36" s="27" t="s">
        <v>60</v>
      </c>
      <c r="B36" s="134">
        <v>0</v>
      </c>
      <c r="C36" s="135">
        <v>5860023.4800000004</v>
      </c>
      <c r="D36" s="135">
        <v>0</v>
      </c>
      <c r="E36" s="135">
        <v>0</v>
      </c>
      <c r="F36" s="135">
        <v>0</v>
      </c>
      <c r="G36" s="135">
        <f t="shared" si="9"/>
        <v>0</v>
      </c>
      <c r="H36" s="135">
        <f t="shared" si="10"/>
        <v>5860023.4800000004</v>
      </c>
      <c r="I36" s="136">
        <f t="shared" si="11"/>
        <v>5860023.4800000004</v>
      </c>
    </row>
    <row r="37" spans="1:9">
      <c r="A37" s="27" t="s">
        <v>61</v>
      </c>
      <c r="B37" s="134">
        <v>0</v>
      </c>
      <c r="C37" s="135">
        <v>-26594420.23</v>
      </c>
      <c r="D37" s="135">
        <v>0</v>
      </c>
      <c r="E37" s="135">
        <v>0</v>
      </c>
      <c r="F37" s="135">
        <v>0</v>
      </c>
      <c r="G37" s="135">
        <f t="shared" si="9"/>
        <v>0</v>
      </c>
      <c r="H37" s="135">
        <f t="shared" si="10"/>
        <v>-26594420.23</v>
      </c>
      <c r="I37" s="136">
        <f t="shared" si="11"/>
        <v>-26594420.23</v>
      </c>
    </row>
    <row r="38" spans="1:9">
      <c r="A38" s="27" t="s">
        <v>415</v>
      </c>
      <c r="B38" s="137">
        <v>0</v>
      </c>
      <c r="C38" s="125">
        <v>-10523931</v>
      </c>
      <c r="D38" s="125">
        <v>0</v>
      </c>
      <c r="E38" s="125">
        <v>0</v>
      </c>
      <c r="F38" s="125">
        <v>0</v>
      </c>
      <c r="G38" s="125">
        <f t="shared" si="9"/>
        <v>0</v>
      </c>
      <c r="H38" s="125">
        <f t="shared" si="10"/>
        <v>-10523931</v>
      </c>
      <c r="I38" s="138">
        <f t="shared" si="11"/>
        <v>-10523931</v>
      </c>
    </row>
    <row r="39" spans="1:9">
      <c r="A39" s="27" t="s">
        <v>62</v>
      </c>
      <c r="B39" s="134">
        <f>SUM(B26:B38)</f>
        <v>122175867.18000001</v>
      </c>
      <c r="C39" s="135">
        <f t="shared" ref="C39:I39" si="12">SUM(C26:C38)</f>
        <v>-25909998.579999998</v>
      </c>
      <c r="D39" s="135">
        <f t="shared" si="12"/>
        <v>0</v>
      </c>
      <c r="E39" s="135">
        <f t="shared" si="12"/>
        <v>0</v>
      </c>
      <c r="F39" s="135">
        <f t="shared" si="12"/>
        <v>0</v>
      </c>
      <c r="G39" s="135">
        <f t="shared" si="12"/>
        <v>122175867.18000001</v>
      </c>
      <c r="H39" s="135">
        <f t="shared" si="12"/>
        <v>-25909998.579999998</v>
      </c>
      <c r="I39" s="136">
        <f t="shared" si="12"/>
        <v>96265868.600000009</v>
      </c>
    </row>
    <row r="40" spans="1:9">
      <c r="A40" s="25" t="s">
        <v>63</v>
      </c>
      <c r="B40" s="142">
        <f>B17+B20+B24+B39</f>
        <v>2443083187.8299994</v>
      </c>
      <c r="C40" s="126">
        <f t="shared" ref="C40:I40" si="13">C17+C20+C24+C39</f>
        <v>850747677.08999979</v>
      </c>
      <c r="D40" s="126">
        <f t="shared" si="13"/>
        <v>0</v>
      </c>
      <c r="E40" s="126">
        <f t="shared" si="13"/>
        <v>0</v>
      </c>
      <c r="F40" s="126">
        <f t="shared" si="13"/>
        <v>0</v>
      </c>
      <c r="G40" s="126">
        <f t="shared" si="13"/>
        <v>2443083187.8299994</v>
      </c>
      <c r="H40" s="126">
        <f t="shared" si="13"/>
        <v>850747677.08999979</v>
      </c>
      <c r="I40" s="143">
        <f t="shared" si="13"/>
        <v>3293830864.9199996</v>
      </c>
    </row>
    <row r="41" spans="1:9">
      <c r="A41" s="26"/>
      <c r="B41" s="139"/>
      <c r="C41" s="140"/>
      <c r="D41" s="140"/>
      <c r="E41" s="140"/>
      <c r="F41" s="140"/>
      <c r="G41" s="140"/>
      <c r="H41" s="140"/>
      <c r="I41" s="141"/>
    </row>
    <row r="42" spans="1:9">
      <c r="A42" s="25" t="s">
        <v>64</v>
      </c>
      <c r="B42" s="139"/>
      <c r="C42" s="140"/>
      <c r="D42" s="140"/>
      <c r="E42" s="140"/>
      <c r="F42" s="140"/>
      <c r="G42" s="140"/>
      <c r="H42" s="140"/>
      <c r="I42" s="141"/>
    </row>
    <row r="43" spans="1:9">
      <c r="A43" s="28" t="s">
        <v>65</v>
      </c>
      <c r="B43" s="139"/>
      <c r="C43" s="140"/>
      <c r="D43" s="140"/>
      <c r="E43" s="140"/>
      <c r="F43" s="140"/>
      <c r="G43" s="140"/>
      <c r="H43" s="140"/>
      <c r="I43" s="141"/>
    </row>
    <row r="44" spans="1:9">
      <c r="A44" s="27" t="s">
        <v>66</v>
      </c>
      <c r="B44" s="134">
        <v>79334191.840000004</v>
      </c>
      <c r="C44" s="135">
        <v>0</v>
      </c>
      <c r="D44" s="135">
        <v>0</v>
      </c>
      <c r="E44" s="135">
        <v>0</v>
      </c>
      <c r="F44" s="135">
        <v>0</v>
      </c>
      <c r="G44" s="135">
        <f t="shared" ref="G44:G45" si="14">B44+E44</f>
        <v>79334191.840000004</v>
      </c>
      <c r="H44" s="135">
        <f t="shared" ref="H44:H45" si="15">C44+F44</f>
        <v>0</v>
      </c>
      <c r="I44" s="136">
        <f t="shared" ref="I44:I45" si="16">SUM(G44:H44)</f>
        <v>79334191.840000004</v>
      </c>
    </row>
    <row r="45" spans="1:9">
      <c r="A45" s="27" t="s">
        <v>67</v>
      </c>
      <c r="B45" s="137">
        <v>124839938.44999999</v>
      </c>
      <c r="C45" s="125">
        <v>0</v>
      </c>
      <c r="D45" s="125">
        <v>0</v>
      </c>
      <c r="E45" s="125">
        <v>0</v>
      </c>
      <c r="F45" s="125">
        <v>0</v>
      </c>
      <c r="G45" s="125">
        <f t="shared" si="14"/>
        <v>124839938.44999999</v>
      </c>
      <c r="H45" s="125">
        <f t="shared" si="15"/>
        <v>0</v>
      </c>
      <c r="I45" s="138">
        <f t="shared" si="16"/>
        <v>124839938.44999999</v>
      </c>
    </row>
    <row r="46" spans="1:9">
      <c r="A46" s="27" t="s">
        <v>68</v>
      </c>
      <c r="B46" s="134">
        <f>SUM(B44:B45)</f>
        <v>204174130.28999999</v>
      </c>
      <c r="C46" s="135">
        <f t="shared" ref="C46:I46" si="17">SUM(C44:C45)</f>
        <v>0</v>
      </c>
      <c r="D46" s="135">
        <f t="shared" si="17"/>
        <v>0</v>
      </c>
      <c r="E46" s="135">
        <f t="shared" si="17"/>
        <v>0</v>
      </c>
      <c r="F46" s="135">
        <f t="shared" si="17"/>
        <v>0</v>
      </c>
      <c r="G46" s="135">
        <f t="shared" si="17"/>
        <v>204174130.28999999</v>
      </c>
      <c r="H46" s="135">
        <f t="shared" si="17"/>
        <v>0</v>
      </c>
      <c r="I46" s="136">
        <f t="shared" si="17"/>
        <v>204174130.28999999</v>
      </c>
    </row>
    <row r="47" spans="1:9">
      <c r="A47" s="28" t="s">
        <v>69</v>
      </c>
      <c r="B47" s="139"/>
      <c r="C47" s="140"/>
      <c r="D47" s="140"/>
      <c r="E47" s="140"/>
      <c r="F47" s="140"/>
      <c r="G47" s="140"/>
      <c r="H47" s="140"/>
      <c r="I47" s="141"/>
    </row>
    <row r="48" spans="1:9">
      <c r="A48" s="27" t="s">
        <v>70</v>
      </c>
      <c r="B48" s="134">
        <v>574163746.96999896</v>
      </c>
      <c r="C48" s="135">
        <v>0</v>
      </c>
      <c r="D48" s="135">
        <v>0</v>
      </c>
      <c r="E48" s="135">
        <v>0</v>
      </c>
      <c r="F48" s="135">
        <v>0</v>
      </c>
      <c r="G48" s="135">
        <f t="shared" ref="G48:G54" si="18">B48+E48</f>
        <v>574163746.96999896</v>
      </c>
      <c r="H48" s="135">
        <f t="shared" ref="H48:H54" si="19">C48+F48</f>
        <v>0</v>
      </c>
      <c r="I48" s="136">
        <f t="shared" ref="I48:I54" si="20">SUM(G48:H48)</f>
        <v>574163746.96999896</v>
      </c>
    </row>
    <row r="49" spans="1:9">
      <c r="A49" s="27" t="s">
        <v>71</v>
      </c>
      <c r="B49" s="134">
        <v>17679050.599999901</v>
      </c>
      <c r="C49" s="135">
        <v>0</v>
      </c>
      <c r="D49" s="135">
        <v>0</v>
      </c>
      <c r="E49" s="135">
        <v>0</v>
      </c>
      <c r="F49" s="135">
        <v>0</v>
      </c>
      <c r="G49" s="135">
        <f t="shared" si="18"/>
        <v>17679050.599999901</v>
      </c>
      <c r="H49" s="135">
        <f t="shared" si="19"/>
        <v>0</v>
      </c>
      <c r="I49" s="136">
        <f t="shared" si="20"/>
        <v>17679050.599999901</v>
      </c>
    </row>
    <row r="50" spans="1:9">
      <c r="A50" s="27" t="s">
        <v>72</v>
      </c>
      <c r="B50" s="134">
        <v>0</v>
      </c>
      <c r="C50" s="135">
        <v>320916250.37999898</v>
      </c>
      <c r="D50" s="135">
        <v>0</v>
      </c>
      <c r="E50" s="135">
        <v>0</v>
      </c>
      <c r="F50" s="135">
        <v>0</v>
      </c>
      <c r="G50" s="135">
        <f t="shared" si="18"/>
        <v>0</v>
      </c>
      <c r="H50" s="135">
        <f t="shared" si="19"/>
        <v>320916250.37999898</v>
      </c>
      <c r="I50" s="136">
        <f t="shared" si="20"/>
        <v>320916250.37999898</v>
      </c>
    </row>
    <row r="51" spans="1:9">
      <c r="A51" s="27" t="s">
        <v>73</v>
      </c>
      <c r="B51" s="134">
        <v>0</v>
      </c>
      <c r="C51" s="135">
        <v>12060.45</v>
      </c>
      <c r="D51" s="135">
        <v>0</v>
      </c>
      <c r="E51" s="135">
        <v>0</v>
      </c>
      <c r="F51" s="135">
        <v>0</v>
      </c>
      <c r="G51" s="135">
        <f t="shared" si="18"/>
        <v>0</v>
      </c>
      <c r="H51" s="135">
        <f t="shared" si="19"/>
        <v>12060.45</v>
      </c>
      <c r="I51" s="136">
        <f t="shared" si="20"/>
        <v>12060.45</v>
      </c>
    </row>
    <row r="52" spans="1:9">
      <c r="A52" s="27" t="s">
        <v>74</v>
      </c>
      <c r="B52" s="134">
        <v>0</v>
      </c>
      <c r="C52" s="135">
        <v>-23472409.660000097</v>
      </c>
      <c r="D52" s="135">
        <v>0</v>
      </c>
      <c r="E52" s="135">
        <v>0</v>
      </c>
      <c r="F52" s="135">
        <v>0</v>
      </c>
      <c r="G52" s="135">
        <f t="shared" si="18"/>
        <v>0</v>
      </c>
      <c r="H52" s="135">
        <f t="shared" si="19"/>
        <v>-23472409.660000097</v>
      </c>
      <c r="I52" s="136">
        <f t="shared" si="20"/>
        <v>-23472409.660000097</v>
      </c>
    </row>
    <row r="53" spans="1:9">
      <c r="A53" s="27" t="s">
        <v>75</v>
      </c>
      <c r="B53" s="134">
        <v>0</v>
      </c>
      <c r="C53" s="135">
        <v>40421801.980000004</v>
      </c>
      <c r="D53" s="135">
        <v>0</v>
      </c>
      <c r="E53" s="135">
        <v>0</v>
      </c>
      <c r="F53" s="135">
        <v>0</v>
      </c>
      <c r="G53" s="135">
        <f t="shared" si="18"/>
        <v>0</v>
      </c>
      <c r="H53" s="135">
        <f t="shared" si="19"/>
        <v>40421801.980000004</v>
      </c>
      <c r="I53" s="136">
        <f t="shared" si="20"/>
        <v>40421801.980000004</v>
      </c>
    </row>
    <row r="54" spans="1:9">
      <c r="A54" s="27" t="s">
        <v>76</v>
      </c>
      <c r="B54" s="137">
        <v>0</v>
      </c>
      <c r="C54" s="125">
        <v>-41178651.090000004</v>
      </c>
      <c r="D54" s="125">
        <v>0</v>
      </c>
      <c r="E54" s="125">
        <v>0</v>
      </c>
      <c r="F54" s="125">
        <v>0</v>
      </c>
      <c r="G54" s="125">
        <f t="shared" si="18"/>
        <v>0</v>
      </c>
      <c r="H54" s="125">
        <f t="shared" si="19"/>
        <v>-41178651.090000004</v>
      </c>
      <c r="I54" s="138">
        <f t="shared" si="20"/>
        <v>-41178651.090000004</v>
      </c>
    </row>
    <row r="55" spans="1:9">
      <c r="A55" s="27" t="s">
        <v>77</v>
      </c>
      <c r="B55" s="134">
        <f>SUM(B48:B54)</f>
        <v>591842797.56999886</v>
      </c>
      <c r="C55" s="135">
        <f t="shared" ref="C55:I55" si="21">SUM(C48:C54)</f>
        <v>296699052.05999887</v>
      </c>
      <c r="D55" s="135">
        <f t="shared" si="21"/>
        <v>0</v>
      </c>
      <c r="E55" s="135">
        <f t="shared" si="21"/>
        <v>0</v>
      </c>
      <c r="F55" s="135">
        <f t="shared" si="21"/>
        <v>0</v>
      </c>
      <c r="G55" s="135">
        <f t="shared" si="21"/>
        <v>591842797.56999886</v>
      </c>
      <c r="H55" s="135">
        <f t="shared" si="21"/>
        <v>296699052.05999887</v>
      </c>
      <c r="I55" s="136">
        <f t="shared" si="21"/>
        <v>888541849.62999785</v>
      </c>
    </row>
    <row r="56" spans="1:9">
      <c r="A56" s="28" t="s">
        <v>78</v>
      </c>
      <c r="B56" s="139"/>
      <c r="C56" s="140"/>
      <c r="D56" s="140"/>
      <c r="E56" s="140"/>
      <c r="F56" s="140"/>
      <c r="G56" s="140"/>
      <c r="H56" s="140"/>
      <c r="I56" s="141"/>
    </row>
    <row r="57" spans="1:9">
      <c r="A57" s="27" t="s">
        <v>79</v>
      </c>
      <c r="B57" s="137">
        <v>115807777.5999999</v>
      </c>
      <c r="C57" s="125">
        <v>0</v>
      </c>
      <c r="D57" s="125">
        <v>0</v>
      </c>
      <c r="E57" s="125">
        <v>0</v>
      </c>
      <c r="F57" s="125">
        <v>0</v>
      </c>
      <c r="G57" s="125">
        <f t="shared" ref="G57" si="22">B57+E57</f>
        <v>115807777.5999999</v>
      </c>
      <c r="H57" s="125">
        <f t="shared" ref="H57" si="23">C57+F57</f>
        <v>0</v>
      </c>
      <c r="I57" s="138">
        <f t="shared" ref="I57" si="24">SUM(G57:H57)</f>
        <v>115807777.5999999</v>
      </c>
    </row>
    <row r="58" spans="1:9">
      <c r="A58" s="27" t="s">
        <v>80</v>
      </c>
      <c r="B58" s="134">
        <f>SUM(B57)</f>
        <v>115807777.5999999</v>
      </c>
      <c r="C58" s="135">
        <f t="shared" ref="C58:I58" si="25">SUM(C57)</f>
        <v>0</v>
      </c>
      <c r="D58" s="135">
        <f t="shared" si="25"/>
        <v>0</v>
      </c>
      <c r="E58" s="135">
        <f t="shared" si="25"/>
        <v>0</v>
      </c>
      <c r="F58" s="135">
        <f t="shared" si="25"/>
        <v>0</v>
      </c>
      <c r="G58" s="135">
        <f t="shared" si="25"/>
        <v>115807777.5999999</v>
      </c>
      <c r="H58" s="135">
        <f t="shared" si="25"/>
        <v>0</v>
      </c>
      <c r="I58" s="136">
        <f t="shared" si="25"/>
        <v>115807777.5999999</v>
      </c>
    </row>
    <row r="59" spans="1:9">
      <c r="A59" s="28" t="s">
        <v>81</v>
      </c>
      <c r="B59" s="139"/>
      <c r="C59" s="140"/>
      <c r="D59" s="140"/>
      <c r="E59" s="140"/>
      <c r="F59" s="140"/>
      <c r="G59" s="140"/>
      <c r="H59" s="140"/>
      <c r="I59" s="141"/>
    </row>
    <row r="60" spans="1:9">
      <c r="A60" s="27" t="s">
        <v>82</v>
      </c>
      <c r="B60" s="137">
        <v>-77453659.509999901</v>
      </c>
      <c r="C60" s="125">
        <v>0</v>
      </c>
      <c r="D60" s="125">
        <v>0</v>
      </c>
      <c r="E60" s="125">
        <v>0</v>
      </c>
      <c r="F60" s="125">
        <v>0</v>
      </c>
      <c r="G60" s="125">
        <f t="shared" ref="G60" si="26">B60+E60</f>
        <v>-77453659.509999901</v>
      </c>
      <c r="H60" s="125">
        <f t="shared" ref="H60" si="27">C60+F60</f>
        <v>0</v>
      </c>
      <c r="I60" s="138">
        <f t="shared" ref="I60" si="28">SUM(G60:H60)</f>
        <v>-77453659.509999901</v>
      </c>
    </row>
    <row r="61" spans="1:9">
      <c r="A61" s="27" t="s">
        <v>83</v>
      </c>
      <c r="B61" s="134">
        <f>SUM(B60)</f>
        <v>-77453659.509999901</v>
      </c>
      <c r="C61" s="135">
        <f t="shared" ref="C61:I61" si="29">SUM(C60)</f>
        <v>0</v>
      </c>
      <c r="D61" s="135">
        <f t="shared" si="29"/>
        <v>0</v>
      </c>
      <c r="E61" s="135">
        <f t="shared" si="29"/>
        <v>0</v>
      </c>
      <c r="F61" s="135">
        <f t="shared" si="29"/>
        <v>0</v>
      </c>
      <c r="G61" s="135">
        <f t="shared" si="29"/>
        <v>-77453659.509999901</v>
      </c>
      <c r="H61" s="135">
        <f t="shared" si="29"/>
        <v>0</v>
      </c>
      <c r="I61" s="136">
        <f t="shared" si="29"/>
        <v>-77453659.509999901</v>
      </c>
    </row>
    <row r="62" spans="1:9">
      <c r="A62" s="25" t="s">
        <v>84</v>
      </c>
      <c r="B62" s="144">
        <f>B46+B55+B58+B61</f>
        <v>834371045.94999886</v>
      </c>
      <c r="C62" s="127">
        <f t="shared" ref="C62:I62" si="30">C46+C55+C58+C61</f>
        <v>296699052.05999887</v>
      </c>
      <c r="D62" s="127">
        <f t="shared" si="30"/>
        <v>0</v>
      </c>
      <c r="E62" s="127">
        <f t="shared" si="30"/>
        <v>0</v>
      </c>
      <c r="F62" s="127">
        <f t="shared" si="30"/>
        <v>0</v>
      </c>
      <c r="G62" s="127">
        <f t="shared" si="30"/>
        <v>834371045.94999886</v>
      </c>
      <c r="H62" s="127">
        <f t="shared" si="30"/>
        <v>296699052.05999887</v>
      </c>
      <c r="I62" s="145">
        <f t="shared" si="30"/>
        <v>1131070098.0099978</v>
      </c>
    </row>
    <row r="63" spans="1:9">
      <c r="A63" s="26"/>
      <c r="B63" s="137"/>
      <c r="C63" s="125"/>
      <c r="D63" s="125"/>
      <c r="E63" s="125"/>
      <c r="F63" s="125"/>
      <c r="G63" s="125"/>
      <c r="H63" s="125"/>
      <c r="I63" s="138"/>
    </row>
    <row r="64" spans="1:9" ht="15.75" thickBot="1">
      <c r="A64" s="25" t="s">
        <v>85</v>
      </c>
      <c r="B64" s="146">
        <f>B40-B62</f>
        <v>1608712141.8800006</v>
      </c>
      <c r="C64" s="128">
        <f t="shared" ref="C64:I64" si="31">C40-C62</f>
        <v>554048625.03000093</v>
      </c>
      <c r="D64" s="128">
        <f t="shared" si="31"/>
        <v>0</v>
      </c>
      <c r="E64" s="128">
        <f t="shared" si="31"/>
        <v>0</v>
      </c>
      <c r="F64" s="128">
        <f t="shared" si="31"/>
        <v>0</v>
      </c>
      <c r="G64" s="128">
        <f t="shared" si="31"/>
        <v>1608712141.8800006</v>
      </c>
      <c r="H64" s="128">
        <f t="shared" si="31"/>
        <v>554048625.03000093</v>
      </c>
      <c r="I64" s="147">
        <f t="shared" si="31"/>
        <v>2162760766.9100018</v>
      </c>
    </row>
    <row r="65" spans="1:9" ht="15.75" thickTop="1">
      <c r="A65" s="26"/>
      <c r="B65" s="139"/>
      <c r="C65" s="140"/>
      <c r="D65" s="140"/>
      <c r="E65" s="140"/>
      <c r="F65" s="140"/>
      <c r="G65" s="140"/>
      <c r="H65" s="140"/>
      <c r="I65" s="141"/>
    </row>
    <row r="66" spans="1:9">
      <c r="A66" s="25" t="s">
        <v>86</v>
      </c>
      <c r="B66" s="139"/>
      <c r="C66" s="140"/>
      <c r="D66" s="140"/>
      <c r="E66" s="140"/>
      <c r="F66" s="140"/>
      <c r="G66" s="140"/>
      <c r="H66" s="140"/>
      <c r="I66" s="141"/>
    </row>
    <row r="67" spans="1:9">
      <c r="A67" s="27" t="s">
        <v>87</v>
      </c>
      <c r="B67" s="139"/>
      <c r="C67" s="140"/>
      <c r="D67" s="140"/>
      <c r="E67" s="140"/>
      <c r="F67" s="140"/>
      <c r="G67" s="140"/>
      <c r="H67" s="140"/>
      <c r="I67" s="141"/>
    </row>
    <row r="68" spans="1:9">
      <c r="A68" s="28" t="s">
        <v>88</v>
      </c>
      <c r="B68" s="139"/>
      <c r="C68" s="140"/>
      <c r="D68" s="140"/>
      <c r="E68" s="140"/>
      <c r="F68" s="140"/>
      <c r="G68" s="140"/>
      <c r="H68" s="140"/>
      <c r="I68" s="141"/>
    </row>
    <row r="69" spans="1:9">
      <c r="A69" s="27" t="s">
        <v>89</v>
      </c>
      <c r="B69" s="134">
        <v>1705459.93</v>
      </c>
      <c r="C69" s="135">
        <v>0</v>
      </c>
      <c r="D69" s="135">
        <v>0</v>
      </c>
      <c r="E69" s="135">
        <v>0</v>
      </c>
      <c r="F69" s="135">
        <v>0</v>
      </c>
      <c r="G69" s="135">
        <f t="shared" ref="G69:G132" si="32">B69+E69</f>
        <v>1705459.93</v>
      </c>
      <c r="H69" s="135">
        <f t="shared" ref="H69:H132" si="33">C69+F69</f>
        <v>0</v>
      </c>
      <c r="I69" s="136">
        <f t="shared" ref="I69:I132" si="34">SUM(G69:H69)</f>
        <v>1705459.93</v>
      </c>
    </row>
    <row r="70" spans="1:9">
      <c r="A70" s="27" t="s">
        <v>90</v>
      </c>
      <c r="B70" s="134">
        <v>9075848.9199999999</v>
      </c>
      <c r="C70" s="135">
        <v>0</v>
      </c>
      <c r="D70" s="135">
        <v>0</v>
      </c>
      <c r="E70" s="135">
        <v>0</v>
      </c>
      <c r="F70" s="135">
        <v>0</v>
      </c>
      <c r="G70" s="135">
        <f t="shared" si="32"/>
        <v>9075848.9199999999</v>
      </c>
      <c r="H70" s="135">
        <f t="shared" si="33"/>
        <v>0</v>
      </c>
      <c r="I70" s="136">
        <f t="shared" si="34"/>
        <v>9075848.9199999999</v>
      </c>
    </row>
    <row r="71" spans="1:9">
      <c r="A71" s="27" t="s">
        <v>91</v>
      </c>
      <c r="B71" s="134">
        <v>1790938.5299999998</v>
      </c>
      <c r="C71" s="135">
        <v>0</v>
      </c>
      <c r="D71" s="135">
        <v>0</v>
      </c>
      <c r="E71" s="135">
        <v>0</v>
      </c>
      <c r="F71" s="135">
        <v>0</v>
      </c>
      <c r="G71" s="135">
        <f t="shared" si="32"/>
        <v>1790938.5299999998</v>
      </c>
      <c r="H71" s="135">
        <f t="shared" si="33"/>
        <v>0</v>
      </c>
      <c r="I71" s="136">
        <f t="shared" si="34"/>
        <v>1790938.5299999998</v>
      </c>
    </row>
    <row r="72" spans="1:9">
      <c r="A72" s="27" t="s">
        <v>92</v>
      </c>
      <c r="B72" s="134">
        <v>11281398.83</v>
      </c>
      <c r="C72" s="135">
        <v>0</v>
      </c>
      <c r="D72" s="135">
        <v>0</v>
      </c>
      <c r="E72" s="135">
        <v>0</v>
      </c>
      <c r="F72" s="135">
        <v>0</v>
      </c>
      <c r="G72" s="135">
        <f t="shared" si="32"/>
        <v>11281398.83</v>
      </c>
      <c r="H72" s="135">
        <f t="shared" si="33"/>
        <v>0</v>
      </c>
      <c r="I72" s="136">
        <f t="shared" si="34"/>
        <v>11281398.83</v>
      </c>
    </row>
    <row r="73" spans="1:9">
      <c r="A73" s="27" t="s">
        <v>93</v>
      </c>
      <c r="B73" s="134">
        <v>71113.56</v>
      </c>
      <c r="C73" s="135">
        <v>0</v>
      </c>
      <c r="D73" s="135">
        <v>0</v>
      </c>
      <c r="E73" s="135">
        <v>0</v>
      </c>
      <c r="F73" s="135">
        <v>0</v>
      </c>
      <c r="G73" s="135">
        <f t="shared" si="32"/>
        <v>71113.56</v>
      </c>
      <c r="H73" s="135">
        <f t="shared" si="33"/>
        <v>0</v>
      </c>
      <c r="I73" s="136">
        <f t="shared" si="34"/>
        <v>71113.56</v>
      </c>
    </row>
    <row r="74" spans="1:9">
      <c r="A74" s="27" t="s">
        <v>94</v>
      </c>
      <c r="B74" s="134">
        <v>1708414.8900000001</v>
      </c>
      <c r="C74" s="135">
        <v>0</v>
      </c>
      <c r="D74" s="135">
        <v>0</v>
      </c>
      <c r="E74" s="135">
        <v>0</v>
      </c>
      <c r="F74" s="135">
        <v>0</v>
      </c>
      <c r="G74" s="135">
        <f t="shared" si="32"/>
        <v>1708414.8900000001</v>
      </c>
      <c r="H74" s="135">
        <f t="shared" si="33"/>
        <v>0</v>
      </c>
      <c r="I74" s="136">
        <f t="shared" si="34"/>
        <v>1708414.8900000001</v>
      </c>
    </row>
    <row r="75" spans="1:9">
      <c r="A75" s="27" t="s">
        <v>95</v>
      </c>
      <c r="B75" s="134">
        <v>1786439.169999999</v>
      </c>
      <c r="C75" s="135">
        <v>0</v>
      </c>
      <c r="D75" s="135">
        <v>0</v>
      </c>
      <c r="E75" s="135">
        <v>0</v>
      </c>
      <c r="F75" s="135">
        <v>0</v>
      </c>
      <c r="G75" s="135">
        <f t="shared" si="32"/>
        <v>1786439.169999999</v>
      </c>
      <c r="H75" s="135">
        <f t="shared" si="33"/>
        <v>0</v>
      </c>
      <c r="I75" s="136">
        <f t="shared" si="34"/>
        <v>1786439.169999999</v>
      </c>
    </row>
    <row r="76" spans="1:9">
      <c r="A76" s="27" t="s">
        <v>96</v>
      </c>
      <c r="B76" s="134">
        <v>13792262.879999999</v>
      </c>
      <c r="C76" s="135">
        <v>0</v>
      </c>
      <c r="D76" s="135">
        <v>0</v>
      </c>
      <c r="E76" s="135">
        <v>0</v>
      </c>
      <c r="F76" s="135">
        <v>0</v>
      </c>
      <c r="G76" s="135">
        <f t="shared" si="32"/>
        <v>13792262.879999999</v>
      </c>
      <c r="H76" s="135">
        <f t="shared" si="33"/>
        <v>0</v>
      </c>
      <c r="I76" s="136">
        <f t="shared" si="34"/>
        <v>13792262.879999999</v>
      </c>
    </row>
    <row r="77" spans="1:9">
      <c r="A77" s="27" t="s">
        <v>97</v>
      </c>
      <c r="B77" s="134">
        <v>9151400.6400000006</v>
      </c>
      <c r="C77" s="135">
        <v>0</v>
      </c>
      <c r="D77" s="135">
        <v>0</v>
      </c>
      <c r="E77" s="135">
        <v>0</v>
      </c>
      <c r="F77" s="135">
        <v>0</v>
      </c>
      <c r="G77" s="135">
        <f t="shared" si="32"/>
        <v>9151400.6400000006</v>
      </c>
      <c r="H77" s="135">
        <f t="shared" si="33"/>
        <v>0</v>
      </c>
      <c r="I77" s="136">
        <f t="shared" si="34"/>
        <v>9151400.6400000006</v>
      </c>
    </row>
    <row r="78" spans="1:9">
      <c r="A78" s="27" t="s">
        <v>98</v>
      </c>
      <c r="B78" s="134">
        <v>3636763.19</v>
      </c>
      <c r="C78" s="135">
        <v>0</v>
      </c>
      <c r="D78" s="135">
        <v>0</v>
      </c>
      <c r="E78" s="135">
        <v>0</v>
      </c>
      <c r="F78" s="135">
        <v>0</v>
      </c>
      <c r="G78" s="135">
        <f t="shared" si="32"/>
        <v>3636763.19</v>
      </c>
      <c r="H78" s="135">
        <f t="shared" si="33"/>
        <v>0</v>
      </c>
      <c r="I78" s="136">
        <f t="shared" si="34"/>
        <v>3636763.19</v>
      </c>
    </row>
    <row r="79" spans="1:9">
      <c r="A79" s="27" t="s">
        <v>99</v>
      </c>
      <c r="B79" s="134">
        <v>2191352.61</v>
      </c>
      <c r="C79" s="135">
        <v>0</v>
      </c>
      <c r="D79" s="135">
        <v>0</v>
      </c>
      <c r="E79" s="135">
        <v>0</v>
      </c>
      <c r="F79" s="135">
        <v>0</v>
      </c>
      <c r="G79" s="135">
        <f t="shared" si="32"/>
        <v>2191352.61</v>
      </c>
      <c r="H79" s="135">
        <f t="shared" si="33"/>
        <v>0</v>
      </c>
      <c r="I79" s="136">
        <f t="shared" si="34"/>
        <v>2191352.61</v>
      </c>
    </row>
    <row r="80" spans="1:9">
      <c r="A80" s="27" t="s">
        <v>100</v>
      </c>
      <c r="B80" s="134">
        <v>0</v>
      </c>
      <c r="C80" s="135">
        <v>0</v>
      </c>
      <c r="D80" s="135">
        <v>0</v>
      </c>
      <c r="E80" s="135">
        <v>0</v>
      </c>
      <c r="F80" s="135">
        <v>0</v>
      </c>
      <c r="G80" s="135">
        <f t="shared" si="32"/>
        <v>0</v>
      </c>
      <c r="H80" s="135">
        <f t="shared" si="33"/>
        <v>0</v>
      </c>
      <c r="I80" s="136">
        <f t="shared" si="34"/>
        <v>0</v>
      </c>
    </row>
    <row r="81" spans="1:9">
      <c r="A81" s="27" t="s">
        <v>101</v>
      </c>
      <c r="B81" s="134">
        <v>3603019.8699999899</v>
      </c>
      <c r="C81" s="135">
        <v>0</v>
      </c>
      <c r="D81" s="135">
        <v>0</v>
      </c>
      <c r="E81" s="135">
        <v>0</v>
      </c>
      <c r="F81" s="135">
        <v>0</v>
      </c>
      <c r="G81" s="135">
        <f t="shared" si="32"/>
        <v>3603019.8699999899</v>
      </c>
      <c r="H81" s="135">
        <f t="shared" si="33"/>
        <v>0</v>
      </c>
      <c r="I81" s="136">
        <f t="shared" si="34"/>
        <v>3603019.8699999899</v>
      </c>
    </row>
    <row r="82" spans="1:9">
      <c r="A82" s="27" t="s">
        <v>102</v>
      </c>
      <c r="B82" s="134">
        <v>234879.239999999</v>
      </c>
      <c r="C82" s="135">
        <v>0</v>
      </c>
      <c r="D82" s="135">
        <v>0</v>
      </c>
      <c r="E82" s="135">
        <v>0</v>
      </c>
      <c r="F82" s="135">
        <v>0</v>
      </c>
      <c r="G82" s="135">
        <f t="shared" si="32"/>
        <v>234879.239999999</v>
      </c>
      <c r="H82" s="135">
        <f t="shared" si="33"/>
        <v>0</v>
      </c>
      <c r="I82" s="136">
        <f t="shared" si="34"/>
        <v>234879.239999999</v>
      </c>
    </row>
    <row r="83" spans="1:9">
      <c r="A83" s="27" t="s">
        <v>103</v>
      </c>
      <c r="B83" s="134">
        <v>2591276.63</v>
      </c>
      <c r="C83" s="135">
        <v>0</v>
      </c>
      <c r="D83" s="135">
        <v>0</v>
      </c>
      <c r="E83" s="135">
        <v>0</v>
      </c>
      <c r="F83" s="135">
        <v>0</v>
      </c>
      <c r="G83" s="135">
        <f t="shared" si="32"/>
        <v>2591276.63</v>
      </c>
      <c r="H83" s="135">
        <f t="shared" si="33"/>
        <v>0</v>
      </c>
      <c r="I83" s="136">
        <f t="shared" si="34"/>
        <v>2591276.63</v>
      </c>
    </row>
    <row r="84" spans="1:9">
      <c r="A84" s="27" t="s">
        <v>104</v>
      </c>
      <c r="B84" s="134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f t="shared" si="32"/>
        <v>0</v>
      </c>
      <c r="H84" s="135">
        <f t="shared" si="33"/>
        <v>0</v>
      </c>
      <c r="I84" s="136">
        <f t="shared" si="34"/>
        <v>0</v>
      </c>
    </row>
    <row r="85" spans="1:9">
      <c r="A85" s="27" t="s">
        <v>105</v>
      </c>
      <c r="B85" s="134">
        <v>328602.71000000002</v>
      </c>
      <c r="C85" s="135">
        <v>0</v>
      </c>
      <c r="D85" s="135">
        <v>0</v>
      </c>
      <c r="E85" s="135">
        <v>0</v>
      </c>
      <c r="F85" s="135">
        <v>0</v>
      </c>
      <c r="G85" s="135">
        <f t="shared" si="32"/>
        <v>328602.71000000002</v>
      </c>
      <c r="H85" s="135">
        <f t="shared" si="33"/>
        <v>0</v>
      </c>
      <c r="I85" s="136">
        <f t="shared" si="34"/>
        <v>328602.71000000002</v>
      </c>
    </row>
    <row r="86" spans="1:9">
      <c r="A86" s="27" t="s">
        <v>106</v>
      </c>
      <c r="B86" s="134">
        <v>328234.04000000004</v>
      </c>
      <c r="C86" s="135">
        <v>0</v>
      </c>
      <c r="D86" s="135">
        <v>0</v>
      </c>
      <c r="E86" s="135">
        <v>0</v>
      </c>
      <c r="F86" s="135">
        <v>0</v>
      </c>
      <c r="G86" s="135">
        <f t="shared" si="32"/>
        <v>328234.04000000004</v>
      </c>
      <c r="H86" s="135">
        <f t="shared" si="33"/>
        <v>0</v>
      </c>
      <c r="I86" s="136">
        <f t="shared" si="34"/>
        <v>328234.04000000004</v>
      </c>
    </row>
    <row r="87" spans="1:9">
      <c r="A87" s="27" t="s">
        <v>107</v>
      </c>
      <c r="B87" s="134">
        <v>520394.54000000004</v>
      </c>
      <c r="C87" s="135">
        <v>0</v>
      </c>
      <c r="D87" s="135">
        <v>0</v>
      </c>
      <c r="E87" s="135">
        <v>0</v>
      </c>
      <c r="F87" s="135">
        <v>0</v>
      </c>
      <c r="G87" s="135">
        <f t="shared" si="32"/>
        <v>520394.54000000004</v>
      </c>
      <c r="H87" s="135">
        <f t="shared" si="33"/>
        <v>0</v>
      </c>
      <c r="I87" s="136">
        <f t="shared" si="34"/>
        <v>520394.54000000004</v>
      </c>
    </row>
    <row r="88" spans="1:9">
      <c r="A88" s="27" t="s">
        <v>108</v>
      </c>
      <c r="B88" s="134">
        <v>1300141.4100000001</v>
      </c>
      <c r="C88" s="135">
        <v>0</v>
      </c>
      <c r="D88" s="135">
        <v>0</v>
      </c>
      <c r="E88" s="135">
        <v>0</v>
      </c>
      <c r="F88" s="135">
        <v>0</v>
      </c>
      <c r="G88" s="135">
        <f t="shared" si="32"/>
        <v>1300141.4100000001</v>
      </c>
      <c r="H88" s="135">
        <f t="shared" si="33"/>
        <v>0</v>
      </c>
      <c r="I88" s="136">
        <f t="shared" si="34"/>
        <v>1300141.4100000001</v>
      </c>
    </row>
    <row r="89" spans="1:9">
      <c r="A89" s="27" t="s">
        <v>109</v>
      </c>
      <c r="B89" s="134">
        <v>4053076.62</v>
      </c>
      <c r="C89" s="135">
        <v>0</v>
      </c>
      <c r="D89" s="135">
        <v>0</v>
      </c>
      <c r="E89" s="135">
        <v>0</v>
      </c>
      <c r="F89" s="135">
        <v>0</v>
      </c>
      <c r="G89" s="135">
        <f t="shared" si="32"/>
        <v>4053076.62</v>
      </c>
      <c r="H89" s="135">
        <f t="shared" si="33"/>
        <v>0</v>
      </c>
      <c r="I89" s="136">
        <f t="shared" si="34"/>
        <v>4053076.62</v>
      </c>
    </row>
    <row r="90" spans="1:9">
      <c r="A90" s="27" t="s">
        <v>110</v>
      </c>
      <c r="B90" s="134">
        <v>3158356.76</v>
      </c>
      <c r="C90" s="135">
        <v>0</v>
      </c>
      <c r="D90" s="135">
        <v>0</v>
      </c>
      <c r="E90" s="135">
        <v>0</v>
      </c>
      <c r="F90" s="135">
        <v>0</v>
      </c>
      <c r="G90" s="135">
        <f t="shared" si="32"/>
        <v>3158356.76</v>
      </c>
      <c r="H90" s="135">
        <f t="shared" si="33"/>
        <v>0</v>
      </c>
      <c r="I90" s="136">
        <f t="shared" si="34"/>
        <v>3158356.76</v>
      </c>
    </row>
    <row r="91" spans="1:9">
      <c r="A91" s="27" t="s">
        <v>111</v>
      </c>
      <c r="B91" s="134">
        <v>10960994.25</v>
      </c>
      <c r="C91" s="135">
        <v>0</v>
      </c>
      <c r="D91" s="135">
        <v>0</v>
      </c>
      <c r="E91" s="135">
        <v>0</v>
      </c>
      <c r="F91" s="135">
        <v>0</v>
      </c>
      <c r="G91" s="135">
        <f t="shared" si="32"/>
        <v>10960994.25</v>
      </c>
      <c r="H91" s="135">
        <f t="shared" si="33"/>
        <v>0</v>
      </c>
      <c r="I91" s="136">
        <f t="shared" si="34"/>
        <v>10960994.25</v>
      </c>
    </row>
    <row r="92" spans="1:9">
      <c r="A92" s="27" t="s">
        <v>112</v>
      </c>
      <c r="B92" s="134">
        <v>5198886.7699999996</v>
      </c>
      <c r="C92" s="135">
        <v>0</v>
      </c>
      <c r="D92" s="135">
        <v>0</v>
      </c>
      <c r="E92" s="135">
        <v>0</v>
      </c>
      <c r="F92" s="135">
        <v>0</v>
      </c>
      <c r="G92" s="135">
        <f t="shared" si="32"/>
        <v>5198886.7699999996</v>
      </c>
      <c r="H92" s="135">
        <f t="shared" si="33"/>
        <v>0</v>
      </c>
      <c r="I92" s="136">
        <f t="shared" si="34"/>
        <v>5198886.7699999996</v>
      </c>
    </row>
    <row r="93" spans="1:9">
      <c r="A93" s="27" t="s">
        <v>113</v>
      </c>
      <c r="B93" s="134">
        <v>6931079.6099999994</v>
      </c>
      <c r="C93" s="135">
        <v>0</v>
      </c>
      <c r="D93" s="135">
        <v>0</v>
      </c>
      <c r="E93" s="135">
        <v>0</v>
      </c>
      <c r="F93" s="135">
        <v>0</v>
      </c>
      <c r="G93" s="135">
        <f t="shared" si="32"/>
        <v>6931079.6099999994</v>
      </c>
      <c r="H93" s="135">
        <f t="shared" si="33"/>
        <v>0</v>
      </c>
      <c r="I93" s="136">
        <f t="shared" si="34"/>
        <v>6931079.6099999994</v>
      </c>
    </row>
    <row r="94" spans="1:9">
      <c r="A94" s="27" t="s">
        <v>114</v>
      </c>
      <c r="B94" s="134">
        <v>656043.00999999896</v>
      </c>
      <c r="C94" s="135">
        <v>0</v>
      </c>
      <c r="D94" s="135">
        <v>0</v>
      </c>
      <c r="E94" s="135">
        <v>0</v>
      </c>
      <c r="F94" s="135">
        <v>0</v>
      </c>
      <c r="G94" s="135">
        <f t="shared" si="32"/>
        <v>656043.00999999896</v>
      </c>
      <c r="H94" s="135">
        <f t="shared" si="33"/>
        <v>0</v>
      </c>
      <c r="I94" s="136">
        <f t="shared" si="34"/>
        <v>656043.00999999896</v>
      </c>
    </row>
    <row r="95" spans="1:9">
      <c r="A95" s="27" t="s">
        <v>115</v>
      </c>
      <c r="B95" s="134">
        <v>754813.82999999903</v>
      </c>
      <c r="C95" s="135">
        <v>0</v>
      </c>
      <c r="D95" s="135">
        <v>0</v>
      </c>
      <c r="E95" s="135">
        <v>0</v>
      </c>
      <c r="F95" s="135">
        <v>0</v>
      </c>
      <c r="G95" s="135">
        <f t="shared" si="32"/>
        <v>754813.82999999903</v>
      </c>
      <c r="H95" s="135">
        <f t="shared" si="33"/>
        <v>0</v>
      </c>
      <c r="I95" s="136">
        <f t="shared" si="34"/>
        <v>754813.82999999903</v>
      </c>
    </row>
    <row r="96" spans="1:9">
      <c r="A96" s="27" t="s">
        <v>116</v>
      </c>
      <c r="B96" s="134">
        <v>29404801.75</v>
      </c>
      <c r="C96" s="135">
        <v>0</v>
      </c>
      <c r="D96" s="135">
        <v>0</v>
      </c>
      <c r="E96" s="135">
        <v>0</v>
      </c>
      <c r="F96" s="135">
        <v>0</v>
      </c>
      <c r="G96" s="135">
        <f t="shared" si="32"/>
        <v>29404801.75</v>
      </c>
      <c r="H96" s="135">
        <f t="shared" si="33"/>
        <v>0</v>
      </c>
      <c r="I96" s="136">
        <f t="shared" si="34"/>
        <v>29404801.75</v>
      </c>
    </row>
    <row r="97" spans="1:9">
      <c r="A97" s="27" t="s">
        <v>117</v>
      </c>
      <c r="B97" s="134">
        <v>842726.25</v>
      </c>
      <c r="C97" s="135">
        <v>0</v>
      </c>
      <c r="D97" s="135">
        <v>0</v>
      </c>
      <c r="E97" s="135">
        <v>0</v>
      </c>
      <c r="F97" s="135">
        <v>0</v>
      </c>
      <c r="G97" s="135">
        <f t="shared" si="32"/>
        <v>842726.25</v>
      </c>
      <c r="H97" s="135">
        <f t="shared" si="33"/>
        <v>0</v>
      </c>
      <c r="I97" s="136">
        <f t="shared" si="34"/>
        <v>842726.25</v>
      </c>
    </row>
    <row r="98" spans="1:9">
      <c r="A98" s="27" t="s">
        <v>118</v>
      </c>
      <c r="B98" s="134">
        <v>109272.45</v>
      </c>
      <c r="C98" s="135">
        <v>0</v>
      </c>
      <c r="D98" s="135">
        <v>0</v>
      </c>
      <c r="E98" s="135">
        <v>0</v>
      </c>
      <c r="F98" s="135">
        <v>0</v>
      </c>
      <c r="G98" s="135">
        <f t="shared" si="32"/>
        <v>109272.45</v>
      </c>
      <c r="H98" s="135">
        <f t="shared" si="33"/>
        <v>0</v>
      </c>
      <c r="I98" s="136">
        <f t="shared" si="34"/>
        <v>109272.45</v>
      </c>
    </row>
    <row r="99" spans="1:9">
      <c r="A99" s="27" t="s">
        <v>119</v>
      </c>
      <c r="B99" s="134">
        <v>0</v>
      </c>
      <c r="C99" s="135">
        <v>0</v>
      </c>
      <c r="D99" s="135">
        <v>0</v>
      </c>
      <c r="E99" s="135">
        <v>0</v>
      </c>
      <c r="F99" s="135">
        <v>0</v>
      </c>
      <c r="G99" s="135">
        <f t="shared" si="32"/>
        <v>0</v>
      </c>
      <c r="H99" s="135">
        <f t="shared" si="33"/>
        <v>0</v>
      </c>
      <c r="I99" s="136">
        <f t="shared" si="34"/>
        <v>0</v>
      </c>
    </row>
    <row r="100" spans="1:9">
      <c r="A100" s="27" t="s">
        <v>120</v>
      </c>
      <c r="B100" s="134">
        <v>0</v>
      </c>
      <c r="C100" s="135">
        <v>168433.64</v>
      </c>
      <c r="D100" s="135">
        <v>0</v>
      </c>
      <c r="E100" s="135">
        <v>0</v>
      </c>
      <c r="F100" s="135">
        <v>0</v>
      </c>
      <c r="G100" s="135">
        <f t="shared" si="32"/>
        <v>0</v>
      </c>
      <c r="H100" s="135">
        <f t="shared" si="33"/>
        <v>168433.64</v>
      </c>
      <c r="I100" s="136">
        <f t="shared" si="34"/>
        <v>168433.64</v>
      </c>
    </row>
    <row r="101" spans="1:9">
      <c r="A101" s="27" t="s">
        <v>121</v>
      </c>
      <c r="B101" s="134">
        <v>0</v>
      </c>
      <c r="C101" s="135">
        <v>0</v>
      </c>
      <c r="D101" s="135">
        <v>0</v>
      </c>
      <c r="E101" s="135">
        <v>0</v>
      </c>
      <c r="F101" s="135">
        <v>0</v>
      </c>
      <c r="G101" s="135">
        <f t="shared" si="32"/>
        <v>0</v>
      </c>
      <c r="H101" s="135">
        <f t="shared" si="33"/>
        <v>0</v>
      </c>
      <c r="I101" s="136">
        <f t="shared" si="34"/>
        <v>0</v>
      </c>
    </row>
    <row r="102" spans="1:9">
      <c r="A102" s="27" t="s">
        <v>122</v>
      </c>
      <c r="B102" s="134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f t="shared" si="32"/>
        <v>0</v>
      </c>
      <c r="H102" s="135">
        <f t="shared" si="33"/>
        <v>0</v>
      </c>
      <c r="I102" s="136">
        <f t="shared" si="34"/>
        <v>0</v>
      </c>
    </row>
    <row r="103" spans="1:9">
      <c r="A103" s="27" t="s">
        <v>123</v>
      </c>
      <c r="B103" s="134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f t="shared" si="32"/>
        <v>0</v>
      </c>
      <c r="H103" s="135">
        <f t="shared" si="33"/>
        <v>0</v>
      </c>
      <c r="I103" s="136">
        <f t="shared" si="34"/>
        <v>0</v>
      </c>
    </row>
    <row r="104" spans="1:9">
      <c r="A104" s="27" t="s">
        <v>124</v>
      </c>
      <c r="B104" s="134">
        <v>0</v>
      </c>
      <c r="C104" s="135">
        <v>0</v>
      </c>
      <c r="D104" s="135">
        <v>0</v>
      </c>
      <c r="E104" s="135">
        <v>0</v>
      </c>
      <c r="F104" s="135">
        <v>0</v>
      </c>
      <c r="G104" s="135">
        <f t="shared" si="32"/>
        <v>0</v>
      </c>
      <c r="H104" s="135">
        <f t="shared" si="33"/>
        <v>0</v>
      </c>
      <c r="I104" s="136">
        <f t="shared" si="34"/>
        <v>0</v>
      </c>
    </row>
    <row r="105" spans="1:9">
      <c r="A105" s="27" t="s">
        <v>125</v>
      </c>
      <c r="B105" s="134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f t="shared" si="32"/>
        <v>0</v>
      </c>
      <c r="H105" s="135">
        <f t="shared" si="33"/>
        <v>0</v>
      </c>
      <c r="I105" s="136">
        <f t="shared" si="34"/>
        <v>0</v>
      </c>
    </row>
    <row r="106" spans="1:9">
      <c r="A106" s="27" t="s">
        <v>126</v>
      </c>
      <c r="B106" s="134">
        <v>0</v>
      </c>
      <c r="C106" s="135">
        <v>2200208.33</v>
      </c>
      <c r="D106" s="135">
        <v>0</v>
      </c>
      <c r="E106" s="135">
        <v>0</v>
      </c>
      <c r="F106" s="135">
        <v>0</v>
      </c>
      <c r="G106" s="135">
        <f t="shared" si="32"/>
        <v>0</v>
      </c>
      <c r="H106" s="135">
        <f t="shared" si="33"/>
        <v>2200208.33</v>
      </c>
      <c r="I106" s="136">
        <f t="shared" si="34"/>
        <v>2200208.33</v>
      </c>
    </row>
    <row r="107" spans="1:9">
      <c r="A107" s="27" t="s">
        <v>127</v>
      </c>
      <c r="B107" s="134">
        <v>0</v>
      </c>
      <c r="C107" s="135">
        <v>-64440.99</v>
      </c>
      <c r="D107" s="135">
        <v>0</v>
      </c>
      <c r="E107" s="135">
        <v>0</v>
      </c>
      <c r="F107" s="135">
        <v>0</v>
      </c>
      <c r="G107" s="135">
        <f t="shared" si="32"/>
        <v>0</v>
      </c>
      <c r="H107" s="135">
        <f t="shared" si="33"/>
        <v>-64440.99</v>
      </c>
      <c r="I107" s="136">
        <f t="shared" si="34"/>
        <v>-64440.99</v>
      </c>
    </row>
    <row r="108" spans="1:9">
      <c r="A108" s="27" t="s">
        <v>128</v>
      </c>
      <c r="B108" s="134">
        <v>0</v>
      </c>
      <c r="C108" s="135">
        <v>644384.13</v>
      </c>
      <c r="D108" s="135">
        <v>0</v>
      </c>
      <c r="E108" s="135">
        <v>0</v>
      </c>
      <c r="F108" s="135">
        <v>0</v>
      </c>
      <c r="G108" s="135">
        <f t="shared" si="32"/>
        <v>0</v>
      </c>
      <c r="H108" s="135">
        <f t="shared" si="33"/>
        <v>644384.13</v>
      </c>
      <c r="I108" s="136">
        <f t="shared" si="34"/>
        <v>644384.13</v>
      </c>
    </row>
    <row r="109" spans="1:9">
      <c r="A109" s="27" t="s">
        <v>129</v>
      </c>
      <c r="B109" s="134">
        <v>0</v>
      </c>
      <c r="C109" s="135">
        <v>170137.08999999991</v>
      </c>
      <c r="D109" s="135">
        <v>0</v>
      </c>
      <c r="E109" s="135">
        <v>0</v>
      </c>
      <c r="F109" s="135">
        <v>0</v>
      </c>
      <c r="G109" s="135">
        <f t="shared" si="32"/>
        <v>0</v>
      </c>
      <c r="H109" s="135">
        <f t="shared" si="33"/>
        <v>170137.08999999991</v>
      </c>
      <c r="I109" s="136">
        <f t="shared" si="34"/>
        <v>170137.08999999991</v>
      </c>
    </row>
    <row r="110" spans="1:9">
      <c r="A110" s="27" t="s">
        <v>130</v>
      </c>
      <c r="B110" s="134">
        <v>0</v>
      </c>
      <c r="C110" s="135">
        <v>0</v>
      </c>
      <c r="D110" s="135">
        <v>0</v>
      </c>
      <c r="E110" s="135">
        <v>0</v>
      </c>
      <c r="F110" s="135">
        <v>0</v>
      </c>
      <c r="G110" s="135">
        <f t="shared" si="32"/>
        <v>0</v>
      </c>
      <c r="H110" s="135">
        <f t="shared" si="33"/>
        <v>0</v>
      </c>
      <c r="I110" s="136">
        <f t="shared" si="34"/>
        <v>0</v>
      </c>
    </row>
    <row r="111" spans="1:9">
      <c r="A111" s="27" t="s">
        <v>131</v>
      </c>
      <c r="B111" s="134">
        <v>0</v>
      </c>
      <c r="C111" s="135">
        <v>21781.82</v>
      </c>
      <c r="D111" s="135">
        <v>0</v>
      </c>
      <c r="E111" s="135">
        <v>0</v>
      </c>
      <c r="F111" s="135">
        <v>0</v>
      </c>
      <c r="G111" s="135">
        <f t="shared" si="32"/>
        <v>0</v>
      </c>
      <c r="H111" s="135">
        <f t="shared" si="33"/>
        <v>21781.82</v>
      </c>
      <c r="I111" s="136">
        <f t="shared" si="34"/>
        <v>21781.82</v>
      </c>
    </row>
    <row r="112" spans="1:9">
      <c r="A112" s="27" t="s">
        <v>132</v>
      </c>
      <c r="B112" s="134">
        <v>0</v>
      </c>
      <c r="C112" s="135">
        <v>7785.5299999999988</v>
      </c>
      <c r="D112" s="135">
        <v>0</v>
      </c>
      <c r="E112" s="135">
        <v>0</v>
      </c>
      <c r="F112" s="135">
        <v>0</v>
      </c>
      <c r="G112" s="135">
        <f t="shared" si="32"/>
        <v>0</v>
      </c>
      <c r="H112" s="135">
        <f t="shared" si="33"/>
        <v>7785.5299999999988</v>
      </c>
      <c r="I112" s="136">
        <f t="shared" si="34"/>
        <v>7785.5299999999988</v>
      </c>
    </row>
    <row r="113" spans="1:9">
      <c r="A113" s="27" t="s">
        <v>133</v>
      </c>
      <c r="B113" s="134">
        <v>0</v>
      </c>
      <c r="C113" s="135">
        <v>302192.40000000002</v>
      </c>
      <c r="D113" s="135">
        <v>0</v>
      </c>
      <c r="E113" s="135">
        <v>0</v>
      </c>
      <c r="F113" s="135">
        <v>0</v>
      </c>
      <c r="G113" s="135">
        <f t="shared" si="32"/>
        <v>0</v>
      </c>
      <c r="H113" s="135">
        <f t="shared" si="33"/>
        <v>302192.40000000002</v>
      </c>
      <c r="I113" s="136">
        <f t="shared" si="34"/>
        <v>302192.40000000002</v>
      </c>
    </row>
    <row r="114" spans="1:9">
      <c r="A114" s="27" t="s">
        <v>134</v>
      </c>
      <c r="B114" s="134">
        <v>0</v>
      </c>
      <c r="C114" s="135">
        <v>32466.260000000002</v>
      </c>
      <c r="D114" s="135">
        <v>0</v>
      </c>
      <c r="E114" s="135">
        <v>0</v>
      </c>
      <c r="F114" s="135">
        <v>0</v>
      </c>
      <c r="G114" s="135">
        <f t="shared" si="32"/>
        <v>0</v>
      </c>
      <c r="H114" s="135">
        <f t="shared" si="33"/>
        <v>32466.260000000002</v>
      </c>
      <c r="I114" s="136">
        <f t="shared" si="34"/>
        <v>32466.260000000002</v>
      </c>
    </row>
    <row r="115" spans="1:9">
      <c r="A115" s="27" t="s">
        <v>135</v>
      </c>
      <c r="B115" s="134">
        <v>0</v>
      </c>
      <c r="C115" s="135">
        <v>10707.14</v>
      </c>
      <c r="D115" s="135">
        <v>0</v>
      </c>
      <c r="E115" s="135">
        <v>0</v>
      </c>
      <c r="F115" s="135">
        <v>0</v>
      </c>
      <c r="G115" s="135">
        <f t="shared" si="32"/>
        <v>0</v>
      </c>
      <c r="H115" s="135">
        <f t="shared" si="33"/>
        <v>10707.14</v>
      </c>
      <c r="I115" s="136">
        <f t="shared" si="34"/>
        <v>10707.14</v>
      </c>
    </row>
    <row r="116" spans="1:9">
      <c r="A116" s="27" t="s">
        <v>136</v>
      </c>
      <c r="B116" s="134">
        <v>0</v>
      </c>
      <c r="C116" s="135">
        <v>18253.900000000001</v>
      </c>
      <c r="D116" s="135">
        <v>0</v>
      </c>
      <c r="E116" s="135">
        <v>0</v>
      </c>
      <c r="F116" s="135">
        <v>0</v>
      </c>
      <c r="G116" s="135">
        <f t="shared" si="32"/>
        <v>0</v>
      </c>
      <c r="H116" s="135">
        <f t="shared" si="33"/>
        <v>18253.900000000001</v>
      </c>
      <c r="I116" s="136">
        <f t="shared" si="34"/>
        <v>18253.900000000001</v>
      </c>
    </row>
    <row r="117" spans="1:9">
      <c r="A117" s="27" t="s">
        <v>137</v>
      </c>
      <c r="B117" s="134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f t="shared" si="32"/>
        <v>0</v>
      </c>
      <c r="H117" s="135">
        <f t="shared" si="33"/>
        <v>0</v>
      </c>
      <c r="I117" s="136">
        <f t="shared" si="34"/>
        <v>0</v>
      </c>
    </row>
    <row r="118" spans="1:9">
      <c r="A118" s="27" t="s">
        <v>138</v>
      </c>
      <c r="B118" s="134">
        <v>0</v>
      </c>
      <c r="C118" s="135">
        <v>144918.86999999988</v>
      </c>
      <c r="D118" s="135">
        <v>0</v>
      </c>
      <c r="E118" s="135">
        <v>0</v>
      </c>
      <c r="F118" s="135">
        <v>0</v>
      </c>
      <c r="G118" s="135">
        <f t="shared" si="32"/>
        <v>0</v>
      </c>
      <c r="H118" s="135">
        <f t="shared" si="33"/>
        <v>144918.86999999988</v>
      </c>
      <c r="I118" s="136">
        <f t="shared" si="34"/>
        <v>144918.86999999988</v>
      </c>
    </row>
    <row r="119" spans="1:9">
      <c r="A119" s="27" t="s">
        <v>139</v>
      </c>
      <c r="B119" s="134">
        <v>0</v>
      </c>
      <c r="C119" s="135">
        <v>35182.949999999997</v>
      </c>
      <c r="D119" s="135">
        <v>0</v>
      </c>
      <c r="E119" s="135">
        <v>0</v>
      </c>
      <c r="F119" s="135">
        <v>0</v>
      </c>
      <c r="G119" s="135">
        <f t="shared" si="32"/>
        <v>0</v>
      </c>
      <c r="H119" s="135">
        <f t="shared" si="33"/>
        <v>35182.949999999997</v>
      </c>
      <c r="I119" s="136">
        <f t="shared" si="34"/>
        <v>35182.949999999997</v>
      </c>
    </row>
    <row r="120" spans="1:9">
      <c r="A120" s="27" t="s">
        <v>140</v>
      </c>
      <c r="B120" s="134">
        <v>0</v>
      </c>
      <c r="C120" s="135">
        <v>0</v>
      </c>
      <c r="D120" s="135">
        <v>0</v>
      </c>
      <c r="E120" s="135">
        <v>0</v>
      </c>
      <c r="F120" s="135">
        <v>0</v>
      </c>
      <c r="G120" s="135">
        <f t="shared" si="32"/>
        <v>0</v>
      </c>
      <c r="H120" s="135">
        <f t="shared" si="33"/>
        <v>0</v>
      </c>
      <c r="I120" s="136">
        <f t="shared" si="34"/>
        <v>0</v>
      </c>
    </row>
    <row r="121" spans="1:9">
      <c r="A121" s="27" t="s">
        <v>141</v>
      </c>
      <c r="B121" s="134">
        <v>0</v>
      </c>
      <c r="C121" s="135">
        <v>145104.1</v>
      </c>
      <c r="D121" s="135">
        <v>0</v>
      </c>
      <c r="E121" s="135">
        <v>0</v>
      </c>
      <c r="F121" s="135">
        <v>0</v>
      </c>
      <c r="G121" s="135">
        <f t="shared" si="32"/>
        <v>0</v>
      </c>
      <c r="H121" s="135">
        <f t="shared" si="33"/>
        <v>145104.1</v>
      </c>
      <c r="I121" s="136">
        <f t="shared" si="34"/>
        <v>145104.1</v>
      </c>
    </row>
    <row r="122" spans="1:9">
      <c r="A122" s="27" t="s">
        <v>142</v>
      </c>
      <c r="B122" s="134">
        <v>0</v>
      </c>
      <c r="C122" s="135">
        <v>47218.97</v>
      </c>
      <c r="D122" s="135">
        <v>0</v>
      </c>
      <c r="E122" s="135">
        <v>0</v>
      </c>
      <c r="F122" s="135">
        <v>0</v>
      </c>
      <c r="G122" s="135">
        <f t="shared" si="32"/>
        <v>0</v>
      </c>
      <c r="H122" s="135">
        <f t="shared" si="33"/>
        <v>47218.97</v>
      </c>
      <c r="I122" s="136">
        <f t="shared" si="34"/>
        <v>47218.97</v>
      </c>
    </row>
    <row r="123" spans="1:9">
      <c r="A123" s="27" t="s">
        <v>143</v>
      </c>
      <c r="B123" s="134">
        <v>0</v>
      </c>
      <c r="C123" s="135">
        <v>909897.08999999892</v>
      </c>
      <c r="D123" s="135">
        <v>0</v>
      </c>
      <c r="E123" s="135">
        <v>0</v>
      </c>
      <c r="F123" s="135">
        <v>0</v>
      </c>
      <c r="G123" s="135">
        <f t="shared" si="32"/>
        <v>0</v>
      </c>
      <c r="H123" s="135">
        <f t="shared" si="33"/>
        <v>909897.08999999892</v>
      </c>
      <c r="I123" s="136">
        <f t="shared" si="34"/>
        <v>909897.08999999892</v>
      </c>
    </row>
    <row r="124" spans="1:9">
      <c r="A124" s="27" t="s">
        <v>144</v>
      </c>
      <c r="B124" s="134">
        <v>0</v>
      </c>
      <c r="C124" s="135">
        <v>16092.7</v>
      </c>
      <c r="D124" s="135">
        <v>0</v>
      </c>
      <c r="E124" s="135">
        <v>0</v>
      </c>
      <c r="F124" s="135">
        <v>0</v>
      </c>
      <c r="G124" s="135">
        <f t="shared" si="32"/>
        <v>0</v>
      </c>
      <c r="H124" s="135">
        <f t="shared" si="33"/>
        <v>16092.7</v>
      </c>
      <c r="I124" s="136">
        <f t="shared" si="34"/>
        <v>16092.7</v>
      </c>
    </row>
    <row r="125" spans="1:9">
      <c r="A125" s="27" t="s">
        <v>145</v>
      </c>
      <c r="B125" s="134">
        <v>0</v>
      </c>
      <c r="C125" s="135">
        <v>263391.02</v>
      </c>
      <c r="D125" s="135">
        <v>0</v>
      </c>
      <c r="E125" s="135">
        <v>0</v>
      </c>
      <c r="F125" s="135">
        <v>0</v>
      </c>
      <c r="G125" s="135">
        <f t="shared" si="32"/>
        <v>0</v>
      </c>
      <c r="H125" s="135">
        <f t="shared" si="33"/>
        <v>263391.02</v>
      </c>
      <c r="I125" s="136">
        <f t="shared" si="34"/>
        <v>263391.02</v>
      </c>
    </row>
    <row r="126" spans="1:9">
      <c r="A126" s="27" t="s">
        <v>146</v>
      </c>
      <c r="B126" s="134">
        <v>0</v>
      </c>
      <c r="C126" s="135">
        <v>0</v>
      </c>
      <c r="D126" s="135">
        <v>0</v>
      </c>
      <c r="E126" s="135">
        <v>0</v>
      </c>
      <c r="F126" s="135">
        <v>0</v>
      </c>
      <c r="G126" s="135">
        <f t="shared" si="32"/>
        <v>0</v>
      </c>
      <c r="H126" s="135">
        <f t="shared" si="33"/>
        <v>0</v>
      </c>
      <c r="I126" s="136">
        <f t="shared" si="34"/>
        <v>0</v>
      </c>
    </row>
    <row r="127" spans="1:9">
      <c r="A127" s="27" t="s">
        <v>147</v>
      </c>
      <c r="B127" s="134">
        <v>0</v>
      </c>
      <c r="C127" s="135">
        <v>100277.73</v>
      </c>
      <c r="D127" s="135">
        <v>0</v>
      </c>
      <c r="E127" s="135">
        <v>0</v>
      </c>
      <c r="F127" s="135">
        <v>0</v>
      </c>
      <c r="G127" s="135">
        <f t="shared" si="32"/>
        <v>0</v>
      </c>
      <c r="H127" s="135">
        <f t="shared" si="33"/>
        <v>100277.73</v>
      </c>
      <c r="I127" s="136">
        <f t="shared" si="34"/>
        <v>100277.73</v>
      </c>
    </row>
    <row r="128" spans="1:9">
      <c r="A128" s="27" t="s">
        <v>148</v>
      </c>
      <c r="B128" s="134">
        <v>0</v>
      </c>
      <c r="C128" s="135">
        <v>14940.72</v>
      </c>
      <c r="D128" s="135">
        <v>0</v>
      </c>
      <c r="E128" s="135">
        <v>0</v>
      </c>
      <c r="F128" s="135">
        <v>0</v>
      </c>
      <c r="G128" s="135">
        <f t="shared" si="32"/>
        <v>0</v>
      </c>
      <c r="H128" s="135">
        <f t="shared" si="33"/>
        <v>14940.72</v>
      </c>
      <c r="I128" s="136">
        <f t="shared" si="34"/>
        <v>14940.72</v>
      </c>
    </row>
    <row r="129" spans="1:9">
      <c r="A129" s="27" t="s">
        <v>149</v>
      </c>
      <c r="B129" s="134">
        <v>0</v>
      </c>
      <c r="C129" s="135">
        <v>852496.36999999895</v>
      </c>
      <c r="D129" s="135">
        <v>0</v>
      </c>
      <c r="E129" s="135">
        <v>0</v>
      </c>
      <c r="F129" s="135">
        <v>0</v>
      </c>
      <c r="G129" s="135">
        <f t="shared" si="32"/>
        <v>0</v>
      </c>
      <c r="H129" s="135">
        <f t="shared" si="33"/>
        <v>852496.36999999895</v>
      </c>
      <c r="I129" s="136">
        <f t="shared" si="34"/>
        <v>852496.36999999895</v>
      </c>
    </row>
    <row r="130" spans="1:9">
      <c r="A130" s="27" t="s">
        <v>150</v>
      </c>
      <c r="B130" s="134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f t="shared" si="32"/>
        <v>0</v>
      </c>
      <c r="H130" s="135">
        <f t="shared" si="33"/>
        <v>0</v>
      </c>
      <c r="I130" s="136">
        <f t="shared" si="34"/>
        <v>0</v>
      </c>
    </row>
    <row r="131" spans="1:9">
      <c r="A131" s="27" t="s">
        <v>151</v>
      </c>
      <c r="B131" s="134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f t="shared" si="32"/>
        <v>0</v>
      </c>
      <c r="H131" s="135">
        <f t="shared" si="33"/>
        <v>0</v>
      </c>
      <c r="I131" s="136">
        <f t="shared" si="34"/>
        <v>0</v>
      </c>
    </row>
    <row r="132" spans="1:9">
      <c r="A132" s="27" t="s">
        <v>152</v>
      </c>
      <c r="B132" s="134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f t="shared" si="32"/>
        <v>0</v>
      </c>
      <c r="H132" s="135">
        <f t="shared" si="33"/>
        <v>0</v>
      </c>
      <c r="I132" s="136">
        <f t="shared" si="34"/>
        <v>0</v>
      </c>
    </row>
    <row r="133" spans="1:9">
      <c r="A133" s="27" t="s">
        <v>153</v>
      </c>
      <c r="B133" s="134">
        <v>0</v>
      </c>
      <c r="C133" s="135">
        <v>0</v>
      </c>
      <c r="D133" s="135">
        <v>0</v>
      </c>
      <c r="E133" s="135">
        <v>0</v>
      </c>
      <c r="F133" s="135">
        <v>0</v>
      </c>
      <c r="G133" s="135">
        <f t="shared" ref="G133:G135" si="35">B133+E133</f>
        <v>0</v>
      </c>
      <c r="H133" s="135">
        <f t="shared" ref="H133:H135" si="36">C133+F133</f>
        <v>0</v>
      </c>
      <c r="I133" s="136">
        <f t="shared" ref="I133:I135" si="37">SUM(G133:H133)</f>
        <v>0</v>
      </c>
    </row>
    <row r="134" spans="1:9">
      <c r="A134" s="27" t="s">
        <v>154</v>
      </c>
      <c r="B134" s="134">
        <v>0</v>
      </c>
      <c r="C134" s="135">
        <v>0</v>
      </c>
      <c r="D134" s="135">
        <v>0</v>
      </c>
      <c r="E134" s="135">
        <v>0</v>
      </c>
      <c r="F134" s="135">
        <v>0</v>
      </c>
      <c r="G134" s="135">
        <f t="shared" si="35"/>
        <v>0</v>
      </c>
      <c r="H134" s="135">
        <f t="shared" si="36"/>
        <v>0</v>
      </c>
      <c r="I134" s="136">
        <f t="shared" si="37"/>
        <v>0</v>
      </c>
    </row>
    <row r="135" spans="1:9">
      <c r="A135" s="27" t="s">
        <v>416</v>
      </c>
      <c r="B135" s="137">
        <v>0</v>
      </c>
      <c r="C135" s="125">
        <v>1375.3600000000001</v>
      </c>
      <c r="D135" s="125">
        <v>0</v>
      </c>
      <c r="E135" s="125">
        <v>0</v>
      </c>
      <c r="F135" s="125">
        <v>0</v>
      </c>
      <c r="G135" s="125">
        <f t="shared" si="35"/>
        <v>0</v>
      </c>
      <c r="H135" s="125">
        <f t="shared" si="36"/>
        <v>1375.3600000000001</v>
      </c>
      <c r="I135" s="138">
        <f t="shared" si="37"/>
        <v>1375.3600000000001</v>
      </c>
    </row>
    <row r="136" spans="1:9">
      <c r="A136" s="27" t="s">
        <v>155</v>
      </c>
      <c r="B136" s="134">
        <f>SUM(B69:B135)</f>
        <v>127167992.89</v>
      </c>
      <c r="C136" s="135">
        <f t="shared" ref="C136:I136" si="38">SUM(C69:C135)</f>
        <v>6042805.129999999</v>
      </c>
      <c r="D136" s="135">
        <f t="shared" si="38"/>
        <v>0</v>
      </c>
      <c r="E136" s="135">
        <f t="shared" si="38"/>
        <v>0</v>
      </c>
      <c r="F136" s="135">
        <f t="shared" si="38"/>
        <v>0</v>
      </c>
      <c r="G136" s="135">
        <f t="shared" si="38"/>
        <v>127167992.89</v>
      </c>
      <c r="H136" s="135">
        <f t="shared" si="38"/>
        <v>6042805.129999999</v>
      </c>
      <c r="I136" s="136">
        <f t="shared" si="38"/>
        <v>133210798.02000003</v>
      </c>
    </row>
    <row r="137" spans="1:9">
      <c r="A137" s="28" t="s">
        <v>156</v>
      </c>
      <c r="B137" s="134"/>
      <c r="C137" s="135"/>
      <c r="D137" s="135"/>
      <c r="E137" s="135"/>
      <c r="F137" s="135"/>
      <c r="G137" s="135"/>
      <c r="H137" s="135"/>
      <c r="I137" s="136"/>
    </row>
    <row r="138" spans="1:9">
      <c r="A138" s="27" t="s">
        <v>157</v>
      </c>
      <c r="B138" s="134">
        <v>2519400.08</v>
      </c>
      <c r="C138" s="135">
        <v>0</v>
      </c>
      <c r="D138" s="135">
        <v>0</v>
      </c>
      <c r="E138" s="135">
        <v>0</v>
      </c>
      <c r="F138" s="135">
        <v>0</v>
      </c>
      <c r="G138" s="135">
        <f t="shared" ref="G138:G165" si="39">B138+E138</f>
        <v>2519400.08</v>
      </c>
      <c r="H138" s="135">
        <f t="shared" ref="H138:H165" si="40">C138+F138</f>
        <v>0</v>
      </c>
      <c r="I138" s="136">
        <f t="shared" ref="I138:I165" si="41">SUM(G138:H138)</f>
        <v>2519400.08</v>
      </c>
    </row>
    <row r="139" spans="1:9">
      <c r="A139" s="27" t="s">
        <v>158</v>
      </c>
      <c r="B139" s="134">
        <v>0</v>
      </c>
      <c r="C139" s="135">
        <v>0</v>
      </c>
      <c r="D139" s="135">
        <v>0</v>
      </c>
      <c r="E139" s="135">
        <v>0</v>
      </c>
      <c r="F139" s="135">
        <v>0</v>
      </c>
      <c r="G139" s="135">
        <f t="shared" si="39"/>
        <v>0</v>
      </c>
      <c r="H139" s="135">
        <f t="shared" si="40"/>
        <v>0</v>
      </c>
      <c r="I139" s="136">
        <f t="shared" si="41"/>
        <v>0</v>
      </c>
    </row>
    <row r="140" spans="1:9">
      <c r="A140" s="27" t="s">
        <v>159</v>
      </c>
      <c r="B140" s="134">
        <v>152207.87999999989</v>
      </c>
      <c r="C140" s="135">
        <v>0</v>
      </c>
      <c r="D140" s="135">
        <v>0</v>
      </c>
      <c r="E140" s="135">
        <v>0</v>
      </c>
      <c r="F140" s="135">
        <v>0</v>
      </c>
      <c r="G140" s="135">
        <f t="shared" si="39"/>
        <v>152207.87999999989</v>
      </c>
      <c r="H140" s="135">
        <f t="shared" si="40"/>
        <v>0</v>
      </c>
      <c r="I140" s="136">
        <f t="shared" si="41"/>
        <v>152207.87999999989</v>
      </c>
    </row>
    <row r="141" spans="1:9">
      <c r="A141" s="27" t="s">
        <v>160</v>
      </c>
      <c r="B141" s="134">
        <v>1612805.41</v>
      </c>
      <c r="C141" s="135">
        <v>0</v>
      </c>
      <c r="D141" s="135">
        <v>0</v>
      </c>
      <c r="E141" s="135">
        <v>0</v>
      </c>
      <c r="F141" s="135">
        <v>0</v>
      </c>
      <c r="G141" s="135">
        <f t="shared" si="39"/>
        <v>1612805.41</v>
      </c>
      <c r="H141" s="135">
        <f t="shared" si="40"/>
        <v>0</v>
      </c>
      <c r="I141" s="136">
        <f t="shared" si="41"/>
        <v>1612805.41</v>
      </c>
    </row>
    <row r="142" spans="1:9">
      <c r="A142" s="27" t="s">
        <v>161</v>
      </c>
      <c r="B142" s="134">
        <v>548215.19999999995</v>
      </c>
      <c r="C142" s="135">
        <v>0</v>
      </c>
      <c r="D142" s="135">
        <v>0</v>
      </c>
      <c r="E142" s="135">
        <v>0</v>
      </c>
      <c r="F142" s="135">
        <v>0</v>
      </c>
      <c r="G142" s="135">
        <f t="shared" si="39"/>
        <v>548215.19999999995</v>
      </c>
      <c r="H142" s="135">
        <f t="shared" si="40"/>
        <v>0</v>
      </c>
      <c r="I142" s="136">
        <f t="shared" si="41"/>
        <v>548215.19999999995</v>
      </c>
    </row>
    <row r="143" spans="1:9">
      <c r="A143" s="27" t="s">
        <v>162</v>
      </c>
      <c r="B143" s="134">
        <v>2417054</v>
      </c>
      <c r="C143" s="135">
        <v>0</v>
      </c>
      <c r="D143" s="135">
        <v>0</v>
      </c>
      <c r="E143" s="135">
        <v>0</v>
      </c>
      <c r="F143" s="135">
        <v>0</v>
      </c>
      <c r="G143" s="135">
        <f t="shared" si="39"/>
        <v>2417054</v>
      </c>
      <c r="H143" s="135">
        <f t="shared" si="40"/>
        <v>0</v>
      </c>
      <c r="I143" s="136">
        <f t="shared" si="41"/>
        <v>2417054</v>
      </c>
    </row>
    <row r="144" spans="1:9">
      <c r="A144" s="27" t="s">
        <v>163</v>
      </c>
      <c r="B144" s="134">
        <v>0</v>
      </c>
      <c r="C144" s="135">
        <v>0</v>
      </c>
      <c r="D144" s="135">
        <v>0</v>
      </c>
      <c r="E144" s="135">
        <v>0</v>
      </c>
      <c r="F144" s="135">
        <v>0</v>
      </c>
      <c r="G144" s="135">
        <f t="shared" si="39"/>
        <v>0</v>
      </c>
      <c r="H144" s="135">
        <f t="shared" si="40"/>
        <v>0</v>
      </c>
      <c r="I144" s="136">
        <f t="shared" si="41"/>
        <v>0</v>
      </c>
    </row>
    <row r="145" spans="1:9">
      <c r="A145" s="27" t="s">
        <v>164</v>
      </c>
      <c r="B145" s="134">
        <v>2280011.879999999</v>
      </c>
      <c r="C145" s="135">
        <v>0</v>
      </c>
      <c r="D145" s="135">
        <v>0</v>
      </c>
      <c r="E145" s="135">
        <v>0</v>
      </c>
      <c r="F145" s="135">
        <v>0</v>
      </c>
      <c r="G145" s="135">
        <f t="shared" si="39"/>
        <v>2280011.879999999</v>
      </c>
      <c r="H145" s="135">
        <f t="shared" si="40"/>
        <v>0</v>
      </c>
      <c r="I145" s="136">
        <f t="shared" si="41"/>
        <v>2280011.879999999</v>
      </c>
    </row>
    <row r="146" spans="1:9">
      <c r="A146" s="27" t="s">
        <v>165</v>
      </c>
      <c r="B146" s="134">
        <v>102621.26</v>
      </c>
      <c r="C146" s="135">
        <v>0</v>
      </c>
      <c r="D146" s="135">
        <v>0</v>
      </c>
      <c r="E146" s="135">
        <v>0</v>
      </c>
      <c r="F146" s="135">
        <v>0</v>
      </c>
      <c r="G146" s="135">
        <f t="shared" si="39"/>
        <v>102621.26</v>
      </c>
      <c r="H146" s="135">
        <f t="shared" si="40"/>
        <v>0</v>
      </c>
      <c r="I146" s="136">
        <f t="shared" si="41"/>
        <v>102621.26</v>
      </c>
    </row>
    <row r="147" spans="1:9">
      <c r="A147" s="27" t="s">
        <v>166</v>
      </c>
      <c r="B147" s="134">
        <v>1374171.62</v>
      </c>
      <c r="C147" s="135">
        <v>0</v>
      </c>
      <c r="D147" s="135">
        <v>0</v>
      </c>
      <c r="E147" s="135">
        <v>0</v>
      </c>
      <c r="F147" s="135">
        <v>0</v>
      </c>
      <c r="G147" s="135">
        <f t="shared" si="39"/>
        <v>1374171.62</v>
      </c>
      <c r="H147" s="135">
        <f t="shared" si="40"/>
        <v>0</v>
      </c>
      <c r="I147" s="136">
        <f t="shared" si="41"/>
        <v>1374171.62</v>
      </c>
    </row>
    <row r="148" spans="1:9">
      <c r="A148" s="27" t="s">
        <v>167</v>
      </c>
      <c r="B148" s="134">
        <v>340840.55999999901</v>
      </c>
      <c r="C148" s="135">
        <v>0</v>
      </c>
      <c r="D148" s="135">
        <v>0</v>
      </c>
      <c r="E148" s="135">
        <v>0</v>
      </c>
      <c r="F148" s="135">
        <v>0</v>
      </c>
      <c r="G148" s="135">
        <f t="shared" si="39"/>
        <v>340840.55999999901</v>
      </c>
      <c r="H148" s="135">
        <f t="shared" si="40"/>
        <v>0</v>
      </c>
      <c r="I148" s="136">
        <f t="shared" si="41"/>
        <v>340840.55999999901</v>
      </c>
    </row>
    <row r="149" spans="1:9">
      <c r="A149" s="27" t="s">
        <v>168</v>
      </c>
      <c r="B149" s="134">
        <v>2740904.71</v>
      </c>
      <c r="C149" s="135">
        <v>0</v>
      </c>
      <c r="D149" s="135">
        <v>0</v>
      </c>
      <c r="E149" s="135">
        <v>0</v>
      </c>
      <c r="F149" s="135">
        <v>0</v>
      </c>
      <c r="G149" s="135">
        <f t="shared" si="39"/>
        <v>2740904.71</v>
      </c>
      <c r="H149" s="135">
        <f t="shared" si="40"/>
        <v>0</v>
      </c>
      <c r="I149" s="136">
        <f t="shared" si="41"/>
        <v>2740904.71</v>
      </c>
    </row>
    <row r="150" spans="1:9">
      <c r="A150" s="27" t="s">
        <v>169</v>
      </c>
      <c r="B150" s="134">
        <v>372875.19</v>
      </c>
      <c r="C150" s="135">
        <v>0</v>
      </c>
      <c r="D150" s="135">
        <v>0</v>
      </c>
      <c r="E150" s="135">
        <v>0</v>
      </c>
      <c r="F150" s="135">
        <v>0</v>
      </c>
      <c r="G150" s="135">
        <f t="shared" si="39"/>
        <v>372875.19</v>
      </c>
      <c r="H150" s="135">
        <f t="shared" si="40"/>
        <v>0</v>
      </c>
      <c r="I150" s="136">
        <f t="shared" si="41"/>
        <v>372875.19</v>
      </c>
    </row>
    <row r="151" spans="1:9">
      <c r="A151" s="27" t="s">
        <v>170</v>
      </c>
      <c r="B151" s="134">
        <v>80643.53</v>
      </c>
      <c r="C151" s="135">
        <v>0</v>
      </c>
      <c r="D151" s="135">
        <v>0</v>
      </c>
      <c r="E151" s="135">
        <v>0</v>
      </c>
      <c r="F151" s="135">
        <v>0</v>
      </c>
      <c r="G151" s="135">
        <f t="shared" si="39"/>
        <v>80643.53</v>
      </c>
      <c r="H151" s="135">
        <f t="shared" si="40"/>
        <v>0</v>
      </c>
      <c r="I151" s="136">
        <f t="shared" si="41"/>
        <v>80643.53</v>
      </c>
    </row>
    <row r="152" spans="1:9">
      <c r="A152" s="27" t="s">
        <v>171</v>
      </c>
      <c r="B152" s="134">
        <v>1877.23</v>
      </c>
      <c r="C152" s="135">
        <v>0</v>
      </c>
      <c r="D152" s="135">
        <v>0</v>
      </c>
      <c r="E152" s="135">
        <v>0</v>
      </c>
      <c r="F152" s="135">
        <v>0</v>
      </c>
      <c r="G152" s="135">
        <f t="shared" si="39"/>
        <v>1877.23</v>
      </c>
      <c r="H152" s="135">
        <f t="shared" si="40"/>
        <v>0</v>
      </c>
      <c r="I152" s="136">
        <f t="shared" si="41"/>
        <v>1877.23</v>
      </c>
    </row>
    <row r="153" spans="1:9">
      <c r="A153" s="27" t="s">
        <v>172</v>
      </c>
      <c r="B153" s="134">
        <v>0</v>
      </c>
      <c r="C153" s="135">
        <v>0</v>
      </c>
      <c r="D153" s="135">
        <v>0</v>
      </c>
      <c r="E153" s="135">
        <v>0</v>
      </c>
      <c r="F153" s="135">
        <v>0</v>
      </c>
      <c r="G153" s="135">
        <f t="shared" si="39"/>
        <v>0</v>
      </c>
      <c r="H153" s="135">
        <f t="shared" si="40"/>
        <v>0</v>
      </c>
      <c r="I153" s="136">
        <f t="shared" si="41"/>
        <v>0</v>
      </c>
    </row>
    <row r="154" spans="1:9">
      <c r="A154" s="27" t="s">
        <v>173</v>
      </c>
      <c r="B154" s="134">
        <v>125706.38</v>
      </c>
      <c r="C154" s="135">
        <v>0</v>
      </c>
      <c r="D154" s="135">
        <v>0</v>
      </c>
      <c r="E154" s="135">
        <v>0</v>
      </c>
      <c r="F154" s="135">
        <v>0</v>
      </c>
      <c r="G154" s="135">
        <f t="shared" si="39"/>
        <v>125706.38</v>
      </c>
      <c r="H154" s="135">
        <f t="shared" si="40"/>
        <v>0</v>
      </c>
      <c r="I154" s="136">
        <f t="shared" si="41"/>
        <v>125706.38</v>
      </c>
    </row>
    <row r="155" spans="1:9">
      <c r="A155" s="27" t="s">
        <v>174</v>
      </c>
      <c r="B155" s="134">
        <v>3008943.8</v>
      </c>
      <c r="C155" s="135">
        <v>0</v>
      </c>
      <c r="D155" s="135">
        <v>0</v>
      </c>
      <c r="E155" s="135">
        <v>0</v>
      </c>
      <c r="F155" s="135">
        <v>0</v>
      </c>
      <c r="G155" s="135">
        <f t="shared" si="39"/>
        <v>3008943.8</v>
      </c>
      <c r="H155" s="135">
        <f t="shared" si="40"/>
        <v>0</v>
      </c>
      <c r="I155" s="136">
        <f t="shared" si="41"/>
        <v>3008943.8</v>
      </c>
    </row>
    <row r="156" spans="1:9">
      <c r="A156" s="27" t="s">
        <v>175</v>
      </c>
      <c r="B156" s="134">
        <v>6637104.4700000007</v>
      </c>
      <c r="C156" s="135">
        <v>0</v>
      </c>
      <c r="D156" s="135">
        <v>0</v>
      </c>
      <c r="E156" s="135">
        <v>0</v>
      </c>
      <c r="F156" s="135">
        <v>0</v>
      </c>
      <c r="G156" s="135">
        <f t="shared" si="39"/>
        <v>6637104.4700000007</v>
      </c>
      <c r="H156" s="135">
        <f t="shared" si="40"/>
        <v>0</v>
      </c>
      <c r="I156" s="136">
        <f t="shared" si="41"/>
        <v>6637104.4700000007</v>
      </c>
    </row>
    <row r="157" spans="1:9">
      <c r="A157" s="27" t="s">
        <v>176</v>
      </c>
      <c r="B157" s="134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f t="shared" si="39"/>
        <v>0</v>
      </c>
      <c r="H157" s="135">
        <f t="shared" si="40"/>
        <v>0</v>
      </c>
      <c r="I157" s="136">
        <f t="shared" si="41"/>
        <v>0</v>
      </c>
    </row>
    <row r="158" spans="1:9">
      <c r="A158" s="27" t="s">
        <v>177</v>
      </c>
      <c r="B158" s="134">
        <v>124119.28</v>
      </c>
      <c r="C158" s="135">
        <v>0</v>
      </c>
      <c r="D158" s="135">
        <v>0</v>
      </c>
      <c r="E158" s="135">
        <v>0</v>
      </c>
      <c r="F158" s="135">
        <v>0</v>
      </c>
      <c r="G158" s="135">
        <f t="shared" si="39"/>
        <v>124119.28</v>
      </c>
      <c r="H158" s="135">
        <f t="shared" si="40"/>
        <v>0</v>
      </c>
      <c r="I158" s="136">
        <f t="shared" si="41"/>
        <v>124119.28</v>
      </c>
    </row>
    <row r="159" spans="1:9">
      <c r="A159" s="27" t="s">
        <v>178</v>
      </c>
      <c r="B159" s="134">
        <v>0</v>
      </c>
      <c r="C159" s="135">
        <v>0</v>
      </c>
      <c r="D159" s="135">
        <v>0</v>
      </c>
      <c r="E159" s="135">
        <v>0</v>
      </c>
      <c r="F159" s="135">
        <v>0</v>
      </c>
      <c r="G159" s="135">
        <f t="shared" si="39"/>
        <v>0</v>
      </c>
      <c r="H159" s="135">
        <f t="shared" si="40"/>
        <v>0</v>
      </c>
      <c r="I159" s="136">
        <f t="shared" si="41"/>
        <v>0</v>
      </c>
    </row>
    <row r="160" spans="1:9">
      <c r="A160" s="27" t="s">
        <v>179</v>
      </c>
      <c r="B160" s="134">
        <v>0</v>
      </c>
      <c r="C160" s="135">
        <v>0</v>
      </c>
      <c r="D160" s="135">
        <v>0</v>
      </c>
      <c r="E160" s="135">
        <v>0</v>
      </c>
      <c r="F160" s="135">
        <v>0</v>
      </c>
      <c r="G160" s="135">
        <f t="shared" si="39"/>
        <v>0</v>
      </c>
      <c r="H160" s="135">
        <f t="shared" si="40"/>
        <v>0</v>
      </c>
      <c r="I160" s="136">
        <f t="shared" si="41"/>
        <v>0</v>
      </c>
    </row>
    <row r="161" spans="1:9">
      <c r="A161" s="27" t="s">
        <v>180</v>
      </c>
      <c r="B161" s="134">
        <v>0</v>
      </c>
      <c r="C161" s="135">
        <v>0</v>
      </c>
      <c r="D161" s="135">
        <v>0</v>
      </c>
      <c r="E161" s="135">
        <v>0</v>
      </c>
      <c r="F161" s="135">
        <v>0</v>
      </c>
      <c r="G161" s="135">
        <f t="shared" si="39"/>
        <v>0</v>
      </c>
      <c r="H161" s="135">
        <f t="shared" si="40"/>
        <v>0</v>
      </c>
      <c r="I161" s="136">
        <f t="shared" si="41"/>
        <v>0</v>
      </c>
    </row>
    <row r="162" spans="1:9">
      <c r="A162" s="27" t="s">
        <v>181</v>
      </c>
      <c r="B162" s="134">
        <v>0</v>
      </c>
      <c r="C162" s="135">
        <v>2110.77</v>
      </c>
      <c r="D162" s="135">
        <v>0</v>
      </c>
      <c r="E162" s="135">
        <v>0</v>
      </c>
      <c r="F162" s="135">
        <v>0</v>
      </c>
      <c r="G162" s="135">
        <f t="shared" si="39"/>
        <v>0</v>
      </c>
      <c r="H162" s="135">
        <f t="shared" si="40"/>
        <v>2110.77</v>
      </c>
      <c r="I162" s="136">
        <f t="shared" si="41"/>
        <v>2110.77</v>
      </c>
    </row>
    <row r="163" spans="1:9">
      <c r="A163" s="27" t="s">
        <v>182</v>
      </c>
      <c r="B163" s="134">
        <v>0</v>
      </c>
      <c r="C163" s="135">
        <v>0</v>
      </c>
      <c r="D163" s="135">
        <v>0</v>
      </c>
      <c r="E163" s="135">
        <v>0</v>
      </c>
      <c r="F163" s="135">
        <v>0</v>
      </c>
      <c r="G163" s="135">
        <f t="shared" si="39"/>
        <v>0</v>
      </c>
      <c r="H163" s="135">
        <f t="shared" si="40"/>
        <v>0</v>
      </c>
      <c r="I163" s="136">
        <f t="shared" si="41"/>
        <v>0</v>
      </c>
    </row>
    <row r="164" spans="1:9">
      <c r="A164" s="27" t="s">
        <v>183</v>
      </c>
      <c r="B164" s="134">
        <v>0</v>
      </c>
      <c r="C164" s="135">
        <v>0</v>
      </c>
      <c r="D164" s="135">
        <v>0</v>
      </c>
      <c r="E164" s="135">
        <v>0</v>
      </c>
      <c r="F164" s="135">
        <v>0</v>
      </c>
      <c r="G164" s="135">
        <f t="shared" si="39"/>
        <v>0</v>
      </c>
      <c r="H164" s="135">
        <f t="shared" si="40"/>
        <v>0</v>
      </c>
      <c r="I164" s="136">
        <f t="shared" si="41"/>
        <v>0</v>
      </c>
    </row>
    <row r="165" spans="1:9">
      <c r="A165" s="27" t="s">
        <v>184</v>
      </c>
      <c r="B165" s="137">
        <v>0</v>
      </c>
      <c r="C165" s="125">
        <v>0</v>
      </c>
      <c r="D165" s="125">
        <v>0</v>
      </c>
      <c r="E165" s="125">
        <v>0</v>
      </c>
      <c r="F165" s="125">
        <v>0</v>
      </c>
      <c r="G165" s="125">
        <f t="shared" si="39"/>
        <v>0</v>
      </c>
      <c r="H165" s="125">
        <f t="shared" si="40"/>
        <v>0</v>
      </c>
      <c r="I165" s="138">
        <f t="shared" si="41"/>
        <v>0</v>
      </c>
    </row>
    <row r="166" spans="1:9">
      <c r="A166" s="27" t="s">
        <v>185</v>
      </c>
      <c r="B166" s="134">
        <f>SUM(B138:B165)</f>
        <v>24439502.479999997</v>
      </c>
      <c r="C166" s="135">
        <f t="shared" ref="C166:I166" si="42">SUM(C138:C165)</f>
        <v>2110.77</v>
      </c>
      <c r="D166" s="135">
        <f t="shared" si="42"/>
        <v>0</v>
      </c>
      <c r="E166" s="135">
        <f t="shared" si="42"/>
        <v>0</v>
      </c>
      <c r="F166" s="135">
        <f t="shared" si="42"/>
        <v>0</v>
      </c>
      <c r="G166" s="135">
        <f t="shared" si="42"/>
        <v>24439502.479999997</v>
      </c>
      <c r="H166" s="135">
        <f t="shared" si="42"/>
        <v>2110.77</v>
      </c>
      <c r="I166" s="136">
        <f t="shared" si="42"/>
        <v>24441613.249999996</v>
      </c>
    </row>
    <row r="167" spans="1:9">
      <c r="A167" s="35" t="s">
        <v>186</v>
      </c>
      <c r="B167" s="134"/>
      <c r="C167" s="135"/>
      <c r="D167" s="135"/>
      <c r="E167" s="135"/>
      <c r="F167" s="135"/>
      <c r="G167" s="135"/>
      <c r="H167" s="135"/>
      <c r="I167" s="136"/>
    </row>
    <row r="168" spans="1:9">
      <c r="A168" s="27" t="s">
        <v>187</v>
      </c>
      <c r="B168" s="134">
        <v>2675136.02999999</v>
      </c>
      <c r="C168" s="135">
        <v>0</v>
      </c>
      <c r="D168" s="135">
        <v>0</v>
      </c>
      <c r="E168" s="135">
        <v>0</v>
      </c>
      <c r="F168" s="135">
        <v>0</v>
      </c>
      <c r="G168" s="135">
        <f t="shared" ref="G168:G203" si="43">B168+E168</f>
        <v>2675136.02999999</v>
      </c>
      <c r="H168" s="135">
        <f t="shared" ref="H168:H203" si="44">C168+F168</f>
        <v>0</v>
      </c>
      <c r="I168" s="136">
        <f t="shared" ref="I168:I203" si="45">SUM(G168:H168)</f>
        <v>2675136.02999999</v>
      </c>
    </row>
    <row r="169" spans="1:9">
      <c r="A169" s="27" t="s">
        <v>188</v>
      </c>
      <c r="B169" s="134">
        <v>1710998.21</v>
      </c>
      <c r="C169" s="135">
        <v>0</v>
      </c>
      <c r="D169" s="135">
        <v>0</v>
      </c>
      <c r="E169" s="135">
        <v>0</v>
      </c>
      <c r="F169" s="135">
        <v>0</v>
      </c>
      <c r="G169" s="135">
        <f t="shared" si="43"/>
        <v>1710998.21</v>
      </c>
      <c r="H169" s="135">
        <f t="shared" si="44"/>
        <v>0</v>
      </c>
      <c r="I169" s="136">
        <f t="shared" si="45"/>
        <v>1710998.21</v>
      </c>
    </row>
    <row r="170" spans="1:9">
      <c r="A170" s="27" t="s">
        <v>189</v>
      </c>
      <c r="B170" s="134">
        <v>1777553.1</v>
      </c>
      <c r="C170" s="135">
        <v>0</v>
      </c>
      <c r="D170" s="135">
        <v>0</v>
      </c>
      <c r="E170" s="135">
        <v>0</v>
      </c>
      <c r="F170" s="135">
        <v>0</v>
      </c>
      <c r="G170" s="135">
        <f t="shared" si="43"/>
        <v>1777553.1</v>
      </c>
      <c r="H170" s="135">
        <f t="shared" si="44"/>
        <v>0</v>
      </c>
      <c r="I170" s="136">
        <f t="shared" si="45"/>
        <v>1777553.1</v>
      </c>
    </row>
    <row r="171" spans="1:9">
      <c r="A171" s="27" t="s">
        <v>190</v>
      </c>
      <c r="B171" s="134">
        <v>2571366.84</v>
      </c>
      <c r="C171" s="135">
        <v>0</v>
      </c>
      <c r="D171" s="135">
        <v>0</v>
      </c>
      <c r="E171" s="135">
        <v>0</v>
      </c>
      <c r="F171" s="135">
        <v>0</v>
      </c>
      <c r="G171" s="135">
        <f t="shared" si="43"/>
        <v>2571366.84</v>
      </c>
      <c r="H171" s="135">
        <f t="shared" si="44"/>
        <v>0</v>
      </c>
      <c r="I171" s="136">
        <f t="shared" si="45"/>
        <v>2571366.84</v>
      </c>
    </row>
    <row r="172" spans="1:9">
      <c r="A172" s="27" t="s">
        <v>191</v>
      </c>
      <c r="B172" s="134">
        <v>4555493.0199999902</v>
      </c>
      <c r="C172" s="135">
        <v>0</v>
      </c>
      <c r="D172" s="135">
        <v>0</v>
      </c>
      <c r="E172" s="135">
        <v>0</v>
      </c>
      <c r="F172" s="135">
        <v>0</v>
      </c>
      <c r="G172" s="135">
        <f t="shared" si="43"/>
        <v>4555493.0199999902</v>
      </c>
      <c r="H172" s="135">
        <f t="shared" si="44"/>
        <v>0</v>
      </c>
      <c r="I172" s="136">
        <f t="shared" si="45"/>
        <v>4555493.0199999902</v>
      </c>
    </row>
    <row r="173" spans="1:9">
      <c r="A173" s="27" t="s">
        <v>192</v>
      </c>
      <c r="B173" s="134">
        <v>142211.94</v>
      </c>
      <c r="C173" s="135">
        <v>0</v>
      </c>
      <c r="D173" s="135">
        <v>0</v>
      </c>
      <c r="E173" s="135">
        <v>0</v>
      </c>
      <c r="F173" s="135">
        <v>0</v>
      </c>
      <c r="G173" s="135">
        <f t="shared" si="43"/>
        <v>142211.94</v>
      </c>
      <c r="H173" s="135">
        <f t="shared" si="44"/>
        <v>0</v>
      </c>
      <c r="I173" s="136">
        <f t="shared" si="45"/>
        <v>142211.94</v>
      </c>
    </row>
    <row r="174" spans="1:9">
      <c r="A174" s="27" t="s">
        <v>193</v>
      </c>
      <c r="B174" s="134">
        <v>1704988.24</v>
      </c>
      <c r="C174" s="135">
        <v>0</v>
      </c>
      <c r="D174" s="135">
        <v>0</v>
      </c>
      <c r="E174" s="135">
        <v>0</v>
      </c>
      <c r="F174" s="135">
        <v>0</v>
      </c>
      <c r="G174" s="135">
        <f t="shared" si="43"/>
        <v>1704988.24</v>
      </c>
      <c r="H174" s="135">
        <f t="shared" si="44"/>
        <v>0</v>
      </c>
      <c r="I174" s="136">
        <f t="shared" si="45"/>
        <v>1704988.24</v>
      </c>
    </row>
    <row r="175" spans="1:9">
      <c r="A175" s="27" t="s">
        <v>194</v>
      </c>
      <c r="B175" s="134">
        <v>3314701.2800000003</v>
      </c>
      <c r="C175" s="135">
        <v>0</v>
      </c>
      <c r="D175" s="135">
        <v>0</v>
      </c>
      <c r="E175" s="135">
        <v>0</v>
      </c>
      <c r="F175" s="135">
        <v>0</v>
      </c>
      <c r="G175" s="135">
        <f t="shared" si="43"/>
        <v>3314701.2800000003</v>
      </c>
      <c r="H175" s="135">
        <f t="shared" si="44"/>
        <v>0</v>
      </c>
      <c r="I175" s="136">
        <f t="shared" si="45"/>
        <v>3314701.2800000003</v>
      </c>
    </row>
    <row r="176" spans="1:9">
      <c r="A176" s="27" t="s">
        <v>195</v>
      </c>
      <c r="B176" s="134">
        <v>12068386.559999999</v>
      </c>
      <c r="C176" s="135">
        <v>0</v>
      </c>
      <c r="D176" s="135">
        <v>0</v>
      </c>
      <c r="E176" s="135">
        <v>0</v>
      </c>
      <c r="F176" s="135">
        <v>0</v>
      </c>
      <c r="G176" s="135">
        <f t="shared" si="43"/>
        <v>12068386.559999999</v>
      </c>
      <c r="H176" s="135">
        <f t="shared" si="44"/>
        <v>0</v>
      </c>
      <c r="I176" s="136">
        <f t="shared" si="45"/>
        <v>12068386.559999999</v>
      </c>
    </row>
    <row r="177" spans="1:9">
      <c r="A177" s="27" t="s">
        <v>196</v>
      </c>
      <c r="B177" s="134">
        <v>1317138.67</v>
      </c>
      <c r="C177" s="135">
        <v>0</v>
      </c>
      <c r="D177" s="135">
        <v>0</v>
      </c>
      <c r="E177" s="135">
        <v>0</v>
      </c>
      <c r="F177" s="135">
        <v>0</v>
      </c>
      <c r="G177" s="135">
        <f t="shared" si="43"/>
        <v>1317138.67</v>
      </c>
      <c r="H177" s="135">
        <f t="shared" si="44"/>
        <v>0</v>
      </c>
      <c r="I177" s="136">
        <f t="shared" si="45"/>
        <v>1317138.67</v>
      </c>
    </row>
    <row r="178" spans="1:9">
      <c r="A178" s="27" t="s">
        <v>197</v>
      </c>
      <c r="B178" s="134">
        <v>541269.58000000007</v>
      </c>
      <c r="C178" s="135">
        <v>0</v>
      </c>
      <c r="D178" s="135">
        <v>0</v>
      </c>
      <c r="E178" s="135">
        <v>0</v>
      </c>
      <c r="F178" s="135">
        <v>0</v>
      </c>
      <c r="G178" s="135">
        <f t="shared" si="43"/>
        <v>541269.58000000007</v>
      </c>
      <c r="H178" s="135">
        <f t="shared" si="44"/>
        <v>0</v>
      </c>
      <c r="I178" s="136">
        <f t="shared" si="45"/>
        <v>541269.58000000007</v>
      </c>
    </row>
    <row r="179" spans="1:9">
      <c r="A179" s="27" t="s">
        <v>198</v>
      </c>
      <c r="B179" s="134">
        <v>-4.9500000000000401</v>
      </c>
      <c r="C179" s="135">
        <v>0</v>
      </c>
      <c r="D179" s="135">
        <v>0</v>
      </c>
      <c r="E179" s="135">
        <v>0</v>
      </c>
      <c r="F179" s="135">
        <v>0</v>
      </c>
      <c r="G179" s="135">
        <f t="shared" si="43"/>
        <v>-4.9500000000000401</v>
      </c>
      <c r="H179" s="135">
        <f t="shared" si="44"/>
        <v>0</v>
      </c>
      <c r="I179" s="136">
        <f t="shared" si="45"/>
        <v>-4.9500000000000401</v>
      </c>
    </row>
    <row r="180" spans="1:9">
      <c r="A180" s="27" t="s">
        <v>199</v>
      </c>
      <c r="B180" s="134">
        <v>1486798.51</v>
      </c>
      <c r="C180" s="135">
        <v>0</v>
      </c>
      <c r="D180" s="135">
        <v>0</v>
      </c>
      <c r="E180" s="135">
        <v>0</v>
      </c>
      <c r="F180" s="135">
        <v>0</v>
      </c>
      <c r="G180" s="135">
        <f t="shared" si="43"/>
        <v>1486798.51</v>
      </c>
      <c r="H180" s="135">
        <f t="shared" si="44"/>
        <v>0</v>
      </c>
      <c r="I180" s="136">
        <f t="shared" si="45"/>
        <v>1486798.51</v>
      </c>
    </row>
    <row r="181" spans="1:9">
      <c r="A181" s="27" t="s">
        <v>200</v>
      </c>
      <c r="B181" s="134">
        <v>34730225.140000001</v>
      </c>
      <c r="C181" s="135">
        <v>0</v>
      </c>
      <c r="D181" s="135">
        <v>0</v>
      </c>
      <c r="E181" s="135">
        <v>0</v>
      </c>
      <c r="F181" s="135">
        <v>0</v>
      </c>
      <c r="G181" s="135">
        <f t="shared" si="43"/>
        <v>34730225.140000001</v>
      </c>
      <c r="H181" s="135">
        <f t="shared" si="44"/>
        <v>0</v>
      </c>
      <c r="I181" s="136">
        <f t="shared" si="45"/>
        <v>34730225.140000001</v>
      </c>
    </row>
    <row r="182" spans="1:9">
      <c r="A182" s="27" t="s">
        <v>201</v>
      </c>
      <c r="B182" s="134">
        <v>12006810.93</v>
      </c>
      <c r="C182" s="135">
        <v>0</v>
      </c>
      <c r="D182" s="135">
        <v>0</v>
      </c>
      <c r="E182" s="135">
        <v>0</v>
      </c>
      <c r="F182" s="135">
        <v>0</v>
      </c>
      <c r="G182" s="135">
        <f t="shared" si="43"/>
        <v>12006810.93</v>
      </c>
      <c r="H182" s="135">
        <f t="shared" si="44"/>
        <v>0</v>
      </c>
      <c r="I182" s="136">
        <f t="shared" si="45"/>
        <v>12006810.93</v>
      </c>
    </row>
    <row r="183" spans="1:9">
      <c r="A183" s="27" t="s">
        <v>202</v>
      </c>
      <c r="B183" s="134">
        <v>171037.47</v>
      </c>
      <c r="C183" s="135">
        <v>0</v>
      </c>
      <c r="D183" s="135">
        <v>0</v>
      </c>
      <c r="E183" s="135">
        <v>0</v>
      </c>
      <c r="F183" s="135">
        <v>0</v>
      </c>
      <c r="G183" s="135">
        <f t="shared" si="43"/>
        <v>171037.47</v>
      </c>
      <c r="H183" s="135">
        <f t="shared" si="44"/>
        <v>0</v>
      </c>
      <c r="I183" s="136">
        <f t="shared" si="45"/>
        <v>171037.47</v>
      </c>
    </row>
    <row r="184" spans="1:9">
      <c r="A184" s="27" t="s">
        <v>203</v>
      </c>
      <c r="B184" s="134">
        <v>1958091.5599999989</v>
      </c>
      <c r="C184" s="135">
        <v>0</v>
      </c>
      <c r="D184" s="135">
        <v>0</v>
      </c>
      <c r="E184" s="135">
        <v>0</v>
      </c>
      <c r="F184" s="135">
        <v>0</v>
      </c>
      <c r="G184" s="135">
        <f t="shared" si="43"/>
        <v>1958091.5599999989</v>
      </c>
      <c r="H184" s="135">
        <f t="shared" si="44"/>
        <v>0</v>
      </c>
      <c r="I184" s="136">
        <f t="shared" si="45"/>
        <v>1958091.5599999989</v>
      </c>
    </row>
    <row r="185" spans="1:9">
      <c r="A185" s="27" t="s">
        <v>204</v>
      </c>
      <c r="B185" s="134">
        <v>519036.87999999896</v>
      </c>
      <c r="C185" s="135">
        <v>0</v>
      </c>
      <c r="D185" s="135">
        <v>0</v>
      </c>
      <c r="E185" s="135">
        <v>0</v>
      </c>
      <c r="F185" s="135">
        <v>0</v>
      </c>
      <c r="G185" s="135">
        <f t="shared" si="43"/>
        <v>519036.87999999896</v>
      </c>
      <c r="H185" s="135">
        <f t="shared" si="44"/>
        <v>0</v>
      </c>
      <c r="I185" s="136">
        <f t="shared" si="45"/>
        <v>519036.87999999896</v>
      </c>
    </row>
    <row r="186" spans="1:9">
      <c r="A186" s="27" t="s">
        <v>205</v>
      </c>
      <c r="B186" s="134">
        <v>0</v>
      </c>
      <c r="C186" s="135">
        <v>0</v>
      </c>
      <c r="D186" s="135">
        <v>0</v>
      </c>
      <c r="E186" s="135">
        <v>0</v>
      </c>
      <c r="F186" s="135">
        <v>0</v>
      </c>
      <c r="G186" s="135">
        <f t="shared" si="43"/>
        <v>0</v>
      </c>
      <c r="H186" s="135">
        <f t="shared" si="44"/>
        <v>0</v>
      </c>
      <c r="I186" s="136">
        <f t="shared" si="45"/>
        <v>0</v>
      </c>
    </row>
    <row r="187" spans="1:9">
      <c r="A187" s="27" t="s">
        <v>206</v>
      </c>
      <c r="B187" s="134">
        <v>0</v>
      </c>
      <c r="C187" s="135">
        <v>2408128.4699999997</v>
      </c>
      <c r="D187" s="135">
        <v>0</v>
      </c>
      <c r="E187" s="135">
        <v>0</v>
      </c>
      <c r="F187" s="135">
        <v>0</v>
      </c>
      <c r="G187" s="135">
        <f t="shared" si="43"/>
        <v>0</v>
      </c>
      <c r="H187" s="135">
        <f t="shared" si="44"/>
        <v>2408128.4699999997</v>
      </c>
      <c r="I187" s="136">
        <f t="shared" si="45"/>
        <v>2408128.4699999997</v>
      </c>
    </row>
    <row r="188" spans="1:9">
      <c r="A188" s="27" t="s">
        <v>207</v>
      </c>
      <c r="B188" s="134">
        <v>0</v>
      </c>
      <c r="C188" s="135">
        <v>248128.58</v>
      </c>
      <c r="D188" s="135">
        <v>0</v>
      </c>
      <c r="E188" s="135">
        <v>0</v>
      </c>
      <c r="F188" s="135">
        <v>0</v>
      </c>
      <c r="G188" s="135">
        <f t="shared" si="43"/>
        <v>0</v>
      </c>
      <c r="H188" s="135">
        <f t="shared" si="44"/>
        <v>248128.58</v>
      </c>
      <c r="I188" s="136">
        <f t="shared" si="45"/>
        <v>248128.58</v>
      </c>
    </row>
    <row r="189" spans="1:9">
      <c r="A189" s="27" t="s">
        <v>208</v>
      </c>
      <c r="B189" s="134">
        <v>0</v>
      </c>
      <c r="C189" s="135">
        <v>17766601.990000002</v>
      </c>
      <c r="D189" s="135">
        <v>0</v>
      </c>
      <c r="E189" s="135">
        <v>0</v>
      </c>
      <c r="F189" s="135">
        <v>0</v>
      </c>
      <c r="G189" s="135">
        <f t="shared" si="43"/>
        <v>0</v>
      </c>
      <c r="H189" s="135">
        <f t="shared" si="44"/>
        <v>17766601.990000002</v>
      </c>
      <c r="I189" s="136">
        <f t="shared" si="45"/>
        <v>17766601.990000002</v>
      </c>
    </row>
    <row r="190" spans="1:9">
      <c r="A190" s="27" t="s">
        <v>209</v>
      </c>
      <c r="B190" s="134">
        <v>0</v>
      </c>
      <c r="C190" s="135">
        <v>1746479.5299999998</v>
      </c>
      <c r="D190" s="135">
        <v>0</v>
      </c>
      <c r="E190" s="135">
        <v>0</v>
      </c>
      <c r="F190" s="135">
        <v>0</v>
      </c>
      <c r="G190" s="135">
        <f t="shared" si="43"/>
        <v>0</v>
      </c>
      <c r="H190" s="135">
        <f t="shared" si="44"/>
        <v>1746479.5299999998</v>
      </c>
      <c r="I190" s="136">
        <f t="shared" si="45"/>
        <v>1746479.5299999998</v>
      </c>
    </row>
    <row r="191" spans="1:9">
      <c r="A191" s="27" t="s">
        <v>210</v>
      </c>
      <c r="B191" s="134">
        <v>0</v>
      </c>
      <c r="C191" s="135">
        <v>449171.91000000003</v>
      </c>
      <c r="D191" s="135">
        <v>0</v>
      </c>
      <c r="E191" s="135">
        <v>0</v>
      </c>
      <c r="F191" s="135">
        <v>0</v>
      </c>
      <c r="G191" s="135">
        <f t="shared" si="43"/>
        <v>0</v>
      </c>
      <c r="H191" s="135">
        <f t="shared" si="44"/>
        <v>449171.91000000003</v>
      </c>
      <c r="I191" s="136">
        <f t="shared" si="45"/>
        <v>449171.91000000003</v>
      </c>
    </row>
    <row r="192" spans="1:9">
      <c r="A192" s="27" t="s">
        <v>211</v>
      </c>
      <c r="B192" s="134">
        <v>0</v>
      </c>
      <c r="C192" s="135">
        <v>2859450.9699999997</v>
      </c>
      <c r="D192" s="135">
        <v>0</v>
      </c>
      <c r="E192" s="135">
        <v>0</v>
      </c>
      <c r="F192" s="135">
        <v>0</v>
      </c>
      <c r="G192" s="135">
        <f t="shared" si="43"/>
        <v>0</v>
      </c>
      <c r="H192" s="135">
        <f t="shared" si="44"/>
        <v>2859450.9699999997</v>
      </c>
      <c r="I192" s="136">
        <f t="shared" si="45"/>
        <v>2859450.9699999997</v>
      </c>
    </row>
    <row r="193" spans="1:9">
      <c r="A193" s="27" t="s">
        <v>212</v>
      </c>
      <c r="B193" s="134">
        <v>0</v>
      </c>
      <c r="C193" s="135">
        <v>3502702.8799999896</v>
      </c>
      <c r="D193" s="135">
        <v>0</v>
      </c>
      <c r="E193" s="135">
        <v>0</v>
      </c>
      <c r="F193" s="135">
        <v>0</v>
      </c>
      <c r="G193" s="135">
        <f t="shared" si="43"/>
        <v>0</v>
      </c>
      <c r="H193" s="135">
        <f t="shared" si="44"/>
        <v>3502702.8799999896</v>
      </c>
      <c r="I193" s="136">
        <f t="shared" si="45"/>
        <v>3502702.8799999896</v>
      </c>
    </row>
    <row r="194" spans="1:9">
      <c r="A194" s="27" t="s">
        <v>213</v>
      </c>
      <c r="B194" s="134">
        <v>0</v>
      </c>
      <c r="C194" s="135">
        <v>14763703.899999999</v>
      </c>
      <c r="D194" s="135">
        <v>0</v>
      </c>
      <c r="E194" s="135">
        <v>0</v>
      </c>
      <c r="F194" s="135">
        <v>0</v>
      </c>
      <c r="G194" s="135">
        <f t="shared" si="43"/>
        <v>0</v>
      </c>
      <c r="H194" s="135">
        <f t="shared" si="44"/>
        <v>14763703.899999999</v>
      </c>
      <c r="I194" s="136">
        <f t="shared" si="45"/>
        <v>14763703.899999999</v>
      </c>
    </row>
    <row r="195" spans="1:9">
      <c r="A195" s="27" t="s">
        <v>214</v>
      </c>
      <c r="B195" s="134">
        <v>0</v>
      </c>
      <c r="C195" s="135">
        <v>219295.23</v>
      </c>
      <c r="D195" s="135">
        <v>0</v>
      </c>
      <c r="E195" s="135">
        <v>0</v>
      </c>
      <c r="F195" s="135">
        <v>0</v>
      </c>
      <c r="G195" s="135">
        <f t="shared" si="43"/>
        <v>0</v>
      </c>
      <c r="H195" s="135">
        <f t="shared" si="44"/>
        <v>219295.23</v>
      </c>
      <c r="I195" s="136">
        <f t="shared" si="45"/>
        <v>219295.23</v>
      </c>
    </row>
    <row r="196" spans="1:9">
      <c r="A196" s="27" t="s">
        <v>215</v>
      </c>
      <c r="B196" s="134">
        <v>0</v>
      </c>
      <c r="C196" s="135">
        <v>58127.79</v>
      </c>
      <c r="D196" s="135">
        <v>0</v>
      </c>
      <c r="E196" s="135">
        <v>0</v>
      </c>
      <c r="F196" s="135">
        <v>0</v>
      </c>
      <c r="G196" s="135">
        <f t="shared" si="43"/>
        <v>0</v>
      </c>
      <c r="H196" s="135">
        <f t="shared" si="44"/>
        <v>58127.79</v>
      </c>
      <c r="I196" s="136">
        <f t="shared" si="45"/>
        <v>58127.79</v>
      </c>
    </row>
    <row r="197" spans="1:9">
      <c r="A197" s="27" t="s">
        <v>216</v>
      </c>
      <c r="B197" s="134">
        <v>0</v>
      </c>
      <c r="C197" s="135">
        <v>134870.25</v>
      </c>
      <c r="D197" s="135">
        <v>0</v>
      </c>
      <c r="E197" s="135">
        <v>0</v>
      </c>
      <c r="F197" s="135">
        <v>0</v>
      </c>
      <c r="G197" s="135">
        <f t="shared" si="43"/>
        <v>0</v>
      </c>
      <c r="H197" s="135">
        <f t="shared" si="44"/>
        <v>134870.25</v>
      </c>
      <c r="I197" s="136">
        <f t="shared" si="45"/>
        <v>134870.25</v>
      </c>
    </row>
    <row r="198" spans="1:9">
      <c r="A198" s="27" t="s">
        <v>217</v>
      </c>
      <c r="B198" s="134">
        <v>0</v>
      </c>
      <c r="C198" s="135">
        <v>8510356.9800000004</v>
      </c>
      <c r="D198" s="135">
        <v>0</v>
      </c>
      <c r="E198" s="135">
        <v>0</v>
      </c>
      <c r="F198" s="135">
        <v>0</v>
      </c>
      <c r="G198" s="135">
        <f t="shared" si="43"/>
        <v>0</v>
      </c>
      <c r="H198" s="135">
        <f t="shared" si="44"/>
        <v>8510356.9800000004</v>
      </c>
      <c r="I198" s="136">
        <f t="shared" si="45"/>
        <v>8510356.9800000004</v>
      </c>
    </row>
    <row r="199" spans="1:9">
      <c r="A199" s="27" t="s">
        <v>218</v>
      </c>
      <c r="B199" s="134">
        <v>0</v>
      </c>
      <c r="C199" s="135">
        <v>776080.37</v>
      </c>
      <c r="D199" s="135">
        <v>0</v>
      </c>
      <c r="E199" s="135">
        <v>0</v>
      </c>
      <c r="F199" s="135">
        <v>0</v>
      </c>
      <c r="G199" s="135">
        <f t="shared" si="43"/>
        <v>0</v>
      </c>
      <c r="H199" s="135">
        <f t="shared" si="44"/>
        <v>776080.37</v>
      </c>
      <c r="I199" s="136">
        <f t="shared" si="45"/>
        <v>776080.37</v>
      </c>
    </row>
    <row r="200" spans="1:9">
      <c r="A200" s="27" t="s">
        <v>219</v>
      </c>
      <c r="B200" s="134">
        <v>0</v>
      </c>
      <c r="C200" s="135">
        <v>356292.56999999902</v>
      </c>
      <c r="D200" s="135">
        <v>0</v>
      </c>
      <c r="E200" s="135">
        <v>0</v>
      </c>
      <c r="F200" s="135">
        <v>0</v>
      </c>
      <c r="G200" s="135">
        <f t="shared" si="43"/>
        <v>0</v>
      </c>
      <c r="H200" s="135">
        <f t="shared" si="44"/>
        <v>356292.56999999902</v>
      </c>
      <c r="I200" s="136">
        <f t="shared" si="45"/>
        <v>356292.56999999902</v>
      </c>
    </row>
    <row r="201" spans="1:9">
      <c r="A201" s="27" t="s">
        <v>220</v>
      </c>
      <c r="B201" s="134">
        <v>0</v>
      </c>
      <c r="C201" s="135">
        <v>4750713.2199999895</v>
      </c>
      <c r="D201" s="135">
        <v>0</v>
      </c>
      <c r="E201" s="135">
        <v>0</v>
      </c>
      <c r="F201" s="135">
        <v>0</v>
      </c>
      <c r="G201" s="135">
        <f t="shared" si="43"/>
        <v>0</v>
      </c>
      <c r="H201" s="135">
        <f t="shared" si="44"/>
        <v>4750713.2199999895</v>
      </c>
      <c r="I201" s="136">
        <f t="shared" si="45"/>
        <v>4750713.2199999895</v>
      </c>
    </row>
    <row r="202" spans="1:9">
      <c r="A202" s="27" t="s">
        <v>221</v>
      </c>
      <c r="B202" s="134">
        <v>0</v>
      </c>
      <c r="C202" s="135">
        <v>1038755.6799999999</v>
      </c>
      <c r="D202" s="135">
        <v>0</v>
      </c>
      <c r="E202" s="135">
        <v>0</v>
      </c>
      <c r="F202" s="135">
        <v>0</v>
      </c>
      <c r="G202" s="135">
        <f t="shared" si="43"/>
        <v>0</v>
      </c>
      <c r="H202" s="135">
        <f t="shared" si="44"/>
        <v>1038755.6799999999</v>
      </c>
      <c r="I202" s="136">
        <f t="shared" si="45"/>
        <v>1038755.6799999999</v>
      </c>
    </row>
    <row r="203" spans="1:9">
      <c r="A203" s="27" t="s">
        <v>222</v>
      </c>
      <c r="B203" s="137">
        <v>0</v>
      </c>
      <c r="C203" s="125">
        <v>585307.78</v>
      </c>
      <c r="D203" s="125">
        <v>0</v>
      </c>
      <c r="E203" s="125">
        <v>0</v>
      </c>
      <c r="F203" s="125">
        <v>0</v>
      </c>
      <c r="G203" s="125">
        <f t="shared" si="43"/>
        <v>0</v>
      </c>
      <c r="H203" s="125">
        <f t="shared" si="44"/>
        <v>585307.78</v>
      </c>
      <c r="I203" s="138">
        <f t="shared" si="45"/>
        <v>585307.78</v>
      </c>
    </row>
    <row r="204" spans="1:9">
      <c r="A204" s="27" t="s">
        <v>223</v>
      </c>
      <c r="B204" s="134">
        <f>SUM(B168:B203)</f>
        <v>83251239.00999999</v>
      </c>
      <c r="C204" s="135">
        <f t="shared" ref="C204:I204" si="46">SUM(C168:C203)</f>
        <v>60174168.099999979</v>
      </c>
      <c r="D204" s="135">
        <f t="shared" si="46"/>
        <v>0</v>
      </c>
      <c r="E204" s="135">
        <f t="shared" si="46"/>
        <v>0</v>
      </c>
      <c r="F204" s="135">
        <f t="shared" si="46"/>
        <v>0</v>
      </c>
      <c r="G204" s="135">
        <f t="shared" si="46"/>
        <v>83251239.00999999</v>
      </c>
      <c r="H204" s="135">
        <f t="shared" si="46"/>
        <v>60174168.099999979</v>
      </c>
      <c r="I204" s="136">
        <f t="shared" si="46"/>
        <v>143425407.10999998</v>
      </c>
    </row>
    <row r="205" spans="1:9">
      <c r="A205" s="28" t="s">
        <v>224</v>
      </c>
      <c r="B205" s="134"/>
      <c r="C205" s="135"/>
      <c r="D205" s="135"/>
      <c r="E205" s="135"/>
      <c r="F205" s="135"/>
      <c r="G205" s="135"/>
      <c r="H205" s="135"/>
      <c r="I205" s="136"/>
    </row>
    <row r="206" spans="1:9">
      <c r="A206" s="27" t="s">
        <v>225</v>
      </c>
      <c r="B206" s="134">
        <v>0</v>
      </c>
      <c r="C206" s="135">
        <v>0</v>
      </c>
      <c r="D206" s="135">
        <v>225454.43</v>
      </c>
      <c r="E206" s="135">
        <v>130943.875696</v>
      </c>
      <c r="F206" s="135">
        <v>94510.554304000005</v>
      </c>
      <c r="G206" s="135">
        <f t="shared" ref="G206:G210" si="47">B206+E206</f>
        <v>130943.875696</v>
      </c>
      <c r="H206" s="135">
        <f t="shared" ref="H206:H210" si="48">C206+F206</f>
        <v>94510.554304000005</v>
      </c>
      <c r="I206" s="136">
        <f t="shared" ref="I206:I210" si="49">SUM(G206:H206)</f>
        <v>225454.43</v>
      </c>
    </row>
    <row r="207" spans="1:9">
      <c r="A207" s="27" t="s">
        <v>226</v>
      </c>
      <c r="B207" s="134">
        <v>10297609.5</v>
      </c>
      <c r="C207" s="135">
        <v>7598437.6899999995</v>
      </c>
      <c r="D207" s="135">
        <v>1481683.85</v>
      </c>
      <c r="E207" s="135">
        <v>927385.88241900003</v>
      </c>
      <c r="F207" s="135">
        <v>554297.96758099901</v>
      </c>
      <c r="G207" s="135">
        <f t="shared" si="47"/>
        <v>11224995.382418999</v>
      </c>
      <c r="H207" s="135">
        <f t="shared" si="48"/>
        <v>8152735.6575809987</v>
      </c>
      <c r="I207" s="136">
        <f t="shared" si="49"/>
        <v>19377731.039999999</v>
      </c>
    </row>
    <row r="208" spans="1:9">
      <c r="A208" s="27" t="s">
        <v>227</v>
      </c>
      <c r="B208" s="134">
        <v>1111461.81</v>
      </c>
      <c r="C208" s="135">
        <v>1326243.32</v>
      </c>
      <c r="D208" s="135">
        <v>37890442.9099999</v>
      </c>
      <c r="E208" s="135">
        <v>22006769.1366239</v>
      </c>
      <c r="F208" s="135">
        <v>15883673.773375999</v>
      </c>
      <c r="G208" s="135">
        <f t="shared" si="47"/>
        <v>23118230.946623899</v>
      </c>
      <c r="H208" s="135">
        <f t="shared" si="48"/>
        <v>17209917.093375999</v>
      </c>
      <c r="I208" s="136">
        <f t="shared" si="49"/>
        <v>40328148.039999902</v>
      </c>
    </row>
    <row r="209" spans="1:9">
      <c r="A209" s="27" t="s">
        <v>228</v>
      </c>
      <c r="B209" s="134">
        <v>18738362.699999999</v>
      </c>
      <c r="C209" s="135">
        <v>4330979.2799999993</v>
      </c>
      <c r="D209" s="135">
        <v>6637.31</v>
      </c>
      <c r="E209" s="135">
        <v>4353.41</v>
      </c>
      <c r="F209" s="135">
        <v>2283.9</v>
      </c>
      <c r="G209" s="135">
        <f t="shared" si="47"/>
        <v>18742716.109999999</v>
      </c>
      <c r="H209" s="135">
        <f t="shared" si="48"/>
        <v>4333263.18</v>
      </c>
      <c r="I209" s="136">
        <f t="shared" si="49"/>
        <v>23075979.289999999</v>
      </c>
    </row>
    <row r="210" spans="1:9">
      <c r="A210" s="27" t="s">
        <v>229</v>
      </c>
      <c r="B210" s="137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f t="shared" si="47"/>
        <v>0</v>
      </c>
      <c r="H210" s="125">
        <f t="shared" si="48"/>
        <v>0</v>
      </c>
      <c r="I210" s="138">
        <f t="shared" si="49"/>
        <v>0</v>
      </c>
    </row>
    <row r="211" spans="1:9">
      <c r="A211" s="27" t="s">
        <v>230</v>
      </c>
      <c r="B211" s="134">
        <f>SUM(B206:B210)</f>
        <v>30147434.009999998</v>
      </c>
      <c r="C211" s="135">
        <f t="shared" ref="C211:I211" si="50">SUM(C206:C210)</f>
        <v>13255660.289999999</v>
      </c>
      <c r="D211" s="135">
        <f t="shared" si="50"/>
        <v>39604218.499999903</v>
      </c>
      <c r="E211" s="135">
        <f t="shared" si="50"/>
        <v>23069452.304738902</v>
      </c>
      <c r="F211" s="135">
        <f t="shared" si="50"/>
        <v>16534766.195260998</v>
      </c>
      <c r="G211" s="135">
        <f t="shared" si="50"/>
        <v>53216886.314738899</v>
      </c>
      <c r="H211" s="135">
        <f t="shared" si="50"/>
        <v>29790426.485260997</v>
      </c>
      <c r="I211" s="136">
        <f t="shared" si="50"/>
        <v>83007312.799999893</v>
      </c>
    </row>
    <row r="212" spans="1:9">
      <c r="A212" s="28" t="s">
        <v>231</v>
      </c>
      <c r="B212" s="134"/>
      <c r="C212" s="135"/>
      <c r="D212" s="135"/>
      <c r="E212" s="135"/>
      <c r="F212" s="135"/>
      <c r="G212" s="135"/>
      <c r="H212" s="135"/>
      <c r="I212" s="136"/>
    </row>
    <row r="213" spans="1:9">
      <c r="A213" s="27" t="s">
        <v>232</v>
      </c>
      <c r="B213" s="134">
        <v>17603215.82</v>
      </c>
      <c r="C213" s="135">
        <v>4890170.3499999996</v>
      </c>
      <c r="D213" s="135">
        <v>1163430.49</v>
      </c>
      <c r="E213" s="135">
        <v>675720.10132799996</v>
      </c>
      <c r="F213" s="135">
        <v>487710.38867200003</v>
      </c>
      <c r="G213" s="135">
        <f t="shared" ref="G213:G219" si="51">B213+E213</f>
        <v>18278935.921328001</v>
      </c>
      <c r="H213" s="135">
        <f t="shared" ref="H213:H219" si="52">C213+F213</f>
        <v>5377880.7386719994</v>
      </c>
      <c r="I213" s="136">
        <f t="shared" ref="I213:I219" si="53">SUM(G213:H213)</f>
        <v>23656816.66</v>
      </c>
    </row>
    <row r="214" spans="1:9">
      <c r="A214" s="27" t="s">
        <v>233</v>
      </c>
      <c r="B214" s="134">
        <v>1843574.6800000002</v>
      </c>
      <c r="C214" s="135">
        <v>533547.31999999995</v>
      </c>
      <c r="D214" s="135">
        <v>2088370.16</v>
      </c>
      <c r="E214" s="135">
        <v>1212925.4873919999</v>
      </c>
      <c r="F214" s="135">
        <v>875444.67260799999</v>
      </c>
      <c r="G214" s="135">
        <f t="shared" si="51"/>
        <v>3056500.1673920001</v>
      </c>
      <c r="H214" s="135">
        <f t="shared" si="52"/>
        <v>1408991.9926080001</v>
      </c>
      <c r="I214" s="136">
        <f t="shared" si="53"/>
        <v>4465492.16</v>
      </c>
    </row>
    <row r="215" spans="1:9">
      <c r="A215" s="27" t="s">
        <v>234</v>
      </c>
      <c r="B215" s="134">
        <v>0</v>
      </c>
      <c r="C215" s="135">
        <v>0</v>
      </c>
      <c r="D215" s="135">
        <v>1538</v>
      </c>
      <c r="E215" s="135">
        <v>893.28700800000001</v>
      </c>
      <c r="F215" s="135">
        <v>644.71299199999999</v>
      </c>
      <c r="G215" s="135">
        <f t="shared" si="51"/>
        <v>893.28700800000001</v>
      </c>
      <c r="H215" s="135">
        <f t="shared" si="52"/>
        <v>644.71299199999999</v>
      </c>
      <c r="I215" s="136">
        <f t="shared" si="53"/>
        <v>1538</v>
      </c>
    </row>
    <row r="216" spans="1:9">
      <c r="A216" s="27" t="s">
        <v>235</v>
      </c>
      <c r="B216" s="134">
        <v>0</v>
      </c>
      <c r="C216" s="135">
        <v>0</v>
      </c>
      <c r="D216" s="135">
        <v>0</v>
      </c>
      <c r="E216" s="135">
        <v>0</v>
      </c>
      <c r="F216" s="135">
        <v>0</v>
      </c>
      <c r="G216" s="135">
        <f t="shared" si="51"/>
        <v>0</v>
      </c>
      <c r="H216" s="135">
        <f t="shared" si="52"/>
        <v>0</v>
      </c>
      <c r="I216" s="136">
        <f t="shared" si="53"/>
        <v>0</v>
      </c>
    </row>
    <row r="217" spans="1:9">
      <c r="A217" s="27" t="s">
        <v>236</v>
      </c>
      <c r="B217" s="134">
        <v>1101784.58</v>
      </c>
      <c r="C217" s="135">
        <v>0</v>
      </c>
      <c r="D217" s="135">
        <v>-510279.26999999996</v>
      </c>
      <c r="E217" s="135">
        <v>-296369.97583999997</v>
      </c>
      <c r="F217" s="135">
        <v>-213909.29415999999</v>
      </c>
      <c r="G217" s="135">
        <f t="shared" si="51"/>
        <v>805414.6041600001</v>
      </c>
      <c r="H217" s="135">
        <f t="shared" si="52"/>
        <v>-213909.29415999999</v>
      </c>
      <c r="I217" s="136">
        <f t="shared" si="53"/>
        <v>591505.31000000006</v>
      </c>
    </row>
    <row r="218" spans="1:9">
      <c r="A218" s="27" t="s">
        <v>237</v>
      </c>
      <c r="B218" s="134">
        <v>0</v>
      </c>
      <c r="C218" s="135">
        <v>0</v>
      </c>
      <c r="D218" s="135">
        <v>0</v>
      </c>
      <c r="E218" s="135">
        <v>0</v>
      </c>
      <c r="F218" s="135">
        <v>0</v>
      </c>
      <c r="G218" s="135">
        <f t="shared" si="51"/>
        <v>0</v>
      </c>
      <c r="H218" s="135">
        <f t="shared" si="52"/>
        <v>0</v>
      </c>
      <c r="I218" s="136">
        <f t="shared" si="53"/>
        <v>0</v>
      </c>
    </row>
    <row r="219" spans="1:9">
      <c r="A219" s="27" t="s">
        <v>238</v>
      </c>
      <c r="B219" s="137">
        <v>0</v>
      </c>
      <c r="C219" s="125">
        <v>0</v>
      </c>
      <c r="D219" s="125">
        <v>0</v>
      </c>
      <c r="E219" s="125">
        <v>0</v>
      </c>
      <c r="F219" s="125">
        <v>0</v>
      </c>
      <c r="G219" s="125">
        <f t="shared" si="51"/>
        <v>0</v>
      </c>
      <c r="H219" s="125">
        <f t="shared" si="52"/>
        <v>0</v>
      </c>
      <c r="I219" s="138">
        <f t="shared" si="53"/>
        <v>0</v>
      </c>
    </row>
    <row r="220" spans="1:9">
      <c r="A220" s="27" t="s">
        <v>239</v>
      </c>
      <c r="B220" s="134">
        <f>SUM(B213:B219)</f>
        <v>20548575.079999998</v>
      </c>
      <c r="C220" s="135">
        <f t="shared" ref="C220:I220" si="54">SUM(C213:C219)</f>
        <v>5423717.6699999999</v>
      </c>
      <c r="D220" s="135">
        <f t="shared" si="54"/>
        <v>2743059.38</v>
      </c>
      <c r="E220" s="135">
        <f t="shared" si="54"/>
        <v>1593168.899888</v>
      </c>
      <c r="F220" s="135">
        <f t="shared" si="54"/>
        <v>1149890.4801119999</v>
      </c>
      <c r="G220" s="135">
        <f t="shared" si="54"/>
        <v>22141743.979888</v>
      </c>
      <c r="H220" s="135">
        <f t="shared" si="54"/>
        <v>6573608.1501119994</v>
      </c>
      <c r="I220" s="136">
        <f t="shared" si="54"/>
        <v>28715352.129999999</v>
      </c>
    </row>
    <row r="221" spans="1:9">
      <c r="A221" s="28" t="s">
        <v>240</v>
      </c>
      <c r="B221" s="134"/>
      <c r="C221" s="135"/>
      <c r="D221" s="135"/>
      <c r="E221" s="135"/>
      <c r="F221" s="135"/>
      <c r="G221" s="135"/>
      <c r="H221" s="135"/>
      <c r="I221" s="136"/>
    </row>
    <row r="222" spans="1:9">
      <c r="A222" s="31" t="s">
        <v>241</v>
      </c>
      <c r="B222" s="137">
        <v>97087902.950000003</v>
      </c>
      <c r="C222" s="125">
        <v>14625833.34</v>
      </c>
      <c r="D222" s="125">
        <v>0</v>
      </c>
      <c r="E222" s="125">
        <v>0</v>
      </c>
      <c r="F222" s="125">
        <v>0</v>
      </c>
      <c r="G222" s="125">
        <f t="shared" ref="G222" si="55">B222+E222</f>
        <v>97087902.950000003</v>
      </c>
      <c r="H222" s="125">
        <f t="shared" ref="H222" si="56">C222+F222</f>
        <v>14625833.34</v>
      </c>
      <c r="I222" s="138">
        <f t="shared" ref="I222" si="57">SUM(G222:H222)</f>
        <v>111713736.29000001</v>
      </c>
    </row>
    <row r="223" spans="1:9">
      <c r="A223" s="27" t="s">
        <v>242</v>
      </c>
      <c r="B223" s="134">
        <f>SUM(B222)</f>
        <v>97087902.950000003</v>
      </c>
      <c r="C223" s="135">
        <f t="shared" ref="C223:I223" si="58">SUM(C222)</f>
        <v>14625833.34</v>
      </c>
      <c r="D223" s="135">
        <f t="shared" si="58"/>
        <v>0</v>
      </c>
      <c r="E223" s="135">
        <f t="shared" si="58"/>
        <v>0</v>
      </c>
      <c r="F223" s="135">
        <f t="shared" si="58"/>
        <v>0</v>
      </c>
      <c r="G223" s="135">
        <f t="shared" si="58"/>
        <v>97087902.950000003</v>
      </c>
      <c r="H223" s="135">
        <f t="shared" si="58"/>
        <v>14625833.34</v>
      </c>
      <c r="I223" s="136">
        <f t="shared" si="58"/>
        <v>111713736.29000001</v>
      </c>
    </row>
    <row r="224" spans="1:9">
      <c r="A224" s="28" t="s">
        <v>243</v>
      </c>
      <c r="B224" s="139"/>
      <c r="C224" s="140"/>
      <c r="D224" s="140"/>
      <c r="E224" s="140"/>
      <c r="F224" s="140"/>
      <c r="G224" s="140"/>
      <c r="H224" s="140"/>
      <c r="I224" s="141"/>
    </row>
    <row r="225" spans="1:9">
      <c r="A225" s="27" t="s">
        <v>244</v>
      </c>
      <c r="B225" s="134">
        <v>4033840</v>
      </c>
      <c r="C225" s="135">
        <v>1153281.8799999999</v>
      </c>
      <c r="D225" s="135">
        <v>67192406.760000005</v>
      </c>
      <c r="E225" s="135">
        <v>44071499.777403899</v>
      </c>
      <c r="F225" s="135">
        <v>23120906.982595991</v>
      </c>
      <c r="G225" s="135">
        <f t="shared" ref="G225:G237" si="59">B225+E225</f>
        <v>48105339.777403899</v>
      </c>
      <c r="H225" s="135">
        <f t="shared" ref="H225:H237" si="60">C225+F225</f>
        <v>24274188.86259599</v>
      </c>
      <c r="I225" s="136">
        <f t="shared" ref="I225:I237" si="61">SUM(G225:H225)</f>
        <v>72379528.639999896</v>
      </c>
    </row>
    <row r="226" spans="1:9">
      <c r="A226" s="27" t="s">
        <v>245</v>
      </c>
      <c r="B226" s="134">
        <v>657466.68999999994</v>
      </c>
      <c r="C226" s="135">
        <v>353908.88999999897</v>
      </c>
      <c r="D226" s="135">
        <v>12028646.329999998</v>
      </c>
      <c r="E226" s="135">
        <v>7889588.3570140004</v>
      </c>
      <c r="F226" s="135">
        <v>4139057.9729859987</v>
      </c>
      <c r="G226" s="135">
        <f t="shared" si="59"/>
        <v>8547055.0470139999</v>
      </c>
      <c r="H226" s="135">
        <f t="shared" si="60"/>
        <v>4492966.8629859975</v>
      </c>
      <c r="I226" s="136">
        <f t="shared" si="61"/>
        <v>13040021.909999996</v>
      </c>
    </row>
    <row r="227" spans="1:9">
      <c r="A227" s="27" t="s">
        <v>246</v>
      </c>
      <c r="B227" s="134">
        <v>-77399.45</v>
      </c>
      <c r="C227" s="135">
        <v>-40605.61</v>
      </c>
      <c r="D227" s="135">
        <v>-32452563.59</v>
      </c>
      <c r="E227" s="135">
        <v>-21285636.484229002</v>
      </c>
      <c r="F227" s="135">
        <v>-11166927.105771</v>
      </c>
      <c r="G227" s="135">
        <f t="shared" si="59"/>
        <v>-21363035.934229001</v>
      </c>
      <c r="H227" s="135">
        <f t="shared" si="60"/>
        <v>-11207532.715770999</v>
      </c>
      <c r="I227" s="136">
        <f t="shared" si="61"/>
        <v>-32570568.649999999</v>
      </c>
    </row>
    <row r="228" spans="1:9">
      <c r="A228" s="27" t="s">
        <v>247</v>
      </c>
      <c r="B228" s="134">
        <v>1240343.3599999999</v>
      </c>
      <c r="C228" s="135">
        <v>1455334.11</v>
      </c>
      <c r="D228" s="135">
        <v>14868390.24</v>
      </c>
      <c r="E228" s="135">
        <v>9756306.4334030002</v>
      </c>
      <c r="F228" s="135">
        <v>5112083.806597</v>
      </c>
      <c r="G228" s="135">
        <f t="shared" si="59"/>
        <v>10996649.793403</v>
      </c>
      <c r="H228" s="135">
        <f t="shared" si="60"/>
        <v>6567417.9165970003</v>
      </c>
      <c r="I228" s="136">
        <f t="shared" si="61"/>
        <v>17564067.710000001</v>
      </c>
    </row>
    <row r="229" spans="1:9">
      <c r="A229" s="27" t="s">
        <v>248</v>
      </c>
      <c r="B229" s="134">
        <v>4700231.2699999996</v>
      </c>
      <c r="C229" s="135">
        <v>133126.68</v>
      </c>
      <c r="D229" s="135">
        <v>16481.28</v>
      </c>
      <c r="E229" s="135">
        <v>9987.6811600000001</v>
      </c>
      <c r="F229" s="135">
        <v>6493.5988400000024</v>
      </c>
      <c r="G229" s="135">
        <f t="shared" si="59"/>
        <v>4710218.9511599997</v>
      </c>
      <c r="H229" s="135">
        <f t="shared" si="60"/>
        <v>139620.27883999998</v>
      </c>
      <c r="I229" s="136">
        <f t="shared" si="61"/>
        <v>4849839.2299999995</v>
      </c>
    </row>
    <row r="230" spans="1:9">
      <c r="A230" s="27" t="s">
        <v>249</v>
      </c>
      <c r="B230" s="134">
        <v>1239537.72</v>
      </c>
      <c r="C230" s="135">
        <v>-1249224.5300000003</v>
      </c>
      <c r="D230" s="135">
        <v>6399711.6600000001</v>
      </c>
      <c r="E230" s="135">
        <v>3717360.8016959997</v>
      </c>
      <c r="F230" s="135">
        <v>2682350.858304</v>
      </c>
      <c r="G230" s="135">
        <f t="shared" si="59"/>
        <v>4956898.5216959994</v>
      </c>
      <c r="H230" s="135">
        <f t="shared" si="60"/>
        <v>1433126.3283039997</v>
      </c>
      <c r="I230" s="136">
        <f t="shared" si="61"/>
        <v>6390024.8499999996</v>
      </c>
    </row>
    <row r="231" spans="1:9">
      <c r="A231" s="27" t="s">
        <v>250</v>
      </c>
      <c r="B231" s="134">
        <v>20611510.740000002</v>
      </c>
      <c r="C231" s="135">
        <v>9276539.6999999899</v>
      </c>
      <c r="D231" s="135">
        <v>16635255.809999991</v>
      </c>
      <c r="E231" s="135">
        <v>10604783.72355199</v>
      </c>
      <c r="F231" s="135">
        <v>6030472.0864479896</v>
      </c>
      <c r="G231" s="135">
        <f t="shared" si="59"/>
        <v>31216294.463551991</v>
      </c>
      <c r="H231" s="135">
        <f t="shared" si="60"/>
        <v>15307011.78644798</v>
      </c>
      <c r="I231" s="136">
        <f t="shared" si="61"/>
        <v>46523306.24999997</v>
      </c>
    </row>
    <row r="232" spans="1:9">
      <c r="A232" s="27" t="s">
        <v>251</v>
      </c>
      <c r="B232" s="134">
        <v>7152452.7199999895</v>
      </c>
      <c r="C232" s="135">
        <v>1877378.35</v>
      </c>
      <c r="D232" s="135">
        <v>314639.7</v>
      </c>
      <c r="E232" s="135">
        <v>206372.18371399998</v>
      </c>
      <c r="F232" s="135">
        <v>108267.5162859999</v>
      </c>
      <c r="G232" s="135">
        <f t="shared" si="59"/>
        <v>7358824.9037139891</v>
      </c>
      <c r="H232" s="135">
        <f t="shared" si="60"/>
        <v>1985645.866286</v>
      </c>
      <c r="I232" s="136">
        <f t="shared" si="61"/>
        <v>9344470.7699999884</v>
      </c>
    </row>
    <row r="233" spans="1:9">
      <c r="A233" s="27" t="s">
        <v>252</v>
      </c>
      <c r="B233" s="134">
        <v>0</v>
      </c>
      <c r="C233" s="135">
        <v>0</v>
      </c>
      <c r="D233" s="135">
        <v>0</v>
      </c>
      <c r="E233" s="135">
        <v>0</v>
      </c>
      <c r="F233" s="135">
        <v>0</v>
      </c>
      <c r="G233" s="135">
        <f t="shared" si="59"/>
        <v>0</v>
      </c>
      <c r="H233" s="135">
        <f t="shared" si="60"/>
        <v>0</v>
      </c>
      <c r="I233" s="136">
        <f t="shared" si="61"/>
        <v>0</v>
      </c>
    </row>
    <row r="234" spans="1:9">
      <c r="A234" s="27" t="s">
        <v>253</v>
      </c>
      <c r="B234" s="134">
        <v>751862.14999999991</v>
      </c>
      <c r="C234" s="135">
        <v>540717.99999999895</v>
      </c>
      <c r="D234" s="135">
        <v>7106541.71</v>
      </c>
      <c r="E234" s="135">
        <v>4661180.719637</v>
      </c>
      <c r="F234" s="135">
        <v>2445360.9903629902</v>
      </c>
      <c r="G234" s="135">
        <f t="shared" si="59"/>
        <v>5413042.8696369994</v>
      </c>
      <c r="H234" s="135">
        <f t="shared" si="60"/>
        <v>2986078.9903629893</v>
      </c>
      <c r="I234" s="136">
        <f t="shared" si="61"/>
        <v>8399121.8599999882</v>
      </c>
    </row>
    <row r="235" spans="1:9">
      <c r="A235" s="27" t="s">
        <v>254</v>
      </c>
      <c r="B235" s="134">
        <v>230588.28</v>
      </c>
      <c r="C235" s="135">
        <v>0</v>
      </c>
      <c r="D235" s="135">
        <v>10035671.67999999</v>
      </c>
      <c r="E235" s="135">
        <v>6582396.9723289907</v>
      </c>
      <c r="F235" s="135">
        <v>3453274.7076709904</v>
      </c>
      <c r="G235" s="135">
        <f t="shared" si="59"/>
        <v>6812985.252328991</v>
      </c>
      <c r="H235" s="135">
        <f t="shared" si="60"/>
        <v>3453274.7076709904</v>
      </c>
      <c r="I235" s="136">
        <f t="shared" si="61"/>
        <v>10266259.959999982</v>
      </c>
    </row>
    <row r="236" spans="1:9">
      <c r="A236" s="27" t="s">
        <v>255</v>
      </c>
      <c r="B236" s="134">
        <v>0</v>
      </c>
      <c r="C236" s="135">
        <v>1191673.56</v>
      </c>
      <c r="D236" s="135">
        <v>0</v>
      </c>
      <c r="E236" s="135">
        <v>0</v>
      </c>
      <c r="F236" s="135">
        <v>0</v>
      </c>
      <c r="G236" s="135">
        <f t="shared" si="59"/>
        <v>0</v>
      </c>
      <c r="H236" s="135">
        <f t="shared" si="60"/>
        <v>1191673.56</v>
      </c>
      <c r="I236" s="136">
        <f t="shared" si="61"/>
        <v>1191673.56</v>
      </c>
    </row>
    <row r="237" spans="1:9">
      <c r="A237" s="27" t="s">
        <v>256</v>
      </c>
      <c r="B237" s="137">
        <v>1062287.879999999</v>
      </c>
      <c r="C237" s="125">
        <v>0</v>
      </c>
      <c r="D237" s="125">
        <v>23634911.539999999</v>
      </c>
      <c r="E237" s="125">
        <v>15502138.605525</v>
      </c>
      <c r="F237" s="125">
        <v>8132772.934475</v>
      </c>
      <c r="G237" s="125">
        <f t="shared" si="59"/>
        <v>16564426.485524999</v>
      </c>
      <c r="H237" s="125">
        <f t="shared" si="60"/>
        <v>8132772.934475</v>
      </c>
      <c r="I237" s="138">
        <f t="shared" si="61"/>
        <v>24697199.419999998</v>
      </c>
    </row>
    <row r="238" spans="1:9">
      <c r="A238" s="27" t="s">
        <v>257</v>
      </c>
      <c r="B238" s="134">
        <f>SUM(B225:B237)</f>
        <v>41602721.359999985</v>
      </c>
      <c r="C238" s="135">
        <f t="shared" ref="C238:I238" si="62">SUM(C225:C237)</f>
        <v>14692131.029999986</v>
      </c>
      <c r="D238" s="135">
        <f t="shared" si="62"/>
        <v>125780093.11999997</v>
      </c>
      <c r="E238" s="135">
        <f t="shared" si="62"/>
        <v>81715978.771204874</v>
      </c>
      <c r="F238" s="135">
        <f t="shared" si="62"/>
        <v>44064114.348794959</v>
      </c>
      <c r="G238" s="135">
        <f t="shared" si="62"/>
        <v>123318700.13120486</v>
      </c>
      <c r="H238" s="135">
        <f t="shared" si="62"/>
        <v>58756245.378794961</v>
      </c>
      <c r="I238" s="136">
        <f t="shared" si="62"/>
        <v>182074945.50999981</v>
      </c>
    </row>
    <row r="239" spans="1:9" ht="15.75" thickBot="1">
      <c r="A239" s="27" t="s">
        <v>258</v>
      </c>
      <c r="B239" s="148">
        <f>B136+B166+B204+B211+B220+B223+B238</f>
        <v>424245367.77999997</v>
      </c>
      <c r="C239" s="129">
        <f t="shared" ref="C239:I239" si="63">C136+C166+C204+C211+C220+C223+C238</f>
        <v>114216426.32999997</v>
      </c>
      <c r="D239" s="129">
        <f t="shared" si="63"/>
        <v>168127370.99999988</v>
      </c>
      <c r="E239" s="129">
        <f t="shared" si="63"/>
        <v>106378599.97583178</v>
      </c>
      <c r="F239" s="129">
        <f t="shared" si="63"/>
        <v>61748771.024167955</v>
      </c>
      <c r="G239" s="129">
        <f t="shared" si="63"/>
        <v>530623967.75583172</v>
      </c>
      <c r="H239" s="129">
        <f t="shared" si="63"/>
        <v>175965197.35416794</v>
      </c>
      <c r="I239" s="149">
        <f t="shared" si="63"/>
        <v>706589165.10999966</v>
      </c>
    </row>
    <row r="240" spans="1:9" ht="15.75" thickTop="1">
      <c r="A240" s="26"/>
      <c r="B240" s="150"/>
      <c r="C240" s="130"/>
      <c r="D240" s="130"/>
      <c r="E240" s="130"/>
      <c r="F240" s="130"/>
      <c r="G240" s="130"/>
      <c r="H240" s="130"/>
      <c r="I240" s="151"/>
    </row>
    <row r="241" spans="1:9">
      <c r="A241" s="27" t="s">
        <v>259</v>
      </c>
      <c r="B241" s="139"/>
      <c r="C241" s="140"/>
      <c r="D241" s="140"/>
      <c r="E241" s="140"/>
      <c r="F241" s="140"/>
      <c r="G241" s="140"/>
      <c r="H241" s="140"/>
      <c r="I241" s="141"/>
    </row>
    <row r="242" spans="1:9">
      <c r="A242" s="28" t="s">
        <v>260</v>
      </c>
      <c r="B242" s="139"/>
      <c r="C242" s="140"/>
      <c r="D242" s="140"/>
      <c r="E242" s="140"/>
      <c r="F242" s="140"/>
      <c r="G242" s="140"/>
      <c r="H242" s="140"/>
      <c r="I242" s="141"/>
    </row>
    <row r="243" spans="1:9">
      <c r="A243" s="27" t="s">
        <v>261</v>
      </c>
      <c r="B243" s="134">
        <v>316437620.68000001</v>
      </c>
      <c r="C243" s="135">
        <v>107878753.2299999</v>
      </c>
      <c r="D243" s="135">
        <v>26407590.670000002</v>
      </c>
      <c r="E243" s="135">
        <v>17320738.736311</v>
      </c>
      <c r="F243" s="135">
        <v>9086851.9336889908</v>
      </c>
      <c r="G243" s="135">
        <f t="shared" ref="G243:G244" si="64">B243+E243</f>
        <v>333758359.41631103</v>
      </c>
      <c r="H243" s="135">
        <f t="shared" ref="H243:H244" si="65">C243+F243</f>
        <v>116965605.1636889</v>
      </c>
      <c r="I243" s="136">
        <f t="shared" ref="I243:I244" si="66">SUM(G243:H243)</f>
        <v>450723964.57999992</v>
      </c>
    </row>
    <row r="244" spans="1:9">
      <c r="A244" s="27" t="s">
        <v>262</v>
      </c>
      <c r="B244" s="137">
        <v>7707061.1999999993</v>
      </c>
      <c r="C244" s="125">
        <v>149858.91</v>
      </c>
      <c r="D244" s="125">
        <v>2105.7800000000002</v>
      </c>
      <c r="E244" s="125">
        <v>1381.18</v>
      </c>
      <c r="F244" s="125">
        <v>724.6</v>
      </c>
      <c r="G244" s="125">
        <f t="shared" si="64"/>
        <v>7708442.379999999</v>
      </c>
      <c r="H244" s="125">
        <f t="shared" si="65"/>
        <v>150583.51</v>
      </c>
      <c r="I244" s="138">
        <f t="shared" si="66"/>
        <v>7859025.8899999987</v>
      </c>
    </row>
    <row r="245" spans="1:9">
      <c r="A245" s="27" t="s">
        <v>263</v>
      </c>
      <c r="B245" s="134">
        <f>SUM(B243:B244)</f>
        <v>324144681.88</v>
      </c>
      <c r="C245" s="135">
        <f t="shared" ref="C245:I245" si="67">SUM(C243:C244)</f>
        <v>108028612.1399999</v>
      </c>
      <c r="D245" s="135">
        <f t="shared" si="67"/>
        <v>26409696.450000003</v>
      </c>
      <c r="E245" s="135">
        <f t="shared" si="67"/>
        <v>17322119.916311</v>
      </c>
      <c r="F245" s="135">
        <f t="shared" si="67"/>
        <v>9087576.5336889904</v>
      </c>
      <c r="G245" s="135">
        <f t="shared" si="67"/>
        <v>341466801.79631102</v>
      </c>
      <c r="H245" s="135">
        <f t="shared" si="67"/>
        <v>117116188.6736889</v>
      </c>
      <c r="I245" s="136">
        <f t="shared" si="67"/>
        <v>458582990.46999991</v>
      </c>
    </row>
    <row r="246" spans="1:9">
      <c r="A246" s="28" t="s">
        <v>264</v>
      </c>
      <c r="B246" s="134"/>
      <c r="C246" s="135"/>
      <c r="D246" s="135"/>
      <c r="E246" s="135"/>
      <c r="F246" s="135"/>
      <c r="G246" s="135"/>
      <c r="H246" s="135"/>
      <c r="I246" s="136"/>
    </row>
    <row r="247" spans="1:9">
      <c r="A247" s="27" t="s">
        <v>265</v>
      </c>
      <c r="B247" s="134">
        <v>15706525.09</v>
      </c>
      <c r="C247" s="135">
        <v>3292939.59</v>
      </c>
      <c r="D247" s="135">
        <v>67037850.429999903</v>
      </c>
      <c r="E247" s="135">
        <v>43970126.093639001</v>
      </c>
      <c r="F247" s="135">
        <v>23067724.336360991</v>
      </c>
      <c r="G247" s="135">
        <f t="shared" ref="G247:G249" si="68">B247+E247</f>
        <v>59676651.183639005</v>
      </c>
      <c r="H247" s="135">
        <f t="shared" ref="H247:H249" si="69">C247+F247</f>
        <v>26360663.926360991</v>
      </c>
      <c r="I247" s="136">
        <f t="shared" ref="I247:I249" si="70">SUM(G247:H247)</f>
        <v>86037315.109999999</v>
      </c>
    </row>
    <row r="248" spans="1:9">
      <c r="A248" s="27" t="s">
        <v>266</v>
      </c>
      <c r="B248" s="134">
        <v>11656400.670000002</v>
      </c>
      <c r="C248" s="135">
        <v>0</v>
      </c>
      <c r="D248" s="135">
        <v>0</v>
      </c>
      <c r="E248" s="135">
        <v>0</v>
      </c>
      <c r="F248" s="135">
        <v>0</v>
      </c>
      <c r="G248" s="135">
        <f t="shared" si="68"/>
        <v>11656400.670000002</v>
      </c>
      <c r="H248" s="135">
        <f t="shared" si="69"/>
        <v>0</v>
      </c>
      <c r="I248" s="136">
        <f t="shared" si="70"/>
        <v>11656400.670000002</v>
      </c>
    </row>
    <row r="249" spans="1:9">
      <c r="A249" s="27" t="s">
        <v>267</v>
      </c>
      <c r="B249" s="137">
        <v>3557679.1</v>
      </c>
      <c r="C249" s="125">
        <v>159133.1399999999</v>
      </c>
      <c r="D249" s="125">
        <v>0</v>
      </c>
      <c r="E249" s="125">
        <v>0</v>
      </c>
      <c r="F249" s="125">
        <v>0</v>
      </c>
      <c r="G249" s="125">
        <f t="shared" si="68"/>
        <v>3557679.1</v>
      </c>
      <c r="H249" s="125">
        <f t="shared" si="69"/>
        <v>159133.1399999999</v>
      </c>
      <c r="I249" s="138">
        <f t="shared" si="70"/>
        <v>3716812.24</v>
      </c>
    </row>
    <row r="250" spans="1:9">
      <c r="A250" s="27" t="s">
        <v>268</v>
      </c>
      <c r="B250" s="134">
        <f>SUM(B247:B249)</f>
        <v>30920604.860000003</v>
      </c>
      <c r="C250" s="135">
        <f t="shared" ref="C250:I250" si="71">SUM(C247:C249)</f>
        <v>3452072.7299999995</v>
      </c>
      <c r="D250" s="135">
        <f t="shared" si="71"/>
        <v>67037850.429999903</v>
      </c>
      <c r="E250" s="135">
        <f t="shared" si="71"/>
        <v>43970126.093639001</v>
      </c>
      <c r="F250" s="135">
        <f t="shared" si="71"/>
        <v>23067724.336360991</v>
      </c>
      <c r="G250" s="135">
        <f t="shared" si="71"/>
        <v>74890730.953639001</v>
      </c>
      <c r="H250" s="135">
        <f t="shared" si="71"/>
        <v>26519797.066360991</v>
      </c>
      <c r="I250" s="136">
        <f t="shared" si="71"/>
        <v>101410528.02</v>
      </c>
    </row>
    <row r="251" spans="1:9">
      <c r="A251" s="28" t="s">
        <v>269</v>
      </c>
      <c r="B251" s="134"/>
      <c r="C251" s="135"/>
      <c r="D251" s="135"/>
      <c r="E251" s="135"/>
      <c r="F251" s="135"/>
      <c r="G251" s="135"/>
      <c r="H251" s="135"/>
      <c r="I251" s="136"/>
    </row>
    <row r="252" spans="1:9">
      <c r="A252" s="27" t="s">
        <v>270</v>
      </c>
      <c r="B252" s="137">
        <v>35645161.039999902</v>
      </c>
      <c r="C252" s="125">
        <v>0</v>
      </c>
      <c r="D252" s="125">
        <v>0</v>
      </c>
      <c r="E252" s="125">
        <v>0</v>
      </c>
      <c r="F252" s="125">
        <v>0</v>
      </c>
      <c r="G252" s="125">
        <f t="shared" ref="G252" si="72">B252+E252</f>
        <v>35645161.039999902</v>
      </c>
      <c r="H252" s="125">
        <f t="shared" ref="H252" si="73">C252+F252</f>
        <v>0</v>
      </c>
      <c r="I252" s="138">
        <f t="shared" ref="I252" si="74">SUM(G252:H252)</f>
        <v>35645161.039999902</v>
      </c>
    </row>
    <row r="253" spans="1:9">
      <c r="A253" s="27" t="s">
        <v>271</v>
      </c>
      <c r="B253" s="134">
        <f>SUM(B252)</f>
        <v>35645161.039999902</v>
      </c>
      <c r="C253" s="135">
        <f t="shared" ref="C253:I253" si="75">SUM(C252)</f>
        <v>0</v>
      </c>
      <c r="D253" s="135">
        <f t="shared" si="75"/>
        <v>0</v>
      </c>
      <c r="E253" s="135">
        <f t="shared" si="75"/>
        <v>0</v>
      </c>
      <c r="F253" s="135">
        <f t="shared" si="75"/>
        <v>0</v>
      </c>
      <c r="G253" s="135">
        <f t="shared" si="75"/>
        <v>35645161.039999902</v>
      </c>
      <c r="H253" s="135">
        <f t="shared" si="75"/>
        <v>0</v>
      </c>
      <c r="I253" s="136">
        <f t="shared" si="75"/>
        <v>35645161.039999902</v>
      </c>
    </row>
    <row r="254" spans="1:9">
      <c r="A254" s="28" t="s">
        <v>272</v>
      </c>
      <c r="B254" s="134"/>
      <c r="C254" s="135"/>
      <c r="D254" s="135"/>
      <c r="E254" s="135"/>
      <c r="F254" s="135"/>
      <c r="G254" s="135"/>
      <c r="H254" s="135"/>
      <c r="I254" s="136"/>
    </row>
    <row r="255" spans="1:9">
      <c r="A255" s="27" t="s">
        <v>273</v>
      </c>
      <c r="B255" s="134">
        <v>12780371.620000001</v>
      </c>
      <c r="C255" s="135">
        <v>8653054.5199999996</v>
      </c>
      <c r="D255" s="135">
        <v>0</v>
      </c>
      <c r="E255" s="135">
        <v>0</v>
      </c>
      <c r="F255" s="135">
        <v>0</v>
      </c>
      <c r="G255" s="135">
        <f t="shared" ref="G255:G260" si="76">B255+E255</f>
        <v>12780371.620000001</v>
      </c>
      <c r="H255" s="135">
        <f t="shared" ref="H255:H260" si="77">C255+F255</f>
        <v>8653054.5199999996</v>
      </c>
      <c r="I255" s="136">
        <f t="shared" ref="I255:I260" si="78">SUM(G255:H255)</f>
        <v>21433426.140000001</v>
      </c>
    </row>
    <row r="256" spans="1:9">
      <c r="A256" s="27" t="s">
        <v>274</v>
      </c>
      <c r="B256" s="134">
        <v>-33645162.979999997</v>
      </c>
      <c r="C256" s="135">
        <v>0</v>
      </c>
      <c r="D256" s="135">
        <v>0</v>
      </c>
      <c r="E256" s="135">
        <v>0</v>
      </c>
      <c r="F256" s="135">
        <v>0</v>
      </c>
      <c r="G256" s="135">
        <f t="shared" si="76"/>
        <v>-33645162.979999997</v>
      </c>
      <c r="H256" s="135">
        <f t="shared" si="77"/>
        <v>0</v>
      </c>
      <c r="I256" s="136">
        <f t="shared" si="78"/>
        <v>-33645162.979999997</v>
      </c>
    </row>
    <row r="257" spans="1:9">
      <c r="A257" s="27" t="s">
        <v>275</v>
      </c>
      <c r="B257" s="134">
        <v>-755388.96</v>
      </c>
      <c r="C257" s="135">
        <v>25985.040000000001</v>
      </c>
      <c r="D257" s="135">
        <v>0</v>
      </c>
      <c r="E257" s="135">
        <v>0</v>
      </c>
      <c r="F257" s="135">
        <v>0</v>
      </c>
      <c r="G257" s="135">
        <f t="shared" si="76"/>
        <v>-755388.96</v>
      </c>
      <c r="H257" s="135">
        <f t="shared" si="77"/>
        <v>25985.040000000001</v>
      </c>
      <c r="I257" s="136">
        <f t="shared" si="78"/>
        <v>-729403.91999999993</v>
      </c>
    </row>
    <row r="258" spans="1:9">
      <c r="A258" s="27" t="s">
        <v>276</v>
      </c>
      <c r="B258" s="134">
        <v>-8354.4</v>
      </c>
      <c r="C258" s="135">
        <v>90321.36</v>
      </c>
      <c r="D258" s="135">
        <v>0</v>
      </c>
      <c r="E258" s="135">
        <v>0</v>
      </c>
      <c r="F258" s="135">
        <v>0</v>
      </c>
      <c r="G258" s="135">
        <f t="shared" si="76"/>
        <v>-8354.4</v>
      </c>
      <c r="H258" s="135">
        <f t="shared" si="77"/>
        <v>90321.36</v>
      </c>
      <c r="I258" s="136">
        <f t="shared" si="78"/>
        <v>81966.960000000006</v>
      </c>
    </row>
    <row r="259" spans="1:9">
      <c r="A259" s="27" t="s">
        <v>277</v>
      </c>
      <c r="B259" s="134">
        <v>-4419.1099999999997</v>
      </c>
      <c r="C259" s="135">
        <v>0</v>
      </c>
      <c r="D259" s="135">
        <v>0</v>
      </c>
      <c r="E259" s="135">
        <v>0</v>
      </c>
      <c r="F259" s="135">
        <v>0</v>
      </c>
      <c r="G259" s="135">
        <f t="shared" si="76"/>
        <v>-4419.1099999999997</v>
      </c>
      <c r="H259" s="135">
        <f t="shared" si="77"/>
        <v>0</v>
      </c>
      <c r="I259" s="136">
        <f t="shared" si="78"/>
        <v>-4419.1099999999997</v>
      </c>
    </row>
    <row r="260" spans="1:9">
      <c r="A260" s="27" t="s">
        <v>278</v>
      </c>
      <c r="B260" s="137">
        <v>0</v>
      </c>
      <c r="C260" s="125">
        <v>0</v>
      </c>
      <c r="D260" s="125">
        <v>0</v>
      </c>
      <c r="E260" s="125">
        <v>0</v>
      </c>
      <c r="F260" s="125">
        <v>0</v>
      </c>
      <c r="G260" s="125">
        <f t="shared" si="76"/>
        <v>0</v>
      </c>
      <c r="H260" s="125">
        <f t="shared" si="77"/>
        <v>0</v>
      </c>
      <c r="I260" s="138">
        <f t="shared" si="78"/>
        <v>0</v>
      </c>
    </row>
    <row r="261" spans="1:9">
      <c r="A261" s="27" t="s">
        <v>279</v>
      </c>
      <c r="B261" s="134">
        <f>SUM(B255:B260)</f>
        <v>-21632953.829999994</v>
      </c>
      <c r="C261" s="135">
        <f t="shared" ref="C261:I261" si="79">SUM(C255:C260)</f>
        <v>8769360.9199999981</v>
      </c>
      <c r="D261" s="135">
        <f t="shared" si="79"/>
        <v>0</v>
      </c>
      <c r="E261" s="135">
        <f t="shared" si="79"/>
        <v>0</v>
      </c>
      <c r="F261" s="135">
        <f t="shared" si="79"/>
        <v>0</v>
      </c>
      <c r="G261" s="135">
        <f t="shared" si="79"/>
        <v>-21632953.829999994</v>
      </c>
      <c r="H261" s="135">
        <f t="shared" si="79"/>
        <v>8769360.9199999981</v>
      </c>
      <c r="I261" s="136">
        <f t="shared" si="79"/>
        <v>-12863592.909999995</v>
      </c>
    </row>
    <row r="262" spans="1:9">
      <c r="A262" s="28" t="s">
        <v>280</v>
      </c>
      <c r="B262" s="134"/>
      <c r="C262" s="135"/>
      <c r="D262" s="135"/>
      <c r="E262" s="135"/>
      <c r="F262" s="135"/>
      <c r="G262" s="135"/>
      <c r="H262" s="135"/>
      <c r="I262" s="136"/>
    </row>
    <row r="263" spans="1:9">
      <c r="A263" s="27" t="s">
        <v>281</v>
      </c>
      <c r="B263" s="134">
        <v>-23022790.43</v>
      </c>
      <c r="C263" s="135">
        <v>0</v>
      </c>
      <c r="D263" s="135">
        <v>0</v>
      </c>
      <c r="E263" s="135">
        <v>0</v>
      </c>
      <c r="F263" s="135">
        <v>0</v>
      </c>
      <c r="G263" s="135">
        <f t="shared" ref="G263:G264" si="80">B263+E263</f>
        <v>-23022790.43</v>
      </c>
      <c r="H263" s="135">
        <f t="shared" ref="H263:H264" si="81">C263+F263</f>
        <v>0</v>
      </c>
      <c r="I263" s="136">
        <f t="shared" ref="I263:I264" si="82">SUM(G263:H263)</f>
        <v>-23022790.43</v>
      </c>
    </row>
    <row r="264" spans="1:9">
      <c r="A264" s="27" t="s">
        <v>282</v>
      </c>
      <c r="B264" s="137">
        <v>-18638710.43</v>
      </c>
      <c r="C264" s="125">
        <v>0</v>
      </c>
      <c r="D264" s="125">
        <v>0</v>
      </c>
      <c r="E264" s="125">
        <v>0</v>
      </c>
      <c r="F264" s="125">
        <v>0</v>
      </c>
      <c r="G264" s="125">
        <f t="shared" si="80"/>
        <v>-18638710.43</v>
      </c>
      <c r="H264" s="125">
        <f t="shared" si="81"/>
        <v>0</v>
      </c>
      <c r="I264" s="138">
        <f t="shared" si="82"/>
        <v>-18638710.43</v>
      </c>
    </row>
    <row r="265" spans="1:9">
      <c r="A265" s="27" t="s">
        <v>283</v>
      </c>
      <c r="B265" s="134">
        <f>SUM(B263:B264)</f>
        <v>-41661500.859999999</v>
      </c>
      <c r="C265" s="135">
        <f t="shared" ref="C265:I265" si="83">SUM(C263:C264)</f>
        <v>0</v>
      </c>
      <c r="D265" s="135">
        <f t="shared" si="83"/>
        <v>0</v>
      </c>
      <c r="E265" s="135">
        <f t="shared" si="83"/>
        <v>0</v>
      </c>
      <c r="F265" s="135">
        <f t="shared" si="83"/>
        <v>0</v>
      </c>
      <c r="G265" s="135">
        <f t="shared" si="83"/>
        <v>-41661500.859999999</v>
      </c>
      <c r="H265" s="135">
        <f t="shared" si="83"/>
        <v>0</v>
      </c>
      <c r="I265" s="136">
        <f t="shared" si="83"/>
        <v>-41661500.859999999</v>
      </c>
    </row>
    <row r="266" spans="1:9" ht="15.75" thickBot="1">
      <c r="A266" s="27" t="s">
        <v>284</v>
      </c>
      <c r="B266" s="148">
        <f>B245+B250+B253+B261+B265</f>
        <v>327415993.08999991</v>
      </c>
      <c r="C266" s="129">
        <f t="shared" ref="C266:I266" si="84">C245+C250+C253+C261+C265</f>
        <v>120250045.7899999</v>
      </c>
      <c r="D266" s="129">
        <f t="shared" si="84"/>
        <v>93447546.879999906</v>
      </c>
      <c r="E266" s="129">
        <f t="shared" si="84"/>
        <v>61292246.009949997</v>
      </c>
      <c r="F266" s="129">
        <f t="shared" si="84"/>
        <v>32155300.870049983</v>
      </c>
      <c r="G266" s="129">
        <f t="shared" si="84"/>
        <v>388708239.09994996</v>
      </c>
      <c r="H266" s="129">
        <f t="shared" si="84"/>
        <v>152405346.66004989</v>
      </c>
      <c r="I266" s="149">
        <f t="shared" si="84"/>
        <v>541113585.75999975</v>
      </c>
    </row>
    <row r="267" spans="1:9" ht="15.75" thickTop="1">
      <c r="A267" s="27" t="s">
        <v>285</v>
      </c>
      <c r="B267" s="150"/>
      <c r="C267" s="130"/>
      <c r="D267" s="130"/>
      <c r="E267" s="130"/>
      <c r="F267" s="130"/>
      <c r="G267" s="130"/>
      <c r="H267" s="130"/>
      <c r="I267" s="151"/>
    </row>
    <row r="268" spans="1:9">
      <c r="A268" s="28" t="s">
        <v>286</v>
      </c>
      <c r="B268" s="139"/>
      <c r="C268" s="140"/>
      <c r="D268" s="140"/>
      <c r="E268" s="140"/>
      <c r="F268" s="140"/>
      <c r="G268" s="140"/>
      <c r="H268" s="140"/>
      <c r="I268" s="141"/>
    </row>
    <row r="269" spans="1:9">
      <c r="A269" s="27" t="s">
        <v>287</v>
      </c>
      <c r="B269" s="137">
        <v>230249605.22</v>
      </c>
      <c r="C269" s="125">
        <v>99336612.409999996</v>
      </c>
      <c r="D269" s="125">
        <v>6331512.4399999995</v>
      </c>
      <c r="E269" s="125">
        <v>4102931.8372919997</v>
      </c>
      <c r="F269" s="125">
        <v>2228580.6027079998</v>
      </c>
      <c r="G269" s="125">
        <f t="shared" ref="G269" si="85">B269+E269</f>
        <v>234352537.05729198</v>
      </c>
      <c r="H269" s="125">
        <f t="shared" ref="H269" si="86">C269+F269</f>
        <v>101565193.01270799</v>
      </c>
      <c r="I269" s="138">
        <f t="shared" ref="I269" si="87">SUM(G269:H269)</f>
        <v>335917730.06999999</v>
      </c>
    </row>
    <row r="270" spans="1:9">
      <c r="A270" s="27" t="s">
        <v>288</v>
      </c>
      <c r="B270" s="134">
        <f>SUM(B269)</f>
        <v>230249605.22</v>
      </c>
      <c r="C270" s="135">
        <f t="shared" ref="C270:I270" si="88">SUM(C269)</f>
        <v>99336612.409999996</v>
      </c>
      <c r="D270" s="135">
        <f t="shared" si="88"/>
        <v>6331512.4399999995</v>
      </c>
      <c r="E270" s="135">
        <f t="shared" si="88"/>
        <v>4102931.8372919997</v>
      </c>
      <c r="F270" s="135">
        <f t="shared" si="88"/>
        <v>2228580.6027079998</v>
      </c>
      <c r="G270" s="135">
        <f t="shared" si="88"/>
        <v>234352537.05729198</v>
      </c>
      <c r="H270" s="135">
        <f t="shared" si="88"/>
        <v>101565193.01270799</v>
      </c>
      <c r="I270" s="136">
        <f t="shared" si="88"/>
        <v>335917730.06999999</v>
      </c>
    </row>
    <row r="271" spans="1:9">
      <c r="A271" s="28" t="s">
        <v>289</v>
      </c>
      <c r="B271" s="139"/>
      <c r="C271" s="140"/>
      <c r="D271" s="140"/>
      <c r="E271" s="140"/>
      <c r="F271" s="140"/>
      <c r="G271" s="140"/>
      <c r="H271" s="140"/>
      <c r="I271" s="141"/>
    </row>
    <row r="272" spans="1:9">
      <c r="A272" s="27" t="s">
        <v>290</v>
      </c>
      <c r="B272" s="134">
        <v>-323052.43</v>
      </c>
      <c r="C272" s="135">
        <v>0</v>
      </c>
      <c r="D272" s="135">
        <v>0</v>
      </c>
      <c r="E272" s="135">
        <v>0</v>
      </c>
      <c r="F272" s="135">
        <v>0</v>
      </c>
      <c r="G272" s="135">
        <f t="shared" ref="G272:G273" si="89">B272+E272</f>
        <v>-323052.43</v>
      </c>
      <c r="H272" s="135">
        <f t="shared" ref="H272:H273" si="90">C272+F272</f>
        <v>0</v>
      </c>
      <c r="I272" s="136">
        <f t="shared" ref="I272:I273" si="91">SUM(G272:H272)</f>
        <v>-323052.43</v>
      </c>
    </row>
    <row r="273" spans="1:10">
      <c r="A273" s="27" t="s">
        <v>290</v>
      </c>
      <c r="B273" s="137">
        <v>23164607.460000001</v>
      </c>
      <c r="C273" s="125">
        <v>31944158.879999999</v>
      </c>
      <c r="D273" s="125">
        <v>0</v>
      </c>
      <c r="E273" s="125">
        <v>0</v>
      </c>
      <c r="F273" s="125">
        <v>0</v>
      </c>
      <c r="G273" s="125">
        <f t="shared" si="89"/>
        <v>23164607.460000001</v>
      </c>
      <c r="H273" s="125">
        <f t="shared" si="90"/>
        <v>31944158.879999999</v>
      </c>
      <c r="I273" s="138">
        <f t="shared" si="91"/>
        <v>55108766.340000004</v>
      </c>
    </row>
    <row r="274" spans="1:10">
      <c r="A274" s="27" t="s">
        <v>291</v>
      </c>
      <c r="B274" s="134">
        <f t="shared" ref="B274:I274" si="92">SUM(B272:B273)</f>
        <v>22841555.030000001</v>
      </c>
      <c r="C274" s="135">
        <f t="shared" si="92"/>
        <v>31944158.879999999</v>
      </c>
      <c r="D274" s="135">
        <f t="shared" si="92"/>
        <v>0</v>
      </c>
      <c r="E274" s="135">
        <f t="shared" si="92"/>
        <v>0</v>
      </c>
      <c r="F274" s="135">
        <f t="shared" si="92"/>
        <v>0</v>
      </c>
      <c r="G274" s="135">
        <f t="shared" si="92"/>
        <v>22841555.030000001</v>
      </c>
      <c r="H274" s="135">
        <f t="shared" si="92"/>
        <v>31944158.879999999</v>
      </c>
      <c r="I274" s="136">
        <f t="shared" si="92"/>
        <v>54785713.910000004</v>
      </c>
    </row>
    <row r="275" spans="1:10">
      <c r="A275" s="28" t="s">
        <v>292</v>
      </c>
      <c r="B275" s="139"/>
      <c r="C275" s="140"/>
      <c r="D275" s="140"/>
      <c r="E275" s="140"/>
      <c r="F275" s="140"/>
      <c r="G275" s="140"/>
      <c r="H275" s="140"/>
      <c r="I275" s="141"/>
    </row>
    <row r="276" spans="1:10">
      <c r="A276" s="27" t="s">
        <v>293</v>
      </c>
      <c r="B276" s="134">
        <v>177018209.93000001</v>
      </c>
      <c r="C276" s="135">
        <v>46080716.039999999</v>
      </c>
      <c r="D276" s="135">
        <v>0</v>
      </c>
      <c r="E276" s="135">
        <v>0</v>
      </c>
      <c r="F276" s="135">
        <v>0</v>
      </c>
      <c r="G276" s="135">
        <f t="shared" ref="G276:G278" si="93">B276+E276</f>
        <v>177018209.93000001</v>
      </c>
      <c r="H276" s="135">
        <f t="shared" ref="H276:H278" si="94">C276+F276</f>
        <v>46080716.039999999</v>
      </c>
      <c r="I276" s="136">
        <f t="shared" ref="I276:I278" si="95">SUM(G276:H276)</f>
        <v>223098925.97</v>
      </c>
    </row>
    <row r="277" spans="1:10">
      <c r="A277" s="27" t="s">
        <v>294</v>
      </c>
      <c r="B277" s="134">
        <v>-138110502.37</v>
      </c>
      <c r="C277" s="135">
        <v>-55638846.629999995</v>
      </c>
      <c r="D277" s="135">
        <v>0</v>
      </c>
      <c r="E277" s="135">
        <v>0</v>
      </c>
      <c r="F277" s="135">
        <v>0</v>
      </c>
      <c r="G277" s="135">
        <f t="shared" si="93"/>
        <v>-138110502.37</v>
      </c>
      <c r="H277" s="135">
        <f t="shared" si="94"/>
        <v>-55638846.629999995</v>
      </c>
      <c r="I277" s="136">
        <f t="shared" si="95"/>
        <v>-193749349</v>
      </c>
    </row>
    <row r="278" spans="1:10">
      <c r="A278" s="27" t="s">
        <v>295</v>
      </c>
      <c r="B278" s="137">
        <v>0</v>
      </c>
      <c r="C278" s="125">
        <v>0</v>
      </c>
      <c r="D278" s="125">
        <v>0</v>
      </c>
      <c r="E278" s="125">
        <v>0</v>
      </c>
      <c r="F278" s="125">
        <v>0</v>
      </c>
      <c r="G278" s="125">
        <f t="shared" si="93"/>
        <v>0</v>
      </c>
      <c r="H278" s="125">
        <f t="shared" si="94"/>
        <v>0</v>
      </c>
      <c r="I278" s="138">
        <f t="shared" si="95"/>
        <v>0</v>
      </c>
    </row>
    <row r="279" spans="1:10">
      <c r="A279" s="27" t="s">
        <v>296</v>
      </c>
      <c r="B279" s="134">
        <f>SUM(B276:B278)</f>
        <v>38907707.560000002</v>
      </c>
      <c r="C279" s="135">
        <f t="shared" ref="C279:I279" si="96">SUM(C276:C278)</f>
        <v>-9558130.5899999961</v>
      </c>
      <c r="D279" s="135">
        <f t="shared" si="96"/>
        <v>0</v>
      </c>
      <c r="E279" s="135">
        <f t="shared" si="96"/>
        <v>0</v>
      </c>
      <c r="F279" s="135">
        <f t="shared" si="96"/>
        <v>0</v>
      </c>
      <c r="G279" s="135">
        <f t="shared" si="96"/>
        <v>38907707.560000002</v>
      </c>
      <c r="H279" s="135">
        <f t="shared" si="96"/>
        <v>-9558130.5899999961</v>
      </c>
      <c r="I279" s="136">
        <f t="shared" si="96"/>
        <v>29349576.969999999</v>
      </c>
    </row>
    <row r="280" spans="1:10">
      <c r="A280" s="26"/>
      <c r="B280" s="137"/>
      <c r="C280" s="125"/>
      <c r="D280" s="125"/>
      <c r="E280" s="125"/>
      <c r="F280" s="125"/>
      <c r="G280" s="125"/>
      <c r="H280" s="125"/>
      <c r="I280" s="138"/>
    </row>
    <row r="281" spans="1:10" ht="15.75" thickBot="1">
      <c r="A281" s="25" t="s">
        <v>6</v>
      </c>
      <c r="B281" s="146">
        <f t="shared" ref="B281:I281" si="97">B64-B239-B266-B270-B274-B279</f>
        <v>565051913.20000076</v>
      </c>
      <c r="C281" s="128">
        <f t="shared" si="97"/>
        <v>197859512.21000105</v>
      </c>
      <c r="D281" s="128">
        <f t="shared" si="97"/>
        <v>-267906430.31999978</v>
      </c>
      <c r="E281" s="128">
        <f t="shared" si="97"/>
        <v>-171773777.82307377</v>
      </c>
      <c r="F281" s="128">
        <f t="shared" si="97"/>
        <v>-96132652.496925935</v>
      </c>
      <c r="G281" s="128">
        <f t="shared" si="97"/>
        <v>393278135.37692696</v>
      </c>
      <c r="H281" s="128">
        <f t="shared" si="97"/>
        <v>101726859.7130751</v>
      </c>
      <c r="I281" s="147">
        <f t="shared" si="97"/>
        <v>495004995.09000242</v>
      </c>
    </row>
    <row r="282" spans="1:10" ht="15.75" thickTop="1">
      <c r="A282" s="26"/>
      <c r="B282" s="139"/>
      <c r="C282" s="140"/>
      <c r="D282" s="140"/>
      <c r="E282" s="140"/>
      <c r="F282" s="140"/>
      <c r="G282" s="140"/>
      <c r="H282" s="140"/>
      <c r="I282" s="141"/>
    </row>
    <row r="283" spans="1:10">
      <c r="A283" s="25" t="s">
        <v>5</v>
      </c>
      <c r="B283" s="139"/>
      <c r="C283" s="140"/>
      <c r="D283" s="140"/>
      <c r="E283" s="140"/>
      <c r="F283" s="140"/>
      <c r="G283" s="140"/>
      <c r="H283" s="140"/>
      <c r="I283" s="141"/>
    </row>
    <row r="284" spans="1:10">
      <c r="A284" s="28" t="s">
        <v>297</v>
      </c>
      <c r="B284" s="139"/>
      <c r="C284" s="140"/>
      <c r="D284" s="140"/>
      <c r="E284" s="140"/>
      <c r="F284" s="140"/>
      <c r="G284" s="140"/>
      <c r="H284" s="140"/>
      <c r="I284" s="141"/>
    </row>
    <row r="285" spans="1:10">
      <c r="A285" s="27" t="s">
        <v>298</v>
      </c>
      <c r="B285" s="134">
        <v>434470.19</v>
      </c>
      <c r="C285" s="135">
        <v>0</v>
      </c>
      <c r="D285" s="135">
        <v>0</v>
      </c>
      <c r="E285" s="135">
        <v>-53.73</v>
      </c>
      <c r="F285" s="135">
        <v>53.73</v>
      </c>
      <c r="G285" s="135">
        <f t="shared" ref="G285:G308" si="98">B285+E285</f>
        <v>434416.46</v>
      </c>
      <c r="H285" s="135">
        <f t="shared" ref="H285:H308" si="99">C285+F285</f>
        <v>53.73</v>
      </c>
      <c r="I285" s="136">
        <f t="shared" ref="I285:I308" si="100">SUM(G285:H285)</f>
        <v>434470.19</v>
      </c>
    </row>
    <row r="286" spans="1:10">
      <c r="A286" s="27" t="s">
        <v>299</v>
      </c>
      <c r="B286" s="134">
        <v>0</v>
      </c>
      <c r="C286" s="135">
        <v>0</v>
      </c>
      <c r="D286" s="135">
        <v>-35064732.5499999</v>
      </c>
      <c r="E286" s="135">
        <v>-22999994.788598001</v>
      </c>
      <c r="F286" s="135">
        <v>-12064737.761401989</v>
      </c>
      <c r="G286" s="135">
        <f t="shared" si="98"/>
        <v>-22999994.788598001</v>
      </c>
      <c r="H286" s="135">
        <f t="shared" si="99"/>
        <v>-12064737.761401989</v>
      </c>
      <c r="I286" s="136">
        <f t="shared" si="100"/>
        <v>-35064732.54999999</v>
      </c>
      <c r="J286" s="78"/>
    </row>
    <row r="287" spans="1:10">
      <c r="A287" s="27" t="s">
        <v>300</v>
      </c>
      <c r="B287" s="134">
        <v>0</v>
      </c>
      <c r="C287" s="135">
        <v>0</v>
      </c>
      <c r="D287" s="135">
        <v>1773037.4600000097</v>
      </c>
      <c r="E287" s="135">
        <v>1163012.2307350202</v>
      </c>
      <c r="F287" s="135">
        <v>610025.22926500288</v>
      </c>
      <c r="G287" s="135">
        <f t="shared" si="98"/>
        <v>1163012.2307350202</v>
      </c>
      <c r="H287" s="135">
        <f t="shared" si="99"/>
        <v>610025.22926500288</v>
      </c>
      <c r="I287" s="136">
        <f t="shared" si="100"/>
        <v>1773037.4600000232</v>
      </c>
    </row>
    <row r="288" spans="1:10">
      <c r="A288" s="27" t="s">
        <v>301</v>
      </c>
      <c r="B288" s="134">
        <v>0</v>
      </c>
      <c r="C288" s="135">
        <v>0</v>
      </c>
      <c r="D288" s="135">
        <v>0</v>
      </c>
      <c r="E288" s="135">
        <v>0</v>
      </c>
      <c r="F288" s="135">
        <v>0</v>
      </c>
      <c r="G288" s="135">
        <f t="shared" si="98"/>
        <v>0</v>
      </c>
      <c r="H288" s="135">
        <f t="shared" si="99"/>
        <v>0</v>
      </c>
      <c r="I288" s="136">
        <f t="shared" si="100"/>
        <v>0</v>
      </c>
    </row>
    <row r="289" spans="1:9">
      <c r="A289" s="27" t="s">
        <v>302</v>
      </c>
      <c r="B289" s="134">
        <v>0</v>
      </c>
      <c r="C289" s="135">
        <v>0</v>
      </c>
      <c r="D289" s="135">
        <v>-501689.17000000004</v>
      </c>
      <c r="E289" s="135">
        <v>-329057.93051400001</v>
      </c>
      <c r="F289" s="135">
        <v>-172631.23948600001</v>
      </c>
      <c r="G289" s="135">
        <f t="shared" si="98"/>
        <v>-329057.93051400001</v>
      </c>
      <c r="H289" s="135">
        <f t="shared" si="99"/>
        <v>-172631.23948600001</v>
      </c>
      <c r="I289" s="136">
        <f t="shared" si="100"/>
        <v>-501689.17000000004</v>
      </c>
    </row>
    <row r="290" spans="1:9">
      <c r="A290" s="27" t="s">
        <v>303</v>
      </c>
      <c r="B290" s="134">
        <v>0</v>
      </c>
      <c r="C290" s="135">
        <v>0</v>
      </c>
      <c r="D290" s="135">
        <v>363013.95999999996</v>
      </c>
      <c r="E290" s="135">
        <v>238100.96762899999</v>
      </c>
      <c r="F290" s="135">
        <v>124912.9923709999</v>
      </c>
      <c r="G290" s="135">
        <f t="shared" si="98"/>
        <v>238100.96762899999</v>
      </c>
      <c r="H290" s="135">
        <f t="shared" si="99"/>
        <v>124912.9923709999</v>
      </c>
      <c r="I290" s="136">
        <f t="shared" si="100"/>
        <v>363013.9599999999</v>
      </c>
    </row>
    <row r="291" spans="1:9">
      <c r="A291" s="27" t="s">
        <v>304</v>
      </c>
      <c r="B291" s="134">
        <v>0</v>
      </c>
      <c r="C291" s="135">
        <v>0</v>
      </c>
      <c r="D291" s="135">
        <v>-39203175.43</v>
      </c>
      <c r="E291" s="135">
        <v>-25713362.743780002</v>
      </c>
      <c r="F291" s="135">
        <v>-13489812.68621999</v>
      </c>
      <c r="G291" s="135">
        <f t="shared" si="98"/>
        <v>-25713362.743780002</v>
      </c>
      <c r="H291" s="135">
        <f t="shared" si="99"/>
        <v>-13489812.68621999</v>
      </c>
      <c r="I291" s="136">
        <f t="shared" si="100"/>
        <v>-39203175.429999992</v>
      </c>
    </row>
    <row r="292" spans="1:9">
      <c r="A292" s="27" t="s">
        <v>305</v>
      </c>
      <c r="B292" s="134">
        <v>0</v>
      </c>
      <c r="C292" s="135">
        <v>0</v>
      </c>
      <c r="D292" s="135">
        <v>0</v>
      </c>
      <c r="E292" s="135">
        <v>0</v>
      </c>
      <c r="F292" s="135">
        <v>0</v>
      </c>
      <c r="G292" s="135">
        <f t="shared" si="98"/>
        <v>0</v>
      </c>
      <c r="H292" s="135">
        <f t="shared" si="99"/>
        <v>0</v>
      </c>
      <c r="I292" s="136">
        <f t="shared" si="100"/>
        <v>0</v>
      </c>
    </row>
    <row r="293" spans="1:9">
      <c r="A293" s="27" t="s">
        <v>306</v>
      </c>
      <c r="B293" s="134">
        <v>0</v>
      </c>
      <c r="C293" s="135">
        <v>0</v>
      </c>
      <c r="D293" s="135">
        <v>44832237.609999999</v>
      </c>
      <c r="E293" s="135">
        <v>29405479.518071998</v>
      </c>
      <c r="F293" s="135">
        <v>15426758.09192799</v>
      </c>
      <c r="G293" s="135">
        <f t="shared" si="98"/>
        <v>29405479.518071998</v>
      </c>
      <c r="H293" s="135">
        <f t="shared" si="99"/>
        <v>15426758.09192799</v>
      </c>
      <c r="I293" s="136">
        <f t="shared" si="100"/>
        <v>44832237.609999985</v>
      </c>
    </row>
    <row r="294" spans="1:9">
      <c r="A294" s="27" t="s">
        <v>307</v>
      </c>
      <c r="B294" s="134">
        <v>0</v>
      </c>
      <c r="C294" s="135">
        <v>0</v>
      </c>
      <c r="D294" s="135">
        <v>-41250</v>
      </c>
      <c r="E294" s="135">
        <v>-27055.88</v>
      </c>
      <c r="F294" s="135">
        <v>-14194.12</v>
      </c>
      <c r="G294" s="135">
        <f t="shared" si="98"/>
        <v>-27055.88</v>
      </c>
      <c r="H294" s="135">
        <f t="shared" si="99"/>
        <v>-14194.12</v>
      </c>
      <c r="I294" s="136">
        <f t="shared" si="100"/>
        <v>-41250</v>
      </c>
    </row>
    <row r="295" spans="1:9">
      <c r="A295" s="27" t="s">
        <v>308</v>
      </c>
      <c r="B295" s="134">
        <v>0</v>
      </c>
      <c r="C295" s="135">
        <v>0</v>
      </c>
      <c r="D295" s="135">
        <v>541432</v>
      </c>
      <c r="E295" s="135">
        <v>355125.25120000006</v>
      </c>
      <c r="F295" s="135">
        <v>186306.7488</v>
      </c>
      <c r="G295" s="135">
        <f t="shared" si="98"/>
        <v>355125.25120000006</v>
      </c>
      <c r="H295" s="135">
        <f t="shared" si="99"/>
        <v>186306.7488</v>
      </c>
      <c r="I295" s="136">
        <f t="shared" si="100"/>
        <v>541432</v>
      </c>
    </row>
    <row r="296" spans="1:9">
      <c r="A296" s="27" t="s">
        <v>309</v>
      </c>
      <c r="B296" s="134">
        <v>0</v>
      </c>
      <c r="C296" s="135">
        <v>0</v>
      </c>
      <c r="D296" s="135">
        <v>-6407863.9000000004</v>
      </c>
      <c r="E296" s="135">
        <v>-4202917.8513479996</v>
      </c>
      <c r="F296" s="135">
        <v>-2204946.04865199</v>
      </c>
      <c r="G296" s="135">
        <f t="shared" si="98"/>
        <v>-4202917.8513479996</v>
      </c>
      <c r="H296" s="135">
        <f t="shared" si="99"/>
        <v>-2204946.04865199</v>
      </c>
      <c r="I296" s="136">
        <f t="shared" si="100"/>
        <v>-6407863.8999999892</v>
      </c>
    </row>
    <row r="297" spans="1:9">
      <c r="A297" s="27" t="s">
        <v>310</v>
      </c>
      <c r="B297" s="134">
        <v>-7096707.0499999896</v>
      </c>
      <c r="C297" s="135">
        <v>-5987032.7499999898</v>
      </c>
      <c r="D297" s="135">
        <v>-4106818.11</v>
      </c>
      <c r="E297" s="135">
        <v>-2693661.9997919998</v>
      </c>
      <c r="F297" s="135">
        <v>-1413156.1102079991</v>
      </c>
      <c r="G297" s="135">
        <f t="shared" si="98"/>
        <v>-9790369.0497919898</v>
      </c>
      <c r="H297" s="135">
        <f t="shared" si="99"/>
        <v>-7400188.8602079889</v>
      </c>
      <c r="I297" s="136">
        <f t="shared" si="100"/>
        <v>-17190557.909999978</v>
      </c>
    </row>
    <row r="298" spans="1:9">
      <c r="A298" s="27" t="s">
        <v>311</v>
      </c>
      <c r="B298" s="134">
        <v>-66426</v>
      </c>
      <c r="C298" s="135">
        <v>-8000</v>
      </c>
      <c r="D298" s="135">
        <v>-10059.380000000081</v>
      </c>
      <c r="E298" s="135">
        <v>-6597.9557050000494</v>
      </c>
      <c r="F298" s="135">
        <v>-3461.4242950000198</v>
      </c>
      <c r="G298" s="135">
        <f t="shared" si="98"/>
        <v>-73023.955705000044</v>
      </c>
      <c r="H298" s="135">
        <f t="shared" si="99"/>
        <v>-11461.424295000019</v>
      </c>
      <c r="I298" s="136">
        <f t="shared" si="100"/>
        <v>-84485.380000000063</v>
      </c>
    </row>
    <row r="299" spans="1:9">
      <c r="A299" s="27" t="s">
        <v>312</v>
      </c>
      <c r="B299" s="134">
        <v>-67090.289999999994</v>
      </c>
      <c r="C299" s="135">
        <v>0</v>
      </c>
      <c r="D299" s="135">
        <v>0</v>
      </c>
      <c r="E299" s="135">
        <v>0</v>
      </c>
      <c r="F299" s="135">
        <v>0</v>
      </c>
      <c r="G299" s="135">
        <f t="shared" si="98"/>
        <v>-67090.289999999994</v>
      </c>
      <c r="H299" s="135">
        <f t="shared" si="99"/>
        <v>0</v>
      </c>
      <c r="I299" s="136">
        <f t="shared" si="100"/>
        <v>-67090.289999999994</v>
      </c>
    </row>
    <row r="300" spans="1:9">
      <c r="A300" s="27" t="s">
        <v>313</v>
      </c>
      <c r="B300" s="134">
        <v>0</v>
      </c>
      <c r="C300" s="135">
        <v>0</v>
      </c>
      <c r="D300" s="135">
        <v>0</v>
      </c>
      <c r="E300" s="135">
        <v>0</v>
      </c>
      <c r="F300" s="135">
        <v>0</v>
      </c>
      <c r="G300" s="135">
        <f t="shared" si="98"/>
        <v>0</v>
      </c>
      <c r="H300" s="135">
        <f t="shared" si="99"/>
        <v>0</v>
      </c>
      <c r="I300" s="136">
        <f t="shared" si="100"/>
        <v>0</v>
      </c>
    </row>
    <row r="301" spans="1:9">
      <c r="A301" s="27" t="s">
        <v>314</v>
      </c>
      <c r="B301" s="134">
        <v>-4229181.78</v>
      </c>
      <c r="C301" s="135">
        <v>0</v>
      </c>
      <c r="D301" s="135">
        <v>0</v>
      </c>
      <c r="E301" s="135">
        <v>0</v>
      </c>
      <c r="F301" s="135">
        <v>0</v>
      </c>
      <c r="G301" s="135">
        <f t="shared" si="98"/>
        <v>-4229181.78</v>
      </c>
      <c r="H301" s="135">
        <f t="shared" si="99"/>
        <v>0</v>
      </c>
      <c r="I301" s="136">
        <f t="shared" si="100"/>
        <v>-4229181.78</v>
      </c>
    </row>
    <row r="302" spans="1:9">
      <c r="A302" s="27" t="s">
        <v>315</v>
      </c>
      <c r="B302" s="134">
        <v>0</v>
      </c>
      <c r="C302" s="135">
        <v>0</v>
      </c>
      <c r="D302" s="135">
        <v>0</v>
      </c>
      <c r="E302" s="135">
        <v>0</v>
      </c>
      <c r="F302" s="135">
        <v>0</v>
      </c>
      <c r="G302" s="135">
        <f t="shared" si="98"/>
        <v>0</v>
      </c>
      <c r="H302" s="135">
        <f t="shared" si="99"/>
        <v>0</v>
      </c>
      <c r="I302" s="136">
        <f t="shared" si="100"/>
        <v>0</v>
      </c>
    </row>
    <row r="303" spans="1:9">
      <c r="A303" s="27" t="s">
        <v>316</v>
      </c>
      <c r="B303" s="134">
        <v>0</v>
      </c>
      <c r="C303" s="135">
        <v>0</v>
      </c>
      <c r="D303" s="135">
        <v>0</v>
      </c>
      <c r="E303" s="135">
        <v>0</v>
      </c>
      <c r="F303" s="135">
        <v>0</v>
      </c>
      <c r="G303" s="135">
        <f t="shared" si="98"/>
        <v>0</v>
      </c>
      <c r="H303" s="135">
        <f t="shared" si="99"/>
        <v>0</v>
      </c>
      <c r="I303" s="136">
        <f t="shared" si="100"/>
        <v>0</v>
      </c>
    </row>
    <row r="304" spans="1:9">
      <c r="A304" s="27" t="s">
        <v>317</v>
      </c>
      <c r="B304" s="134">
        <v>629.97</v>
      </c>
      <c r="C304" s="135">
        <v>0</v>
      </c>
      <c r="D304" s="135">
        <v>60927</v>
      </c>
      <c r="E304" s="135">
        <v>39962.001428000003</v>
      </c>
      <c r="F304" s="135">
        <v>20964.998571999997</v>
      </c>
      <c r="G304" s="135">
        <f t="shared" si="98"/>
        <v>40591.971428000004</v>
      </c>
      <c r="H304" s="135">
        <f t="shared" si="99"/>
        <v>20964.998571999997</v>
      </c>
      <c r="I304" s="136">
        <f t="shared" si="100"/>
        <v>61556.97</v>
      </c>
    </row>
    <row r="305" spans="1:9">
      <c r="A305" s="27" t="s">
        <v>318</v>
      </c>
      <c r="B305" s="134">
        <v>0</v>
      </c>
      <c r="C305" s="135">
        <v>0</v>
      </c>
      <c r="D305" s="135">
        <v>-1763633.43</v>
      </c>
      <c r="E305" s="135">
        <v>-1156767.1637599999</v>
      </c>
      <c r="F305" s="135">
        <v>-606866.26623999898</v>
      </c>
      <c r="G305" s="135">
        <f t="shared" si="98"/>
        <v>-1156767.1637599999</v>
      </c>
      <c r="H305" s="135">
        <f t="shared" si="99"/>
        <v>-606866.26623999898</v>
      </c>
      <c r="I305" s="136">
        <f t="shared" si="100"/>
        <v>-1763633.4299999988</v>
      </c>
    </row>
    <row r="306" spans="1:9">
      <c r="A306" s="27" t="s">
        <v>319</v>
      </c>
      <c r="B306" s="134">
        <v>11000</v>
      </c>
      <c r="C306" s="135">
        <v>0</v>
      </c>
      <c r="D306" s="135">
        <v>436168.74</v>
      </c>
      <c r="E306" s="135">
        <v>286083.076566</v>
      </c>
      <c r="F306" s="135">
        <v>150085.663433999</v>
      </c>
      <c r="G306" s="135">
        <f t="shared" si="98"/>
        <v>297083.076566</v>
      </c>
      <c r="H306" s="135">
        <f t="shared" si="99"/>
        <v>150085.663433999</v>
      </c>
      <c r="I306" s="136">
        <f t="shared" si="100"/>
        <v>447168.739999999</v>
      </c>
    </row>
    <row r="307" spans="1:9">
      <c r="A307" s="27" t="s">
        <v>320</v>
      </c>
      <c r="B307" s="134">
        <v>540286.36</v>
      </c>
      <c r="C307" s="135">
        <v>283446.39</v>
      </c>
      <c r="D307" s="135">
        <v>5687989.4399999995</v>
      </c>
      <c r="E307" s="135">
        <v>3730752.1290750001</v>
      </c>
      <c r="F307" s="135">
        <v>1957237.310924999</v>
      </c>
      <c r="G307" s="135">
        <f t="shared" si="98"/>
        <v>4271038.4890750004</v>
      </c>
      <c r="H307" s="135">
        <f t="shared" si="99"/>
        <v>2240683.7009249991</v>
      </c>
      <c r="I307" s="136">
        <f t="shared" si="100"/>
        <v>6511722.1899999995</v>
      </c>
    </row>
    <row r="308" spans="1:9">
      <c r="A308" s="27" t="s">
        <v>321</v>
      </c>
      <c r="B308" s="137">
        <v>0</v>
      </c>
      <c r="C308" s="125">
        <v>0</v>
      </c>
      <c r="D308" s="125">
        <v>9510665.4599999897</v>
      </c>
      <c r="E308" s="125">
        <v>6242982.3722069999</v>
      </c>
      <c r="F308" s="125">
        <v>3267683.087793</v>
      </c>
      <c r="G308" s="125">
        <f t="shared" si="98"/>
        <v>6242982.3722069999</v>
      </c>
      <c r="H308" s="125">
        <f t="shared" si="99"/>
        <v>3267683.087793</v>
      </c>
      <c r="I308" s="138">
        <f t="shared" si="100"/>
        <v>9510665.4600000009</v>
      </c>
    </row>
    <row r="309" spans="1:9">
      <c r="A309" s="27" t="s">
        <v>322</v>
      </c>
      <c r="B309" s="134">
        <f>SUM(B285:B308)</f>
        <v>-10473018.599999988</v>
      </c>
      <c r="C309" s="135">
        <f t="shared" ref="C309:I309" si="101">SUM(C285:C308)</f>
        <v>-5711586.3599999901</v>
      </c>
      <c r="D309" s="135">
        <f t="shared" si="101"/>
        <v>-23893750.299999911</v>
      </c>
      <c r="E309" s="135">
        <f t="shared" si="101"/>
        <v>-15667972.496584974</v>
      </c>
      <c r="F309" s="135">
        <f t="shared" si="101"/>
        <v>-8225777.8034149744</v>
      </c>
      <c r="G309" s="135">
        <f t="shared" si="101"/>
        <v>-26140991.096584965</v>
      </c>
      <c r="H309" s="135">
        <f t="shared" si="101"/>
        <v>-13937364.163414966</v>
      </c>
      <c r="I309" s="136">
        <f t="shared" si="101"/>
        <v>-40078355.259999953</v>
      </c>
    </row>
    <row r="310" spans="1:9">
      <c r="A310" s="28" t="s">
        <v>323</v>
      </c>
      <c r="B310" s="134"/>
      <c r="C310" s="135"/>
      <c r="D310" s="135"/>
      <c r="E310" s="135"/>
      <c r="F310" s="135"/>
      <c r="G310" s="135"/>
      <c r="H310" s="135"/>
      <c r="I310" s="136"/>
    </row>
    <row r="311" spans="1:9">
      <c r="A311" s="27" t="s">
        <v>324</v>
      </c>
      <c r="B311" s="134">
        <v>0</v>
      </c>
      <c r="C311" s="135">
        <v>0</v>
      </c>
      <c r="D311" s="135">
        <v>209707868.61999899</v>
      </c>
      <c r="E311" s="135">
        <v>137547391.087558</v>
      </c>
      <c r="F311" s="135">
        <v>72160477.532442003</v>
      </c>
      <c r="G311" s="135">
        <f t="shared" ref="G311:G319" si="102">B311+E311</f>
        <v>137547391.087558</v>
      </c>
      <c r="H311" s="135">
        <f t="shared" ref="H311:H319" si="103">C311+F311</f>
        <v>72160477.532442003</v>
      </c>
      <c r="I311" s="136">
        <f t="shared" ref="I311:I319" si="104">SUM(G311:H311)</f>
        <v>209707868.62</v>
      </c>
    </row>
    <row r="312" spans="1:9">
      <c r="A312" s="27" t="s">
        <v>325</v>
      </c>
      <c r="B312" s="134">
        <v>0</v>
      </c>
      <c r="C312" s="135">
        <v>0</v>
      </c>
      <c r="D312" s="135">
        <v>0</v>
      </c>
      <c r="E312" s="135">
        <v>0</v>
      </c>
      <c r="F312" s="135">
        <v>0</v>
      </c>
      <c r="G312" s="135">
        <f t="shared" si="102"/>
        <v>0</v>
      </c>
      <c r="H312" s="135">
        <f t="shared" si="103"/>
        <v>0</v>
      </c>
      <c r="I312" s="136">
        <f t="shared" si="104"/>
        <v>0</v>
      </c>
    </row>
    <row r="313" spans="1:9">
      <c r="A313" s="27" t="s">
        <v>326</v>
      </c>
      <c r="B313" s="134">
        <v>0</v>
      </c>
      <c r="C313" s="135">
        <v>0</v>
      </c>
      <c r="D313" s="135">
        <v>2183068.27</v>
      </c>
      <c r="E313" s="135">
        <v>1431874.3717470001</v>
      </c>
      <c r="F313" s="135">
        <v>751193.89825299894</v>
      </c>
      <c r="G313" s="135">
        <f t="shared" si="102"/>
        <v>1431874.3717470001</v>
      </c>
      <c r="H313" s="135">
        <f t="shared" si="103"/>
        <v>751193.89825299894</v>
      </c>
      <c r="I313" s="136">
        <f t="shared" si="104"/>
        <v>2183068.2699999991</v>
      </c>
    </row>
    <row r="314" spans="1:9">
      <c r="A314" s="27" t="s">
        <v>327</v>
      </c>
      <c r="B314" s="134">
        <v>15363.35999999999</v>
      </c>
      <c r="C314" s="135">
        <v>9261.1200000000008</v>
      </c>
      <c r="D314" s="135">
        <v>2220176.1500000004</v>
      </c>
      <c r="E314" s="135">
        <v>1456213.50752</v>
      </c>
      <c r="F314" s="135">
        <v>763962.64248000004</v>
      </c>
      <c r="G314" s="135">
        <f t="shared" si="102"/>
        <v>1471576.8675200001</v>
      </c>
      <c r="H314" s="135">
        <f t="shared" si="103"/>
        <v>773223.76248000003</v>
      </c>
      <c r="I314" s="136">
        <f t="shared" si="104"/>
        <v>2244800.63</v>
      </c>
    </row>
    <row r="315" spans="1:9">
      <c r="A315" s="27" t="s">
        <v>328</v>
      </c>
      <c r="B315" s="134">
        <v>0</v>
      </c>
      <c r="C315" s="135">
        <v>0</v>
      </c>
      <c r="D315" s="135">
        <v>0</v>
      </c>
      <c r="E315" s="135">
        <v>0</v>
      </c>
      <c r="F315" s="135">
        <v>0</v>
      </c>
      <c r="G315" s="135">
        <f t="shared" si="102"/>
        <v>0</v>
      </c>
      <c r="H315" s="135">
        <f t="shared" si="103"/>
        <v>0</v>
      </c>
      <c r="I315" s="136">
        <f t="shared" si="104"/>
        <v>0</v>
      </c>
    </row>
    <row r="316" spans="1:9">
      <c r="A316" s="27" t="s">
        <v>329</v>
      </c>
      <c r="B316" s="134">
        <v>0</v>
      </c>
      <c r="C316" s="135">
        <v>0</v>
      </c>
      <c r="D316" s="135">
        <v>0</v>
      </c>
      <c r="E316" s="135">
        <v>0</v>
      </c>
      <c r="F316" s="135">
        <v>0</v>
      </c>
      <c r="G316" s="135">
        <f t="shared" si="102"/>
        <v>0</v>
      </c>
      <c r="H316" s="135">
        <f t="shared" si="103"/>
        <v>0</v>
      </c>
      <c r="I316" s="136">
        <f t="shared" si="104"/>
        <v>0</v>
      </c>
    </row>
    <row r="317" spans="1:9">
      <c r="A317" s="27" t="s">
        <v>330</v>
      </c>
      <c r="B317" s="134">
        <v>0</v>
      </c>
      <c r="C317" s="135">
        <v>0</v>
      </c>
      <c r="D317" s="135">
        <v>0</v>
      </c>
      <c r="E317" s="135">
        <v>0</v>
      </c>
      <c r="F317" s="135">
        <v>0</v>
      </c>
      <c r="G317" s="135">
        <f t="shared" si="102"/>
        <v>0</v>
      </c>
      <c r="H317" s="135">
        <f t="shared" si="103"/>
        <v>0</v>
      </c>
      <c r="I317" s="136">
        <f t="shared" si="104"/>
        <v>0</v>
      </c>
    </row>
    <row r="318" spans="1:9">
      <c r="A318" s="27" t="s">
        <v>331</v>
      </c>
      <c r="B318" s="134">
        <v>8923958.5</v>
      </c>
      <c r="C318" s="135">
        <v>1352492.5699999998</v>
      </c>
      <c r="D318" s="135">
        <v>7202644.5199999996</v>
      </c>
      <c r="E318" s="135">
        <v>4724214.5438950006</v>
      </c>
      <c r="F318" s="135">
        <v>2478429.9761049901</v>
      </c>
      <c r="G318" s="135">
        <f t="shared" si="102"/>
        <v>13648173.043895001</v>
      </c>
      <c r="H318" s="135">
        <f t="shared" si="103"/>
        <v>3830922.5461049899</v>
      </c>
      <c r="I318" s="136">
        <f t="shared" si="104"/>
        <v>17479095.589999989</v>
      </c>
    </row>
    <row r="319" spans="1:9">
      <c r="A319" s="27" t="s">
        <v>332</v>
      </c>
      <c r="B319" s="137">
        <v>-6465945.3499999996</v>
      </c>
      <c r="C319" s="125">
        <v>-3870665.5899999901</v>
      </c>
      <c r="D319" s="125">
        <v>-3358680.4299999997</v>
      </c>
      <c r="E319" s="125">
        <v>-2202958.4949249998</v>
      </c>
      <c r="F319" s="125">
        <v>-1155721.935074999</v>
      </c>
      <c r="G319" s="125">
        <f t="shared" si="102"/>
        <v>-8668903.8449249994</v>
      </c>
      <c r="H319" s="125">
        <f t="shared" si="103"/>
        <v>-5026387.5250749886</v>
      </c>
      <c r="I319" s="138">
        <f t="shared" si="104"/>
        <v>-13695291.369999988</v>
      </c>
    </row>
    <row r="320" spans="1:9">
      <c r="A320" s="27" t="s">
        <v>333</v>
      </c>
      <c r="B320" s="134">
        <f>SUM(B311:B319)</f>
        <v>2473376.5099999998</v>
      </c>
      <c r="C320" s="135">
        <f t="shared" ref="C320:I320" si="105">SUM(C311:C319)</f>
        <v>-2508911.8999999901</v>
      </c>
      <c r="D320" s="135">
        <f t="shared" si="105"/>
        <v>217955077.12999901</v>
      </c>
      <c r="E320" s="135">
        <f t="shared" si="105"/>
        <v>142956735.01579499</v>
      </c>
      <c r="F320" s="135">
        <f t="shared" si="105"/>
        <v>74998342.114204988</v>
      </c>
      <c r="G320" s="135">
        <f t="shared" si="105"/>
        <v>145430111.52579501</v>
      </c>
      <c r="H320" s="135">
        <f t="shared" si="105"/>
        <v>72489430.214204997</v>
      </c>
      <c r="I320" s="136">
        <f t="shared" si="105"/>
        <v>217919541.74000004</v>
      </c>
    </row>
    <row r="321" spans="1:9">
      <c r="A321" s="28" t="s">
        <v>334</v>
      </c>
      <c r="B321" s="134"/>
      <c r="C321" s="135"/>
      <c r="D321" s="135"/>
      <c r="E321" s="135"/>
      <c r="F321" s="135"/>
      <c r="G321" s="135"/>
      <c r="H321" s="135"/>
      <c r="I321" s="136"/>
    </row>
    <row r="322" spans="1:9">
      <c r="A322" s="27" t="s">
        <v>335</v>
      </c>
      <c r="B322" s="134">
        <v>0</v>
      </c>
      <c r="C322" s="135">
        <v>0</v>
      </c>
      <c r="D322" s="135">
        <v>0</v>
      </c>
      <c r="E322" s="135">
        <v>0</v>
      </c>
      <c r="F322" s="135">
        <v>0</v>
      </c>
      <c r="G322" s="135">
        <f t="shared" ref="G322:G323" si="106">B322+E322</f>
        <v>0</v>
      </c>
      <c r="H322" s="135">
        <f t="shared" ref="H322:H323" si="107">C322+F322</f>
        <v>0</v>
      </c>
      <c r="I322" s="136">
        <f t="shared" ref="I322:I323" si="108">SUM(G322:H322)</f>
        <v>0</v>
      </c>
    </row>
    <row r="323" spans="1:9">
      <c r="A323" s="27" t="s">
        <v>336</v>
      </c>
      <c r="B323" s="137">
        <v>0</v>
      </c>
      <c r="C323" s="125">
        <v>0</v>
      </c>
      <c r="D323" s="125">
        <v>0</v>
      </c>
      <c r="E323" s="125">
        <v>0</v>
      </c>
      <c r="F323" s="125">
        <v>0</v>
      </c>
      <c r="G323" s="125">
        <f t="shared" si="106"/>
        <v>0</v>
      </c>
      <c r="H323" s="125">
        <f t="shared" si="107"/>
        <v>0</v>
      </c>
      <c r="I323" s="138">
        <f t="shared" si="108"/>
        <v>0</v>
      </c>
    </row>
    <row r="324" spans="1:9">
      <c r="A324" s="27" t="s">
        <v>337</v>
      </c>
      <c r="B324" s="134">
        <f>SUM(B322:B323)</f>
        <v>0</v>
      </c>
      <c r="C324" s="135">
        <f t="shared" ref="C324:I324" si="109">SUM(C322:C323)</f>
        <v>0</v>
      </c>
      <c r="D324" s="135">
        <f t="shared" si="109"/>
        <v>0</v>
      </c>
      <c r="E324" s="135">
        <f t="shared" si="109"/>
        <v>0</v>
      </c>
      <c r="F324" s="135">
        <f t="shared" si="109"/>
        <v>0</v>
      </c>
      <c r="G324" s="135">
        <f t="shared" si="109"/>
        <v>0</v>
      </c>
      <c r="H324" s="135">
        <f t="shared" si="109"/>
        <v>0</v>
      </c>
      <c r="I324" s="136">
        <f t="shared" si="109"/>
        <v>0</v>
      </c>
    </row>
    <row r="325" spans="1:9">
      <c r="A325" s="26"/>
      <c r="B325" s="134">
        <v>0</v>
      </c>
      <c r="C325" s="135">
        <v>0</v>
      </c>
      <c r="D325" s="135">
        <v>0</v>
      </c>
      <c r="E325" s="135">
        <v>0</v>
      </c>
      <c r="F325" s="135">
        <v>0</v>
      </c>
      <c r="G325" s="135">
        <v>0</v>
      </c>
      <c r="H325" s="135">
        <v>0</v>
      </c>
      <c r="I325" s="136">
        <v>0</v>
      </c>
    </row>
    <row r="326" spans="1:9">
      <c r="A326" s="25" t="s">
        <v>1</v>
      </c>
      <c r="B326" s="134">
        <f>B309+B320+B324</f>
        <v>-7999642.0899999887</v>
      </c>
      <c r="C326" s="135">
        <f t="shared" ref="C326:I326" si="110">C309+C320+C324</f>
        <v>-8220498.2599999802</v>
      </c>
      <c r="D326" s="135">
        <f t="shared" si="110"/>
        <v>194061326.82999909</v>
      </c>
      <c r="E326" s="135">
        <f t="shared" si="110"/>
        <v>127288762.51921001</v>
      </c>
      <c r="F326" s="135">
        <f t="shared" si="110"/>
        <v>66772564.310790017</v>
      </c>
      <c r="G326" s="135">
        <f t="shared" si="110"/>
        <v>119289120.42921005</v>
      </c>
      <c r="H326" s="135">
        <f t="shared" si="110"/>
        <v>58552066.050790027</v>
      </c>
      <c r="I326" s="136">
        <f t="shared" si="110"/>
        <v>177841186.48000008</v>
      </c>
    </row>
    <row r="327" spans="1:9">
      <c r="A327" s="26"/>
      <c r="B327" s="137"/>
      <c r="C327" s="125"/>
      <c r="D327" s="125"/>
      <c r="E327" s="125"/>
      <c r="F327" s="125"/>
      <c r="G327" s="125"/>
      <c r="H327" s="125"/>
      <c r="I327" s="138"/>
    </row>
    <row r="328" spans="1:9" ht="15.75" thickBot="1">
      <c r="A328" s="25" t="s">
        <v>0</v>
      </c>
      <c r="B328" s="152">
        <f>B281-B326</f>
        <v>573051555.2900008</v>
      </c>
      <c r="C328" s="153">
        <f t="shared" ref="C328:I328" si="111">C281-C326</f>
        <v>206080010.47000104</v>
      </c>
      <c r="D328" s="153">
        <f t="shared" si="111"/>
        <v>-461967757.1499989</v>
      </c>
      <c r="E328" s="153">
        <f t="shared" si="111"/>
        <v>-299062540.34228379</v>
      </c>
      <c r="F328" s="153">
        <f t="shared" si="111"/>
        <v>-162905216.80771595</v>
      </c>
      <c r="G328" s="153">
        <f t="shared" si="111"/>
        <v>273989014.94771689</v>
      </c>
      <c r="H328" s="153">
        <f t="shared" si="111"/>
        <v>43174793.662285075</v>
      </c>
      <c r="I328" s="154">
        <f t="shared" si="111"/>
        <v>317163808.61000234</v>
      </c>
    </row>
    <row r="329" spans="1:9" ht="15.75" thickTop="1">
      <c r="B329" s="77"/>
      <c r="C329" s="77"/>
      <c r="D329" s="77"/>
      <c r="E329" s="77"/>
      <c r="F329" s="77"/>
      <c r="G329" s="77"/>
      <c r="H329" s="77"/>
      <c r="I329" s="77"/>
    </row>
    <row r="330" spans="1:9">
      <c r="A330" s="3">
        <v>0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/>
    </row>
    <row r="331" spans="1:9">
      <c r="B331" s="3"/>
      <c r="C331" s="3"/>
      <c r="D331" s="3"/>
      <c r="E331" s="3"/>
      <c r="F331" s="3"/>
      <c r="G331" s="3"/>
      <c r="H331" s="3">
        <v>0</v>
      </c>
      <c r="I331" s="3"/>
    </row>
    <row r="332" spans="1:9">
      <c r="H332" s="3">
        <v>0</v>
      </c>
      <c r="I332" s="3"/>
    </row>
    <row r="333" spans="1:9">
      <c r="H333" s="3">
        <v>0</v>
      </c>
      <c r="I333" s="3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Header>&amp;RShaeded Information is Designated as Confidential per WAC 480-07-160</oddHeader>
    <oddFooter>&amp;CPage &amp;P of &amp;N&amp;RUnallocated Detail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5"/>
  <sheetViews>
    <sheetView zoomScaleNormal="100" workbookViewId="0"/>
  </sheetViews>
  <sheetFormatPr defaultColWidth="8.85546875" defaultRowHeight="12.75" outlineLevelCol="1"/>
  <cols>
    <col min="1" max="1" width="5.42578125" style="36" customWidth="1"/>
    <col min="2" max="2" width="46.85546875" style="36" customWidth="1"/>
    <col min="3" max="4" width="17.28515625" style="36" customWidth="1"/>
    <col min="5" max="5" width="17" style="36" bestFit="1" customWidth="1"/>
    <col min="6" max="7" width="13.85546875" style="36" customWidth="1"/>
    <col min="8" max="8" width="17.28515625" style="36" customWidth="1"/>
    <col min="9" max="9" width="4.7109375" style="36" customWidth="1"/>
    <col min="10" max="11" width="0" style="36" hidden="1" customWidth="1" outlineLevel="1"/>
    <col min="12" max="12" width="8.85546875" style="36" collapsed="1"/>
    <col min="13" max="16384" width="8.85546875" style="36"/>
  </cols>
  <sheetData>
    <row r="1" spans="1:11" ht="15.95" customHeight="1">
      <c r="A1" s="37"/>
      <c r="B1" s="202" t="s">
        <v>349</v>
      </c>
      <c r="C1" s="202"/>
      <c r="D1" s="202"/>
      <c r="E1" s="202"/>
      <c r="F1" s="202"/>
      <c r="G1" s="202"/>
      <c r="H1" s="202"/>
    </row>
    <row r="2" spans="1:11" ht="15.95" customHeight="1">
      <c r="A2" s="37"/>
      <c r="B2" s="202" t="s">
        <v>359</v>
      </c>
      <c r="C2" s="202"/>
      <c r="D2" s="202"/>
      <c r="E2" s="202"/>
      <c r="F2" s="202"/>
      <c r="G2" s="202"/>
      <c r="H2" s="202"/>
    </row>
    <row r="3" spans="1:11" ht="15.95" customHeight="1">
      <c r="A3" s="202" t="str">
        <f>'Allocated (C)'!A3</f>
        <v>FOR THE TWELVE MONTHS ENDED DECEMBER 31, 2018</v>
      </c>
      <c r="B3" s="202"/>
      <c r="C3" s="202"/>
      <c r="D3" s="202"/>
      <c r="E3" s="202"/>
      <c r="F3" s="202"/>
      <c r="G3" s="202"/>
      <c r="H3" s="202"/>
    </row>
    <row r="4" spans="1:11" ht="15" customHeight="1">
      <c r="A4" s="75"/>
      <c r="B4" s="75"/>
      <c r="C4" s="75"/>
      <c r="D4" s="75"/>
      <c r="E4" s="75"/>
      <c r="F4" s="75"/>
      <c r="G4" s="75"/>
      <c r="H4" s="75"/>
    </row>
    <row r="5" spans="1:11" ht="15.95" customHeight="1">
      <c r="A5" s="75"/>
      <c r="B5" s="75" t="str">
        <f>'Allocated (C)'!A6</f>
        <v>(Spread is based on allocation factors developed for the 12 ME 12/31/2017)</v>
      </c>
      <c r="C5" s="75"/>
      <c r="D5" s="75"/>
      <c r="E5" s="75"/>
      <c r="F5" s="75"/>
      <c r="G5" s="75"/>
      <c r="H5" s="75"/>
    </row>
    <row r="6" spans="1:11" ht="10.5" customHeight="1"/>
    <row r="7" spans="1:11" ht="51">
      <c r="A7" s="38"/>
      <c r="B7" s="39" t="s">
        <v>360</v>
      </c>
      <c r="C7" s="40" t="s">
        <v>361</v>
      </c>
      <c r="D7" s="40" t="s">
        <v>362</v>
      </c>
      <c r="E7" s="87" t="s">
        <v>423</v>
      </c>
      <c r="F7" s="86" t="s">
        <v>411</v>
      </c>
      <c r="G7" s="86" t="s">
        <v>412</v>
      </c>
      <c r="H7" s="40" t="s">
        <v>35</v>
      </c>
    </row>
    <row r="8" spans="1:11" ht="15.95" customHeight="1" thickBot="1">
      <c r="A8" s="41" t="s">
        <v>18</v>
      </c>
      <c r="B8" s="42"/>
      <c r="C8" s="43"/>
      <c r="D8" s="43"/>
      <c r="E8" s="44"/>
      <c r="F8" s="45"/>
      <c r="G8" s="45"/>
      <c r="H8" s="46"/>
    </row>
    <row r="9" spans="1:11" ht="15.95" customHeight="1" thickTop="1">
      <c r="A9" s="41"/>
      <c r="B9" s="47" t="s">
        <v>363</v>
      </c>
      <c r="C9" s="173">
        <f>H9*F9</f>
        <v>130943.93294399999</v>
      </c>
      <c r="D9" s="174">
        <f>H9*G9</f>
        <v>94510.497056000007</v>
      </c>
      <c r="E9" s="168">
        <v>1</v>
      </c>
      <c r="F9" s="48">
        <f>VLOOKUP($E9,$B$65:$G$70,5,FALSE)</f>
        <v>0.58079999999999998</v>
      </c>
      <c r="G9" s="158">
        <f>VLOOKUP($E9,$B$65:$G$70,6,FALSE)</f>
        <v>0.41920000000000002</v>
      </c>
      <c r="H9" s="183">
        <f>'Unallocated Detail (C)'!D206</f>
        <v>225454.43</v>
      </c>
      <c r="J9" s="195">
        <f>VLOOKUP(E9,$B$66:$G$70,5,FALSE)-F9</f>
        <v>0</v>
      </c>
      <c r="K9" s="195">
        <f>VLOOKUP(E9,$B$66:$G$70,6,FALSE)-G9</f>
        <v>0</v>
      </c>
    </row>
    <row r="10" spans="1:11" ht="15.95" customHeight="1">
      <c r="A10" s="41" t="s">
        <v>364</v>
      </c>
      <c r="B10" s="47" t="s">
        <v>365</v>
      </c>
      <c r="C10" s="175">
        <f t="shared" ref="C10:C13" si="0">H10*F10</f>
        <v>927385.92171500006</v>
      </c>
      <c r="D10" s="176">
        <f t="shared" ref="D10:D13" si="1">H10*G10</f>
        <v>554297.92828500003</v>
      </c>
      <c r="E10" s="168">
        <v>2</v>
      </c>
      <c r="F10" s="48">
        <f>VLOOKUP($E10,$B$65:$G$70,5,FALSE)</f>
        <v>0.62590000000000001</v>
      </c>
      <c r="G10" s="158">
        <f>VLOOKUP($E10,$B$65:$G$70,6,FALSE)</f>
        <v>0.37409999999999999</v>
      </c>
      <c r="H10" s="162">
        <f>'Unallocated Detail (C)'!D207</f>
        <v>1481683.85</v>
      </c>
      <c r="J10" s="195">
        <f>VLOOKUP(E10,$B$66:$G$70,5,FALSE)-F10</f>
        <v>0</v>
      </c>
      <c r="K10" s="195">
        <f>VLOOKUP(E10,$B$66:$G$70,6,FALSE)-G10</f>
        <v>0</v>
      </c>
    </row>
    <row r="11" spans="1:11" ht="15.95" customHeight="1">
      <c r="A11" s="41" t="s">
        <v>364</v>
      </c>
      <c r="B11" s="47" t="s">
        <v>366</v>
      </c>
      <c r="C11" s="175">
        <f t="shared" si="0"/>
        <v>22006769.24212794</v>
      </c>
      <c r="D11" s="176">
        <f t="shared" si="1"/>
        <v>15883673.667871958</v>
      </c>
      <c r="E11" s="168">
        <v>1</v>
      </c>
      <c r="F11" s="48">
        <f>VLOOKUP($E11,$B$65:$G$70,5,FALSE)</f>
        <v>0.58079999999999998</v>
      </c>
      <c r="G11" s="158">
        <f>VLOOKUP($E11,$B$65:$G$70,6,FALSE)</f>
        <v>0.41920000000000002</v>
      </c>
      <c r="H11" s="162">
        <f>'Unallocated Detail (C)'!D208</f>
        <v>37890442.9099999</v>
      </c>
      <c r="J11" s="195">
        <f>VLOOKUP(E11,$B$66:$G$70,5,FALSE)-F11</f>
        <v>0</v>
      </c>
      <c r="K11" s="195">
        <f>VLOOKUP(E11,$B$66:$G$70,6,FALSE)-G11</f>
        <v>0</v>
      </c>
    </row>
    <row r="12" spans="1:11" ht="15.95" customHeight="1">
      <c r="A12" s="56" t="s">
        <v>364</v>
      </c>
      <c r="B12" s="73" t="s">
        <v>410</v>
      </c>
      <c r="C12" s="175">
        <f t="shared" si="0"/>
        <v>4353.4116290000002</v>
      </c>
      <c r="D12" s="176">
        <f t="shared" si="1"/>
        <v>2283.8983710000002</v>
      </c>
      <c r="E12" s="168">
        <v>4</v>
      </c>
      <c r="F12" s="48">
        <f>VLOOKUP($E12,$B$65:$G$70,5,FALSE)</f>
        <v>0.65590000000000004</v>
      </c>
      <c r="G12" s="158">
        <f>VLOOKUP($E12,$B$65:$G$70,6,FALSE)</f>
        <v>0.34410000000000002</v>
      </c>
      <c r="H12" s="162">
        <f>'Unallocated Detail (C)'!D209</f>
        <v>6637.31</v>
      </c>
      <c r="J12" s="195">
        <f>VLOOKUP(E12,$B$66:$G$70,5,FALSE)-F12</f>
        <v>0</v>
      </c>
      <c r="K12" s="195">
        <f>VLOOKUP(E12,$B$66:$G$70,6,FALSE)-G12</f>
        <v>0</v>
      </c>
    </row>
    <row r="13" spans="1:11" ht="15.95" customHeight="1">
      <c r="A13" s="41" t="s">
        <v>364</v>
      </c>
      <c r="B13" s="47" t="s">
        <v>367</v>
      </c>
      <c r="C13" s="177">
        <f t="shared" si="0"/>
        <v>0</v>
      </c>
      <c r="D13" s="178">
        <f t="shared" si="1"/>
        <v>0</v>
      </c>
      <c r="E13" s="169">
        <v>1</v>
      </c>
      <c r="F13" s="85">
        <f>VLOOKUP($E13,$B$65:$G$70,5,FALSE)</f>
        <v>0.58079999999999998</v>
      </c>
      <c r="G13" s="159">
        <f>VLOOKUP($E13,$B$65:$G$70,6,FALSE)</f>
        <v>0.41920000000000002</v>
      </c>
      <c r="H13" s="163">
        <f>'Unallocated Detail (C)'!D210</f>
        <v>0</v>
      </c>
      <c r="J13" s="195">
        <f>VLOOKUP(E13,$B$66:$G$70,5,FALSE)-F13</f>
        <v>0</v>
      </c>
      <c r="K13" s="195">
        <f>VLOOKUP(E13,$B$66:$G$70,6,FALSE)-G13</f>
        <v>0</v>
      </c>
    </row>
    <row r="14" spans="1:11" ht="15.95" customHeight="1">
      <c r="A14" s="41" t="s">
        <v>364</v>
      </c>
      <c r="B14" s="53" t="s">
        <v>368</v>
      </c>
      <c r="C14" s="175">
        <f>SUM(C9:C13)</f>
        <v>23069452.508415937</v>
      </c>
      <c r="D14" s="176">
        <f>SUM(D9:D13)</f>
        <v>16534765.991583958</v>
      </c>
      <c r="E14" s="168"/>
      <c r="F14" s="50"/>
      <c r="G14" s="156"/>
      <c r="H14" s="162">
        <f>SUM(H9:H13)</f>
        <v>39604218.499999903</v>
      </c>
    </row>
    <row r="15" spans="1:11" ht="15.95" customHeight="1">
      <c r="A15" s="41" t="s">
        <v>17</v>
      </c>
      <c r="B15" s="53"/>
      <c r="C15" s="175"/>
      <c r="D15" s="176"/>
      <c r="E15" s="168"/>
      <c r="F15" s="51"/>
      <c r="G15" s="156"/>
      <c r="H15" s="162"/>
    </row>
    <row r="16" spans="1:11" ht="15.95" customHeight="1">
      <c r="A16" s="41"/>
      <c r="B16" s="47" t="s">
        <v>369</v>
      </c>
      <c r="C16" s="175">
        <f t="shared" ref="C16:C22" si="2">H16*F16</f>
        <v>675720.42859199992</v>
      </c>
      <c r="D16" s="176">
        <f t="shared" ref="D16:D22" si="3">H16*G16</f>
        <v>487710.06140800001</v>
      </c>
      <c r="E16" s="168">
        <v>1</v>
      </c>
      <c r="F16" s="48">
        <f t="shared" ref="F16:F22" si="4">VLOOKUP($E16,$B$65:$G$70,5,FALSE)</f>
        <v>0.58079999999999998</v>
      </c>
      <c r="G16" s="158">
        <f t="shared" ref="G16:G22" si="5">VLOOKUP($E16,$B$65:$G$70,6,FALSE)</f>
        <v>0.41920000000000002</v>
      </c>
      <c r="H16" s="162">
        <f>'Unallocated Detail (C)'!D213</f>
        <v>1163430.49</v>
      </c>
      <c r="J16" s="195">
        <f t="shared" ref="J16:J22" si="6">VLOOKUP(E16,$B$66:$G$70,5,FALSE)-F16</f>
        <v>0</v>
      </c>
      <c r="K16" s="195">
        <f t="shared" ref="K16:K22" si="7">VLOOKUP(E16,$B$66:$G$70,6,FALSE)-G16</f>
        <v>0</v>
      </c>
    </row>
    <row r="17" spans="1:11" ht="15.95" customHeight="1">
      <c r="A17" s="41" t="s">
        <v>364</v>
      </c>
      <c r="B17" s="47" t="s">
        <v>370</v>
      </c>
      <c r="C17" s="175">
        <f t="shared" si="2"/>
        <v>1212925.3889279999</v>
      </c>
      <c r="D17" s="176">
        <f t="shared" si="3"/>
        <v>875444.77107200003</v>
      </c>
      <c r="E17" s="168">
        <v>1</v>
      </c>
      <c r="F17" s="48">
        <f t="shared" si="4"/>
        <v>0.58079999999999998</v>
      </c>
      <c r="G17" s="158">
        <f t="shared" si="5"/>
        <v>0.41920000000000002</v>
      </c>
      <c r="H17" s="162">
        <f>'Unallocated Detail (C)'!D214</f>
        <v>2088370.16</v>
      </c>
      <c r="J17" s="195">
        <f t="shared" si="6"/>
        <v>0</v>
      </c>
      <c r="K17" s="195">
        <f t="shared" si="7"/>
        <v>0</v>
      </c>
    </row>
    <row r="18" spans="1:11" ht="15.95" customHeight="1">
      <c r="A18" s="41" t="s">
        <v>364</v>
      </c>
      <c r="B18" s="47" t="s">
        <v>371</v>
      </c>
      <c r="C18" s="175">
        <f t="shared" si="2"/>
        <v>893.2704</v>
      </c>
      <c r="D18" s="176">
        <f t="shared" si="3"/>
        <v>644.7296</v>
      </c>
      <c r="E18" s="168">
        <v>1</v>
      </c>
      <c r="F18" s="48">
        <f t="shared" si="4"/>
        <v>0.58079999999999998</v>
      </c>
      <c r="G18" s="158">
        <f t="shared" si="5"/>
        <v>0.41920000000000002</v>
      </c>
      <c r="H18" s="162">
        <f>'Unallocated Detail (C)'!D215</f>
        <v>1538</v>
      </c>
      <c r="J18" s="195">
        <f t="shared" si="6"/>
        <v>0</v>
      </c>
      <c r="K18" s="195">
        <f t="shared" si="7"/>
        <v>0</v>
      </c>
    </row>
    <row r="19" spans="1:11" ht="15.95" customHeight="1">
      <c r="A19" s="41"/>
      <c r="B19" s="47" t="s">
        <v>372</v>
      </c>
      <c r="C19" s="175">
        <f t="shared" si="2"/>
        <v>0</v>
      </c>
      <c r="D19" s="176">
        <f t="shared" si="3"/>
        <v>0</v>
      </c>
      <c r="E19" s="168">
        <v>1</v>
      </c>
      <c r="F19" s="48">
        <f t="shared" si="4"/>
        <v>0.58079999999999998</v>
      </c>
      <c r="G19" s="158">
        <f t="shared" si="5"/>
        <v>0.41920000000000002</v>
      </c>
      <c r="H19" s="162">
        <f>'Unallocated Detail (C)'!D216</f>
        <v>0</v>
      </c>
      <c r="J19" s="195">
        <f t="shared" si="6"/>
        <v>0</v>
      </c>
      <c r="K19" s="195">
        <f t="shared" si="7"/>
        <v>0</v>
      </c>
    </row>
    <row r="20" spans="1:11" ht="15.95" customHeight="1">
      <c r="A20" s="41" t="s">
        <v>364</v>
      </c>
      <c r="B20" s="47" t="s">
        <v>373</v>
      </c>
      <c r="C20" s="175">
        <f t="shared" si="2"/>
        <v>-296370.20001599996</v>
      </c>
      <c r="D20" s="176">
        <f t="shared" si="3"/>
        <v>-213909.069984</v>
      </c>
      <c r="E20" s="168">
        <v>1</v>
      </c>
      <c r="F20" s="48">
        <f t="shared" si="4"/>
        <v>0.58079999999999998</v>
      </c>
      <c r="G20" s="158">
        <f t="shared" si="5"/>
        <v>0.41920000000000002</v>
      </c>
      <c r="H20" s="162">
        <f>'Unallocated Detail (C)'!D217</f>
        <v>-510279.26999999996</v>
      </c>
      <c r="J20" s="195">
        <f t="shared" si="6"/>
        <v>0</v>
      </c>
      <c r="K20" s="195">
        <f t="shared" si="7"/>
        <v>0</v>
      </c>
    </row>
    <row r="21" spans="1:11" ht="15.95" customHeight="1">
      <c r="A21" s="41"/>
      <c r="B21" s="47" t="s">
        <v>374</v>
      </c>
      <c r="C21" s="175">
        <f t="shared" si="2"/>
        <v>0</v>
      </c>
      <c r="D21" s="176">
        <f t="shared" si="3"/>
        <v>0</v>
      </c>
      <c r="E21" s="168">
        <v>1</v>
      </c>
      <c r="F21" s="48">
        <f t="shared" si="4"/>
        <v>0.58079999999999998</v>
      </c>
      <c r="G21" s="158">
        <f t="shared" si="5"/>
        <v>0.41920000000000002</v>
      </c>
      <c r="H21" s="162">
        <f>'Unallocated Detail (C)'!D218</f>
        <v>0</v>
      </c>
      <c r="J21" s="195">
        <f t="shared" si="6"/>
        <v>0</v>
      </c>
      <c r="K21" s="195">
        <f t="shared" si="7"/>
        <v>0</v>
      </c>
    </row>
    <row r="22" spans="1:11" ht="15.95" customHeight="1">
      <c r="A22" s="41"/>
      <c r="B22" s="47" t="s">
        <v>375</v>
      </c>
      <c r="C22" s="177">
        <f t="shared" si="2"/>
        <v>0</v>
      </c>
      <c r="D22" s="178">
        <f t="shared" si="3"/>
        <v>0</v>
      </c>
      <c r="E22" s="169">
        <v>1</v>
      </c>
      <c r="F22" s="49">
        <f t="shared" si="4"/>
        <v>0.58079999999999998</v>
      </c>
      <c r="G22" s="159">
        <f t="shared" si="5"/>
        <v>0.41920000000000002</v>
      </c>
      <c r="H22" s="163">
        <f>'Unallocated Detail (C)'!D219</f>
        <v>0</v>
      </c>
      <c r="J22" s="195">
        <f t="shared" si="6"/>
        <v>0</v>
      </c>
      <c r="K22" s="195">
        <f t="shared" si="7"/>
        <v>0</v>
      </c>
    </row>
    <row r="23" spans="1:11" ht="15.95" customHeight="1">
      <c r="A23" s="41" t="s">
        <v>364</v>
      </c>
      <c r="B23" s="53" t="s">
        <v>368</v>
      </c>
      <c r="C23" s="175">
        <f>SUM(C16:C21)</f>
        <v>1593168.887904</v>
      </c>
      <c r="D23" s="176">
        <f>SUM(D16:D21)</f>
        <v>1149890.4920960001</v>
      </c>
      <c r="E23" s="168"/>
      <c r="F23" s="50"/>
      <c r="G23" s="156"/>
      <c r="H23" s="162">
        <f>SUM(H16:H21)</f>
        <v>2743059.38</v>
      </c>
    </row>
    <row r="24" spans="1:11" ht="15.95" customHeight="1">
      <c r="A24" s="41" t="s">
        <v>15</v>
      </c>
      <c r="B24" s="53"/>
      <c r="C24" s="175"/>
      <c r="D24" s="176"/>
      <c r="E24" s="168"/>
      <c r="F24" s="51"/>
      <c r="G24" s="156"/>
      <c r="H24" s="162"/>
    </row>
    <row r="25" spans="1:11" ht="15.95" customHeight="1">
      <c r="A25" s="41"/>
      <c r="B25" s="47" t="s">
        <v>376</v>
      </c>
      <c r="C25" s="175">
        <f t="shared" ref="C25:C37" si="8">H25*F25</f>
        <v>44071499.593884006</v>
      </c>
      <c r="D25" s="176">
        <f t="shared" ref="D25:D37" si="9">H25*G25</f>
        <v>23120907.166116003</v>
      </c>
      <c r="E25" s="168">
        <v>4</v>
      </c>
      <c r="F25" s="48">
        <f t="shared" ref="F25:F37" si="10">VLOOKUP($E25,$B$65:$G$70,5,FALSE)</f>
        <v>0.65590000000000004</v>
      </c>
      <c r="G25" s="158">
        <f t="shared" ref="G25:G37" si="11">VLOOKUP($E25,$B$65:$G$70,6,FALSE)</f>
        <v>0.34410000000000002</v>
      </c>
      <c r="H25" s="162">
        <f>'Unallocated Detail (C)'!D225</f>
        <v>67192406.760000005</v>
      </c>
      <c r="J25" s="195">
        <f>VLOOKUP(E25,$B$66:$G$70,5,FALSE)-F25</f>
        <v>0</v>
      </c>
      <c r="K25" s="195">
        <f>VLOOKUP(E25,$B$66:$G$70,6,FALSE)-G25</f>
        <v>0</v>
      </c>
    </row>
    <row r="26" spans="1:11" ht="15.95" customHeight="1">
      <c r="A26" s="41"/>
      <c r="B26" s="47" t="s">
        <v>377</v>
      </c>
      <c r="C26" s="175">
        <f t="shared" si="8"/>
        <v>7889589.1278469991</v>
      </c>
      <c r="D26" s="176">
        <f t="shared" si="9"/>
        <v>4139057.2021529996</v>
      </c>
      <c r="E26" s="168">
        <v>4</v>
      </c>
      <c r="F26" s="48">
        <f t="shared" si="10"/>
        <v>0.65590000000000004</v>
      </c>
      <c r="G26" s="158">
        <f t="shared" si="11"/>
        <v>0.34410000000000002</v>
      </c>
      <c r="H26" s="162">
        <f>'Unallocated Detail (C)'!D226</f>
        <v>12028646.329999998</v>
      </c>
      <c r="J26" s="195">
        <f>VLOOKUP(E26,$B$66:$G$70,5,FALSE)-F26</f>
        <v>0</v>
      </c>
      <c r="K26" s="195">
        <f>VLOOKUP(E26,$B$66:$G$70,6,FALSE)-G26</f>
        <v>0</v>
      </c>
    </row>
    <row r="27" spans="1:11" ht="15.95" customHeight="1">
      <c r="A27" s="41" t="s">
        <v>364</v>
      </c>
      <c r="B27" s="47" t="s">
        <v>378</v>
      </c>
      <c r="C27" s="175">
        <f t="shared" si="8"/>
        <v>-21285636.458681002</v>
      </c>
      <c r="D27" s="176">
        <f t="shared" si="9"/>
        <v>-11166927.131319001</v>
      </c>
      <c r="E27" s="168">
        <v>4</v>
      </c>
      <c r="F27" s="48">
        <f t="shared" si="10"/>
        <v>0.65590000000000004</v>
      </c>
      <c r="G27" s="158">
        <f t="shared" si="11"/>
        <v>0.34410000000000002</v>
      </c>
      <c r="H27" s="162">
        <f>'Unallocated Detail (C)'!D227</f>
        <v>-32452563.59</v>
      </c>
      <c r="J27" s="195">
        <f>VLOOKUP(E27,$B$66:$G$70,5,FALSE)-F27</f>
        <v>0</v>
      </c>
      <c r="K27" s="195">
        <f>VLOOKUP(E27,$B$66:$G$70,6,FALSE)-G27</f>
        <v>0</v>
      </c>
    </row>
    <row r="28" spans="1:11" ht="15.95" customHeight="1">
      <c r="A28" s="41" t="s">
        <v>364</v>
      </c>
      <c r="B28" s="47" t="s">
        <v>379</v>
      </c>
      <c r="C28" s="175">
        <f t="shared" si="8"/>
        <v>9756306.4334030002</v>
      </c>
      <c r="D28" s="176">
        <f t="shared" si="9"/>
        <v>5112083.806597</v>
      </c>
      <c r="E28" s="194" t="s">
        <v>424</v>
      </c>
      <c r="F28" s="48">
        <v>0.65617772172510591</v>
      </c>
      <c r="G28" s="158">
        <v>0.34382227827489414</v>
      </c>
      <c r="H28" s="162">
        <f>'Unallocated Detail (C)'!D228</f>
        <v>14868390.24</v>
      </c>
      <c r="I28" s="189"/>
      <c r="J28" s="195">
        <f>VLOOKUP(4,$B$66:$G$70,5,FALSE)-F28</f>
        <v>-2.7772172510587279E-4</v>
      </c>
      <c r="K28" s="195">
        <f>VLOOKUP(4,$B$66:$G$70,6,FALSE)-G28</f>
        <v>2.7772172510587279E-4</v>
      </c>
    </row>
    <row r="29" spans="1:11" ht="15.95" customHeight="1">
      <c r="A29" s="41" t="s">
        <v>364</v>
      </c>
      <c r="B29" s="47" t="s">
        <v>380</v>
      </c>
      <c r="C29" s="175">
        <f t="shared" si="8"/>
        <v>9987.6556799999998</v>
      </c>
      <c r="D29" s="176">
        <f t="shared" si="9"/>
        <v>6493.6243199999999</v>
      </c>
      <c r="E29" s="168">
        <v>3</v>
      </c>
      <c r="F29" s="48">
        <f t="shared" si="10"/>
        <v>0.60599999999999998</v>
      </c>
      <c r="G29" s="158">
        <f t="shared" si="11"/>
        <v>0.39400000000000002</v>
      </c>
      <c r="H29" s="162">
        <f>'Unallocated Detail (C)'!D229</f>
        <v>16481.28</v>
      </c>
      <c r="J29" s="195">
        <f>VLOOKUP(E29,$B$66:$G$70,5,FALSE)-F29</f>
        <v>0</v>
      </c>
      <c r="K29" s="195">
        <f>VLOOKUP(E29,$B$66:$G$70,6,FALSE)-G29</f>
        <v>0</v>
      </c>
    </row>
    <row r="30" spans="1:11" ht="15.95" customHeight="1">
      <c r="A30" s="41" t="s">
        <v>364</v>
      </c>
      <c r="B30" s="47" t="s">
        <v>381</v>
      </c>
      <c r="C30" s="175">
        <f t="shared" si="8"/>
        <v>3717360.8016959992</v>
      </c>
      <c r="D30" s="176">
        <f t="shared" si="9"/>
        <v>2682350.858304</v>
      </c>
      <c r="E30" s="194" t="s">
        <v>425</v>
      </c>
      <c r="F30" s="48">
        <v>0.58086379499416374</v>
      </c>
      <c r="G30" s="158">
        <v>0.41913620500583615</v>
      </c>
      <c r="H30" s="162">
        <f>'Unallocated Detail (C)'!D230</f>
        <v>6399711.6600000001</v>
      </c>
      <c r="I30" s="189"/>
      <c r="J30" s="195">
        <f>VLOOKUP(1,$B$66:$G$70,5,FALSE)-F30</f>
        <v>-6.3794994163757224E-5</v>
      </c>
      <c r="K30" s="195">
        <f>VLOOKUP(1,$B$66:$G$70,6,FALSE)-G30</f>
        <v>6.3794994163868246E-5</v>
      </c>
    </row>
    <row r="31" spans="1:11" ht="15.95" customHeight="1">
      <c r="A31" s="41" t="s">
        <v>364</v>
      </c>
      <c r="B31" s="47" t="s">
        <v>382</v>
      </c>
      <c r="C31" s="175">
        <f t="shared" si="8"/>
        <v>10604783.72355199</v>
      </c>
      <c r="D31" s="176">
        <f t="shared" si="9"/>
        <v>6030472.0864479896</v>
      </c>
      <c r="E31" s="194" t="s">
        <v>426</v>
      </c>
      <c r="F31" s="48">
        <v>0.63748846694483119</v>
      </c>
      <c r="G31" s="158">
        <v>0.36251153305516814</v>
      </c>
      <c r="H31" s="162">
        <f>'Unallocated Detail (C)'!D231</f>
        <v>16635255.809999991</v>
      </c>
      <c r="I31" s="189"/>
      <c r="J31" s="195">
        <f>VLOOKUP(5,$B$66:$G$70,5,FALSE)-F31</f>
        <v>6.1115330551687608E-3</v>
      </c>
      <c r="K31" s="195">
        <f>VLOOKUP(5,$B$66:$G$70,6,FALSE)-G31</f>
        <v>-6.1115330551681502E-3</v>
      </c>
    </row>
    <row r="32" spans="1:11" ht="15.95" customHeight="1">
      <c r="A32" s="41"/>
      <c r="B32" s="47" t="s">
        <v>383</v>
      </c>
      <c r="C32" s="175">
        <f t="shared" si="8"/>
        <v>206372.17923000001</v>
      </c>
      <c r="D32" s="176">
        <f t="shared" si="9"/>
        <v>108267.52077</v>
      </c>
      <c r="E32" s="168">
        <v>4</v>
      </c>
      <c r="F32" s="48">
        <f t="shared" si="10"/>
        <v>0.65590000000000004</v>
      </c>
      <c r="G32" s="158">
        <f t="shared" si="11"/>
        <v>0.34410000000000002</v>
      </c>
      <c r="H32" s="162">
        <f>'Unallocated Detail (C)'!D232</f>
        <v>314639.7</v>
      </c>
      <c r="J32" s="195">
        <f>VLOOKUP(E32,$B$66:$G$70,5,FALSE)-F32</f>
        <v>0</v>
      </c>
      <c r="K32" s="195">
        <f>VLOOKUP(E32,$B$66:$G$70,6,FALSE)-G32</f>
        <v>0</v>
      </c>
    </row>
    <row r="33" spans="1:11" ht="15.95" customHeight="1">
      <c r="A33" s="41" t="s">
        <v>364</v>
      </c>
      <c r="B33" s="47" t="s">
        <v>384</v>
      </c>
      <c r="C33" s="175">
        <f t="shared" si="8"/>
        <v>0</v>
      </c>
      <c r="D33" s="176">
        <f t="shared" si="9"/>
        <v>0</v>
      </c>
      <c r="E33" s="168">
        <v>4</v>
      </c>
      <c r="F33" s="48">
        <f t="shared" si="10"/>
        <v>0.65590000000000004</v>
      </c>
      <c r="G33" s="158">
        <f t="shared" si="11"/>
        <v>0.34410000000000002</v>
      </c>
      <c r="H33" s="162">
        <f>'Unallocated Detail (C)'!D233</f>
        <v>0</v>
      </c>
      <c r="J33" s="195">
        <f>VLOOKUP(E33,$B$66:$G$70,5,FALSE)-F33</f>
        <v>0</v>
      </c>
      <c r="K33" s="195">
        <f>VLOOKUP(E33,$B$66:$G$70,6,FALSE)-G33</f>
        <v>0</v>
      </c>
    </row>
    <row r="34" spans="1:11" ht="15.95" customHeight="1">
      <c r="A34" s="41" t="s">
        <v>364</v>
      </c>
      <c r="B34" s="47" t="s">
        <v>385</v>
      </c>
      <c r="C34" s="175">
        <f t="shared" si="8"/>
        <v>4661180.7075890005</v>
      </c>
      <c r="D34" s="176">
        <f t="shared" si="9"/>
        <v>2445361.002411</v>
      </c>
      <c r="E34" s="168">
        <v>4</v>
      </c>
      <c r="F34" s="48">
        <f t="shared" si="10"/>
        <v>0.65590000000000004</v>
      </c>
      <c r="G34" s="158">
        <f t="shared" si="11"/>
        <v>0.34410000000000002</v>
      </c>
      <c r="H34" s="162">
        <f>'Unallocated Detail (C)'!D234</f>
        <v>7106541.71</v>
      </c>
      <c r="J34" s="195">
        <f t="shared" ref="J34:J37" si="12">VLOOKUP(E34,$B$66:$G$70,5,FALSE)-F34</f>
        <v>0</v>
      </c>
      <c r="K34" s="195">
        <f t="shared" ref="K34:K37" si="13">VLOOKUP(E34,$B$66:$G$70,6,FALSE)-G34</f>
        <v>0</v>
      </c>
    </row>
    <row r="35" spans="1:11" ht="15.95" customHeight="1">
      <c r="A35" s="41" t="s">
        <v>364</v>
      </c>
      <c r="B35" s="47" t="s">
        <v>386</v>
      </c>
      <c r="C35" s="175">
        <f t="shared" si="8"/>
        <v>6582397.0549119944</v>
      </c>
      <c r="D35" s="176">
        <f t="shared" si="9"/>
        <v>3453274.6250879969</v>
      </c>
      <c r="E35" s="168">
        <v>4</v>
      </c>
      <c r="F35" s="48">
        <f t="shared" si="10"/>
        <v>0.65590000000000004</v>
      </c>
      <c r="G35" s="158">
        <f t="shared" si="11"/>
        <v>0.34410000000000002</v>
      </c>
      <c r="H35" s="162">
        <f>'Unallocated Detail (C)'!D235</f>
        <v>10035671.67999999</v>
      </c>
      <c r="J35" s="195">
        <f t="shared" si="12"/>
        <v>0</v>
      </c>
      <c r="K35" s="195">
        <f t="shared" si="13"/>
        <v>0</v>
      </c>
    </row>
    <row r="36" spans="1:11" ht="15.95" customHeight="1">
      <c r="A36" s="41"/>
      <c r="B36" s="47" t="s">
        <v>387</v>
      </c>
      <c r="C36" s="175">
        <f t="shared" si="8"/>
        <v>0</v>
      </c>
      <c r="D36" s="176">
        <f t="shared" si="9"/>
        <v>0</v>
      </c>
      <c r="E36" s="168">
        <v>4</v>
      </c>
      <c r="F36" s="48">
        <f t="shared" si="10"/>
        <v>0.65590000000000004</v>
      </c>
      <c r="G36" s="158">
        <f t="shared" si="11"/>
        <v>0.34410000000000002</v>
      </c>
      <c r="H36" s="162">
        <f>'Unallocated Detail (C)'!D236</f>
        <v>0</v>
      </c>
      <c r="J36" s="195">
        <f t="shared" si="12"/>
        <v>0</v>
      </c>
      <c r="K36" s="195">
        <f t="shared" si="13"/>
        <v>0</v>
      </c>
    </row>
    <row r="37" spans="1:11" ht="15.95" customHeight="1">
      <c r="A37" s="41"/>
      <c r="B37" s="47" t="s">
        <v>388</v>
      </c>
      <c r="C37" s="177">
        <f t="shared" si="8"/>
        <v>15502138.479086</v>
      </c>
      <c r="D37" s="178">
        <f t="shared" si="9"/>
        <v>8132773.0609140005</v>
      </c>
      <c r="E37" s="169">
        <v>4</v>
      </c>
      <c r="F37" s="49">
        <f t="shared" si="10"/>
        <v>0.65590000000000004</v>
      </c>
      <c r="G37" s="159">
        <f t="shared" si="11"/>
        <v>0.34410000000000002</v>
      </c>
      <c r="H37" s="163">
        <f>'Unallocated Detail (C)'!D237</f>
        <v>23634911.539999999</v>
      </c>
      <c r="J37" s="195">
        <f t="shared" si="12"/>
        <v>0</v>
      </c>
      <c r="K37" s="195">
        <f t="shared" si="13"/>
        <v>0</v>
      </c>
    </row>
    <row r="38" spans="1:11" ht="15.95" customHeight="1">
      <c r="A38" s="41" t="s">
        <v>364</v>
      </c>
      <c r="B38" s="53" t="s">
        <v>368</v>
      </c>
      <c r="C38" s="175">
        <f>SUM(C25:C37)</f>
        <v>81715979.298197985</v>
      </c>
      <c r="D38" s="176">
        <f>SUM(D25:D37)</f>
        <v>44064113.821801998</v>
      </c>
      <c r="E38" s="168"/>
      <c r="F38" s="50"/>
      <c r="G38" s="156"/>
      <c r="H38" s="162">
        <f>SUM(H25:H37)</f>
        <v>125780093.11999997</v>
      </c>
    </row>
    <row r="39" spans="1:11" ht="15.95" customHeight="1">
      <c r="A39" s="41" t="s">
        <v>389</v>
      </c>
      <c r="B39" s="53"/>
      <c r="C39" s="175"/>
      <c r="D39" s="176"/>
      <c r="E39" s="168"/>
      <c r="F39" s="51"/>
      <c r="G39" s="156"/>
      <c r="H39" s="162"/>
    </row>
    <row r="40" spans="1:11" ht="15.95" customHeight="1">
      <c r="A40" s="41"/>
      <c r="B40" s="47" t="s">
        <v>390</v>
      </c>
      <c r="C40" s="175">
        <f t="shared" ref="C40:C41" si="14">H40*F40</f>
        <v>17320738.720453002</v>
      </c>
      <c r="D40" s="176">
        <f t="shared" ref="D40:D41" si="15">H40*G40</f>
        <v>9086851.9495470002</v>
      </c>
      <c r="E40" s="168">
        <v>4</v>
      </c>
      <c r="F40" s="48">
        <f>VLOOKUP($E40,$B$65:$G$70,5,FALSE)</f>
        <v>0.65590000000000004</v>
      </c>
      <c r="G40" s="158">
        <f>VLOOKUP($E40,$B$65:$G$70,6,FALSE)</f>
        <v>0.34410000000000002</v>
      </c>
      <c r="H40" s="162">
        <f>'Unallocated Detail (C)'!D243</f>
        <v>26407590.670000002</v>
      </c>
      <c r="J40" s="195">
        <f t="shared" ref="J40:J41" si="16">VLOOKUP(E40,$B$66:$G$70,5,FALSE)-F40</f>
        <v>0</v>
      </c>
      <c r="K40" s="195">
        <f t="shared" ref="K40:K41" si="17">VLOOKUP(E40,$B$66:$G$70,6,FALSE)-G40</f>
        <v>0</v>
      </c>
    </row>
    <row r="41" spans="1:11" ht="15.95" customHeight="1">
      <c r="A41" s="41"/>
      <c r="B41" s="52" t="s">
        <v>391</v>
      </c>
      <c r="C41" s="177">
        <f t="shared" si="14"/>
        <v>1381.1811020000002</v>
      </c>
      <c r="D41" s="178">
        <f t="shared" si="15"/>
        <v>724.59889800000008</v>
      </c>
      <c r="E41" s="169">
        <v>4</v>
      </c>
      <c r="F41" s="49">
        <f>VLOOKUP($E41,$B$65:$G$70,5,FALSE)</f>
        <v>0.65590000000000004</v>
      </c>
      <c r="G41" s="159">
        <f>VLOOKUP($E41,$B$65:$G$70,6,FALSE)</f>
        <v>0.34410000000000002</v>
      </c>
      <c r="H41" s="163">
        <f>'Unallocated Detail (C)'!D244</f>
        <v>2105.7800000000002</v>
      </c>
      <c r="J41" s="195">
        <f t="shared" si="16"/>
        <v>0</v>
      </c>
      <c r="K41" s="195">
        <f t="shared" si="17"/>
        <v>0</v>
      </c>
    </row>
    <row r="42" spans="1:11" ht="15.95" customHeight="1">
      <c r="A42" s="41"/>
      <c r="B42" s="53" t="s">
        <v>368</v>
      </c>
      <c r="C42" s="175">
        <f>SUM(C40:C41)</f>
        <v>17322119.901555002</v>
      </c>
      <c r="D42" s="176">
        <f>SUM(D40:D41)</f>
        <v>9087576.5484449994</v>
      </c>
      <c r="E42" s="168"/>
      <c r="F42" s="51"/>
      <c r="G42" s="156"/>
      <c r="H42" s="162">
        <f>SUM(H40:H41)</f>
        <v>26409696.450000003</v>
      </c>
    </row>
    <row r="43" spans="1:11" ht="15.95" customHeight="1">
      <c r="A43" s="41" t="s">
        <v>13</v>
      </c>
      <c r="B43" s="47"/>
      <c r="C43" s="175"/>
      <c r="D43" s="176"/>
      <c r="E43" s="168"/>
      <c r="F43" s="51"/>
      <c r="G43" s="156"/>
      <c r="H43" s="162"/>
    </row>
    <row r="44" spans="1:11" ht="15.95" customHeight="1">
      <c r="A44" s="41"/>
      <c r="B44" s="47" t="s">
        <v>392</v>
      </c>
      <c r="C44" s="175">
        <f t="shared" ref="C44:C46" si="18">H44*F44</f>
        <v>43970126.097036935</v>
      </c>
      <c r="D44" s="176">
        <f t="shared" ref="D44:D46" si="19">H44*G44</f>
        <v>23067724.332962967</v>
      </c>
      <c r="E44" s="168">
        <v>4</v>
      </c>
      <c r="F44" s="48">
        <f>VLOOKUP($E44,$B$65:$G$70,5,FALSE)</f>
        <v>0.65590000000000004</v>
      </c>
      <c r="G44" s="158">
        <f>VLOOKUP($E44,$B$65:$G$70,6,FALSE)</f>
        <v>0.34410000000000002</v>
      </c>
      <c r="H44" s="162">
        <f>'Unallocated Detail (C)'!D247</f>
        <v>67037850.429999903</v>
      </c>
      <c r="J44" s="195">
        <f t="shared" ref="J44:J46" si="20">VLOOKUP(E44,$B$66:$G$70,5,FALSE)-F44</f>
        <v>0</v>
      </c>
      <c r="K44" s="195">
        <f t="shared" ref="K44:K46" si="21">VLOOKUP(E44,$B$66:$G$70,6,FALSE)-G44</f>
        <v>0</v>
      </c>
    </row>
    <row r="45" spans="1:11" ht="15.95" customHeight="1">
      <c r="A45" s="41"/>
      <c r="B45" s="47" t="s">
        <v>393</v>
      </c>
      <c r="C45" s="175">
        <f t="shared" si="18"/>
        <v>0</v>
      </c>
      <c r="D45" s="176">
        <f t="shared" si="19"/>
        <v>0</v>
      </c>
      <c r="E45" s="168">
        <v>4</v>
      </c>
      <c r="F45" s="48">
        <f>VLOOKUP($E45,$B$65:$G$70,5,FALSE)</f>
        <v>0.65590000000000004</v>
      </c>
      <c r="G45" s="158">
        <f>VLOOKUP($E45,$B$65:$G$70,6,FALSE)</f>
        <v>0.34410000000000002</v>
      </c>
      <c r="H45" s="162">
        <f>'Unallocated Detail (C)'!D248</f>
        <v>0</v>
      </c>
      <c r="J45" s="195">
        <f t="shared" si="20"/>
        <v>0</v>
      </c>
      <c r="K45" s="195">
        <f t="shared" si="21"/>
        <v>0</v>
      </c>
    </row>
    <row r="46" spans="1:11" ht="15.95" customHeight="1">
      <c r="A46" s="41"/>
      <c r="B46" s="52" t="s">
        <v>394</v>
      </c>
      <c r="C46" s="177">
        <f t="shared" si="18"/>
        <v>0</v>
      </c>
      <c r="D46" s="178">
        <f t="shared" si="19"/>
        <v>0</v>
      </c>
      <c r="E46" s="169">
        <v>4</v>
      </c>
      <c r="F46" s="49">
        <f>VLOOKUP($E46,$B$65:$G$70,5,FALSE)</f>
        <v>0.65590000000000004</v>
      </c>
      <c r="G46" s="159">
        <f>VLOOKUP($E46,$B$65:$G$70,6,FALSE)</f>
        <v>0.34410000000000002</v>
      </c>
      <c r="H46" s="162">
        <f>'Unallocated Detail (C)'!D249</f>
        <v>0</v>
      </c>
      <c r="J46" s="195">
        <f t="shared" si="20"/>
        <v>0</v>
      </c>
      <c r="K46" s="195">
        <f t="shared" si="21"/>
        <v>0</v>
      </c>
    </row>
    <row r="47" spans="1:11" ht="15.95" customHeight="1">
      <c r="A47" s="41" t="s">
        <v>364</v>
      </c>
      <c r="B47" s="53" t="s">
        <v>368</v>
      </c>
      <c r="C47" s="175">
        <f>SUM(C44:C46)</f>
        <v>43970126.097036935</v>
      </c>
      <c r="D47" s="176">
        <f>SUM(D44:D46)</f>
        <v>23067724.332962967</v>
      </c>
      <c r="E47" s="168"/>
      <c r="F47" s="51"/>
      <c r="G47" s="156"/>
      <c r="H47" s="164">
        <f>SUM(H44:H46)</f>
        <v>67037850.429999903</v>
      </c>
    </row>
    <row r="48" spans="1:11" ht="15.95" customHeight="1">
      <c r="A48" s="41" t="s">
        <v>395</v>
      </c>
      <c r="B48" s="53"/>
      <c r="C48" s="175"/>
      <c r="D48" s="176"/>
      <c r="E48" s="168"/>
      <c r="F48" s="51"/>
      <c r="G48" s="192"/>
      <c r="H48" s="190"/>
    </row>
    <row r="49" spans="1:11" ht="15.95" customHeight="1">
      <c r="A49" s="41"/>
      <c r="B49" s="52" t="s">
        <v>339</v>
      </c>
      <c r="C49" s="177">
        <f t="shared" ref="C49" si="22">H49*F49</f>
        <v>4102931.8372919997</v>
      </c>
      <c r="D49" s="178">
        <f t="shared" ref="D49" si="23">H49*G49</f>
        <v>2228580.6027079998</v>
      </c>
      <c r="E49" s="200" t="s">
        <v>424</v>
      </c>
      <c r="F49" s="85">
        <v>0.6480176539449396</v>
      </c>
      <c r="G49" s="193">
        <v>0.3519823460550604</v>
      </c>
      <c r="H49" s="191">
        <f>'Unallocated Detail (C)'!D269</f>
        <v>6331512.4399999995</v>
      </c>
      <c r="I49" s="189"/>
      <c r="J49" s="195">
        <f>VLOOKUP(4,$B$66:$G$70,5,FALSE)-F49</f>
        <v>7.8823460550604407E-3</v>
      </c>
      <c r="K49" s="195">
        <f>VLOOKUP(4,$B$66:$G$70,6,FALSE)-G49</f>
        <v>-7.8823460550603852E-3</v>
      </c>
    </row>
    <row r="50" spans="1:11" ht="15.95" customHeight="1">
      <c r="A50" s="41" t="s">
        <v>364</v>
      </c>
      <c r="B50" s="53" t="s">
        <v>368</v>
      </c>
      <c r="C50" s="175">
        <f>C49</f>
        <v>4102931.8372919997</v>
      </c>
      <c r="D50" s="176">
        <f>D49</f>
        <v>2228580.6027079998</v>
      </c>
      <c r="E50" s="168"/>
      <c r="F50" s="51"/>
      <c r="G50" s="156"/>
      <c r="H50" s="164">
        <f>SUM(H49)</f>
        <v>6331512.4399999995</v>
      </c>
    </row>
    <row r="51" spans="1:11" ht="15.95" customHeight="1">
      <c r="A51" s="41"/>
      <c r="B51" s="53"/>
      <c r="C51" s="175"/>
      <c r="D51" s="176"/>
      <c r="E51" s="168"/>
      <c r="F51" s="51"/>
      <c r="G51" s="156"/>
      <c r="H51" s="162"/>
    </row>
    <row r="52" spans="1:11" ht="15.95" customHeight="1">
      <c r="A52" s="54" t="s">
        <v>396</v>
      </c>
      <c r="B52" s="53"/>
      <c r="C52" s="175"/>
      <c r="D52" s="176"/>
      <c r="E52" s="42"/>
      <c r="F52" s="55"/>
      <c r="G52" s="56"/>
      <c r="H52" s="162"/>
    </row>
    <row r="53" spans="1:11" ht="15.95" customHeight="1">
      <c r="A53" s="54"/>
      <c r="B53" s="52" t="s">
        <v>397</v>
      </c>
      <c r="C53" s="175">
        <f t="shared" ref="C53" si="24">H53*F53</f>
        <v>0</v>
      </c>
      <c r="D53" s="176">
        <f t="shared" ref="D53" si="25">H53*G53</f>
        <v>0</v>
      </c>
      <c r="E53" s="168">
        <v>4</v>
      </c>
      <c r="F53" s="48">
        <f>VLOOKUP($E53,$B$65:$G$70,5,FALSE)</f>
        <v>0.65590000000000004</v>
      </c>
      <c r="G53" s="158">
        <f>VLOOKUP($E53,$B$65:$G$70,6,FALSE)</f>
        <v>0.34410000000000002</v>
      </c>
      <c r="H53" s="162">
        <f>'Unallocated Detail (C)'!D273</f>
        <v>0</v>
      </c>
      <c r="J53" s="195">
        <f>VLOOKUP(E53,$B$66:$G$70,5,FALSE)-F53</f>
        <v>0</v>
      </c>
      <c r="K53" s="195">
        <f>VLOOKUP(E53,$B$66:$G$70,6,FALSE)-G53</f>
        <v>0</v>
      </c>
    </row>
    <row r="54" spans="1:11" ht="15.95" customHeight="1">
      <c r="A54" s="54"/>
      <c r="B54" s="53" t="s">
        <v>368</v>
      </c>
      <c r="C54" s="179">
        <f>SUM(C53)</f>
        <v>0</v>
      </c>
      <c r="D54" s="180">
        <f>SUM(D53)</f>
        <v>0</v>
      </c>
      <c r="E54" s="170"/>
      <c r="F54" s="88"/>
      <c r="G54" s="160"/>
      <c r="H54" s="165">
        <f>SUM(H53)</f>
        <v>0</v>
      </c>
    </row>
    <row r="55" spans="1:11" ht="15.95" customHeight="1">
      <c r="A55" s="54"/>
      <c r="B55" s="53"/>
      <c r="C55" s="175"/>
      <c r="D55" s="176"/>
      <c r="E55" s="168"/>
      <c r="F55" s="51"/>
      <c r="G55" s="156"/>
      <c r="H55" s="162"/>
    </row>
    <row r="56" spans="1:11" ht="15.95" customHeight="1">
      <c r="A56" s="56" t="s">
        <v>398</v>
      </c>
      <c r="B56" s="53"/>
      <c r="C56" s="175"/>
      <c r="D56" s="176"/>
      <c r="E56" s="168"/>
      <c r="F56" s="51"/>
      <c r="G56" s="156"/>
      <c r="H56" s="162"/>
    </row>
    <row r="57" spans="1:11" ht="15.95" customHeight="1">
      <c r="A57" s="56"/>
      <c r="B57" s="52" t="s">
        <v>399</v>
      </c>
      <c r="C57" s="175">
        <f t="shared" ref="C57:C59" si="26">H57*F57</f>
        <v>0</v>
      </c>
      <c r="D57" s="176">
        <f t="shared" ref="D57:D59" si="27">H57*G57</f>
        <v>0</v>
      </c>
      <c r="E57" s="168">
        <v>4</v>
      </c>
      <c r="F57" s="48">
        <f>VLOOKUP($E57,$B$65:$G$70,5,FALSE)</f>
        <v>0.65590000000000004</v>
      </c>
      <c r="G57" s="158">
        <f>VLOOKUP($E57,$B$65:$G$70,6,FALSE)</f>
        <v>0.34410000000000002</v>
      </c>
      <c r="H57" s="162">
        <f>'Unallocated Detail (C)'!D276</f>
        <v>0</v>
      </c>
      <c r="J57" s="195">
        <f t="shared" ref="J57:J59" si="28">VLOOKUP(E57,$B$66:$G$70,5,FALSE)-F57</f>
        <v>0</v>
      </c>
      <c r="K57" s="195">
        <f t="shared" ref="K57:K59" si="29">VLOOKUP(E57,$B$66:$G$70,6,FALSE)-G57</f>
        <v>0</v>
      </c>
    </row>
    <row r="58" spans="1:11" ht="15.95" customHeight="1">
      <c r="A58" s="41"/>
      <c r="B58" s="52" t="s">
        <v>400</v>
      </c>
      <c r="C58" s="175">
        <f t="shared" si="26"/>
        <v>0</v>
      </c>
      <c r="D58" s="176">
        <f t="shared" si="27"/>
        <v>0</v>
      </c>
      <c r="E58" s="171">
        <v>4</v>
      </c>
      <c r="F58" s="48">
        <f>VLOOKUP($E58,$B$65:$G$70,5,FALSE)</f>
        <v>0.65590000000000004</v>
      </c>
      <c r="G58" s="158">
        <f>VLOOKUP($E58,$B$65:$G$70,6,FALSE)</f>
        <v>0.34410000000000002</v>
      </c>
      <c r="H58" s="162">
        <f>'Unallocated Detail (C)'!D277</f>
        <v>0</v>
      </c>
      <c r="J58" s="195">
        <f t="shared" si="28"/>
        <v>0</v>
      </c>
      <c r="K58" s="195">
        <f t="shared" si="29"/>
        <v>0</v>
      </c>
    </row>
    <row r="59" spans="1:11" s="83" customFormat="1" ht="15.95" customHeight="1">
      <c r="A59" s="56"/>
      <c r="B59" s="52" t="s">
        <v>417</v>
      </c>
      <c r="C59" s="177">
        <f t="shared" si="26"/>
        <v>0</v>
      </c>
      <c r="D59" s="178">
        <f t="shared" si="27"/>
        <v>0</v>
      </c>
      <c r="E59" s="171">
        <v>4</v>
      </c>
      <c r="F59" s="85">
        <f>VLOOKUP($E59,$B$65:$G$70,5,FALSE)</f>
        <v>0.65590000000000004</v>
      </c>
      <c r="G59" s="159">
        <f>VLOOKUP($E59,$B$65:$G$70,6,FALSE)</f>
        <v>0.34410000000000002</v>
      </c>
      <c r="H59" s="163">
        <f>'Unallocated Detail (C)'!D278</f>
        <v>0</v>
      </c>
      <c r="J59" s="195">
        <f t="shared" si="28"/>
        <v>0</v>
      </c>
      <c r="K59" s="195">
        <f t="shared" si="29"/>
        <v>0</v>
      </c>
    </row>
    <row r="60" spans="1:11" ht="15.95" customHeight="1">
      <c r="A60" s="58" t="s">
        <v>364</v>
      </c>
      <c r="B60" s="167" t="s">
        <v>368</v>
      </c>
      <c r="C60" s="177">
        <f>SUM(C57:C59)</f>
        <v>0</v>
      </c>
      <c r="D60" s="178">
        <f>SUM(D57:D59)</f>
        <v>0</v>
      </c>
      <c r="E60" s="169"/>
      <c r="F60" s="59"/>
      <c r="G60" s="157"/>
      <c r="H60" s="163">
        <f>SUM(H57:H59)</f>
        <v>0</v>
      </c>
    </row>
    <row r="61" spans="1:11" ht="12" customHeight="1">
      <c r="A61" s="41"/>
      <c r="B61" s="53"/>
      <c r="C61" s="175"/>
      <c r="D61" s="176"/>
      <c r="E61" s="46"/>
      <c r="F61" s="51"/>
      <c r="G61" s="156"/>
      <c r="H61" s="162"/>
    </row>
    <row r="62" spans="1:11" ht="15.95" customHeight="1" thickBot="1">
      <c r="A62" s="58" t="s">
        <v>401</v>
      </c>
      <c r="B62" s="167"/>
      <c r="C62" s="181">
        <f>C60+C54+C50+C47+C42+C38+C23+C14</f>
        <v>171773778.53040186</v>
      </c>
      <c r="D62" s="182">
        <f>D60+D54+D50+D47+D42+D38+D23+D14</f>
        <v>96132651.789597929</v>
      </c>
      <c r="E62" s="172"/>
      <c r="F62" s="60"/>
      <c r="G62" s="161"/>
      <c r="H62" s="166">
        <f>H60+H54+H50+H47+H42+H38+H23+H14</f>
        <v>267906430.31999978</v>
      </c>
    </row>
    <row r="63" spans="1:11" ht="11.25" customHeight="1" thickTop="1">
      <c r="C63" s="61"/>
      <c r="D63" s="61"/>
      <c r="E63" s="61"/>
      <c r="F63" s="61"/>
    </row>
    <row r="64" spans="1:11" ht="15.95" customHeight="1">
      <c r="E64" s="83"/>
    </row>
    <row r="65" spans="1:8" ht="15.95" customHeight="1">
      <c r="B65" s="62" t="s">
        <v>402</v>
      </c>
      <c r="C65" s="63"/>
      <c r="D65" s="63"/>
      <c r="E65" s="84"/>
      <c r="F65" s="196" t="s">
        <v>34</v>
      </c>
      <c r="G65" s="197" t="s">
        <v>33</v>
      </c>
      <c r="H65" s="76" t="s">
        <v>338</v>
      </c>
    </row>
    <row r="66" spans="1:8" ht="15.95" customHeight="1">
      <c r="B66" s="64">
        <v>1</v>
      </c>
      <c r="C66" s="65" t="s">
        <v>403</v>
      </c>
      <c r="D66" s="66"/>
      <c r="F66" s="155">
        <v>0.58079999999999998</v>
      </c>
      <c r="G66" s="80">
        <v>0.41920000000000002</v>
      </c>
      <c r="H66" s="80">
        <f>SUM(F66,G66)</f>
        <v>1</v>
      </c>
    </row>
    <row r="67" spans="1:8" ht="15.95" customHeight="1">
      <c r="B67" s="64">
        <v>2</v>
      </c>
      <c r="C67" s="65" t="s">
        <v>404</v>
      </c>
      <c r="D67" s="66"/>
      <c r="F67" s="156">
        <v>0.62590000000000001</v>
      </c>
      <c r="G67" s="81">
        <v>0.37409999999999999</v>
      </c>
      <c r="H67" s="81">
        <f t="shared" ref="H67:H70" si="30">SUM(F67,G67)</f>
        <v>1</v>
      </c>
    </row>
    <row r="68" spans="1:8" ht="15.95" customHeight="1">
      <c r="B68" s="64">
        <v>3</v>
      </c>
      <c r="C68" s="66" t="s">
        <v>405</v>
      </c>
      <c r="D68" s="66"/>
      <c r="F68" s="156">
        <v>0.60599999999999998</v>
      </c>
      <c r="G68" s="81">
        <v>0.39400000000000002</v>
      </c>
      <c r="H68" s="81">
        <f t="shared" si="30"/>
        <v>1</v>
      </c>
    </row>
    <row r="69" spans="1:8" ht="15.95" customHeight="1">
      <c r="B69" s="64">
        <v>4</v>
      </c>
      <c r="C69" s="65" t="s">
        <v>406</v>
      </c>
      <c r="D69" s="66"/>
      <c r="F69" s="156">
        <v>0.65590000000000004</v>
      </c>
      <c r="G69" s="81">
        <v>0.34410000000000002</v>
      </c>
      <c r="H69" s="81">
        <f t="shared" si="30"/>
        <v>1</v>
      </c>
    </row>
    <row r="70" spans="1:8" ht="15.95" customHeight="1">
      <c r="B70" s="57">
        <v>5</v>
      </c>
      <c r="C70" s="68" t="s">
        <v>407</v>
      </c>
      <c r="D70" s="69"/>
      <c r="E70" s="79"/>
      <c r="F70" s="157">
        <v>0.64359999999999995</v>
      </c>
      <c r="G70" s="82">
        <v>0.35639999999999999</v>
      </c>
      <c r="H70" s="82">
        <f t="shared" si="30"/>
        <v>1</v>
      </c>
    </row>
    <row r="71" spans="1:8" ht="15.95" customHeight="1">
      <c r="A71" s="70"/>
      <c r="C71" s="67"/>
      <c r="D71" s="67"/>
      <c r="E71" s="67"/>
      <c r="F71" s="67"/>
      <c r="G71" s="67"/>
      <c r="H71" s="67"/>
    </row>
    <row r="72" spans="1:8" ht="15.95" customHeight="1">
      <c r="B72" s="198" t="s">
        <v>427</v>
      </c>
      <c r="C72" s="67"/>
      <c r="D72" s="67"/>
      <c r="E72" s="67"/>
      <c r="F72" s="67"/>
      <c r="G72" s="67"/>
      <c r="H72" s="67"/>
    </row>
    <row r="73" spans="1:8">
      <c r="B73" s="199" t="s">
        <v>428</v>
      </c>
    </row>
    <row r="74" spans="1:8">
      <c r="B74" s="199" t="s">
        <v>429</v>
      </c>
    </row>
    <row r="75" spans="1:8">
      <c r="B75" s="199" t="s">
        <v>430</v>
      </c>
    </row>
  </sheetData>
  <mergeCells count="3">
    <mergeCell ref="B1:H1"/>
    <mergeCell ref="B2:H2"/>
    <mergeCell ref="A3:H3"/>
  </mergeCells>
  <printOptions horizontalCentered="1"/>
  <pageMargins left="0.45" right="0.45" top="0.25" bottom="0.25" header="0.05" footer="0.05"/>
  <pageSetup scale="65" fitToWidth="0" fitToHeight="0" orientation="portrait" r:id="rId1"/>
  <headerFooter>
    <oddHeader>&amp;RShaded Information is Designated as Confidential per WAC 480-07-160</oddHead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45F4A6-0ADB-4A89-9762-C464CE9DA711}"/>
</file>

<file path=customXml/itemProps2.xml><?xml version="1.0" encoding="utf-8"?>
<ds:datastoreItem xmlns:ds="http://schemas.openxmlformats.org/officeDocument/2006/customXml" ds:itemID="{8CC2839B-8AD4-4A13-8415-364442BB7F72}"/>
</file>

<file path=customXml/itemProps3.xml><?xml version="1.0" encoding="utf-8"?>
<ds:datastoreItem xmlns:ds="http://schemas.openxmlformats.org/officeDocument/2006/customXml" ds:itemID="{529A5CBD-41F2-4075-8F10-34B4234AD0FB}"/>
</file>

<file path=customXml/itemProps4.xml><?xml version="1.0" encoding="utf-8"?>
<ds:datastoreItem xmlns:ds="http://schemas.openxmlformats.org/officeDocument/2006/customXml" ds:itemID="{29061758-02E3-4C50-BF4B-336C0D298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2019-02-14T04:42:06Z</cp:lastPrinted>
  <dcterms:created xsi:type="dcterms:W3CDTF">2017-10-30T16:51:04Z</dcterms:created>
  <dcterms:modified xsi:type="dcterms:W3CDTF">2019-02-14T21:54:19Z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