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80801 Summit View GRC\"/>
    </mc:Choice>
  </mc:AlternateContent>
  <bookViews>
    <workbookView xWindow="0" yWindow="600" windowWidth="28800" windowHeight="12435"/>
  </bookViews>
  <sheets>
    <sheet name="3yr dpk" sheetId="9" r:id="rId1"/>
  </sheets>
  <definedNames>
    <definedName name="_xlnm.Print_Area" localSheetId="0">'3yr dpk'!$A$1:$G$60</definedName>
  </definedNames>
  <calcPr calcId="152511" iterate="1" iterateCount="4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9" l="1"/>
  <c r="A10" i="9" l="1"/>
  <c r="A11" i="9"/>
  <c r="A12" i="9" s="1"/>
  <c r="A13" i="9" s="1"/>
  <c r="A14" i="9" s="1"/>
  <c r="A15" i="9" s="1"/>
  <c r="A16" i="9" s="1"/>
  <c r="A17" i="9" s="1"/>
  <c r="C15" i="9"/>
  <c r="C10" i="9" s="1"/>
  <c r="C16" i="9" s="1"/>
  <c r="F37" i="9"/>
  <c r="F42" i="9" s="1"/>
  <c r="F36" i="9"/>
  <c r="F35" i="9"/>
  <c r="F45" i="9" s="1"/>
  <c r="D19" i="9"/>
  <c r="E19" i="9" s="1"/>
  <c r="F19" i="9" s="1"/>
  <c r="G8" i="9"/>
  <c r="F31" i="9"/>
  <c r="F30" i="9"/>
  <c r="F29" i="9"/>
  <c r="F32" i="9" s="1"/>
  <c r="F10" i="9"/>
  <c r="F18" i="9" s="1"/>
  <c r="A9" i="9"/>
  <c r="D8" i="9"/>
  <c r="E12" i="9" s="1"/>
  <c r="E45" i="9"/>
  <c r="D45" i="9"/>
  <c r="D51" i="9" s="1"/>
  <c r="C45" i="9"/>
  <c r="E42" i="9"/>
  <c r="D42" i="9"/>
  <c r="C42" i="9"/>
  <c r="E41" i="9"/>
  <c r="D41" i="9"/>
  <c r="C41" i="9"/>
  <c r="E40" i="9"/>
  <c r="D40" i="9"/>
  <c r="C40" i="9"/>
  <c r="L30" i="9"/>
  <c r="M30" i="9" s="1"/>
  <c r="F47" i="9" s="1"/>
  <c r="F53" i="9" s="1"/>
  <c r="M29" i="9"/>
  <c r="C46" i="9" s="1"/>
  <c r="C52" i="9" s="1"/>
  <c r="E29" i="9"/>
  <c r="D29" i="9"/>
  <c r="C29" i="9"/>
  <c r="K26" i="9"/>
  <c r="F46" i="9" l="1"/>
  <c r="F52" i="9" s="1"/>
  <c r="F40" i="9"/>
  <c r="F41" i="9"/>
  <c r="F48" i="9"/>
  <c r="C9" i="9"/>
  <c r="C17" i="9"/>
  <c r="C18" i="9"/>
  <c r="F51" i="9"/>
  <c r="F54" i="9" s="1"/>
  <c r="A18" i="9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D30" i="9"/>
  <c r="D47" i="9"/>
  <c r="D53" i="9" s="1"/>
  <c r="C47" i="9"/>
  <c r="C53" i="9" s="1"/>
  <c r="E31" i="9"/>
  <c r="D31" i="9"/>
  <c r="D32" i="9" s="1"/>
  <c r="E47" i="9"/>
  <c r="E53" i="9" s="1"/>
  <c r="C31" i="9"/>
  <c r="D46" i="9"/>
  <c r="C51" i="9"/>
  <c r="E30" i="9"/>
  <c r="E32" i="9" s="1"/>
  <c r="E46" i="9"/>
  <c r="E52" i="9" s="1"/>
  <c r="E51" i="9"/>
  <c r="C30" i="9"/>
  <c r="C32" i="9" l="1"/>
  <c r="C54" i="9"/>
  <c r="E48" i="9"/>
  <c r="D9" i="9"/>
  <c r="D10" i="9" s="1"/>
  <c r="C48" i="9"/>
  <c r="L41" i="9" s="1"/>
  <c r="E54" i="9"/>
  <c r="C20" i="9"/>
  <c r="D48" i="9"/>
  <c r="D52" i="9"/>
  <c r="D54" i="9" s="1"/>
  <c r="D15" i="9" l="1"/>
  <c r="D12" i="9" s="1"/>
  <c r="D17" i="9"/>
  <c r="G17" i="9" s="1"/>
  <c r="D20" i="9"/>
  <c r="G15" i="9" l="1"/>
  <c r="J15" i="9" s="1"/>
  <c r="D16" i="9"/>
  <c r="E16" i="9" s="1"/>
  <c r="F16" i="9" s="1"/>
  <c r="E9" i="9"/>
  <c r="G9" i="9" s="1"/>
  <c r="E10" i="9" l="1"/>
  <c r="G10" i="9" s="1"/>
  <c r="G18" i="9" s="1"/>
  <c r="G16" i="9"/>
  <c r="F20" i="9"/>
  <c r="E18" i="9" l="1"/>
  <c r="E20" i="9"/>
</calcChain>
</file>

<file path=xl/sharedStrings.xml><?xml version="1.0" encoding="utf-8"?>
<sst xmlns="http://schemas.openxmlformats.org/spreadsheetml/2006/main" count="76" uniqueCount="38">
  <si>
    <t>Summit View Water Works, LLC</t>
  </si>
  <si>
    <t>Rate Design for rate increase from UW-180801</t>
  </si>
  <si>
    <t>Year 1</t>
  </si>
  <si>
    <t>Year 2</t>
  </si>
  <si>
    <t>Year3</t>
  </si>
  <si>
    <t>Total</t>
  </si>
  <si>
    <t xml:space="preserve">Total Revenue Requirement </t>
  </si>
  <si>
    <t>Customers</t>
  </si>
  <si>
    <t>Additional Revenue Requirement</t>
  </si>
  <si>
    <t>Difference Using Rate Plan</t>
  </si>
  <si>
    <t>Year 3</t>
  </si>
  <si>
    <t>Domestic Portion</t>
  </si>
  <si>
    <t>RTS</t>
  </si>
  <si>
    <t>Base</t>
  </si>
  <si>
    <t>Block 1</t>
  </si>
  <si>
    <t>Block 2</t>
  </si>
  <si>
    <t>Calculated Avg Bill at 656 cubic ft. Per UW-180801</t>
  </si>
  <si>
    <t>Avg Usage per block</t>
  </si>
  <si>
    <t>per 100 cubic ft</t>
  </si>
  <si>
    <t>Total Avg Bill</t>
  </si>
  <si>
    <t>Avg Bill increase at 656 cubic ft.</t>
  </si>
  <si>
    <t>Total Avg Bill Increase</t>
  </si>
  <si>
    <t>Calculated Rate UW-180801</t>
  </si>
  <si>
    <t>Current Avg Bill</t>
  </si>
  <si>
    <t>block 2 is currently at 2000 and avg bill is 656</t>
  </si>
  <si>
    <t>Difference Between Calculated Rate and Rate Plan</t>
  </si>
  <si>
    <t>Return Rate</t>
  </si>
  <si>
    <t>Line No.</t>
  </si>
  <si>
    <t>Embedded in Rates</t>
  </si>
  <si>
    <t>Earning on Deferred Portion</t>
  </si>
  <si>
    <t>Deferred Revenue (addition)</t>
  </si>
  <si>
    <t>Accumulated Deferred Revenue</t>
  </si>
  <si>
    <t>Year 4</t>
  </si>
  <si>
    <t>Percent Deferred at year end</t>
  </si>
  <si>
    <t xml:space="preserve">Deferred Revenue </t>
  </si>
  <si>
    <t>Test Year Revenue</t>
  </si>
  <si>
    <t>Test Year End 2016</t>
  </si>
  <si>
    <t>Stewart / Kermode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</si>
</sst>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3" fontId="2" fillId="0" borderId="0" xfId="1" applyFont="1"/>
    <xf numFmtId="43" fontId="2" fillId="0" borderId="0" xfId="0" applyNumberFormat="1" applyFont="1"/>
    <xf numFmtId="9" fontId="2" fillId="0" borderId="0" xfId="2" applyFont="1"/>
    <xf numFmtId="164" fontId="2" fillId="0" borderId="0" xfId="1" applyNumberFormat="1" applyFo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4" fillId="0" borderId="1" xfId="0" applyFont="1" applyBorder="1" applyAlignment="1">
      <alignment horizontal="right"/>
    </xf>
    <xf numFmtId="43" fontId="2" fillId="0" borderId="1" xfId="1" applyFont="1" applyBorder="1"/>
    <xf numFmtId="0" fontId="2" fillId="0" borderId="2" xfId="0" applyFont="1" applyBorder="1" applyAlignment="1">
      <alignment horizontal="right"/>
    </xf>
    <xf numFmtId="43" fontId="2" fillId="0" borderId="2" xfId="1" applyFont="1" applyBorder="1"/>
    <xf numFmtId="0" fontId="4" fillId="0" borderId="1" xfId="0" applyFont="1" applyBorder="1" applyAlignment="1">
      <alignment horizontal="center"/>
    </xf>
    <xf numFmtId="43" fontId="2" fillId="0" borderId="0" xfId="1" applyFont="1" applyAlignment="1"/>
    <xf numFmtId="43" fontId="2" fillId="0" borderId="2" xfId="0" applyNumberFormat="1" applyFont="1" applyBorder="1"/>
    <xf numFmtId="164" fontId="2" fillId="0" borderId="0" xfId="0" applyNumberFormat="1" applyFont="1"/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9" fontId="2" fillId="0" borderId="0" xfId="2" applyFont="1" applyAlignment="1">
      <alignment horizontal="center"/>
    </xf>
    <xf numFmtId="0" fontId="2" fillId="0" borderId="0" xfId="0" applyFont="1" applyFill="1" applyAlignment="1">
      <alignment horizontal="right"/>
    </xf>
    <xf numFmtId="164" fontId="2" fillId="0" borderId="2" xfId="0" applyNumberFormat="1" applyFont="1" applyBorder="1" applyAlignment="1">
      <alignment horizontal="center"/>
    </xf>
    <xf numFmtId="164" fontId="2" fillId="0" borderId="1" xfId="1" applyNumberFormat="1" applyFont="1" applyFill="1" applyBorder="1"/>
    <xf numFmtId="164" fontId="2" fillId="0" borderId="4" xfId="1" applyNumberFormat="1" applyFont="1" applyFill="1" applyBorder="1"/>
    <xf numFmtId="164" fontId="2" fillId="0" borderId="4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3" fontId="3" fillId="0" borderId="0" xfId="0" applyNumberFormat="1" applyFont="1" applyBorder="1"/>
    <xf numFmtId="0" fontId="2" fillId="0" borderId="2" xfId="0" applyFont="1" applyBorder="1"/>
    <xf numFmtId="0" fontId="2" fillId="0" borderId="5" xfId="0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0" xfId="0" applyNumberFormat="1" applyFont="1" applyFill="1"/>
    <xf numFmtId="0" fontId="2" fillId="0" borderId="0" xfId="0" applyFont="1" applyFill="1"/>
    <xf numFmtId="165" fontId="2" fillId="0" borderId="0" xfId="3" applyNumberFormat="1" applyFont="1" applyFill="1"/>
    <xf numFmtId="164" fontId="2" fillId="0" borderId="0" xfId="1" applyNumberFormat="1" applyFont="1" applyFill="1"/>
    <xf numFmtId="165" fontId="2" fillId="0" borderId="4" xfId="3" applyNumberFormat="1" applyFont="1" applyFill="1" applyBorder="1"/>
    <xf numFmtId="164" fontId="2" fillId="0" borderId="4" xfId="0" applyNumberFormat="1" applyFont="1" applyFill="1" applyBorder="1"/>
    <xf numFmtId="9" fontId="2" fillId="0" borderId="0" xfId="2" applyNumberFormat="1" applyFont="1" applyFill="1"/>
    <xf numFmtId="0" fontId="4" fillId="0" borderId="0" xfId="0" applyFont="1" applyAlignment="1">
      <alignment horizontal="center"/>
    </xf>
    <xf numFmtId="43" fontId="2" fillId="2" borderId="0" xfId="0" applyNumberFormat="1" applyFont="1" applyFill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showGridLines="0" tabSelected="1" zoomScale="110" zoomScaleNormal="110" workbookViewId="0">
      <selection activeCell="D3" sqref="D3"/>
    </sheetView>
  </sheetViews>
  <sheetFormatPr defaultRowHeight="15.75" x14ac:dyDescent="0.25"/>
  <cols>
    <col min="1" max="1" width="9.140625" style="1"/>
    <col min="2" max="2" width="52.140625" style="1" customWidth="1"/>
    <col min="3" max="3" width="16.42578125" style="1" customWidth="1"/>
    <col min="4" max="4" width="14.85546875" style="1" customWidth="1"/>
    <col min="5" max="6" width="14.7109375" style="1" customWidth="1"/>
    <col min="7" max="7" width="15.85546875" style="1" customWidth="1"/>
    <col min="8" max="8" width="0.7109375" style="1" customWidth="1"/>
    <col min="9" max="9" width="24.42578125" style="1" customWidth="1"/>
    <col min="10" max="11" width="12.28515625" style="1" customWidth="1"/>
    <col min="12" max="12" width="15" style="1" customWidth="1"/>
    <col min="13" max="13" width="16.42578125" style="1" customWidth="1"/>
    <col min="14" max="14" width="16.28515625" style="1" customWidth="1"/>
    <col min="15" max="16384" width="9.140625" style="1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x14ac:dyDescent="0.25">
      <c r="A3" s="1" t="s">
        <v>11</v>
      </c>
      <c r="G3" s="9" t="s">
        <v>26</v>
      </c>
    </row>
    <row r="4" spans="1:15" x14ac:dyDescent="0.25">
      <c r="A4" s="1" t="s">
        <v>36</v>
      </c>
      <c r="G4" s="23">
        <v>0.03</v>
      </c>
    </row>
    <row r="5" spans="1:15" x14ac:dyDescent="0.25">
      <c r="A5" s="1" t="s">
        <v>37</v>
      </c>
    </row>
    <row r="7" spans="1:15" x14ac:dyDescent="0.25">
      <c r="A7" s="1" t="s">
        <v>27</v>
      </c>
      <c r="C7" s="14" t="s">
        <v>2</v>
      </c>
      <c r="D7" s="14" t="s">
        <v>3</v>
      </c>
      <c r="E7" s="14" t="s">
        <v>4</v>
      </c>
      <c r="F7" s="14" t="s">
        <v>32</v>
      </c>
      <c r="G7" s="22" t="s">
        <v>5</v>
      </c>
    </row>
    <row r="8" spans="1:15" x14ac:dyDescent="0.25">
      <c r="A8" s="21">
        <v>1</v>
      </c>
      <c r="B8" s="24" t="s">
        <v>8</v>
      </c>
      <c r="C8" s="37">
        <v>57408</v>
      </c>
      <c r="D8" s="38">
        <f>+C8</f>
        <v>57408</v>
      </c>
      <c r="E8" s="38">
        <v>57408</v>
      </c>
      <c r="F8" s="38">
        <v>57408</v>
      </c>
      <c r="G8" s="37">
        <f>SUM(C8:F8)</f>
        <v>229632</v>
      </c>
      <c r="K8" s="2"/>
      <c r="L8" s="2"/>
      <c r="M8" s="2"/>
      <c r="N8" s="2"/>
    </row>
    <row r="9" spans="1:15" x14ac:dyDescent="0.25">
      <c r="A9" s="21">
        <f>+A8+1</f>
        <v>2</v>
      </c>
      <c r="B9" s="24" t="s">
        <v>30</v>
      </c>
      <c r="C9" s="38">
        <f>+C15</f>
        <v>-25833.600000000002</v>
      </c>
      <c r="D9" s="38">
        <f>(-C15-C17)/2</f>
        <v>13304.304000000002</v>
      </c>
      <c r="E9" s="38">
        <f>+D16-D17</f>
        <v>13680.182880000002</v>
      </c>
      <c r="F9" s="38"/>
      <c r="G9" s="35">
        <f>SUM(C9:F9)</f>
        <v>1150.8868800000018</v>
      </c>
      <c r="K9" s="2"/>
      <c r="L9" s="2"/>
      <c r="M9" s="2"/>
      <c r="N9" s="2"/>
      <c r="O9" s="4"/>
    </row>
    <row r="10" spans="1:15" ht="16.5" thickBot="1" x14ac:dyDescent="0.3">
      <c r="A10" s="21">
        <f t="shared" ref="A10:A12" si="0">+A9+1</f>
        <v>3</v>
      </c>
      <c r="B10" s="24" t="s">
        <v>28</v>
      </c>
      <c r="C10" s="39">
        <f>+C8+C15</f>
        <v>31574.399999999998</v>
      </c>
      <c r="D10" s="40">
        <f>+D8+D9</f>
        <v>70712.304000000004</v>
      </c>
      <c r="E10" s="40">
        <f>+E8+E9</f>
        <v>71088.182880000008</v>
      </c>
      <c r="F10" s="40">
        <f>+F8+F9</f>
        <v>57408</v>
      </c>
      <c r="G10" s="39">
        <f>+SUM(C10:E10)</f>
        <v>173374.88688000001</v>
      </c>
      <c r="K10" s="2"/>
      <c r="L10" s="2"/>
      <c r="M10" s="2"/>
      <c r="N10" s="2"/>
    </row>
    <row r="11" spans="1:15" ht="16.5" thickTop="1" x14ac:dyDescent="0.25">
      <c r="A11" s="21">
        <f t="shared" si="0"/>
        <v>4</v>
      </c>
      <c r="B11" s="36"/>
      <c r="C11" s="35"/>
      <c r="D11" s="35"/>
      <c r="E11" s="35"/>
      <c r="F11" s="35"/>
      <c r="G11" s="35"/>
      <c r="K11" s="2"/>
      <c r="L11" s="2"/>
      <c r="M11" s="2"/>
      <c r="N11" s="2"/>
    </row>
    <row r="12" spans="1:15" x14ac:dyDescent="0.25">
      <c r="A12" s="21">
        <f t="shared" si="0"/>
        <v>5</v>
      </c>
      <c r="B12" s="24" t="s">
        <v>33</v>
      </c>
      <c r="C12" s="41">
        <v>0.45</v>
      </c>
      <c r="D12" s="41">
        <f>+D15/-C8</f>
        <v>0.21825</v>
      </c>
      <c r="E12" s="41">
        <f>+E15/-D8</f>
        <v>0</v>
      </c>
      <c r="F12" s="41">
        <v>0</v>
      </c>
      <c r="G12" s="35"/>
      <c r="K12" s="2"/>
      <c r="L12" s="2"/>
      <c r="M12" s="2"/>
      <c r="N12" s="2"/>
    </row>
    <row r="13" spans="1:15" x14ac:dyDescent="0.25">
      <c r="A13" s="21">
        <f t="shared" ref="A13:A17" si="1">+A12+1</f>
        <v>6</v>
      </c>
      <c r="C13" s="19"/>
      <c r="D13" s="19"/>
      <c r="E13" s="19"/>
      <c r="F13" s="19"/>
      <c r="G13" s="19"/>
      <c r="K13" s="2"/>
      <c r="L13" s="2"/>
      <c r="M13" s="2"/>
      <c r="N13" s="2"/>
    </row>
    <row r="14" spans="1:15" x14ac:dyDescent="0.25">
      <c r="A14" s="21">
        <f t="shared" si="1"/>
        <v>7</v>
      </c>
      <c r="C14" s="34" t="s">
        <v>2</v>
      </c>
      <c r="D14" s="34" t="s">
        <v>3</v>
      </c>
      <c r="E14" s="34" t="s">
        <v>4</v>
      </c>
      <c r="F14" s="34" t="s">
        <v>32</v>
      </c>
      <c r="G14" s="25" t="s">
        <v>5</v>
      </c>
      <c r="K14" s="2"/>
      <c r="L14" s="2"/>
      <c r="M14" s="2"/>
      <c r="N14" s="2"/>
    </row>
    <row r="15" spans="1:15" x14ac:dyDescent="0.25">
      <c r="A15" s="21">
        <f t="shared" si="1"/>
        <v>8</v>
      </c>
      <c r="B15" s="10" t="s">
        <v>34</v>
      </c>
      <c r="C15" s="5">
        <f>-C8*C12</f>
        <v>-25833.600000000002</v>
      </c>
      <c r="D15" s="5">
        <f>+C15+D9</f>
        <v>-12529.296</v>
      </c>
      <c r="E15" s="5">
        <v>0</v>
      </c>
      <c r="F15" s="5">
        <v>0</v>
      </c>
      <c r="G15" s="19">
        <f>SUM(C15:E15)</f>
        <v>-38362.896000000001</v>
      </c>
      <c r="J15" s="3">
        <f>+G15+C8</f>
        <v>19045.103999999999</v>
      </c>
      <c r="K15" s="2"/>
      <c r="L15" s="2"/>
      <c r="M15" s="2"/>
      <c r="N15" s="2"/>
    </row>
    <row r="16" spans="1:15" x14ac:dyDescent="0.25">
      <c r="A16" s="21">
        <f t="shared" si="1"/>
        <v>9</v>
      </c>
      <c r="B16" s="10" t="s">
        <v>31</v>
      </c>
      <c r="C16" s="5">
        <f>+C8-C10</f>
        <v>25833.600000000002</v>
      </c>
      <c r="D16" s="5">
        <f>+C16+D15</f>
        <v>13304.304000000002</v>
      </c>
      <c r="E16" s="5">
        <f>+D16+E15</f>
        <v>13304.304000000002</v>
      </c>
      <c r="F16" s="5">
        <f>+E16+F15</f>
        <v>13304.304000000002</v>
      </c>
      <c r="G16" s="19">
        <f>SUM(C16:E16)</f>
        <v>52442.208000000006</v>
      </c>
      <c r="K16" s="4"/>
      <c r="L16" s="4"/>
      <c r="M16" s="4"/>
      <c r="N16" s="4"/>
    </row>
    <row r="17" spans="1:14" x14ac:dyDescent="0.25">
      <c r="A17" s="21">
        <f t="shared" si="1"/>
        <v>10</v>
      </c>
      <c r="B17" s="10" t="s">
        <v>29</v>
      </c>
      <c r="C17" s="5">
        <f>+C15*$G$4</f>
        <v>-775.00800000000004</v>
      </c>
      <c r="D17" s="5">
        <f>+D15*$G$4</f>
        <v>-375.87887999999998</v>
      </c>
      <c r="E17" s="5"/>
      <c r="F17" s="5"/>
      <c r="G17" s="19">
        <f>SUM(C17:E17)</f>
        <v>-1150.88688</v>
      </c>
      <c r="K17" s="2"/>
      <c r="L17" s="2"/>
      <c r="M17" s="2"/>
      <c r="N17" s="2"/>
    </row>
    <row r="18" spans="1:14" ht="24.75" customHeight="1" thickBot="1" x14ac:dyDescent="0.3">
      <c r="A18" s="21">
        <f t="shared" ref="A18:A19" si="2">+A17+1</f>
        <v>11</v>
      </c>
      <c r="B18" s="24" t="s">
        <v>28</v>
      </c>
      <c r="C18" s="26">
        <f>+C10</f>
        <v>31574.399999999998</v>
      </c>
      <c r="D18" s="26">
        <f>+D10</f>
        <v>70712.304000000004</v>
      </c>
      <c r="E18" s="26">
        <f>+E10</f>
        <v>71088.182880000008</v>
      </c>
      <c r="F18" s="26">
        <f>+F10</f>
        <v>57408</v>
      </c>
      <c r="G18" s="27">
        <f>+G10</f>
        <v>173374.88688000001</v>
      </c>
      <c r="K18" s="2"/>
      <c r="L18" s="2"/>
      <c r="M18" s="2"/>
      <c r="N18" s="2"/>
    </row>
    <row r="19" spans="1:14" ht="16.5" thickTop="1" x14ac:dyDescent="0.25">
      <c r="A19" s="21">
        <f t="shared" si="2"/>
        <v>12</v>
      </c>
      <c r="B19" s="10" t="s">
        <v>35</v>
      </c>
      <c r="C19" s="5">
        <v>229392</v>
      </c>
      <c r="D19" s="5">
        <f>+C19</f>
        <v>229392</v>
      </c>
      <c r="E19" s="5">
        <f>+D19</f>
        <v>229392</v>
      </c>
      <c r="F19" s="5">
        <f>+E19</f>
        <v>229392</v>
      </c>
      <c r="G19" s="19"/>
    </row>
    <row r="20" spans="1:14" ht="21.75" customHeight="1" thickBot="1" x14ac:dyDescent="0.3">
      <c r="A20" s="21">
        <f t="shared" ref="A20:A60" si="3">+A19+1</f>
        <v>13</v>
      </c>
      <c r="B20" s="30" t="s">
        <v>6</v>
      </c>
      <c r="C20" s="28">
        <f>SUM(C18:C19)</f>
        <v>260966.39999999999</v>
      </c>
      <c r="D20" s="28">
        <f>SUM(D18:D19)</f>
        <v>300104.304</v>
      </c>
      <c r="E20" s="28">
        <f>SUM(E18:E19)</f>
        <v>300480.18287999998</v>
      </c>
      <c r="F20" s="28">
        <f>SUM(F18:F19)</f>
        <v>286800</v>
      </c>
      <c r="G20" s="31"/>
      <c r="I20" s="6"/>
    </row>
    <row r="21" spans="1:14" ht="16.5" thickTop="1" x14ac:dyDescent="0.25">
      <c r="A21" s="29">
        <f t="shared" si="3"/>
        <v>14</v>
      </c>
      <c r="B21" s="33"/>
      <c r="C21" s="32"/>
      <c r="D21" s="32"/>
      <c r="E21" s="32"/>
      <c r="F21" s="32"/>
      <c r="G21" s="32"/>
      <c r="I21" s="11"/>
    </row>
    <row r="22" spans="1:14" x14ac:dyDescent="0.25">
      <c r="A22" s="21">
        <f t="shared" si="3"/>
        <v>15</v>
      </c>
      <c r="B22" s="10"/>
      <c r="C22" s="2"/>
      <c r="D22" s="2"/>
      <c r="E22" s="2"/>
      <c r="F22" s="2"/>
    </row>
    <row r="23" spans="1:14" x14ac:dyDescent="0.25">
      <c r="A23" s="21">
        <f t="shared" si="3"/>
        <v>16</v>
      </c>
      <c r="B23" s="42" t="s">
        <v>22</v>
      </c>
      <c r="C23" s="42"/>
      <c r="D23" s="7"/>
      <c r="G23" s="2"/>
      <c r="H23" s="2"/>
    </row>
    <row r="24" spans="1:14" x14ac:dyDescent="0.25">
      <c r="A24" s="21">
        <f t="shared" si="3"/>
        <v>17</v>
      </c>
      <c r="B24" s="10" t="s">
        <v>13</v>
      </c>
      <c r="C24" s="17">
        <v>44</v>
      </c>
      <c r="D24" s="17">
        <v>44</v>
      </c>
      <c r="E24" s="17">
        <v>44</v>
      </c>
      <c r="F24" s="17">
        <v>44</v>
      </c>
      <c r="G24" s="2"/>
      <c r="H24" s="2"/>
      <c r="J24" s="10" t="s">
        <v>7</v>
      </c>
      <c r="K24" s="5">
        <v>327</v>
      </c>
    </row>
    <row r="25" spans="1:14" x14ac:dyDescent="0.25">
      <c r="A25" s="21">
        <f t="shared" si="3"/>
        <v>18</v>
      </c>
      <c r="B25" s="10" t="s">
        <v>14</v>
      </c>
      <c r="C25" s="17">
        <v>2.68</v>
      </c>
      <c r="D25" s="17">
        <v>2.68</v>
      </c>
      <c r="E25" s="17">
        <v>2.68</v>
      </c>
      <c r="F25" s="17">
        <v>2.68</v>
      </c>
      <c r="G25" s="2"/>
      <c r="H25" s="2"/>
      <c r="J25" s="10" t="s">
        <v>12</v>
      </c>
      <c r="K25" s="5">
        <v>84</v>
      </c>
    </row>
    <row r="26" spans="1:14" x14ac:dyDescent="0.25">
      <c r="A26" s="21">
        <f t="shared" si="3"/>
        <v>19</v>
      </c>
      <c r="B26" s="10" t="s">
        <v>15</v>
      </c>
      <c r="C26" s="2">
        <v>3.32</v>
      </c>
      <c r="D26" s="2">
        <v>3.32</v>
      </c>
      <c r="E26" s="2">
        <v>3.32</v>
      </c>
      <c r="F26" s="2">
        <v>3.32</v>
      </c>
      <c r="G26" s="2"/>
      <c r="H26" s="2"/>
      <c r="K26" s="19">
        <f>SUM(K24:K25)</f>
        <v>411</v>
      </c>
    </row>
    <row r="27" spans="1:14" x14ac:dyDescent="0.25">
      <c r="A27" s="21">
        <f t="shared" si="3"/>
        <v>20</v>
      </c>
      <c r="B27" s="10"/>
      <c r="G27" s="2"/>
      <c r="H27" s="2"/>
    </row>
    <row r="28" spans="1:14" x14ac:dyDescent="0.25">
      <c r="A28" s="21">
        <f t="shared" si="3"/>
        <v>21</v>
      </c>
      <c r="B28" s="8" t="s">
        <v>16</v>
      </c>
      <c r="C28" s="20" t="s">
        <v>2</v>
      </c>
      <c r="D28" s="20" t="s">
        <v>3</v>
      </c>
      <c r="E28" s="20" t="s">
        <v>10</v>
      </c>
      <c r="F28" s="20" t="s">
        <v>10</v>
      </c>
      <c r="G28" s="2"/>
      <c r="H28" s="2"/>
      <c r="J28" s="42" t="s">
        <v>17</v>
      </c>
      <c r="K28" s="42"/>
      <c r="L28" s="20">
        <v>656</v>
      </c>
      <c r="M28" s="1">
        <v>100</v>
      </c>
      <c r="N28" s="1" t="s">
        <v>18</v>
      </c>
    </row>
    <row r="29" spans="1:14" x14ac:dyDescent="0.25">
      <c r="A29" s="21">
        <f t="shared" si="3"/>
        <v>22</v>
      </c>
      <c r="B29" s="10" t="s">
        <v>13</v>
      </c>
      <c r="C29" s="2">
        <f>C24</f>
        <v>44</v>
      </c>
      <c r="D29" s="2">
        <f>D24</f>
        <v>44</v>
      </c>
      <c r="E29" s="2">
        <f>E24</f>
        <v>44</v>
      </c>
      <c r="F29" s="2">
        <f>F24</f>
        <v>44</v>
      </c>
      <c r="G29" s="2"/>
      <c r="H29" s="2"/>
      <c r="K29" s="1" t="s">
        <v>14</v>
      </c>
      <c r="L29" s="9">
        <v>500</v>
      </c>
      <c r="M29" s="1">
        <f>L29/M28</f>
        <v>5</v>
      </c>
    </row>
    <row r="30" spans="1:14" x14ac:dyDescent="0.25">
      <c r="A30" s="21">
        <f t="shared" si="3"/>
        <v>23</v>
      </c>
      <c r="B30" s="10" t="s">
        <v>14</v>
      </c>
      <c r="C30" s="2">
        <f>C25*M29</f>
        <v>13.4</v>
      </c>
      <c r="D30" s="2">
        <f>D25*M29</f>
        <v>13.4</v>
      </c>
      <c r="E30" s="2">
        <f>E25*M29</f>
        <v>13.4</v>
      </c>
      <c r="F30" s="2">
        <f>F25*N29</f>
        <v>0</v>
      </c>
      <c r="G30" s="2"/>
      <c r="H30" s="2"/>
      <c r="K30" s="1" t="s">
        <v>15</v>
      </c>
      <c r="L30" s="9">
        <f>L28-L29</f>
        <v>156</v>
      </c>
      <c r="M30" s="1">
        <f>L30/M28</f>
        <v>1.56</v>
      </c>
    </row>
    <row r="31" spans="1:14" x14ac:dyDescent="0.25">
      <c r="A31" s="21">
        <f t="shared" si="3"/>
        <v>24</v>
      </c>
      <c r="B31" s="10" t="s">
        <v>15</v>
      </c>
      <c r="C31" s="15">
        <f>C26*M30</f>
        <v>5.1791999999999998</v>
      </c>
      <c r="D31" s="15">
        <f>D26*M30</f>
        <v>5.1791999999999998</v>
      </c>
      <c r="E31" s="15">
        <f>E26*M30</f>
        <v>5.1791999999999998</v>
      </c>
      <c r="F31" s="15">
        <f>F26*N30</f>
        <v>0</v>
      </c>
      <c r="G31" s="2"/>
      <c r="H31" s="2"/>
    </row>
    <row r="32" spans="1:14" x14ac:dyDescent="0.25">
      <c r="A32" s="21">
        <f t="shared" si="3"/>
        <v>25</v>
      </c>
      <c r="B32" s="10" t="s">
        <v>5</v>
      </c>
      <c r="C32" s="2">
        <f>SUM(C29:C31)</f>
        <v>62.5792</v>
      </c>
      <c r="D32" s="2">
        <f>SUM(D29:D31)</f>
        <v>62.5792</v>
      </c>
      <c r="E32" s="2">
        <f>SUM(E29:E31)</f>
        <v>62.5792</v>
      </c>
      <c r="F32" s="2">
        <f>SUM(F29:F31)</f>
        <v>44</v>
      </c>
      <c r="G32" s="2"/>
      <c r="H32" s="2"/>
    </row>
    <row r="33" spans="1:13" x14ac:dyDescent="0.25">
      <c r="A33" s="21">
        <f t="shared" si="3"/>
        <v>26</v>
      </c>
      <c r="B33" s="10"/>
      <c r="G33" s="2"/>
      <c r="H33" s="2"/>
      <c r="J33" s="42" t="s">
        <v>23</v>
      </c>
      <c r="K33" s="42"/>
    </row>
    <row r="34" spans="1:13" x14ac:dyDescent="0.25">
      <c r="A34" s="21">
        <f t="shared" si="3"/>
        <v>27</v>
      </c>
      <c r="B34" s="12"/>
      <c r="C34" s="16" t="s">
        <v>2</v>
      </c>
      <c r="D34" s="16" t="s">
        <v>3</v>
      </c>
      <c r="E34" s="16" t="s">
        <v>10</v>
      </c>
      <c r="F34" s="16" t="s">
        <v>32</v>
      </c>
      <c r="G34" s="13"/>
      <c r="H34" s="2"/>
      <c r="K34" s="10" t="s">
        <v>13</v>
      </c>
      <c r="L34" s="1">
        <v>40</v>
      </c>
    </row>
    <row r="35" spans="1:13" x14ac:dyDescent="0.25">
      <c r="A35" s="21">
        <f t="shared" si="3"/>
        <v>28</v>
      </c>
      <c r="B35" s="10" t="s">
        <v>13</v>
      </c>
      <c r="C35" s="2">
        <v>40</v>
      </c>
      <c r="D35" s="2">
        <v>45</v>
      </c>
      <c r="E35" s="2">
        <v>45</v>
      </c>
      <c r="F35" s="2">
        <f>+F24</f>
        <v>44</v>
      </c>
      <c r="G35" s="2"/>
      <c r="H35" s="2"/>
      <c r="K35" s="10" t="s">
        <v>14</v>
      </c>
      <c r="L35" s="1">
        <v>6.56</v>
      </c>
      <c r="M35" s="6" t="s">
        <v>24</v>
      </c>
    </row>
    <row r="36" spans="1:13" x14ac:dyDescent="0.25">
      <c r="A36" s="21">
        <f t="shared" si="3"/>
        <v>29</v>
      </c>
      <c r="B36" s="10" t="s">
        <v>14</v>
      </c>
      <c r="C36" s="2">
        <v>2.2999999999999998</v>
      </c>
      <c r="D36" s="2">
        <v>3.15</v>
      </c>
      <c r="E36" s="2">
        <v>3.15</v>
      </c>
      <c r="F36" s="2">
        <f t="shared" ref="F36:F37" si="4">+F25</f>
        <v>2.68</v>
      </c>
      <c r="K36" s="10" t="s">
        <v>15</v>
      </c>
      <c r="L36" s="1">
        <v>0</v>
      </c>
    </row>
    <row r="37" spans="1:13" x14ac:dyDescent="0.25">
      <c r="A37" s="21">
        <f t="shared" si="3"/>
        <v>30</v>
      </c>
      <c r="B37" s="10" t="s">
        <v>15</v>
      </c>
      <c r="C37" s="2">
        <v>3.32</v>
      </c>
      <c r="D37" s="2">
        <v>3.65</v>
      </c>
      <c r="E37" s="2">
        <v>3.65</v>
      </c>
      <c r="F37" s="2">
        <f t="shared" si="4"/>
        <v>3.32</v>
      </c>
    </row>
    <row r="38" spans="1:13" x14ac:dyDescent="0.25">
      <c r="A38" s="21">
        <f t="shared" si="3"/>
        <v>31</v>
      </c>
      <c r="B38" s="10"/>
    </row>
    <row r="39" spans="1:13" x14ac:dyDescent="0.25">
      <c r="A39" s="21">
        <f t="shared" si="3"/>
        <v>32</v>
      </c>
      <c r="B39" s="8" t="s">
        <v>9</v>
      </c>
    </row>
    <row r="40" spans="1:13" x14ac:dyDescent="0.25">
      <c r="A40" s="21">
        <f t="shared" si="3"/>
        <v>33</v>
      </c>
      <c r="B40" s="10" t="s">
        <v>13</v>
      </c>
      <c r="C40" s="3">
        <f t="shared" ref="C40:E42" si="5">C35-C24</f>
        <v>-4</v>
      </c>
      <c r="D40" s="3">
        <f t="shared" si="5"/>
        <v>1</v>
      </c>
      <c r="E40" s="3">
        <f t="shared" si="5"/>
        <v>1</v>
      </c>
      <c r="F40" s="3">
        <f t="shared" ref="F40" si="6">F35-F24</f>
        <v>0</v>
      </c>
    </row>
    <row r="41" spans="1:13" x14ac:dyDescent="0.25">
      <c r="A41" s="21">
        <f t="shared" si="3"/>
        <v>34</v>
      </c>
      <c r="B41" s="10" t="s">
        <v>14</v>
      </c>
      <c r="C41" s="3">
        <f t="shared" si="5"/>
        <v>-0.38000000000000034</v>
      </c>
      <c r="D41" s="3">
        <f t="shared" si="5"/>
        <v>0.46999999999999975</v>
      </c>
      <c r="E41" s="3">
        <f t="shared" si="5"/>
        <v>0.46999999999999975</v>
      </c>
      <c r="F41" s="3">
        <f t="shared" ref="F41" si="7">F36-F25</f>
        <v>0</v>
      </c>
      <c r="L41" s="3">
        <f>C48*K26</f>
        <v>23295.1512</v>
      </c>
    </row>
    <row r="42" spans="1:13" x14ac:dyDescent="0.25">
      <c r="A42" s="21">
        <f t="shared" si="3"/>
        <v>35</v>
      </c>
      <c r="B42" s="10" t="s">
        <v>15</v>
      </c>
      <c r="C42" s="3">
        <f t="shared" si="5"/>
        <v>0</v>
      </c>
      <c r="D42" s="3">
        <f t="shared" si="5"/>
        <v>0.33000000000000007</v>
      </c>
      <c r="E42" s="3">
        <f t="shared" si="5"/>
        <v>0.33000000000000007</v>
      </c>
      <c r="F42" s="3">
        <f t="shared" ref="F42" si="8">F37-F26</f>
        <v>0</v>
      </c>
    </row>
    <row r="43" spans="1:13" x14ac:dyDescent="0.25">
      <c r="A43" s="21">
        <f t="shared" si="3"/>
        <v>36</v>
      </c>
    </row>
    <row r="44" spans="1:13" x14ac:dyDescent="0.25">
      <c r="A44" s="21">
        <f t="shared" si="3"/>
        <v>37</v>
      </c>
      <c r="B44" s="8" t="s">
        <v>16</v>
      </c>
    </row>
    <row r="45" spans="1:13" x14ac:dyDescent="0.25">
      <c r="A45" s="21">
        <f t="shared" si="3"/>
        <v>38</v>
      </c>
      <c r="B45" s="10" t="s">
        <v>13</v>
      </c>
      <c r="C45" s="2">
        <f>C35</f>
        <v>40</v>
      </c>
      <c r="D45" s="2">
        <f t="shared" ref="D45:E45" si="9">D35</f>
        <v>45</v>
      </c>
      <c r="E45" s="2">
        <f t="shared" si="9"/>
        <v>45</v>
      </c>
      <c r="F45" s="2">
        <f t="shared" ref="F45" si="10">F35</f>
        <v>44</v>
      </c>
    </row>
    <row r="46" spans="1:13" x14ac:dyDescent="0.25">
      <c r="A46" s="21">
        <f t="shared" si="3"/>
        <v>39</v>
      </c>
      <c r="B46" s="10" t="s">
        <v>14</v>
      </c>
      <c r="C46" s="2">
        <f>$M$29*C36</f>
        <v>11.5</v>
      </c>
      <c r="D46" s="2">
        <f t="shared" ref="D46:E46" si="11">$M$29*D36</f>
        <v>15.75</v>
      </c>
      <c r="E46" s="2">
        <f t="shared" si="11"/>
        <v>15.75</v>
      </c>
      <c r="F46" s="2">
        <f t="shared" ref="F46" si="12">$M$29*F36</f>
        <v>13.4</v>
      </c>
    </row>
    <row r="47" spans="1:13" x14ac:dyDescent="0.25">
      <c r="A47" s="21">
        <f t="shared" si="3"/>
        <v>40</v>
      </c>
      <c r="B47" s="10" t="s">
        <v>15</v>
      </c>
      <c r="C47" s="15">
        <f>C37*$M$30</f>
        <v>5.1791999999999998</v>
      </c>
      <c r="D47" s="15">
        <f t="shared" ref="D47:E47" si="13">D37*$M$30</f>
        <v>5.694</v>
      </c>
      <c r="E47" s="15">
        <f t="shared" si="13"/>
        <v>5.694</v>
      </c>
      <c r="F47" s="15">
        <f t="shared" ref="F47" si="14">F37*$M$30</f>
        <v>5.1791999999999998</v>
      </c>
    </row>
    <row r="48" spans="1:13" x14ac:dyDescent="0.25">
      <c r="A48" s="21">
        <f t="shared" si="3"/>
        <v>41</v>
      </c>
      <c r="B48" s="10" t="s">
        <v>19</v>
      </c>
      <c r="C48" s="43">
        <f>SUM(C45:C47)</f>
        <v>56.679200000000002</v>
      </c>
      <c r="D48" s="43">
        <f>SUM(D45:D47)</f>
        <v>66.444000000000003</v>
      </c>
      <c r="E48" s="43">
        <f>SUM(E45:E47)</f>
        <v>66.444000000000003</v>
      </c>
      <c r="F48" s="43">
        <f>SUM(F45:F47)</f>
        <v>62.5792</v>
      </c>
    </row>
    <row r="49" spans="1:6" x14ac:dyDescent="0.25">
      <c r="A49" s="21">
        <f t="shared" si="3"/>
        <v>42</v>
      </c>
    </row>
    <row r="50" spans="1:6" x14ac:dyDescent="0.25">
      <c r="A50" s="21">
        <f t="shared" si="3"/>
        <v>43</v>
      </c>
      <c r="B50" s="8" t="s">
        <v>20</v>
      </c>
    </row>
    <row r="51" spans="1:6" x14ac:dyDescent="0.25">
      <c r="A51" s="21">
        <f t="shared" si="3"/>
        <v>44</v>
      </c>
      <c r="B51" s="10" t="s">
        <v>13</v>
      </c>
      <c r="C51" s="3">
        <f>C45-$L$34</f>
        <v>0</v>
      </c>
      <c r="D51" s="3">
        <f t="shared" ref="D51:E51" si="15">D45-$L$34</f>
        <v>5</v>
      </c>
      <c r="E51" s="3">
        <f t="shared" si="15"/>
        <v>5</v>
      </c>
      <c r="F51" s="3">
        <f t="shared" ref="F51" si="16">F45-$L$34</f>
        <v>4</v>
      </c>
    </row>
    <row r="52" spans="1:6" x14ac:dyDescent="0.25">
      <c r="A52" s="21">
        <f t="shared" si="3"/>
        <v>45</v>
      </c>
      <c r="B52" s="10" t="s">
        <v>14</v>
      </c>
      <c r="C52" s="3">
        <f>C46-$L$35</f>
        <v>4.9400000000000004</v>
      </c>
      <c r="D52" s="3">
        <f t="shared" ref="D52:E52" si="17">D46-$L$35</f>
        <v>9.1900000000000013</v>
      </c>
      <c r="E52" s="3">
        <f t="shared" si="17"/>
        <v>9.1900000000000013</v>
      </c>
      <c r="F52" s="3">
        <f t="shared" ref="F52" si="18">F46-$L$35</f>
        <v>6.8400000000000007</v>
      </c>
    </row>
    <row r="53" spans="1:6" x14ac:dyDescent="0.25">
      <c r="A53" s="21">
        <f t="shared" si="3"/>
        <v>46</v>
      </c>
      <c r="B53" s="10" t="s">
        <v>15</v>
      </c>
      <c r="C53" s="18">
        <f>C47-$L$36</f>
        <v>5.1791999999999998</v>
      </c>
      <c r="D53" s="18">
        <f t="shared" ref="D53:E53" si="19">D47-$L$36</f>
        <v>5.694</v>
      </c>
      <c r="E53" s="18">
        <f t="shared" si="19"/>
        <v>5.694</v>
      </c>
      <c r="F53" s="18">
        <f t="shared" ref="F53" si="20">F47-$L$36</f>
        <v>5.1791999999999998</v>
      </c>
    </row>
    <row r="54" spans="1:6" x14ac:dyDescent="0.25">
      <c r="A54" s="21">
        <f t="shared" si="3"/>
        <v>47</v>
      </c>
      <c r="B54" s="10" t="s">
        <v>21</v>
      </c>
      <c r="C54" s="43">
        <f>SUM(C51:C53)</f>
        <v>10.119199999999999</v>
      </c>
      <c r="D54" s="43">
        <f t="shared" ref="D54:E54" si="21">SUM(D51:D53)</f>
        <v>19.884</v>
      </c>
      <c r="E54" s="43">
        <f t="shared" si="21"/>
        <v>19.884</v>
      </c>
      <c r="F54" s="43">
        <f t="shared" ref="F54" si="22">SUM(F51:F53)</f>
        <v>16.019199999999998</v>
      </c>
    </row>
    <row r="55" spans="1:6" x14ac:dyDescent="0.25">
      <c r="A55" s="21">
        <f t="shared" si="3"/>
        <v>48</v>
      </c>
    </row>
    <row r="56" spans="1:6" x14ac:dyDescent="0.25">
      <c r="A56" s="21">
        <f t="shared" si="3"/>
        <v>49</v>
      </c>
      <c r="B56" s="8" t="s">
        <v>25</v>
      </c>
    </row>
    <row r="57" spans="1:6" x14ac:dyDescent="0.25">
      <c r="A57" s="21">
        <f t="shared" si="3"/>
        <v>50</v>
      </c>
      <c r="B57" s="10" t="s">
        <v>13</v>
      </c>
    </row>
    <row r="58" spans="1:6" x14ac:dyDescent="0.25">
      <c r="A58" s="21">
        <f t="shared" si="3"/>
        <v>51</v>
      </c>
      <c r="B58" s="10" t="s">
        <v>14</v>
      </c>
    </row>
    <row r="59" spans="1:6" x14ac:dyDescent="0.25">
      <c r="A59" s="21">
        <f t="shared" si="3"/>
        <v>52</v>
      </c>
      <c r="B59" s="10" t="s">
        <v>15</v>
      </c>
    </row>
    <row r="60" spans="1:6" x14ac:dyDescent="0.25">
      <c r="A60" s="21">
        <f t="shared" si="3"/>
        <v>53</v>
      </c>
    </row>
  </sheetData>
  <mergeCells count="3">
    <mergeCell ref="B23:C23"/>
    <mergeCell ref="J28:K28"/>
    <mergeCell ref="J33:K33"/>
  </mergeCells>
  <pageMargins left="0.7" right="0.7" top="0.75" bottom="0.75" header="0.3" footer="0.3"/>
  <pageSetup scale="61" orientation="portrait" r:id="rId1"/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86C627753968A4DB7D02FF16F2BE193" ma:contentTypeVersion="68" ma:contentTypeDescription="" ma:contentTypeScope="" ma:versionID="86637a0de5ffff5c1700ccccadf2b27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2018-09-17T07:00:00+00:00</OpenedDate>
    <SignificantOrder xmlns="dc463f71-b30c-4ab2-9473-d307f9d35888">false</SignificantOrder>
    <Date1 xmlns="dc463f71-b30c-4ab2-9473-d307f9d35888">2018-10-19T07:00:00+00:00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Summit View Water Works</CaseCompanyNames>
    <Nickname xmlns="http://schemas.microsoft.com/sharepoint/v3" xsi:nil="true"/>
    <DocketNumber xmlns="dc463f71-b30c-4ab2-9473-d307f9d35888">180801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3A1C454-7D1D-4E81-BCE3-B9544FAF9192}"/>
</file>

<file path=customXml/itemProps2.xml><?xml version="1.0" encoding="utf-8"?>
<ds:datastoreItem xmlns:ds="http://schemas.openxmlformats.org/officeDocument/2006/customXml" ds:itemID="{CAB39460-F2D0-4EBE-A9CF-2947B7015B98}"/>
</file>

<file path=customXml/itemProps3.xml><?xml version="1.0" encoding="utf-8"?>
<ds:datastoreItem xmlns:ds="http://schemas.openxmlformats.org/officeDocument/2006/customXml" ds:itemID="{A9A9A050-730F-401D-BA63-78E981B97519}"/>
</file>

<file path=customXml/itemProps4.xml><?xml version="1.0" encoding="utf-8"?>
<ds:datastoreItem xmlns:ds="http://schemas.openxmlformats.org/officeDocument/2006/customXml" ds:itemID="{3299CCF2-43EF-4E03-A27D-51D08757D5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3yr dpk</vt:lpstr>
      <vt:lpstr>'3yr dpk'!Print_Area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Steward, Cristina (UTC)</dc:creator>
  <cp:lastModifiedBy>Steward, Cristina (UTC)</cp:lastModifiedBy>
  <cp:lastPrinted>2018-10-19T15:34:03Z</cp:lastPrinted>
  <dcterms:created xsi:type="dcterms:W3CDTF">2018-10-08T19:14:32Z</dcterms:created>
  <dcterms:modified xsi:type="dcterms:W3CDTF">2018-10-19T16:16:56Z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0x0101006E56B4D1795A2E4DB2F0B01679ED314A00E86C627753968A4DB7D02FF16F2BE193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