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/>
  </bookViews>
  <sheets>
    <sheet name="Assets" sheetId="1" r:id="rId1"/>
  </sheets>
  <externalReferences>
    <externalReference r:id="rId2"/>
    <externalReference r:id="rId3"/>
  </externalReferences>
  <definedNames>
    <definedName name="_xlnm._FilterDatabase" localSheetId="0" hidden="1">Assets!$A$10:$X$539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FICA">'[2]Tax &amp; Ben'!$H$6</definedName>
    <definedName name="INPUT">#REF!</definedName>
    <definedName name="INPUTc">#REF!</definedName>
    <definedName name="PAGE_1">#REF!</definedName>
    <definedName name="_xlnm.Print_Area" localSheetId="0">Assets!$A$1:$X$195</definedName>
    <definedName name="Print_Area_MI">#REF!</definedName>
    <definedName name="Print_Area_MIc">#REF!</definedName>
    <definedName name="slope">'[1]LG Nonpublic 2018 V5.0c'!$Y$58</definedName>
    <definedName name="y_inter1">'[1]LG Nonpublic 2018 V5.0c'!$X$55</definedName>
    <definedName name="y_inter2">'[1]LG Nonpublic 2018 V5.0c'!$X$56</definedName>
    <definedName name="y_inter3">'[1]LG Nonpublic 2018 V5.0c'!$Z$55</definedName>
    <definedName name="y_inter4">'[1]LG Nonpublic 2018 V5.0c'!$Z$56</definedName>
  </definedNames>
  <calcPr calcId="145621" iterate="1"/>
</workbook>
</file>

<file path=xl/calcChain.xml><?xml version="1.0" encoding="utf-8"?>
<calcChain xmlns="http://schemas.openxmlformats.org/spreadsheetml/2006/main">
  <c r="X191" i="1" l="1"/>
  <c r="V191" i="1"/>
  <c r="U191" i="1"/>
  <c r="Q191" i="1"/>
  <c r="L191" i="1"/>
  <c r="M191" i="1" s="1"/>
  <c r="J191" i="1"/>
  <c r="W191" i="1" s="1"/>
  <c r="N191" i="1" s="1"/>
  <c r="P191" i="1" s="1"/>
  <c r="X190" i="1"/>
  <c r="V190" i="1"/>
  <c r="U190" i="1"/>
  <c r="N190" i="1" s="1"/>
  <c r="P190" i="1" s="1"/>
  <c r="Q190" i="1"/>
  <c r="L190" i="1"/>
  <c r="M190" i="1" s="1"/>
  <c r="J190" i="1"/>
  <c r="W190" i="1" s="1"/>
  <c r="X189" i="1"/>
  <c r="W189" i="1"/>
  <c r="V189" i="1"/>
  <c r="Q189" i="1" s="1"/>
  <c r="U189" i="1"/>
  <c r="N189" i="1" s="1"/>
  <c r="P189" i="1" s="1"/>
  <c r="M189" i="1"/>
  <c r="L189" i="1"/>
  <c r="J189" i="1"/>
  <c r="X188" i="1"/>
  <c r="W188" i="1"/>
  <c r="V188" i="1"/>
  <c r="Q188" i="1" s="1"/>
  <c r="U188" i="1"/>
  <c r="N188" i="1"/>
  <c r="P188" i="1" s="1"/>
  <c r="M188" i="1"/>
  <c r="L188" i="1"/>
  <c r="J188" i="1"/>
  <c r="X187" i="1"/>
  <c r="V187" i="1"/>
  <c r="U187" i="1"/>
  <c r="L187" i="1"/>
  <c r="M187" i="1" s="1"/>
  <c r="J187" i="1"/>
  <c r="W187" i="1" s="1"/>
  <c r="X186" i="1"/>
  <c r="V186" i="1"/>
  <c r="U186" i="1"/>
  <c r="N186" i="1" s="1"/>
  <c r="P186" i="1" s="1"/>
  <c r="Q186" i="1"/>
  <c r="L186" i="1"/>
  <c r="M186" i="1" s="1"/>
  <c r="J186" i="1"/>
  <c r="W186" i="1" s="1"/>
  <c r="X185" i="1"/>
  <c r="W185" i="1"/>
  <c r="V185" i="1"/>
  <c r="U185" i="1"/>
  <c r="M185" i="1"/>
  <c r="L185" i="1"/>
  <c r="J185" i="1"/>
  <c r="X184" i="1"/>
  <c r="W184" i="1"/>
  <c r="V184" i="1"/>
  <c r="U184" i="1"/>
  <c r="N184" i="1"/>
  <c r="P184" i="1" s="1"/>
  <c r="M184" i="1"/>
  <c r="L184" i="1"/>
  <c r="J184" i="1"/>
  <c r="X183" i="1"/>
  <c r="V183" i="1"/>
  <c r="U183" i="1"/>
  <c r="L183" i="1"/>
  <c r="M183" i="1" s="1"/>
  <c r="J183" i="1"/>
  <c r="W183" i="1" s="1"/>
  <c r="X182" i="1"/>
  <c r="V182" i="1"/>
  <c r="U182" i="1"/>
  <c r="L182" i="1"/>
  <c r="M182" i="1" s="1"/>
  <c r="J182" i="1"/>
  <c r="W182" i="1" s="1"/>
  <c r="Q182" i="1" s="1"/>
  <c r="X181" i="1"/>
  <c r="W181" i="1"/>
  <c r="V181" i="1"/>
  <c r="Q181" i="1" s="1"/>
  <c r="R181" i="1" s="1"/>
  <c r="T181" i="1" s="1"/>
  <c r="U181" i="1"/>
  <c r="N181" i="1" s="1"/>
  <c r="P181" i="1" s="1"/>
  <c r="M181" i="1"/>
  <c r="L181" i="1"/>
  <c r="J181" i="1"/>
  <c r="X180" i="1"/>
  <c r="W180" i="1"/>
  <c r="V180" i="1"/>
  <c r="Q180" i="1" s="1"/>
  <c r="R180" i="1" s="1"/>
  <c r="T180" i="1" s="1"/>
  <c r="U180" i="1"/>
  <c r="N180" i="1"/>
  <c r="P180" i="1" s="1"/>
  <c r="M180" i="1"/>
  <c r="L180" i="1"/>
  <c r="J180" i="1"/>
  <c r="X179" i="1"/>
  <c r="V179" i="1"/>
  <c r="U179" i="1"/>
  <c r="L179" i="1"/>
  <c r="M179" i="1" s="1"/>
  <c r="J179" i="1"/>
  <c r="W179" i="1" s="1"/>
  <c r="X178" i="1"/>
  <c r="V178" i="1"/>
  <c r="U178" i="1"/>
  <c r="N178" i="1" s="1"/>
  <c r="P178" i="1" s="1"/>
  <c r="Q178" i="1"/>
  <c r="L178" i="1"/>
  <c r="M178" i="1" s="1"/>
  <c r="J178" i="1"/>
  <c r="W178" i="1" s="1"/>
  <c r="X177" i="1"/>
  <c r="W177" i="1"/>
  <c r="V177" i="1"/>
  <c r="U177" i="1"/>
  <c r="M177" i="1"/>
  <c r="L177" i="1"/>
  <c r="J177" i="1"/>
  <c r="X176" i="1"/>
  <c r="W176" i="1"/>
  <c r="V176" i="1"/>
  <c r="U176" i="1"/>
  <c r="N176" i="1"/>
  <c r="P176" i="1" s="1"/>
  <c r="M176" i="1"/>
  <c r="L176" i="1"/>
  <c r="J176" i="1"/>
  <c r="X175" i="1"/>
  <c r="V175" i="1"/>
  <c r="U175" i="1"/>
  <c r="L175" i="1"/>
  <c r="M175" i="1" s="1"/>
  <c r="J175" i="1"/>
  <c r="W175" i="1" s="1"/>
  <c r="X174" i="1"/>
  <c r="V174" i="1"/>
  <c r="U174" i="1"/>
  <c r="L174" i="1"/>
  <c r="M174" i="1" s="1"/>
  <c r="J174" i="1"/>
  <c r="W174" i="1" s="1"/>
  <c r="Q174" i="1" s="1"/>
  <c r="X173" i="1"/>
  <c r="W173" i="1"/>
  <c r="V173" i="1"/>
  <c r="U173" i="1"/>
  <c r="N173" i="1" s="1"/>
  <c r="P173" i="1" s="1"/>
  <c r="M173" i="1"/>
  <c r="L173" i="1"/>
  <c r="J173" i="1"/>
  <c r="X172" i="1"/>
  <c r="W172" i="1"/>
  <c r="V172" i="1"/>
  <c r="Q172" i="1" s="1"/>
  <c r="R172" i="1" s="1"/>
  <c r="T172" i="1" s="1"/>
  <c r="U172" i="1"/>
  <c r="N172" i="1"/>
  <c r="P172" i="1" s="1"/>
  <c r="M172" i="1"/>
  <c r="L172" i="1"/>
  <c r="J172" i="1"/>
  <c r="X171" i="1"/>
  <c r="V171" i="1"/>
  <c r="U171" i="1"/>
  <c r="L171" i="1"/>
  <c r="M171" i="1" s="1"/>
  <c r="J171" i="1"/>
  <c r="W171" i="1" s="1"/>
  <c r="X170" i="1"/>
  <c r="V170" i="1"/>
  <c r="U170" i="1"/>
  <c r="Q170" i="1"/>
  <c r="L170" i="1"/>
  <c r="M170" i="1" s="1"/>
  <c r="K170" i="1"/>
  <c r="J170" i="1"/>
  <c r="W170" i="1" s="1"/>
  <c r="X169" i="1"/>
  <c r="W169" i="1"/>
  <c r="V169" i="1"/>
  <c r="Q169" i="1" s="1"/>
  <c r="R169" i="1" s="1"/>
  <c r="T169" i="1" s="1"/>
  <c r="U169" i="1"/>
  <c r="S169" i="1"/>
  <c r="N169" i="1"/>
  <c r="P169" i="1" s="1"/>
  <c r="M169" i="1"/>
  <c r="L169" i="1"/>
  <c r="J169" i="1"/>
  <c r="X168" i="1"/>
  <c r="V168" i="1"/>
  <c r="U168" i="1"/>
  <c r="K168" i="1"/>
  <c r="J168" i="1"/>
  <c r="W168" i="1" s="1"/>
  <c r="X167" i="1"/>
  <c r="W167" i="1"/>
  <c r="V167" i="1"/>
  <c r="U167" i="1"/>
  <c r="N167" i="1" s="1"/>
  <c r="P167" i="1" s="1"/>
  <c r="Q167" i="1"/>
  <c r="R167" i="1" s="1"/>
  <c r="L167" i="1"/>
  <c r="M167" i="1" s="1"/>
  <c r="K167" i="1"/>
  <c r="J167" i="1"/>
  <c r="X166" i="1"/>
  <c r="V166" i="1"/>
  <c r="U166" i="1"/>
  <c r="J166" i="1"/>
  <c r="W166" i="1" s="1"/>
  <c r="X165" i="1"/>
  <c r="V165" i="1"/>
  <c r="U165" i="1"/>
  <c r="K165" i="1"/>
  <c r="J165" i="1"/>
  <c r="W165" i="1" s="1"/>
  <c r="X164" i="1"/>
  <c r="V164" i="1"/>
  <c r="U164" i="1"/>
  <c r="J164" i="1"/>
  <c r="W164" i="1" s="1"/>
  <c r="X163" i="1"/>
  <c r="W163" i="1"/>
  <c r="V163" i="1"/>
  <c r="U163" i="1"/>
  <c r="N163" i="1"/>
  <c r="P163" i="1" s="1"/>
  <c r="M163" i="1"/>
  <c r="L163" i="1"/>
  <c r="K164" i="1" s="1"/>
  <c r="J163" i="1"/>
  <c r="X162" i="1"/>
  <c r="V162" i="1"/>
  <c r="U162" i="1"/>
  <c r="J162" i="1"/>
  <c r="W162" i="1" s="1"/>
  <c r="X161" i="1"/>
  <c r="V161" i="1"/>
  <c r="Q161" i="1" s="1"/>
  <c r="U161" i="1"/>
  <c r="L161" i="1"/>
  <c r="M161" i="1" s="1"/>
  <c r="J161" i="1"/>
  <c r="W161" i="1" s="1"/>
  <c r="X160" i="1"/>
  <c r="V160" i="1"/>
  <c r="Q160" i="1" s="1"/>
  <c r="U160" i="1"/>
  <c r="L160" i="1"/>
  <c r="M160" i="1" s="1"/>
  <c r="J160" i="1"/>
  <c r="W160" i="1" s="1"/>
  <c r="X159" i="1"/>
  <c r="W159" i="1"/>
  <c r="Q159" i="1" s="1"/>
  <c r="V159" i="1"/>
  <c r="U159" i="1"/>
  <c r="N159" i="1"/>
  <c r="P159" i="1" s="1"/>
  <c r="R159" i="1" s="1"/>
  <c r="M159" i="1"/>
  <c r="L159" i="1"/>
  <c r="K160" i="1" s="1"/>
  <c r="J159" i="1"/>
  <c r="X158" i="1"/>
  <c r="V158" i="1"/>
  <c r="U158" i="1"/>
  <c r="K158" i="1"/>
  <c r="L158" i="1" s="1"/>
  <c r="M158" i="1" s="1"/>
  <c r="J158" i="1"/>
  <c r="W158" i="1" s="1"/>
  <c r="N158" i="1" s="1"/>
  <c r="P158" i="1" s="1"/>
  <c r="X157" i="1"/>
  <c r="V157" i="1"/>
  <c r="U157" i="1"/>
  <c r="L157" i="1"/>
  <c r="M157" i="1" s="1"/>
  <c r="J157" i="1"/>
  <c r="W157" i="1" s="1"/>
  <c r="Q157" i="1" s="1"/>
  <c r="X156" i="1"/>
  <c r="V156" i="1"/>
  <c r="U156" i="1"/>
  <c r="J156" i="1"/>
  <c r="W156" i="1" s="1"/>
  <c r="Q156" i="1" s="1"/>
  <c r="X155" i="1"/>
  <c r="N155" i="1" s="1"/>
  <c r="P155" i="1" s="1"/>
  <c r="W155" i="1"/>
  <c r="V155" i="1"/>
  <c r="U155" i="1"/>
  <c r="M155" i="1"/>
  <c r="L155" i="1"/>
  <c r="K156" i="1" s="1"/>
  <c r="L156" i="1" s="1"/>
  <c r="M156" i="1" s="1"/>
  <c r="J155" i="1"/>
  <c r="X154" i="1"/>
  <c r="V154" i="1"/>
  <c r="U154" i="1"/>
  <c r="K154" i="1"/>
  <c r="L154" i="1" s="1"/>
  <c r="M154" i="1" s="1"/>
  <c r="J154" i="1"/>
  <c r="W154" i="1" s="1"/>
  <c r="N154" i="1" s="1"/>
  <c r="P154" i="1" s="1"/>
  <c r="X153" i="1"/>
  <c r="V153" i="1"/>
  <c r="U153" i="1"/>
  <c r="Q153" i="1"/>
  <c r="L153" i="1"/>
  <c r="M153" i="1" s="1"/>
  <c r="J153" i="1"/>
  <c r="W153" i="1" s="1"/>
  <c r="X152" i="1"/>
  <c r="V152" i="1"/>
  <c r="U152" i="1"/>
  <c r="Q152" i="1"/>
  <c r="J152" i="1"/>
  <c r="W152" i="1" s="1"/>
  <c r="X151" i="1"/>
  <c r="W151" i="1"/>
  <c r="N151" i="1" s="1"/>
  <c r="P151" i="1" s="1"/>
  <c r="V151" i="1"/>
  <c r="U151" i="1"/>
  <c r="M151" i="1"/>
  <c r="L151" i="1"/>
  <c r="K152" i="1" s="1"/>
  <c r="L152" i="1" s="1"/>
  <c r="M152" i="1" s="1"/>
  <c r="J151" i="1"/>
  <c r="X150" i="1"/>
  <c r="V150" i="1"/>
  <c r="U150" i="1"/>
  <c r="K150" i="1"/>
  <c r="L150" i="1" s="1"/>
  <c r="M150" i="1" s="1"/>
  <c r="J150" i="1"/>
  <c r="W150" i="1" s="1"/>
  <c r="X149" i="1"/>
  <c r="V149" i="1"/>
  <c r="U149" i="1"/>
  <c r="Q149" i="1" s="1"/>
  <c r="N149" i="1"/>
  <c r="P149" i="1" s="1"/>
  <c r="L149" i="1"/>
  <c r="M149" i="1" s="1"/>
  <c r="J149" i="1"/>
  <c r="W149" i="1" s="1"/>
  <c r="X148" i="1"/>
  <c r="V148" i="1"/>
  <c r="Q148" i="1" s="1"/>
  <c r="U148" i="1"/>
  <c r="J148" i="1"/>
  <c r="W148" i="1" s="1"/>
  <c r="X147" i="1"/>
  <c r="V147" i="1"/>
  <c r="U147" i="1"/>
  <c r="L147" i="1"/>
  <c r="M147" i="1" s="1"/>
  <c r="J147" i="1"/>
  <c r="W147" i="1" s="1"/>
  <c r="X146" i="1"/>
  <c r="V146" i="1"/>
  <c r="U146" i="1"/>
  <c r="J146" i="1"/>
  <c r="W146" i="1" s="1"/>
  <c r="Q146" i="1" s="1"/>
  <c r="X145" i="1"/>
  <c r="W145" i="1"/>
  <c r="Q145" i="1" s="1"/>
  <c r="V145" i="1"/>
  <c r="N145" i="1" s="1"/>
  <c r="P145" i="1" s="1"/>
  <c r="U145" i="1"/>
  <c r="M145" i="1"/>
  <c r="L145" i="1"/>
  <c r="K146" i="1" s="1"/>
  <c r="J145" i="1"/>
  <c r="X144" i="1"/>
  <c r="V144" i="1"/>
  <c r="Q144" i="1" s="1"/>
  <c r="U144" i="1"/>
  <c r="J144" i="1"/>
  <c r="W144" i="1" s="1"/>
  <c r="X143" i="1"/>
  <c r="V143" i="1"/>
  <c r="U143" i="1"/>
  <c r="L143" i="1"/>
  <c r="M143" i="1" s="1"/>
  <c r="J143" i="1"/>
  <c r="W143" i="1" s="1"/>
  <c r="X142" i="1"/>
  <c r="V142" i="1"/>
  <c r="U142" i="1"/>
  <c r="J142" i="1"/>
  <c r="W142" i="1" s="1"/>
  <c r="Q142" i="1" s="1"/>
  <c r="X141" i="1"/>
  <c r="W141" i="1"/>
  <c r="Q141" i="1" s="1"/>
  <c r="V141" i="1"/>
  <c r="N141" i="1" s="1"/>
  <c r="P141" i="1" s="1"/>
  <c r="U141" i="1"/>
  <c r="M141" i="1"/>
  <c r="L141" i="1"/>
  <c r="K142" i="1" s="1"/>
  <c r="J141" i="1"/>
  <c r="X140" i="1"/>
  <c r="V140" i="1"/>
  <c r="Q140" i="1" s="1"/>
  <c r="U140" i="1"/>
  <c r="J140" i="1"/>
  <c r="W140" i="1" s="1"/>
  <c r="X139" i="1"/>
  <c r="V139" i="1"/>
  <c r="U139" i="1"/>
  <c r="L139" i="1"/>
  <c r="M139" i="1" s="1"/>
  <c r="J139" i="1"/>
  <c r="W139" i="1" s="1"/>
  <c r="X138" i="1"/>
  <c r="V138" i="1"/>
  <c r="U138" i="1"/>
  <c r="N138" i="1" s="1"/>
  <c r="P138" i="1" s="1"/>
  <c r="L138" i="1"/>
  <c r="M138" i="1" s="1"/>
  <c r="K138" i="1"/>
  <c r="J138" i="1"/>
  <c r="W138" i="1" s="1"/>
  <c r="Q138" i="1" s="1"/>
  <c r="X137" i="1"/>
  <c r="V137" i="1"/>
  <c r="U137" i="1"/>
  <c r="K137" i="1"/>
  <c r="L137" i="1" s="1"/>
  <c r="M137" i="1" s="1"/>
  <c r="J137" i="1"/>
  <c r="W137" i="1" s="1"/>
  <c r="N137" i="1" s="1"/>
  <c r="P137" i="1" s="1"/>
  <c r="X136" i="1"/>
  <c r="V136" i="1"/>
  <c r="U136" i="1"/>
  <c r="J136" i="1"/>
  <c r="W136" i="1" s="1"/>
  <c r="Q136" i="1" s="1"/>
  <c r="X135" i="1"/>
  <c r="W135" i="1"/>
  <c r="Q135" i="1" s="1"/>
  <c r="V135" i="1"/>
  <c r="N135" i="1" s="1"/>
  <c r="P135" i="1" s="1"/>
  <c r="U135" i="1"/>
  <c r="M135" i="1"/>
  <c r="L135" i="1"/>
  <c r="K136" i="1" s="1"/>
  <c r="J135" i="1"/>
  <c r="X134" i="1"/>
  <c r="V134" i="1"/>
  <c r="U134" i="1"/>
  <c r="K134" i="1"/>
  <c r="L134" i="1" s="1"/>
  <c r="M134" i="1" s="1"/>
  <c r="J134" i="1"/>
  <c r="W134" i="1" s="1"/>
  <c r="N134" i="1" s="1"/>
  <c r="P134" i="1" s="1"/>
  <c r="X130" i="1"/>
  <c r="V130" i="1"/>
  <c r="U130" i="1"/>
  <c r="L130" i="1"/>
  <c r="M130" i="1" s="1"/>
  <c r="J130" i="1"/>
  <c r="W130" i="1" s="1"/>
  <c r="X129" i="1"/>
  <c r="V129" i="1"/>
  <c r="U129" i="1"/>
  <c r="N129" i="1" s="1"/>
  <c r="P129" i="1" s="1"/>
  <c r="L129" i="1"/>
  <c r="M129" i="1" s="1"/>
  <c r="J129" i="1"/>
  <c r="W129" i="1" s="1"/>
  <c r="X128" i="1"/>
  <c r="W128" i="1"/>
  <c r="V128" i="1"/>
  <c r="Q128" i="1" s="1"/>
  <c r="U128" i="1"/>
  <c r="M128" i="1"/>
  <c r="L128" i="1"/>
  <c r="J128" i="1"/>
  <c r="X127" i="1"/>
  <c r="W127" i="1"/>
  <c r="V127" i="1"/>
  <c r="Q127" i="1" s="1"/>
  <c r="R127" i="1" s="1"/>
  <c r="U127" i="1"/>
  <c r="N127" i="1"/>
  <c r="P127" i="1" s="1"/>
  <c r="M127" i="1"/>
  <c r="L127" i="1"/>
  <c r="J127" i="1"/>
  <c r="X126" i="1"/>
  <c r="V126" i="1"/>
  <c r="U126" i="1"/>
  <c r="L126" i="1"/>
  <c r="M126" i="1" s="1"/>
  <c r="J126" i="1"/>
  <c r="W126" i="1" s="1"/>
  <c r="X125" i="1"/>
  <c r="V125" i="1"/>
  <c r="U125" i="1"/>
  <c r="L125" i="1"/>
  <c r="M125" i="1" s="1"/>
  <c r="Q125" i="1" s="1"/>
  <c r="J125" i="1"/>
  <c r="W125" i="1" s="1"/>
  <c r="X124" i="1"/>
  <c r="V124" i="1"/>
  <c r="U124" i="1"/>
  <c r="L124" i="1"/>
  <c r="M124" i="1" s="1"/>
  <c r="J124" i="1"/>
  <c r="W124" i="1" s="1"/>
  <c r="X123" i="1"/>
  <c r="W123" i="1"/>
  <c r="V123" i="1"/>
  <c r="N123" i="1" s="1"/>
  <c r="P123" i="1" s="1"/>
  <c r="U123" i="1"/>
  <c r="Q123" i="1"/>
  <c r="M123" i="1"/>
  <c r="L123" i="1"/>
  <c r="J123" i="1"/>
  <c r="X122" i="1"/>
  <c r="V122" i="1"/>
  <c r="U122" i="1"/>
  <c r="M122" i="1"/>
  <c r="L122" i="1"/>
  <c r="J122" i="1"/>
  <c r="W122" i="1" s="1"/>
  <c r="X121" i="1"/>
  <c r="W121" i="1"/>
  <c r="V121" i="1"/>
  <c r="U121" i="1"/>
  <c r="Q121" i="1" s="1"/>
  <c r="L121" i="1"/>
  <c r="M121" i="1" s="1"/>
  <c r="J121" i="1"/>
  <c r="X120" i="1"/>
  <c r="V120" i="1"/>
  <c r="U120" i="1"/>
  <c r="Q120" i="1" s="1"/>
  <c r="L120" i="1"/>
  <c r="M120" i="1" s="1"/>
  <c r="J120" i="1"/>
  <c r="W120" i="1" s="1"/>
  <c r="X119" i="1"/>
  <c r="W119" i="1"/>
  <c r="V119" i="1"/>
  <c r="N119" i="1" s="1"/>
  <c r="P119" i="1" s="1"/>
  <c r="U119" i="1"/>
  <c r="Q119" i="1"/>
  <c r="M119" i="1"/>
  <c r="L119" i="1"/>
  <c r="J119" i="1"/>
  <c r="X118" i="1"/>
  <c r="V118" i="1"/>
  <c r="U118" i="1"/>
  <c r="M118" i="1"/>
  <c r="L118" i="1"/>
  <c r="J118" i="1"/>
  <c r="W118" i="1" s="1"/>
  <c r="X117" i="1"/>
  <c r="W117" i="1"/>
  <c r="V117" i="1"/>
  <c r="U117" i="1"/>
  <c r="Q117" i="1" s="1"/>
  <c r="L117" i="1"/>
  <c r="M117" i="1" s="1"/>
  <c r="J117" i="1"/>
  <c r="X116" i="1"/>
  <c r="V116" i="1"/>
  <c r="U116" i="1"/>
  <c r="Q116" i="1" s="1"/>
  <c r="L116" i="1"/>
  <c r="M116" i="1" s="1"/>
  <c r="J116" i="1"/>
  <c r="W116" i="1" s="1"/>
  <c r="X115" i="1"/>
  <c r="W115" i="1"/>
  <c r="V115" i="1"/>
  <c r="N115" i="1" s="1"/>
  <c r="P115" i="1" s="1"/>
  <c r="U115" i="1"/>
  <c r="Q115" i="1"/>
  <c r="M115" i="1"/>
  <c r="L115" i="1"/>
  <c r="J115" i="1"/>
  <c r="X114" i="1"/>
  <c r="V114" i="1"/>
  <c r="U114" i="1"/>
  <c r="M114" i="1"/>
  <c r="L114" i="1"/>
  <c r="J114" i="1"/>
  <c r="W114" i="1" s="1"/>
  <c r="X113" i="1"/>
  <c r="W113" i="1"/>
  <c r="V113" i="1"/>
  <c r="U113" i="1"/>
  <c r="Q113" i="1" s="1"/>
  <c r="L113" i="1"/>
  <c r="M113" i="1" s="1"/>
  <c r="J113" i="1"/>
  <c r="X112" i="1"/>
  <c r="V112" i="1"/>
  <c r="U112" i="1"/>
  <c r="Q112" i="1" s="1"/>
  <c r="L112" i="1"/>
  <c r="M112" i="1" s="1"/>
  <c r="J112" i="1"/>
  <c r="W112" i="1" s="1"/>
  <c r="X111" i="1"/>
  <c r="W111" i="1"/>
  <c r="V111" i="1"/>
  <c r="N111" i="1" s="1"/>
  <c r="P111" i="1" s="1"/>
  <c r="U111" i="1"/>
  <c r="Q111" i="1"/>
  <c r="M111" i="1"/>
  <c r="L111" i="1"/>
  <c r="J111" i="1"/>
  <c r="X110" i="1"/>
  <c r="V110" i="1"/>
  <c r="U110" i="1"/>
  <c r="M110" i="1"/>
  <c r="L110" i="1"/>
  <c r="J110" i="1"/>
  <c r="W110" i="1" s="1"/>
  <c r="X109" i="1"/>
  <c r="W109" i="1"/>
  <c r="V109" i="1"/>
  <c r="U109" i="1"/>
  <c r="Q109" i="1" s="1"/>
  <c r="L109" i="1"/>
  <c r="M109" i="1" s="1"/>
  <c r="J109" i="1"/>
  <c r="X108" i="1"/>
  <c r="V108" i="1"/>
  <c r="U108" i="1"/>
  <c r="L108" i="1"/>
  <c r="M108" i="1" s="1"/>
  <c r="J108" i="1"/>
  <c r="W108" i="1" s="1"/>
  <c r="X107" i="1"/>
  <c r="W107" i="1"/>
  <c r="V107" i="1"/>
  <c r="N107" i="1" s="1"/>
  <c r="P107" i="1" s="1"/>
  <c r="U107" i="1"/>
  <c r="Q107" i="1"/>
  <c r="M107" i="1"/>
  <c r="L107" i="1"/>
  <c r="J107" i="1"/>
  <c r="X106" i="1"/>
  <c r="V106" i="1"/>
  <c r="U106" i="1"/>
  <c r="M106" i="1"/>
  <c r="L106" i="1"/>
  <c r="J106" i="1"/>
  <c r="W106" i="1" s="1"/>
  <c r="X105" i="1"/>
  <c r="W105" i="1"/>
  <c r="V105" i="1"/>
  <c r="U105" i="1"/>
  <c r="Q105" i="1" s="1"/>
  <c r="L105" i="1"/>
  <c r="M105" i="1" s="1"/>
  <c r="J105" i="1"/>
  <c r="X101" i="1"/>
  <c r="V101" i="1"/>
  <c r="U101" i="1"/>
  <c r="L101" i="1"/>
  <c r="M101" i="1" s="1"/>
  <c r="J101" i="1"/>
  <c r="W101" i="1" s="1"/>
  <c r="X100" i="1"/>
  <c r="V100" i="1"/>
  <c r="U100" i="1"/>
  <c r="M100" i="1"/>
  <c r="L100" i="1"/>
  <c r="J100" i="1"/>
  <c r="W100" i="1" s="1"/>
  <c r="Q100" i="1" s="1"/>
  <c r="X99" i="1"/>
  <c r="W99" i="1"/>
  <c r="V99" i="1"/>
  <c r="U99" i="1"/>
  <c r="Q99" i="1" s="1"/>
  <c r="L99" i="1"/>
  <c r="M99" i="1" s="1"/>
  <c r="J99" i="1"/>
  <c r="X98" i="1"/>
  <c r="W98" i="1"/>
  <c r="V98" i="1"/>
  <c r="U98" i="1"/>
  <c r="M98" i="1"/>
  <c r="L98" i="1"/>
  <c r="J98" i="1"/>
  <c r="X97" i="1"/>
  <c r="V97" i="1"/>
  <c r="U97" i="1"/>
  <c r="Q97" i="1"/>
  <c r="L97" i="1"/>
  <c r="M97" i="1" s="1"/>
  <c r="J97" i="1"/>
  <c r="W97" i="1" s="1"/>
  <c r="N97" i="1" s="1"/>
  <c r="P97" i="1" s="1"/>
  <c r="X96" i="1"/>
  <c r="V96" i="1"/>
  <c r="U96" i="1"/>
  <c r="M96" i="1"/>
  <c r="L96" i="1"/>
  <c r="J96" i="1"/>
  <c r="W96" i="1" s="1"/>
  <c r="Q96" i="1" s="1"/>
  <c r="X95" i="1"/>
  <c r="W95" i="1"/>
  <c r="Q95" i="1" s="1"/>
  <c r="V95" i="1"/>
  <c r="U95" i="1"/>
  <c r="L95" i="1"/>
  <c r="M95" i="1" s="1"/>
  <c r="N95" i="1" s="1"/>
  <c r="P95" i="1" s="1"/>
  <c r="J95" i="1"/>
  <c r="X94" i="1"/>
  <c r="V94" i="1"/>
  <c r="U94" i="1"/>
  <c r="N94" i="1" s="1"/>
  <c r="P94" i="1" s="1"/>
  <c r="M94" i="1"/>
  <c r="L94" i="1"/>
  <c r="J94" i="1"/>
  <c r="W94" i="1" s="1"/>
  <c r="X93" i="1"/>
  <c r="W93" i="1"/>
  <c r="V93" i="1"/>
  <c r="U93" i="1"/>
  <c r="Q93" i="1" s="1"/>
  <c r="L93" i="1"/>
  <c r="M93" i="1" s="1"/>
  <c r="J93" i="1"/>
  <c r="X92" i="1"/>
  <c r="V92" i="1"/>
  <c r="U92" i="1"/>
  <c r="M92" i="1"/>
  <c r="L92" i="1"/>
  <c r="J92" i="1"/>
  <c r="W92" i="1" s="1"/>
  <c r="X91" i="1"/>
  <c r="W91" i="1"/>
  <c r="V91" i="1"/>
  <c r="U91" i="1"/>
  <c r="Q91" i="1"/>
  <c r="N91" i="1"/>
  <c r="P91" i="1" s="1"/>
  <c r="L91" i="1"/>
  <c r="M91" i="1" s="1"/>
  <c r="J91" i="1"/>
  <c r="X90" i="1"/>
  <c r="V90" i="1"/>
  <c r="Q90" i="1" s="1"/>
  <c r="U90" i="1"/>
  <c r="M90" i="1"/>
  <c r="L90" i="1"/>
  <c r="J90" i="1"/>
  <c r="W90" i="1" s="1"/>
  <c r="X89" i="1"/>
  <c r="W89" i="1"/>
  <c r="V89" i="1"/>
  <c r="U89" i="1"/>
  <c r="Q89" i="1" s="1"/>
  <c r="L89" i="1"/>
  <c r="M89" i="1" s="1"/>
  <c r="J89" i="1"/>
  <c r="X88" i="1"/>
  <c r="V88" i="1"/>
  <c r="U88" i="1"/>
  <c r="M88" i="1"/>
  <c r="L88" i="1"/>
  <c r="J88" i="1"/>
  <c r="W88" i="1" s="1"/>
  <c r="X87" i="1"/>
  <c r="W87" i="1"/>
  <c r="V87" i="1"/>
  <c r="U87" i="1"/>
  <c r="Q87" i="1"/>
  <c r="N87" i="1"/>
  <c r="P87" i="1" s="1"/>
  <c r="L87" i="1"/>
  <c r="M87" i="1" s="1"/>
  <c r="J87" i="1"/>
  <c r="X86" i="1"/>
  <c r="V86" i="1"/>
  <c r="Q86" i="1" s="1"/>
  <c r="U86" i="1"/>
  <c r="M86" i="1"/>
  <c r="L86" i="1"/>
  <c r="J86" i="1"/>
  <c r="W86" i="1" s="1"/>
  <c r="X85" i="1"/>
  <c r="W85" i="1"/>
  <c r="V85" i="1"/>
  <c r="U85" i="1"/>
  <c r="Q85" i="1" s="1"/>
  <c r="L85" i="1"/>
  <c r="M85" i="1" s="1"/>
  <c r="J85" i="1"/>
  <c r="X84" i="1"/>
  <c r="V84" i="1"/>
  <c r="U84" i="1"/>
  <c r="M84" i="1"/>
  <c r="L84" i="1"/>
  <c r="J84" i="1"/>
  <c r="W84" i="1" s="1"/>
  <c r="X83" i="1"/>
  <c r="W83" i="1"/>
  <c r="V83" i="1"/>
  <c r="U83" i="1"/>
  <c r="Q83" i="1"/>
  <c r="N83" i="1"/>
  <c r="P83" i="1" s="1"/>
  <c r="L83" i="1"/>
  <c r="M83" i="1" s="1"/>
  <c r="J83" i="1"/>
  <c r="X82" i="1"/>
  <c r="V82" i="1"/>
  <c r="Q82" i="1" s="1"/>
  <c r="U82" i="1"/>
  <c r="M82" i="1"/>
  <c r="L82" i="1"/>
  <c r="J82" i="1"/>
  <c r="W82" i="1" s="1"/>
  <c r="X81" i="1"/>
  <c r="W81" i="1"/>
  <c r="V81" i="1"/>
  <c r="U81" i="1"/>
  <c r="Q81" i="1" s="1"/>
  <c r="L81" i="1"/>
  <c r="M81" i="1" s="1"/>
  <c r="J81" i="1"/>
  <c r="X80" i="1"/>
  <c r="V80" i="1"/>
  <c r="U80" i="1"/>
  <c r="M80" i="1"/>
  <c r="L80" i="1"/>
  <c r="J80" i="1"/>
  <c r="W80" i="1" s="1"/>
  <c r="X79" i="1"/>
  <c r="W79" i="1"/>
  <c r="V79" i="1"/>
  <c r="U79" i="1"/>
  <c r="Q79" i="1"/>
  <c r="N79" i="1"/>
  <c r="P79" i="1" s="1"/>
  <c r="L79" i="1"/>
  <c r="M79" i="1" s="1"/>
  <c r="J79" i="1"/>
  <c r="X78" i="1"/>
  <c r="V78" i="1"/>
  <c r="Q78" i="1" s="1"/>
  <c r="U78" i="1"/>
  <c r="M78" i="1"/>
  <c r="L78" i="1"/>
  <c r="J78" i="1"/>
  <c r="W78" i="1" s="1"/>
  <c r="X77" i="1"/>
  <c r="V77" i="1"/>
  <c r="U77" i="1"/>
  <c r="L77" i="1"/>
  <c r="M77" i="1" s="1"/>
  <c r="J77" i="1"/>
  <c r="W77" i="1" s="1"/>
  <c r="X76" i="1"/>
  <c r="V76" i="1"/>
  <c r="U76" i="1"/>
  <c r="L76" i="1"/>
  <c r="M76" i="1" s="1"/>
  <c r="J76" i="1"/>
  <c r="W76" i="1" s="1"/>
  <c r="Q76" i="1" s="1"/>
  <c r="X75" i="1"/>
  <c r="W75" i="1"/>
  <c r="V75" i="1"/>
  <c r="U75" i="1"/>
  <c r="M75" i="1"/>
  <c r="L75" i="1"/>
  <c r="J75" i="1"/>
  <c r="X74" i="1"/>
  <c r="W74" i="1"/>
  <c r="V74" i="1"/>
  <c r="U74" i="1"/>
  <c r="N74" i="1"/>
  <c r="P74" i="1" s="1"/>
  <c r="M74" i="1"/>
  <c r="L74" i="1"/>
  <c r="J74" i="1"/>
  <c r="X73" i="1"/>
  <c r="V73" i="1"/>
  <c r="U73" i="1"/>
  <c r="L73" i="1"/>
  <c r="M73" i="1" s="1"/>
  <c r="J73" i="1"/>
  <c r="W73" i="1" s="1"/>
  <c r="X72" i="1"/>
  <c r="V72" i="1"/>
  <c r="U72" i="1"/>
  <c r="L72" i="1"/>
  <c r="M72" i="1" s="1"/>
  <c r="J72" i="1"/>
  <c r="W72" i="1" s="1"/>
  <c r="Q72" i="1" s="1"/>
  <c r="X71" i="1"/>
  <c r="W71" i="1"/>
  <c r="V71" i="1"/>
  <c r="U71" i="1"/>
  <c r="M71" i="1"/>
  <c r="L71" i="1"/>
  <c r="J71" i="1"/>
  <c r="X70" i="1"/>
  <c r="W70" i="1"/>
  <c r="V70" i="1"/>
  <c r="U70" i="1"/>
  <c r="N70" i="1"/>
  <c r="P70" i="1" s="1"/>
  <c r="M70" i="1"/>
  <c r="L70" i="1"/>
  <c r="J70" i="1"/>
  <c r="X69" i="1"/>
  <c r="V69" i="1"/>
  <c r="U69" i="1"/>
  <c r="L69" i="1"/>
  <c r="M69" i="1" s="1"/>
  <c r="J69" i="1"/>
  <c r="W69" i="1" s="1"/>
  <c r="X68" i="1"/>
  <c r="V68" i="1"/>
  <c r="U68" i="1"/>
  <c r="L68" i="1"/>
  <c r="M68" i="1" s="1"/>
  <c r="J68" i="1"/>
  <c r="W68" i="1" s="1"/>
  <c r="Q68" i="1" s="1"/>
  <c r="X67" i="1"/>
  <c r="W67" i="1"/>
  <c r="V67" i="1"/>
  <c r="U67" i="1"/>
  <c r="M67" i="1"/>
  <c r="L67" i="1"/>
  <c r="J67" i="1"/>
  <c r="X66" i="1"/>
  <c r="W66" i="1"/>
  <c r="V66" i="1"/>
  <c r="U66" i="1"/>
  <c r="N66" i="1"/>
  <c r="P66" i="1" s="1"/>
  <c r="M66" i="1"/>
  <c r="L66" i="1"/>
  <c r="J66" i="1"/>
  <c r="X65" i="1"/>
  <c r="V65" i="1"/>
  <c r="U65" i="1"/>
  <c r="L65" i="1"/>
  <c r="M65" i="1" s="1"/>
  <c r="J65" i="1"/>
  <c r="W65" i="1" s="1"/>
  <c r="X64" i="1"/>
  <c r="V64" i="1"/>
  <c r="U64" i="1"/>
  <c r="L64" i="1"/>
  <c r="M64" i="1" s="1"/>
  <c r="J64" i="1"/>
  <c r="W64" i="1" s="1"/>
  <c r="Q64" i="1" s="1"/>
  <c r="X63" i="1"/>
  <c r="W63" i="1"/>
  <c r="V63" i="1"/>
  <c r="U63" i="1"/>
  <c r="M63" i="1"/>
  <c r="L63" i="1"/>
  <c r="J63" i="1"/>
  <c r="X62" i="1"/>
  <c r="W62" i="1"/>
  <c r="V62" i="1"/>
  <c r="U62" i="1"/>
  <c r="N62" i="1"/>
  <c r="P62" i="1" s="1"/>
  <c r="M62" i="1"/>
  <c r="L62" i="1"/>
  <c r="J62" i="1"/>
  <c r="X61" i="1"/>
  <c r="V61" i="1"/>
  <c r="U61" i="1"/>
  <c r="L61" i="1"/>
  <c r="M61" i="1" s="1"/>
  <c r="J61" i="1"/>
  <c r="W61" i="1" s="1"/>
  <c r="X60" i="1"/>
  <c r="V60" i="1"/>
  <c r="U60" i="1"/>
  <c r="L60" i="1"/>
  <c r="M60" i="1" s="1"/>
  <c r="J60" i="1"/>
  <c r="W60" i="1" s="1"/>
  <c r="Q60" i="1" s="1"/>
  <c r="X59" i="1"/>
  <c r="W59" i="1"/>
  <c r="V59" i="1"/>
  <c r="U59" i="1"/>
  <c r="M59" i="1"/>
  <c r="L59" i="1"/>
  <c r="J59" i="1"/>
  <c r="X58" i="1"/>
  <c r="W58" i="1"/>
  <c r="V58" i="1"/>
  <c r="U58" i="1"/>
  <c r="N58" i="1"/>
  <c r="P58" i="1" s="1"/>
  <c r="M58" i="1"/>
  <c r="L58" i="1"/>
  <c r="J58" i="1"/>
  <c r="X57" i="1"/>
  <c r="V57" i="1"/>
  <c r="U57" i="1"/>
  <c r="L57" i="1"/>
  <c r="M57" i="1" s="1"/>
  <c r="J57" i="1"/>
  <c r="W57" i="1" s="1"/>
  <c r="X56" i="1"/>
  <c r="V56" i="1"/>
  <c r="U56" i="1"/>
  <c r="L56" i="1"/>
  <c r="M56" i="1" s="1"/>
  <c r="J56" i="1"/>
  <c r="W56" i="1" s="1"/>
  <c r="Q56" i="1" s="1"/>
  <c r="X55" i="1"/>
  <c r="W55" i="1"/>
  <c r="V55" i="1"/>
  <c r="U55" i="1"/>
  <c r="M55" i="1"/>
  <c r="L55" i="1"/>
  <c r="J55" i="1"/>
  <c r="X54" i="1"/>
  <c r="W54" i="1"/>
  <c r="V54" i="1"/>
  <c r="U54" i="1"/>
  <c r="N54" i="1"/>
  <c r="P54" i="1" s="1"/>
  <c r="M54" i="1"/>
  <c r="L54" i="1"/>
  <c r="J54" i="1"/>
  <c r="X53" i="1"/>
  <c r="V53" i="1"/>
  <c r="U53" i="1"/>
  <c r="L53" i="1"/>
  <c r="M53" i="1" s="1"/>
  <c r="J53" i="1"/>
  <c r="W53" i="1" s="1"/>
  <c r="X52" i="1"/>
  <c r="V52" i="1"/>
  <c r="U52" i="1"/>
  <c r="L52" i="1"/>
  <c r="M52" i="1" s="1"/>
  <c r="J52" i="1"/>
  <c r="W52" i="1" s="1"/>
  <c r="X51" i="1"/>
  <c r="W51" i="1"/>
  <c r="V51" i="1"/>
  <c r="U51" i="1"/>
  <c r="M51" i="1"/>
  <c r="L51" i="1"/>
  <c r="J51" i="1"/>
  <c r="X50" i="1"/>
  <c r="W50" i="1"/>
  <c r="V50" i="1"/>
  <c r="U50" i="1"/>
  <c r="N50" i="1"/>
  <c r="P50" i="1" s="1"/>
  <c r="M50" i="1"/>
  <c r="L50" i="1"/>
  <c r="J50" i="1"/>
  <c r="X49" i="1"/>
  <c r="V49" i="1"/>
  <c r="U49" i="1"/>
  <c r="L49" i="1"/>
  <c r="M49" i="1" s="1"/>
  <c r="J49" i="1"/>
  <c r="W49" i="1" s="1"/>
  <c r="X48" i="1"/>
  <c r="V48" i="1"/>
  <c r="U48" i="1"/>
  <c r="L48" i="1"/>
  <c r="M48" i="1" s="1"/>
  <c r="J48" i="1"/>
  <c r="W48" i="1" s="1"/>
  <c r="X47" i="1"/>
  <c r="W47" i="1"/>
  <c r="V47" i="1"/>
  <c r="U47" i="1"/>
  <c r="M47" i="1"/>
  <c r="L47" i="1"/>
  <c r="J47" i="1"/>
  <c r="X46" i="1"/>
  <c r="W46" i="1"/>
  <c r="V46" i="1"/>
  <c r="U46" i="1"/>
  <c r="N46" i="1"/>
  <c r="P46" i="1" s="1"/>
  <c r="M46" i="1"/>
  <c r="L46" i="1"/>
  <c r="J46" i="1"/>
  <c r="X45" i="1"/>
  <c r="V45" i="1"/>
  <c r="U45" i="1"/>
  <c r="L45" i="1"/>
  <c r="M45" i="1" s="1"/>
  <c r="J45" i="1"/>
  <c r="W45" i="1" s="1"/>
  <c r="X44" i="1"/>
  <c r="V44" i="1"/>
  <c r="U44" i="1"/>
  <c r="L44" i="1"/>
  <c r="M44" i="1" s="1"/>
  <c r="J44" i="1"/>
  <c r="W44" i="1" s="1"/>
  <c r="X43" i="1"/>
  <c r="W43" i="1"/>
  <c r="V43" i="1"/>
  <c r="U43" i="1"/>
  <c r="M43" i="1"/>
  <c r="L43" i="1"/>
  <c r="J43" i="1"/>
  <c r="X42" i="1"/>
  <c r="W42" i="1"/>
  <c r="V42" i="1"/>
  <c r="U42" i="1"/>
  <c r="N42" i="1"/>
  <c r="P42" i="1" s="1"/>
  <c r="M42" i="1"/>
  <c r="L42" i="1"/>
  <c r="J42" i="1"/>
  <c r="X41" i="1"/>
  <c r="V41" i="1"/>
  <c r="U41" i="1"/>
  <c r="L41" i="1"/>
  <c r="M41" i="1" s="1"/>
  <c r="J41" i="1"/>
  <c r="W41" i="1" s="1"/>
  <c r="N41" i="1" s="1"/>
  <c r="P41" i="1" s="1"/>
  <c r="X40" i="1"/>
  <c r="V40" i="1"/>
  <c r="U40" i="1"/>
  <c r="L40" i="1"/>
  <c r="M40" i="1" s="1"/>
  <c r="J40" i="1"/>
  <c r="W40" i="1" s="1"/>
  <c r="X39" i="1"/>
  <c r="W39" i="1"/>
  <c r="V39" i="1"/>
  <c r="U39" i="1"/>
  <c r="N39" i="1" s="1"/>
  <c r="P39" i="1" s="1"/>
  <c r="L39" i="1"/>
  <c r="M39" i="1" s="1"/>
  <c r="J39" i="1"/>
  <c r="X38" i="1"/>
  <c r="W38" i="1"/>
  <c r="V38" i="1"/>
  <c r="Q38" i="1" s="1"/>
  <c r="U38" i="1"/>
  <c r="N38" i="1"/>
  <c r="P38" i="1" s="1"/>
  <c r="M38" i="1"/>
  <c r="L38" i="1"/>
  <c r="J38" i="1"/>
  <c r="X37" i="1"/>
  <c r="V37" i="1"/>
  <c r="U37" i="1"/>
  <c r="L37" i="1"/>
  <c r="M37" i="1" s="1"/>
  <c r="J37" i="1"/>
  <c r="W37" i="1" s="1"/>
  <c r="N37" i="1" s="1"/>
  <c r="P37" i="1" s="1"/>
  <c r="K34" i="1"/>
  <c r="X32" i="1"/>
  <c r="W32" i="1"/>
  <c r="V32" i="1"/>
  <c r="U32" i="1"/>
  <c r="Q32" i="1"/>
  <c r="L32" i="1"/>
  <c r="M32" i="1" s="1"/>
  <c r="J32" i="1"/>
  <c r="X31" i="1"/>
  <c r="V31" i="1"/>
  <c r="U31" i="1"/>
  <c r="M31" i="1"/>
  <c r="L31" i="1"/>
  <c r="J31" i="1"/>
  <c r="W31" i="1" s="1"/>
  <c r="X30" i="1"/>
  <c r="W30" i="1"/>
  <c r="V30" i="1"/>
  <c r="U30" i="1"/>
  <c r="Q30" i="1" s="1"/>
  <c r="L30" i="1"/>
  <c r="M30" i="1" s="1"/>
  <c r="J30" i="1"/>
  <c r="X29" i="1"/>
  <c r="V29" i="1"/>
  <c r="U29" i="1"/>
  <c r="L29" i="1"/>
  <c r="M29" i="1" s="1"/>
  <c r="J29" i="1"/>
  <c r="W29" i="1" s="1"/>
  <c r="X28" i="1"/>
  <c r="W28" i="1"/>
  <c r="V28" i="1"/>
  <c r="N28" i="1" s="1"/>
  <c r="P28" i="1" s="1"/>
  <c r="U28" i="1"/>
  <c r="M28" i="1"/>
  <c r="Q28" i="1" s="1"/>
  <c r="L28" i="1"/>
  <c r="J28" i="1"/>
  <c r="X27" i="1"/>
  <c r="W27" i="1"/>
  <c r="N27" i="1" s="1"/>
  <c r="P27" i="1" s="1"/>
  <c r="V27" i="1"/>
  <c r="U27" i="1"/>
  <c r="M27" i="1"/>
  <c r="L27" i="1"/>
  <c r="J27" i="1"/>
  <c r="X26" i="1"/>
  <c r="W26" i="1"/>
  <c r="V26" i="1"/>
  <c r="U26" i="1"/>
  <c r="Q26" i="1" s="1"/>
  <c r="L26" i="1"/>
  <c r="M26" i="1" s="1"/>
  <c r="J26" i="1"/>
  <c r="X25" i="1"/>
  <c r="V25" i="1"/>
  <c r="U25" i="1"/>
  <c r="L25" i="1"/>
  <c r="M25" i="1" s="1"/>
  <c r="J25" i="1"/>
  <c r="W25" i="1" s="1"/>
  <c r="X24" i="1"/>
  <c r="W24" i="1"/>
  <c r="V24" i="1"/>
  <c r="Q24" i="1" s="1"/>
  <c r="U24" i="1"/>
  <c r="M24" i="1"/>
  <c r="L24" i="1"/>
  <c r="J24" i="1"/>
  <c r="X23" i="1"/>
  <c r="W23" i="1"/>
  <c r="N23" i="1" s="1"/>
  <c r="P23" i="1" s="1"/>
  <c r="V23" i="1"/>
  <c r="U23" i="1"/>
  <c r="M23" i="1"/>
  <c r="L23" i="1"/>
  <c r="J23" i="1"/>
  <c r="X22" i="1"/>
  <c r="W22" i="1"/>
  <c r="V22" i="1"/>
  <c r="U22" i="1"/>
  <c r="Q22" i="1" s="1"/>
  <c r="L22" i="1"/>
  <c r="M22" i="1" s="1"/>
  <c r="J22" i="1"/>
  <c r="X21" i="1"/>
  <c r="V21" i="1"/>
  <c r="U21" i="1"/>
  <c r="L21" i="1"/>
  <c r="M21" i="1" s="1"/>
  <c r="J21" i="1"/>
  <c r="W21" i="1" s="1"/>
  <c r="X20" i="1"/>
  <c r="W20" i="1"/>
  <c r="V20" i="1"/>
  <c r="N20" i="1" s="1"/>
  <c r="P20" i="1" s="1"/>
  <c r="U20" i="1"/>
  <c r="M20" i="1"/>
  <c r="Q20" i="1" s="1"/>
  <c r="L20" i="1"/>
  <c r="J20" i="1"/>
  <c r="X19" i="1"/>
  <c r="W19" i="1"/>
  <c r="N19" i="1" s="1"/>
  <c r="P19" i="1" s="1"/>
  <c r="V19" i="1"/>
  <c r="U19" i="1"/>
  <c r="M19" i="1"/>
  <c r="L19" i="1"/>
  <c r="J19" i="1"/>
  <c r="X18" i="1"/>
  <c r="W18" i="1"/>
  <c r="V18" i="1"/>
  <c r="U18" i="1"/>
  <c r="Q18" i="1" s="1"/>
  <c r="L18" i="1"/>
  <c r="M18" i="1" s="1"/>
  <c r="J18" i="1"/>
  <c r="X17" i="1"/>
  <c r="V17" i="1"/>
  <c r="U17" i="1"/>
  <c r="N17" i="1" s="1"/>
  <c r="P17" i="1" s="1"/>
  <c r="L17" i="1"/>
  <c r="M17" i="1" s="1"/>
  <c r="J17" i="1"/>
  <c r="W17" i="1" s="1"/>
  <c r="X16" i="1"/>
  <c r="W16" i="1"/>
  <c r="V16" i="1"/>
  <c r="N16" i="1" s="1"/>
  <c r="P16" i="1" s="1"/>
  <c r="U16" i="1"/>
  <c r="Q16" i="1"/>
  <c r="M16" i="1"/>
  <c r="L16" i="1"/>
  <c r="J16" i="1"/>
  <c r="X15" i="1"/>
  <c r="W15" i="1"/>
  <c r="N15" i="1" s="1"/>
  <c r="P15" i="1" s="1"/>
  <c r="V15" i="1"/>
  <c r="U15" i="1"/>
  <c r="M15" i="1"/>
  <c r="K15" i="1"/>
  <c r="L15" i="1" s="1"/>
  <c r="J15" i="1"/>
  <c r="X14" i="1"/>
  <c r="V14" i="1"/>
  <c r="U14" i="1"/>
  <c r="M14" i="1"/>
  <c r="L14" i="1"/>
  <c r="J14" i="1"/>
  <c r="W14" i="1" s="1"/>
  <c r="Q14" i="1" s="1"/>
  <c r="X13" i="1"/>
  <c r="W13" i="1"/>
  <c r="V13" i="1"/>
  <c r="U13" i="1"/>
  <c r="N13" i="1" s="1"/>
  <c r="P13" i="1" s="1"/>
  <c r="L13" i="1"/>
  <c r="L34" i="1" s="1"/>
  <c r="J13" i="1"/>
  <c r="N31" i="1" l="1"/>
  <c r="P31" i="1" s="1"/>
  <c r="S14" i="1"/>
  <c r="R14" i="1"/>
  <c r="T14" i="1" s="1"/>
  <c r="R16" i="1"/>
  <c r="R56" i="1"/>
  <c r="T56" i="1" s="1"/>
  <c r="R20" i="1"/>
  <c r="T20" i="1" s="1"/>
  <c r="S20" i="1"/>
  <c r="R22" i="1"/>
  <c r="T22" i="1" s="1"/>
  <c r="S22" i="1"/>
  <c r="Q48" i="1"/>
  <c r="R64" i="1"/>
  <c r="T64" i="1" s="1"/>
  <c r="R28" i="1"/>
  <c r="T28" i="1" s="1"/>
  <c r="N21" i="1"/>
  <c r="P21" i="1" s="1"/>
  <c r="N25" i="1"/>
  <c r="P25" i="1" s="1"/>
  <c r="N29" i="1"/>
  <c r="P29" i="1" s="1"/>
  <c r="Q13" i="1"/>
  <c r="Q17" i="1"/>
  <c r="N18" i="1"/>
  <c r="P18" i="1" s="1"/>
  <c r="R18" i="1" s="1"/>
  <c r="Q21" i="1"/>
  <c r="N22" i="1"/>
  <c r="P22" i="1" s="1"/>
  <c r="N24" i="1"/>
  <c r="P24" i="1" s="1"/>
  <c r="R24" i="1" s="1"/>
  <c r="Q25" i="1"/>
  <c r="N26" i="1"/>
  <c r="P26" i="1" s="1"/>
  <c r="R26" i="1" s="1"/>
  <c r="Q29" i="1"/>
  <c r="N30" i="1"/>
  <c r="P30" i="1" s="1"/>
  <c r="R30" i="1" s="1"/>
  <c r="Q37" i="1"/>
  <c r="R38" i="1"/>
  <c r="T38" i="1" s="1"/>
  <c r="N40" i="1"/>
  <c r="P40" i="1" s="1"/>
  <c r="Q42" i="1"/>
  <c r="N43" i="1"/>
  <c r="P43" i="1" s="1"/>
  <c r="N48" i="1"/>
  <c r="P48" i="1" s="1"/>
  <c r="Q50" i="1"/>
  <c r="N51" i="1"/>
  <c r="P51" i="1" s="1"/>
  <c r="N56" i="1"/>
  <c r="P56" i="1" s="1"/>
  <c r="Q58" i="1"/>
  <c r="Q59" i="1"/>
  <c r="N59" i="1"/>
  <c r="P59" i="1" s="1"/>
  <c r="N64" i="1"/>
  <c r="P64" i="1" s="1"/>
  <c r="Q66" i="1"/>
  <c r="Q67" i="1"/>
  <c r="N67" i="1"/>
  <c r="P67" i="1" s="1"/>
  <c r="N72" i="1"/>
  <c r="P72" i="1" s="1"/>
  <c r="R72" i="1" s="1"/>
  <c r="Q74" i="1"/>
  <c r="Q75" i="1"/>
  <c r="N75" i="1"/>
  <c r="P75" i="1" s="1"/>
  <c r="R99" i="1"/>
  <c r="T99" i="1" s="1"/>
  <c r="S115" i="1"/>
  <c r="N118" i="1"/>
  <c r="P118" i="1" s="1"/>
  <c r="Q31" i="1"/>
  <c r="Q39" i="1"/>
  <c r="N45" i="1"/>
  <c r="P45" i="1" s="1"/>
  <c r="N53" i="1"/>
  <c r="P53" i="1" s="1"/>
  <c r="Q61" i="1"/>
  <c r="N61" i="1"/>
  <c r="P61" i="1" s="1"/>
  <c r="Q69" i="1"/>
  <c r="N69" i="1"/>
  <c r="P69" i="1" s="1"/>
  <c r="Q77" i="1"/>
  <c r="N77" i="1"/>
  <c r="P77" i="1" s="1"/>
  <c r="R81" i="1"/>
  <c r="N32" i="1"/>
  <c r="P32" i="1" s="1"/>
  <c r="R32" i="1" s="1"/>
  <c r="M13" i="1"/>
  <c r="M34" i="1" s="1"/>
  <c r="N34" i="1" s="1"/>
  <c r="N14" i="1"/>
  <c r="P14" i="1" s="1"/>
  <c r="P34" i="1" s="1"/>
  <c r="Q15" i="1"/>
  <c r="Q19" i="1"/>
  <c r="Q23" i="1"/>
  <c r="Q27" i="1"/>
  <c r="Q40" i="1"/>
  <c r="N44" i="1"/>
  <c r="Q46" i="1"/>
  <c r="N47" i="1"/>
  <c r="P47" i="1" s="1"/>
  <c r="N52" i="1"/>
  <c r="P52" i="1" s="1"/>
  <c r="Q54" i="1"/>
  <c r="N55" i="1"/>
  <c r="P55" i="1" s="1"/>
  <c r="N60" i="1"/>
  <c r="P60" i="1" s="1"/>
  <c r="R60" i="1" s="1"/>
  <c r="Q62" i="1"/>
  <c r="Q63" i="1"/>
  <c r="N63" i="1"/>
  <c r="P63" i="1" s="1"/>
  <c r="N68" i="1"/>
  <c r="P68" i="1" s="1"/>
  <c r="R68" i="1" s="1"/>
  <c r="Q70" i="1"/>
  <c r="Q71" i="1"/>
  <c r="N71" i="1"/>
  <c r="P71" i="1" s="1"/>
  <c r="N76" i="1"/>
  <c r="P76" i="1" s="1"/>
  <c r="R76" i="1" s="1"/>
  <c r="R85" i="1"/>
  <c r="Q41" i="1"/>
  <c r="N49" i="1"/>
  <c r="P49" i="1" s="1"/>
  <c r="Q57" i="1"/>
  <c r="N57" i="1"/>
  <c r="P57" i="1" s="1"/>
  <c r="Q65" i="1"/>
  <c r="N65" i="1"/>
  <c r="P65" i="1" s="1"/>
  <c r="Q73" i="1"/>
  <c r="N73" i="1"/>
  <c r="P73" i="1" s="1"/>
  <c r="R86" i="1"/>
  <c r="T86" i="1" s="1"/>
  <c r="R89" i="1"/>
  <c r="T89" i="1" s="1"/>
  <c r="R97" i="1"/>
  <c r="T97" i="1" s="1"/>
  <c r="S97" i="1"/>
  <c r="R79" i="1"/>
  <c r="T79" i="1" s="1"/>
  <c r="R83" i="1"/>
  <c r="T83" i="1" s="1"/>
  <c r="R87" i="1"/>
  <c r="T87" i="1" s="1"/>
  <c r="R91" i="1"/>
  <c r="T91" i="1" s="1"/>
  <c r="Q94" i="1"/>
  <c r="R95" i="1"/>
  <c r="Q98" i="1"/>
  <c r="N98" i="1"/>
  <c r="P98" i="1" s="1"/>
  <c r="N99" i="1"/>
  <c r="P99" i="1" s="1"/>
  <c r="R105" i="1"/>
  <c r="T105" i="1" s="1"/>
  <c r="S105" i="1"/>
  <c r="N106" i="1"/>
  <c r="P106" i="1" s="1"/>
  <c r="Q108" i="1"/>
  <c r="R121" i="1"/>
  <c r="T121" i="1" s="1"/>
  <c r="S121" i="1"/>
  <c r="N122" i="1"/>
  <c r="P122" i="1" s="1"/>
  <c r="Q126" i="1"/>
  <c r="N126" i="1"/>
  <c r="P126" i="1" s="1"/>
  <c r="S79" i="1"/>
  <c r="N80" i="1"/>
  <c r="P80" i="1" s="1"/>
  <c r="Q80" i="1"/>
  <c r="N81" i="1"/>
  <c r="P81" i="1" s="1"/>
  <c r="S83" i="1"/>
  <c r="N84" i="1"/>
  <c r="P84" i="1" s="1"/>
  <c r="Q84" i="1"/>
  <c r="N85" i="1"/>
  <c r="P85" i="1" s="1"/>
  <c r="S87" i="1"/>
  <c r="N88" i="1"/>
  <c r="P88" i="1" s="1"/>
  <c r="Q88" i="1"/>
  <c r="N89" i="1"/>
  <c r="P89" i="1" s="1"/>
  <c r="N92" i="1"/>
  <c r="P92" i="1" s="1"/>
  <c r="Q92" i="1"/>
  <c r="N101" i="1"/>
  <c r="P101" i="1" s="1"/>
  <c r="Q101" i="1"/>
  <c r="S107" i="1"/>
  <c r="N110" i="1"/>
  <c r="P110" i="1" s="1"/>
  <c r="N78" i="1"/>
  <c r="P78" i="1" s="1"/>
  <c r="R78" i="1" s="1"/>
  <c r="N82" i="1"/>
  <c r="P82" i="1" s="1"/>
  <c r="R82" i="1" s="1"/>
  <c r="N86" i="1"/>
  <c r="P86" i="1" s="1"/>
  <c r="N90" i="1"/>
  <c r="P90" i="1" s="1"/>
  <c r="R90" i="1" s="1"/>
  <c r="N93" i="1"/>
  <c r="P93" i="1" s="1"/>
  <c r="R93" i="1" s="1"/>
  <c r="N114" i="1"/>
  <c r="P114" i="1" s="1"/>
  <c r="T127" i="1"/>
  <c r="S127" i="1"/>
  <c r="N105" i="1"/>
  <c r="P105" i="1" s="1"/>
  <c r="N109" i="1"/>
  <c r="P109" i="1" s="1"/>
  <c r="R109" i="1" s="1"/>
  <c r="N113" i="1"/>
  <c r="P113" i="1" s="1"/>
  <c r="R113" i="1" s="1"/>
  <c r="N117" i="1"/>
  <c r="P117" i="1" s="1"/>
  <c r="R117" i="1" s="1"/>
  <c r="N121" i="1"/>
  <c r="P121" i="1" s="1"/>
  <c r="N128" i="1"/>
  <c r="P128" i="1" s="1"/>
  <c r="R128" i="1" s="1"/>
  <c r="T128" i="1" s="1"/>
  <c r="N136" i="1"/>
  <c r="P136" i="1" s="1"/>
  <c r="R138" i="1"/>
  <c r="T138" i="1" s="1"/>
  <c r="N139" i="1"/>
  <c r="P139" i="1" s="1"/>
  <c r="L142" i="1"/>
  <c r="M142" i="1" s="1"/>
  <c r="N142" i="1" s="1"/>
  <c r="P142" i="1" s="1"/>
  <c r="R142" i="1" s="1"/>
  <c r="R141" i="1"/>
  <c r="S141" i="1"/>
  <c r="N143" i="1"/>
  <c r="P143" i="1" s="1"/>
  <c r="L146" i="1"/>
  <c r="M146" i="1" s="1"/>
  <c r="N146" i="1" s="1"/>
  <c r="P146" i="1" s="1"/>
  <c r="R146" i="1" s="1"/>
  <c r="R145" i="1"/>
  <c r="S145" i="1"/>
  <c r="N147" i="1"/>
  <c r="P147" i="1" s="1"/>
  <c r="N150" i="1"/>
  <c r="P150" i="1" s="1"/>
  <c r="S159" i="1"/>
  <c r="N124" i="1"/>
  <c r="P124" i="1" s="1"/>
  <c r="N125" i="1"/>
  <c r="P125" i="1" s="1"/>
  <c r="R125" i="1" s="1"/>
  <c r="L136" i="1"/>
  <c r="M136" i="1" s="1"/>
  <c r="S136" i="1"/>
  <c r="R135" i="1"/>
  <c r="S135" i="1"/>
  <c r="R160" i="1"/>
  <c r="T160" i="1" s="1"/>
  <c r="N96" i="1"/>
  <c r="P96" i="1" s="1"/>
  <c r="R96" i="1" s="1"/>
  <c r="N100" i="1"/>
  <c r="P100" i="1" s="1"/>
  <c r="R100" i="1" s="1"/>
  <c r="Q106" i="1"/>
  <c r="R107" i="1"/>
  <c r="T107" i="1" s="1"/>
  <c r="Q110" i="1"/>
  <c r="R111" i="1"/>
  <c r="T111" i="1" s="1"/>
  <c r="Q114" i="1"/>
  <c r="R115" i="1"/>
  <c r="T115" i="1" s="1"/>
  <c r="Q118" i="1"/>
  <c r="R119" i="1"/>
  <c r="T119" i="1" s="1"/>
  <c r="Q122" i="1"/>
  <c r="R123" i="1"/>
  <c r="T123" i="1" s="1"/>
  <c r="Q129" i="1"/>
  <c r="N130" i="1"/>
  <c r="P130" i="1" s="1"/>
  <c r="Q130" i="1"/>
  <c r="Q134" i="1"/>
  <c r="Q137" i="1"/>
  <c r="R149" i="1"/>
  <c r="S149" i="1"/>
  <c r="R152" i="1"/>
  <c r="S152" i="1" s="1"/>
  <c r="N108" i="1"/>
  <c r="P108" i="1" s="1"/>
  <c r="N112" i="1"/>
  <c r="P112" i="1" s="1"/>
  <c r="R112" i="1" s="1"/>
  <c r="N116" i="1"/>
  <c r="P116" i="1" s="1"/>
  <c r="R116" i="1" s="1"/>
  <c r="N120" i="1"/>
  <c r="P120" i="1" s="1"/>
  <c r="R120" i="1" s="1"/>
  <c r="Q124" i="1"/>
  <c r="R136" i="1"/>
  <c r="T136" i="1" s="1"/>
  <c r="Q139" i="1"/>
  <c r="K140" i="1"/>
  <c r="Q143" i="1"/>
  <c r="K144" i="1"/>
  <c r="Q147" i="1"/>
  <c r="K148" i="1"/>
  <c r="N153" i="1"/>
  <c r="P153" i="1" s="1"/>
  <c r="N156" i="1"/>
  <c r="P156" i="1" s="1"/>
  <c r="R156" i="1" s="1"/>
  <c r="Q162" i="1"/>
  <c r="L164" i="1"/>
  <c r="M164" i="1" s="1"/>
  <c r="Q163" i="1"/>
  <c r="Q164" i="1"/>
  <c r="Q166" i="1"/>
  <c r="S167" i="1"/>
  <c r="L168" i="1"/>
  <c r="M168" i="1" s="1"/>
  <c r="N175" i="1"/>
  <c r="P175" i="1" s="1"/>
  <c r="Q175" i="1"/>
  <c r="N177" i="1"/>
  <c r="P177" i="1" s="1"/>
  <c r="N183" i="1"/>
  <c r="P183" i="1" s="1"/>
  <c r="Q183" i="1"/>
  <c r="N185" i="1"/>
  <c r="P185" i="1" s="1"/>
  <c r="R191" i="1"/>
  <c r="S138" i="1"/>
  <c r="N152" i="1"/>
  <c r="P152" i="1" s="1"/>
  <c r="Q155" i="1"/>
  <c r="Q158" i="1"/>
  <c r="N161" i="1"/>
  <c r="P161" i="1" s="1"/>
  <c r="R161" i="1" s="1"/>
  <c r="S161" i="1" s="1"/>
  <c r="K162" i="1"/>
  <c r="N165" i="1"/>
  <c r="P165" i="1" s="1"/>
  <c r="S172" i="1"/>
  <c r="N174" i="1"/>
  <c r="P174" i="1" s="1"/>
  <c r="R174" i="1" s="1"/>
  <c r="Q176" i="1"/>
  <c r="Q177" i="1"/>
  <c r="S180" i="1"/>
  <c r="N182" i="1"/>
  <c r="P182" i="1" s="1"/>
  <c r="R182" i="1" s="1"/>
  <c r="Q184" i="1"/>
  <c r="Q185" i="1"/>
  <c r="R189" i="1"/>
  <c r="T189" i="1" s="1"/>
  <c r="S189" i="1"/>
  <c r="Q151" i="1"/>
  <c r="Q154" i="1"/>
  <c r="N171" i="1"/>
  <c r="P171" i="1" s="1"/>
  <c r="Q171" i="1"/>
  <c r="S178" i="1"/>
  <c r="R178" i="1"/>
  <c r="T178" i="1" s="1"/>
  <c r="N179" i="1"/>
  <c r="P179" i="1" s="1"/>
  <c r="Q179" i="1"/>
  <c r="S186" i="1"/>
  <c r="R186" i="1"/>
  <c r="T186" i="1" s="1"/>
  <c r="N187" i="1"/>
  <c r="P187" i="1" s="1"/>
  <c r="Q187" i="1"/>
  <c r="S188" i="1"/>
  <c r="R188" i="1"/>
  <c r="T188" i="1" s="1"/>
  <c r="Q150" i="1"/>
  <c r="R150" i="1" s="1"/>
  <c r="T150" i="1" s="1"/>
  <c r="T152" i="1"/>
  <c r="R153" i="1"/>
  <c r="S153" i="1" s="1"/>
  <c r="N157" i="1"/>
  <c r="P157" i="1" s="1"/>
  <c r="R157" i="1" s="1"/>
  <c r="S157" i="1" s="1"/>
  <c r="N160" i="1"/>
  <c r="P160" i="1" s="1"/>
  <c r="N164" i="1"/>
  <c r="P164" i="1" s="1"/>
  <c r="L165" i="1"/>
  <c r="M165" i="1" s="1"/>
  <c r="N168" i="1"/>
  <c r="P168" i="1" s="1"/>
  <c r="Q168" i="1"/>
  <c r="R168" i="1" s="1"/>
  <c r="T168" i="1" s="1"/>
  <c r="N170" i="1"/>
  <c r="P170" i="1" s="1"/>
  <c r="R170" i="1" s="1"/>
  <c r="Q173" i="1"/>
  <c r="S181" i="1"/>
  <c r="R190" i="1"/>
  <c r="T190" i="1" s="1"/>
  <c r="T116" i="1" l="1"/>
  <c r="S116" i="1"/>
  <c r="T125" i="1"/>
  <c r="S125" i="1"/>
  <c r="T93" i="1"/>
  <c r="S93" i="1"/>
  <c r="T78" i="1"/>
  <c r="S78" i="1"/>
  <c r="T32" i="1"/>
  <c r="S32" i="1"/>
  <c r="T120" i="1"/>
  <c r="S120" i="1"/>
  <c r="S156" i="1"/>
  <c r="T156" i="1"/>
  <c r="T112" i="1"/>
  <c r="S112" i="1"/>
  <c r="T100" i="1"/>
  <c r="S100" i="1"/>
  <c r="T117" i="1"/>
  <c r="S117" i="1"/>
  <c r="T90" i="1"/>
  <c r="S90" i="1"/>
  <c r="T26" i="1"/>
  <c r="S26" i="1"/>
  <c r="S170" i="1"/>
  <c r="T170" i="1"/>
  <c r="T182" i="1"/>
  <c r="S182" i="1"/>
  <c r="T174" i="1"/>
  <c r="S174" i="1"/>
  <c r="T96" i="1"/>
  <c r="S96" i="1"/>
  <c r="T113" i="1"/>
  <c r="S113" i="1"/>
  <c r="T76" i="1"/>
  <c r="S76" i="1"/>
  <c r="T68" i="1"/>
  <c r="S68" i="1"/>
  <c r="T60" i="1"/>
  <c r="S60" i="1"/>
  <c r="T72" i="1"/>
  <c r="S72" i="1"/>
  <c r="T18" i="1"/>
  <c r="S18" i="1"/>
  <c r="T146" i="1"/>
  <c r="S146" i="1"/>
  <c r="T142" i="1"/>
  <c r="S142" i="1"/>
  <c r="T109" i="1"/>
  <c r="S109" i="1"/>
  <c r="T82" i="1"/>
  <c r="S82" i="1"/>
  <c r="T30" i="1"/>
  <c r="S30" i="1"/>
  <c r="T24" i="1"/>
  <c r="S24" i="1"/>
  <c r="R126" i="1"/>
  <c r="T126" i="1" s="1"/>
  <c r="S126" i="1"/>
  <c r="R73" i="1"/>
  <c r="T73" i="1" s="1"/>
  <c r="S57" i="1"/>
  <c r="R57" i="1"/>
  <c r="T57" i="1" s="1"/>
  <c r="P44" i="1"/>
  <c r="P103" i="1" s="1"/>
  <c r="Q44" i="1"/>
  <c r="S19" i="1"/>
  <c r="R19" i="1"/>
  <c r="T19" i="1" s="1"/>
  <c r="R21" i="1"/>
  <c r="T21" i="1" s="1"/>
  <c r="S38" i="1"/>
  <c r="S187" i="1"/>
  <c r="R187" i="1"/>
  <c r="T187" i="1" s="1"/>
  <c r="S179" i="1"/>
  <c r="R179" i="1"/>
  <c r="T179" i="1" s="1"/>
  <c r="S171" i="1"/>
  <c r="R171" i="1"/>
  <c r="T171" i="1" s="1"/>
  <c r="S155" i="1"/>
  <c r="R155" i="1"/>
  <c r="T191" i="1"/>
  <c r="S191" i="1"/>
  <c r="R164" i="1"/>
  <c r="T164" i="1" s="1"/>
  <c r="S147" i="1"/>
  <c r="R147" i="1"/>
  <c r="R139" i="1"/>
  <c r="S139" i="1" s="1"/>
  <c r="S137" i="1"/>
  <c r="R137" i="1"/>
  <c r="T137" i="1" s="1"/>
  <c r="R129" i="1"/>
  <c r="T129" i="1" s="1"/>
  <c r="S118" i="1"/>
  <c r="R118" i="1"/>
  <c r="T118" i="1" s="1"/>
  <c r="R110" i="1"/>
  <c r="T110" i="1" s="1"/>
  <c r="R101" i="1"/>
  <c r="T101" i="1" s="1"/>
  <c r="S91" i="1"/>
  <c r="S98" i="1"/>
  <c r="R98" i="1"/>
  <c r="T98" i="1" s="1"/>
  <c r="T85" i="1"/>
  <c r="S85" i="1"/>
  <c r="S40" i="1"/>
  <c r="R40" i="1"/>
  <c r="T40" i="1" s="1"/>
  <c r="R15" i="1"/>
  <c r="T15" i="1" s="1"/>
  <c r="S15" i="1"/>
  <c r="T81" i="1"/>
  <c r="S81" i="1"/>
  <c r="R77" i="1"/>
  <c r="T77" i="1" s="1"/>
  <c r="R61" i="1"/>
  <c r="T61" i="1" s="1"/>
  <c r="R39" i="1"/>
  <c r="T39" i="1" s="1"/>
  <c r="R75" i="1"/>
  <c r="T75" i="1" s="1"/>
  <c r="R67" i="1"/>
  <c r="T67" i="1" s="1"/>
  <c r="R59" i="1"/>
  <c r="T59" i="1" s="1"/>
  <c r="Q51" i="1"/>
  <c r="Q43" i="1"/>
  <c r="R37" i="1"/>
  <c r="T37" i="1" s="1"/>
  <c r="S37" i="1"/>
  <c r="R25" i="1"/>
  <c r="T25" i="1" s="1"/>
  <c r="S64" i="1"/>
  <c r="S190" i="1"/>
  <c r="R185" i="1"/>
  <c r="T185" i="1" s="1"/>
  <c r="R175" i="1"/>
  <c r="T175" i="1" s="1"/>
  <c r="R163" i="1"/>
  <c r="S163" i="1"/>
  <c r="R134" i="1"/>
  <c r="T134" i="1" s="1"/>
  <c r="S99" i="1"/>
  <c r="S123" i="1"/>
  <c r="Q45" i="1"/>
  <c r="S119" i="1"/>
  <c r="T95" i="1"/>
  <c r="S95" i="1"/>
  <c r="S86" i="1"/>
  <c r="R65" i="1"/>
  <c r="T65" i="1" s="1"/>
  <c r="Q49" i="1"/>
  <c r="S71" i="1"/>
  <c r="R71" i="1"/>
  <c r="T71" i="1" s="1"/>
  <c r="S63" i="1"/>
  <c r="R63" i="1"/>
  <c r="T63" i="1" s="1"/>
  <c r="Q55" i="1"/>
  <c r="Q47" i="1"/>
  <c r="S27" i="1"/>
  <c r="R27" i="1"/>
  <c r="T27" i="1" s="1"/>
  <c r="R31" i="1"/>
  <c r="T31" i="1" s="1"/>
  <c r="R74" i="1"/>
  <c r="T74" i="1" s="1"/>
  <c r="R66" i="1"/>
  <c r="T66" i="1" s="1"/>
  <c r="R58" i="1"/>
  <c r="T58" i="1" s="1"/>
  <c r="R50" i="1"/>
  <c r="T50" i="1" s="1"/>
  <c r="R42" i="1"/>
  <c r="T42" i="1" s="1"/>
  <c r="S17" i="1"/>
  <c r="R17" i="1"/>
  <c r="T17" i="1" s="1"/>
  <c r="S48" i="1"/>
  <c r="R48" i="1"/>
  <c r="T48" i="1" s="1"/>
  <c r="S89" i="1"/>
  <c r="S56" i="1"/>
  <c r="L162" i="1"/>
  <c r="M162" i="1" s="1"/>
  <c r="N162" i="1" s="1"/>
  <c r="P162" i="1" s="1"/>
  <c r="R158" i="1"/>
  <c r="T158" i="1" s="1"/>
  <c r="S158" i="1"/>
  <c r="S148" i="1"/>
  <c r="L148" i="1"/>
  <c r="M148" i="1" s="1"/>
  <c r="N148" i="1" s="1"/>
  <c r="P148" i="1" s="1"/>
  <c r="R148" i="1" s="1"/>
  <c r="T148" i="1"/>
  <c r="L140" i="1"/>
  <c r="M140" i="1" s="1"/>
  <c r="N140" i="1" s="1"/>
  <c r="P140" i="1" s="1"/>
  <c r="R140" i="1" s="1"/>
  <c r="T140" i="1" s="1"/>
  <c r="S173" i="1"/>
  <c r="R173" i="1"/>
  <c r="T173" i="1" s="1"/>
  <c r="R154" i="1"/>
  <c r="T154" i="1" s="1"/>
  <c r="R177" i="1"/>
  <c r="T177" i="1" s="1"/>
  <c r="Q165" i="1"/>
  <c r="S160" i="1"/>
  <c r="S168" i="1"/>
  <c r="R162" i="1"/>
  <c r="S162" i="1" s="1"/>
  <c r="S144" i="1"/>
  <c r="L144" i="1"/>
  <c r="M144" i="1" s="1"/>
  <c r="N144" i="1" s="1"/>
  <c r="P144" i="1" s="1"/>
  <c r="R144" i="1" s="1"/>
  <c r="T144" i="1"/>
  <c r="K166" i="1"/>
  <c r="S151" i="1"/>
  <c r="R151" i="1"/>
  <c r="R184" i="1"/>
  <c r="T184" i="1" s="1"/>
  <c r="R176" i="1"/>
  <c r="T176" i="1" s="1"/>
  <c r="S183" i="1"/>
  <c r="R183" i="1"/>
  <c r="T183" i="1" s="1"/>
  <c r="S164" i="1"/>
  <c r="S150" i="1"/>
  <c r="S143" i="1"/>
  <c r="R143" i="1"/>
  <c r="S124" i="1"/>
  <c r="R124" i="1"/>
  <c r="T124" i="1" s="1"/>
  <c r="S130" i="1"/>
  <c r="R130" i="1"/>
  <c r="T130" i="1" s="1"/>
  <c r="S122" i="1"/>
  <c r="R122" i="1"/>
  <c r="T122" i="1" s="1"/>
  <c r="S114" i="1"/>
  <c r="R114" i="1"/>
  <c r="T114" i="1" s="1"/>
  <c r="S106" i="1"/>
  <c r="R106" i="1"/>
  <c r="T106" i="1" s="1"/>
  <c r="T132" i="1" s="1"/>
  <c r="S128" i="1"/>
  <c r="P132" i="1"/>
  <c r="S111" i="1"/>
  <c r="R92" i="1"/>
  <c r="T92" i="1" s="1"/>
  <c r="R88" i="1"/>
  <c r="T88" i="1" s="1"/>
  <c r="R84" i="1"/>
  <c r="T84" i="1" s="1"/>
  <c r="R80" i="1"/>
  <c r="T80" i="1" s="1"/>
  <c r="R108" i="1"/>
  <c r="T108" i="1" s="1"/>
  <c r="R94" i="1"/>
  <c r="T94" i="1" s="1"/>
  <c r="S94" i="1"/>
  <c r="R41" i="1"/>
  <c r="T41" i="1" s="1"/>
  <c r="R70" i="1"/>
  <c r="T70" i="1" s="1"/>
  <c r="S70" i="1"/>
  <c r="R62" i="1"/>
  <c r="T62" i="1" s="1"/>
  <c r="S62" i="1"/>
  <c r="R54" i="1"/>
  <c r="T54" i="1" s="1"/>
  <c r="S54" i="1"/>
  <c r="R46" i="1"/>
  <c r="T46" i="1" s="1"/>
  <c r="S46" i="1"/>
  <c r="R23" i="1"/>
  <c r="T23" i="1" s="1"/>
  <c r="R69" i="1"/>
  <c r="T69" i="1" s="1"/>
  <c r="Q53" i="1"/>
  <c r="S29" i="1"/>
  <c r="R29" i="1"/>
  <c r="T29" i="1" s="1"/>
  <c r="S13" i="1"/>
  <c r="R13" i="1"/>
  <c r="Q34" i="1"/>
  <c r="S28" i="1"/>
  <c r="T16" i="1"/>
  <c r="S16" i="1"/>
  <c r="Q52" i="1"/>
  <c r="R52" i="1" l="1"/>
  <c r="T52" i="1" s="1"/>
  <c r="R165" i="1"/>
  <c r="S165" i="1" s="1"/>
  <c r="T162" i="1"/>
  <c r="R55" i="1"/>
  <c r="T55" i="1" s="1"/>
  <c r="S101" i="1"/>
  <c r="T13" i="1"/>
  <c r="T34" i="1" s="1"/>
  <c r="R34" i="1"/>
  <c r="R53" i="1"/>
  <c r="T53" i="1" s="1"/>
  <c r="S23" i="1"/>
  <c r="S80" i="1"/>
  <c r="S88" i="1"/>
  <c r="S184" i="1"/>
  <c r="L166" i="1"/>
  <c r="M166" i="1" s="1"/>
  <c r="N166" i="1" s="1"/>
  <c r="P166" i="1" s="1"/>
  <c r="R166" i="1" s="1"/>
  <c r="T166" i="1" s="1"/>
  <c r="T193" i="1" s="1"/>
  <c r="S140" i="1"/>
  <c r="S42" i="1"/>
  <c r="S58" i="1"/>
  <c r="S74" i="1"/>
  <c r="R49" i="1"/>
  <c r="T49" i="1" s="1"/>
  <c r="S45" i="1"/>
  <c r="R45" i="1"/>
  <c r="T45" i="1" s="1"/>
  <c r="S134" i="1"/>
  <c r="S175" i="1"/>
  <c r="S59" i="1"/>
  <c r="S75" i="1"/>
  <c r="S61" i="1"/>
  <c r="S177" i="1"/>
  <c r="R43" i="1"/>
  <c r="T43" i="1" s="1"/>
  <c r="T102" i="1" s="1"/>
  <c r="R44" i="1"/>
  <c r="T44" i="1" s="1"/>
  <c r="P193" i="1"/>
  <c r="S69" i="1"/>
  <c r="S41" i="1"/>
  <c r="S108" i="1"/>
  <c r="S132" i="1" s="1"/>
  <c r="S84" i="1"/>
  <c r="S92" i="1"/>
  <c r="S176" i="1"/>
  <c r="S154" i="1"/>
  <c r="S50" i="1"/>
  <c r="S66" i="1"/>
  <c r="S31" i="1"/>
  <c r="R47" i="1"/>
  <c r="T47" i="1" s="1"/>
  <c r="S65" i="1"/>
  <c r="S185" i="1"/>
  <c r="S25" i="1"/>
  <c r="R51" i="1"/>
  <c r="T51" i="1" s="1"/>
  <c r="S67" i="1"/>
  <c r="S39" i="1"/>
  <c r="S77" i="1"/>
  <c r="S110" i="1"/>
  <c r="S129" i="1"/>
  <c r="S21" i="1"/>
  <c r="S34" i="1" s="1"/>
  <c r="S73" i="1"/>
  <c r="T195" i="1" l="1"/>
  <c r="S43" i="1"/>
  <c r="S49" i="1"/>
  <c r="S102" i="1" s="1"/>
  <c r="S55" i="1"/>
  <c r="S51" i="1"/>
  <c r="S47" i="1"/>
  <c r="S166" i="1"/>
  <c r="S193" i="1" s="1"/>
  <c r="S53" i="1"/>
  <c r="S52" i="1"/>
  <c r="S44" i="1"/>
</calcChain>
</file>

<file path=xl/sharedStrings.xml><?xml version="1.0" encoding="utf-8"?>
<sst xmlns="http://schemas.openxmlformats.org/spreadsheetml/2006/main" count="434" uniqueCount="200">
  <si>
    <t>Torre Refuse &amp; Recycling</t>
  </si>
  <si>
    <t>Sunshine Disposal &amp; Recycling</t>
  </si>
  <si>
    <t>Months in first year</t>
  </si>
  <si>
    <t>Depreciation Schedule</t>
  </si>
  <si>
    <t>Months in second year</t>
  </si>
  <si>
    <t>A.</t>
  </si>
  <si>
    <t>Purchase date</t>
  </si>
  <si>
    <t>First year</t>
  </si>
  <si>
    <t>B.</t>
  </si>
  <si>
    <t>End of Test Period</t>
  </si>
  <si>
    <t>Second year</t>
  </si>
  <si>
    <t>C</t>
  </si>
  <si>
    <t>Date fully Depr</t>
  </si>
  <si>
    <t>Beginning</t>
  </si>
  <si>
    <t>D.</t>
  </si>
  <si>
    <t>Beg of Test Period</t>
  </si>
  <si>
    <t>Total</t>
  </si>
  <si>
    <t>Allocated</t>
  </si>
  <si>
    <t xml:space="preserve">   Date in</t>
  </si>
  <si>
    <t>Salvage</t>
  </si>
  <si>
    <t>Year</t>
  </si>
  <si>
    <t>UTC</t>
  </si>
  <si>
    <t>Accumulated</t>
  </si>
  <si>
    <t>Accum.</t>
  </si>
  <si>
    <t xml:space="preserve">   Service</t>
  </si>
  <si>
    <t>Value</t>
  </si>
  <si>
    <t>Method</t>
  </si>
  <si>
    <t>Life</t>
  </si>
  <si>
    <t>Fully</t>
  </si>
  <si>
    <t>Asset</t>
  </si>
  <si>
    <t>Depreciable</t>
  </si>
  <si>
    <t>Monthly</t>
  </si>
  <si>
    <t>Test year</t>
  </si>
  <si>
    <t>%</t>
  </si>
  <si>
    <t>Depreciation</t>
  </si>
  <si>
    <t>Depr.</t>
  </si>
  <si>
    <t>Average</t>
  </si>
  <si>
    <t>Ending</t>
  </si>
  <si>
    <t>Unit</t>
  </si>
  <si>
    <t>DESCRIPTION</t>
  </si>
  <si>
    <t>Yr</t>
  </si>
  <si>
    <t>Mo</t>
  </si>
  <si>
    <t>M</t>
  </si>
  <si>
    <t>Cost</t>
  </si>
  <si>
    <t>Allo.</t>
  </si>
  <si>
    <t>Investment</t>
  </si>
  <si>
    <t>B</t>
  </si>
  <si>
    <t>C.</t>
  </si>
  <si>
    <t>Garbage Carts</t>
  </si>
  <si>
    <t>Cart 64 - 800</t>
  </si>
  <si>
    <t>SL</t>
  </si>
  <si>
    <t>Cart 64 - 200</t>
  </si>
  <si>
    <t xml:space="preserve">Cart 32 - 800 </t>
  </si>
  <si>
    <t xml:space="preserve">Cart 64 -200 </t>
  </si>
  <si>
    <t>Cart 32 - 225</t>
  </si>
  <si>
    <t>64 Gal Toters - 50</t>
  </si>
  <si>
    <t>96 Gal Toters - 20</t>
  </si>
  <si>
    <t>96 Gal Toters - 50</t>
  </si>
  <si>
    <t>96 Gal Toters/Frt/Tax - 500</t>
  </si>
  <si>
    <t>96 Gal Toters - Grey - 500</t>
  </si>
  <si>
    <t>96/64 Gal Toters - Grey - 100</t>
  </si>
  <si>
    <t>96 Gal Toters (208)</t>
  </si>
  <si>
    <t>96/64 Gal Toters - (1,740)</t>
  </si>
  <si>
    <t>96/64 Gal Toters - (344)</t>
  </si>
  <si>
    <t>96 Gal Toters - Grey (208)</t>
  </si>
  <si>
    <t>64 Gal Toters - Grey (432)</t>
  </si>
  <si>
    <t>35 Gal Toters - Grey (47)</t>
  </si>
  <si>
    <t>96 Gal Toters - Grey (312)</t>
  </si>
  <si>
    <t>96 Gal Toters - Grey (249)</t>
  </si>
  <si>
    <t>96 &amp; 64 Gal Toters - Grey (432)</t>
  </si>
  <si>
    <t>Containers</t>
  </si>
  <si>
    <t>Containers 8 fl-2</t>
  </si>
  <si>
    <t>FL-8C 8 cubic yd FL Containers</t>
  </si>
  <si>
    <t>FL-4 4 Cubic yd Front Load Containers</t>
  </si>
  <si>
    <t>3 - FL 3 yd Containers</t>
  </si>
  <si>
    <t>5 FL-6C Yard Front Load</t>
  </si>
  <si>
    <t>5 FL - 8C Front Load</t>
  </si>
  <si>
    <t>5 - FL 2 yd Containers</t>
  </si>
  <si>
    <t>5 FL - 4 4 yd Front Load Containers</t>
  </si>
  <si>
    <t>96 Gallon Toters</t>
  </si>
  <si>
    <t>FL - 1 Containers</t>
  </si>
  <si>
    <t>new 20 yd rolloff</t>
  </si>
  <si>
    <t>2 ea R/O 40 yd containers (new)</t>
  </si>
  <si>
    <t>2 ea R/O 30 yd Bathtub containers (new)</t>
  </si>
  <si>
    <t>2 ea R/O 30 yd containers (new)</t>
  </si>
  <si>
    <t>20 yd rolloff Cont</t>
  </si>
  <si>
    <t>1 RO4020 - Addy - UTC</t>
  </si>
  <si>
    <t>Containers - 204 ea 32 Gal #C320547 (incl frt)</t>
  </si>
  <si>
    <t>Containers-560 ea 64 gal Ser #C641196 (inc tax)</t>
  </si>
  <si>
    <t>Containers - 84 ea 96 gal Ser #C960445</t>
  </si>
  <si>
    <t>FL-2: 2cy - Addy</t>
  </si>
  <si>
    <t>R/O 4022 40cy Addy</t>
  </si>
  <si>
    <t>64G EVR II univ/NE0201 A79264-43726 1/2 Airway 1/2 Addy</t>
  </si>
  <si>
    <t>6 refurbish conteiners (1,2,4.2x6, 8-YD FL)-- FL  Addy</t>
  </si>
  <si>
    <t>10 RL/FL -1 cy Comb.Container  Addy</t>
  </si>
  <si>
    <t>366/32 gal Toters -  Addy</t>
  </si>
  <si>
    <t>10 1-Yard Containers</t>
  </si>
  <si>
    <t>6 2-Yard Containers</t>
  </si>
  <si>
    <t>10 2-Yard Containers</t>
  </si>
  <si>
    <t>Refurbished Container</t>
  </si>
  <si>
    <t>5 - 3 Yd Front Load Containers</t>
  </si>
  <si>
    <t>R/O 3020 - 30 Yd RST Style</t>
  </si>
  <si>
    <t>R/O 2018 20 Yd Rst Style</t>
  </si>
  <si>
    <t>10 - 2 YdFront Load Containers</t>
  </si>
  <si>
    <t xml:space="preserve">RL to FL Conversion (10) </t>
  </si>
  <si>
    <t>10 2-Yad Front Laod</t>
  </si>
  <si>
    <t>8 4-Yard Front Load Nestable</t>
  </si>
  <si>
    <t>6 6-Yard Front Load Cathedral</t>
  </si>
  <si>
    <t>4 8-Yard Front Load Cathedral</t>
  </si>
  <si>
    <t>8 2-Yard Front Load</t>
  </si>
  <si>
    <t>WSF Container Refurbs (29)</t>
  </si>
  <si>
    <t>3 1-Yard Front Load</t>
  </si>
  <si>
    <t>8 1-Yard Front Load</t>
  </si>
  <si>
    <t>10 3-Yard Front Load</t>
  </si>
  <si>
    <t>5 2-Yard Front Load</t>
  </si>
  <si>
    <t>2 6-Yard Front Load</t>
  </si>
  <si>
    <t>10 4 -Yard Front Load</t>
  </si>
  <si>
    <t>8 1-Yard Rear Load</t>
  </si>
  <si>
    <t>3 4-Yard Front Load</t>
  </si>
  <si>
    <t>3 6-Yard Front Load</t>
  </si>
  <si>
    <t>7 1-Yard Rear Load</t>
  </si>
  <si>
    <t>10 1-Yard Front Load</t>
  </si>
  <si>
    <t>10 2-Yard Front Load</t>
  </si>
  <si>
    <t>5 3-Yard Front Load</t>
  </si>
  <si>
    <t>13 4-Yard Front Load</t>
  </si>
  <si>
    <t>8 6-Yard Front Load</t>
  </si>
  <si>
    <t>6 Front Load Refurb</t>
  </si>
  <si>
    <t>10 1- Yard Front Load</t>
  </si>
  <si>
    <t>10 8-Yard Fronnt Load</t>
  </si>
  <si>
    <t>12 6-Yard front Load</t>
  </si>
  <si>
    <t>7 8-Yard Front Load</t>
  </si>
  <si>
    <t>WSF Container Refurbs (19)</t>
  </si>
  <si>
    <t>20 yd Drop Box</t>
  </si>
  <si>
    <t>Refurb R/O 30</t>
  </si>
  <si>
    <t>R/O 30 - Refurbished</t>
  </si>
  <si>
    <t>40 yard R/O &amp; Sales Tax</t>
  </si>
  <si>
    <t>40 yard R/O, Paint &amp; Sales Tax</t>
  </si>
  <si>
    <t>30 Yard Roll Off</t>
  </si>
  <si>
    <t>40 Yard Roll Offs (2)</t>
  </si>
  <si>
    <t>40 Yard Roll Off RST Style</t>
  </si>
  <si>
    <t>40 Yd Roll Off  SBRAN (2)</t>
  </si>
  <si>
    <t>Flat Brad Roll-Off 21'</t>
  </si>
  <si>
    <t>40 Yard Roll Off RST Style (2)</t>
  </si>
  <si>
    <t>30 Yard Roll Off Bath Tub Style</t>
  </si>
  <si>
    <t>30 Yard Roll Off RST Style</t>
  </si>
  <si>
    <t>20 Yard Roll Off Bath Tub Style</t>
  </si>
  <si>
    <t>40 Yard Roll Off Refurb</t>
  </si>
  <si>
    <t>30 Yard Roll Off RST Style (2)</t>
  </si>
  <si>
    <t>20 Yard Roll Off RST Style</t>
  </si>
  <si>
    <t>40 Yard Extreme Duty Roll Off</t>
  </si>
  <si>
    <t>30 Yard Roll Off RST Style (1)</t>
  </si>
  <si>
    <t>FL</t>
  </si>
  <si>
    <t>1999 Volvo #283</t>
  </si>
  <si>
    <t>T301</t>
  </si>
  <si>
    <t>T301 1985 Star Trailer</t>
  </si>
  <si>
    <t>Remaining Salvage</t>
  </si>
  <si>
    <t>2003 Freightliner Fl #284-20%</t>
  </si>
  <si>
    <t>2004 Freightliner Fl #284 tax-25%</t>
  </si>
  <si>
    <t>1993 Peterbilt RO  #208</t>
  </si>
  <si>
    <t>1996 Ford F350  #242</t>
  </si>
  <si>
    <t>223/224</t>
  </si>
  <si>
    <t>1998 Volvo #223 and #224</t>
  </si>
  <si>
    <t>Use tax on #223</t>
  </si>
  <si>
    <t>1996 Volvo Expeditor WX64 S/L  #222</t>
  </si>
  <si>
    <t>Truck #225 Use Tax</t>
  </si>
  <si>
    <t>Sales Tax #224</t>
  </si>
  <si>
    <t>Unit #224 1998 volvo</t>
  </si>
  <si>
    <t>2004 Int'l #248</t>
  </si>
  <si>
    <t>1999 Leach Curbtender 31 yd body</t>
  </si>
  <si>
    <t>ASL</t>
  </si>
  <si>
    <t>2000 Volvo WXR Heil  #226</t>
  </si>
  <si>
    <t>1998 GMC K2500  #247</t>
  </si>
  <si>
    <t>2009 Autocar McNeilus FL  #285</t>
  </si>
  <si>
    <t>2007 Peterbilt 320  #227</t>
  </si>
  <si>
    <t>RO</t>
  </si>
  <si>
    <t>2007 Kenworth Truck Tractor  #209</t>
  </si>
  <si>
    <t>T230</t>
  </si>
  <si>
    <t>Paint # T230</t>
  </si>
  <si>
    <t>Paint # 209</t>
  </si>
  <si>
    <t>2013 Peterbilt 367 #211</t>
  </si>
  <si>
    <t>1994 Peterbilt RO  #208 Rebuild</t>
  </si>
  <si>
    <t>Transmission Rebuild # 208</t>
  </si>
  <si>
    <t>2001 Ford F450 Super Duty Unit 249</t>
  </si>
  <si>
    <t>Unit 249 Repair &amp; Paint</t>
  </si>
  <si>
    <t>Unit 225 Transmissiion Replacement</t>
  </si>
  <si>
    <t>Unit 285 Rear Axle Move</t>
  </si>
  <si>
    <t>Unit 250 2015 Ram 1500</t>
  </si>
  <si>
    <t>2016 Peterbilt 320 - Heil DPF 7000</t>
  </si>
  <si>
    <t>Unit 209 Engine Rebuild</t>
  </si>
  <si>
    <t>Unit 227 Engine Rebuild</t>
  </si>
  <si>
    <t>Unit 285 Engine Replacement</t>
  </si>
  <si>
    <t>T13</t>
  </si>
  <si>
    <t>T13 Tri-Works Modicications</t>
  </si>
  <si>
    <t>2017 Peterbilt 320 -  Heil Oddyssey 28 Yd</t>
  </si>
  <si>
    <t>Unit 208 RO Planetary, Motor &amp; Brakes</t>
  </si>
  <si>
    <t>2009 Peterbilt 320 - Labrie 31 Yd</t>
  </si>
  <si>
    <t>2018 Peterbilt 567 Roll Off</t>
  </si>
  <si>
    <t>2018 Eagle 20' Trailer</t>
  </si>
  <si>
    <t>2018 Peterbilt 520</t>
  </si>
  <si>
    <t>2018 Mack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</si>
</sst>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mm/dd/yy_)"/>
    <numFmt numFmtId="166" formatCode="_(* #,##0_);_(* \(#,##0\);_(* &quot;-&quot;??_);_(@_)"/>
    <numFmt numFmtId="167" formatCode="_(* #,##0.00_);_(* \(\ #,##0.00\ \);_(* &quot;-&quot;??_);_(\ @_ \)"/>
    <numFmt numFmtId="168" formatCode="#,###,##0.00;\(#,###,##0.00\)"/>
    <numFmt numFmtId="169" formatCode="&quot;$&quot;#,###,##0.00;\(&quot;$&quot;#,###,##0.00\)"/>
    <numFmt numFmtId="170" formatCode="#,##0.00%;\(#,##0.00%\)"/>
    <numFmt numFmtId="171" formatCode="General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ms Rmn"/>
    </font>
    <font>
      <sz val="8"/>
      <name val="Arial"/>
      <family val="2"/>
    </font>
    <font>
      <sz val="10"/>
      <name val="Arial"/>
      <family val="2"/>
    </font>
    <font>
      <sz val="10"/>
      <name val="Comic Sans MS"/>
      <family val="4"/>
    </font>
    <font>
      <sz val="10"/>
      <color rgb="FF00B050"/>
      <name val="Comic Sans MS"/>
      <family val="4"/>
    </font>
    <font>
      <b/>
      <sz val="8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color indexed="8"/>
      <name val="Times New Roman"/>
      <family val="2"/>
    </font>
    <font>
      <sz val="11"/>
      <color indexed="8"/>
      <name val="Calibri"/>
      <family val="2"/>
    </font>
    <font>
      <sz val="11"/>
      <name val="Bookman Old Style"/>
      <family val="1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9"/>
      <name val="Segoe UI"/>
      <family val="2"/>
    </font>
    <font>
      <sz val="12"/>
      <name val="SWISS"/>
    </font>
    <font>
      <sz val="11"/>
      <color rgb="FF000000"/>
      <name val="Calibri"/>
      <family val="2"/>
    </font>
    <font>
      <sz val="9"/>
      <name val="Segoe UI"/>
    </font>
    <font>
      <sz val="12"/>
      <name val="Helv"/>
    </font>
    <font>
      <sz val="12"/>
      <name val="Arial"/>
      <family val="2"/>
    </font>
    <font>
      <b/>
      <i/>
      <sz val="10"/>
      <color indexed="0"/>
      <name val="Arial"/>
      <family val="2"/>
    </font>
    <font>
      <b/>
      <i/>
      <sz val="12"/>
      <color indexed="4"/>
      <name val="Arial"/>
      <family val="2"/>
    </font>
    <font>
      <b/>
      <i/>
      <sz val="11"/>
      <color indexed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0" fillId="2" borderId="0">
      <alignment horizontal="left"/>
    </xf>
    <xf numFmtId="43" fontId="1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14" fillId="0" borderId="0"/>
    <xf numFmtId="168" fontId="15" fillId="0" borderId="0"/>
    <xf numFmtId="168" fontId="15" fillId="0" borderId="0"/>
    <xf numFmtId="168" fontId="14" fillId="0" borderId="0"/>
    <xf numFmtId="169" fontId="14" fillId="0" borderId="0"/>
    <xf numFmtId="169" fontId="15" fillId="0" borderId="0"/>
    <xf numFmtId="170" fontId="14" fillId="0" borderId="0"/>
    <xf numFmtId="170" fontId="1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9" fillId="0" borderId="0">
      <alignment vertical="top"/>
    </xf>
    <xf numFmtId="0" fontId="14" fillId="0" borderId="0"/>
    <xf numFmtId="0" fontId="4" fillId="0" borderId="0"/>
    <xf numFmtId="0" fontId="1" fillId="0" borderId="0"/>
    <xf numFmtId="0" fontId="16" fillId="0" borderId="0">
      <alignment vertical="center"/>
    </xf>
    <xf numFmtId="0" fontId="1" fillId="0" borderId="0"/>
    <xf numFmtId="0" fontId="17" fillId="3" borderId="0"/>
    <xf numFmtId="0" fontId="14" fillId="0" borderId="0"/>
    <xf numFmtId="40" fontId="13" fillId="0" borderId="0"/>
    <xf numFmtId="0" fontId="18" fillId="0" borderId="0" applyAlignment="0"/>
    <xf numFmtId="0" fontId="19" fillId="0" borderId="0">
      <alignment vertical="center"/>
    </xf>
    <xf numFmtId="171" fontId="20" fillId="0" borderId="0"/>
    <xf numFmtId="0" fontId="9" fillId="0" borderId="0">
      <alignment vertical="top"/>
    </xf>
    <xf numFmtId="0" fontId="9" fillId="0" borderId="0">
      <alignment vertical="top"/>
    </xf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0" fontId="10" fillId="2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23" fillId="0" borderId="0"/>
    <xf numFmtId="0" fontId="24" fillId="0" borderId="0"/>
  </cellStyleXfs>
  <cellXfs count="21">
    <xf numFmtId="0" fontId="0" fillId="0" borderId="0" xfId="0"/>
    <xf numFmtId="0" fontId="3" fillId="0" borderId="0" xfId="1" applyFont="1" applyFill="1"/>
    <xf numFmtId="0" fontId="4" fillId="0" borderId="0" xfId="1" applyFont="1" applyFill="1" applyAlignment="1">
      <alignment horizontal="left"/>
    </xf>
    <xf numFmtId="0" fontId="4" fillId="0" borderId="0" xfId="1" applyFont="1" applyFill="1"/>
    <xf numFmtId="164" fontId="4" fillId="0" borderId="0" xfId="1" applyNumberFormat="1" applyFont="1" applyFill="1" applyAlignment="1" applyProtection="1">
      <alignment horizontal="left"/>
    </xf>
    <xf numFmtId="0" fontId="4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/>
    <xf numFmtId="14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Protection="1"/>
    <xf numFmtId="0" fontId="3" fillId="0" borderId="1" xfId="1" applyFont="1" applyFill="1" applyBorder="1" applyAlignment="1">
      <alignment horizontal="center"/>
    </xf>
    <xf numFmtId="9" fontId="4" fillId="0" borderId="0" xfId="1" applyNumberFormat="1" applyFont="1" applyFill="1" applyProtection="1"/>
    <xf numFmtId="37" fontId="4" fillId="0" borderId="0" xfId="1" applyNumberFormat="1" applyFont="1" applyFill="1" applyProtection="1"/>
    <xf numFmtId="39" fontId="4" fillId="0" borderId="0" xfId="1" applyNumberFormat="1" applyFont="1" applyFill="1" applyProtection="1"/>
    <xf numFmtId="10" fontId="4" fillId="0" borderId="0" xfId="1" applyNumberFormat="1" applyFont="1" applyFill="1" applyProtection="1"/>
    <xf numFmtId="39" fontId="3" fillId="0" borderId="0" xfId="1" applyNumberFormat="1" applyFont="1" applyFill="1" applyProtection="1"/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/>
    <xf numFmtId="166" fontId="5" fillId="0" borderId="0" xfId="2" applyNumberFormat="1" applyFont="1" applyFill="1"/>
    <xf numFmtId="37" fontId="4" fillId="0" borderId="0" xfId="1" applyNumberFormat="1" applyFont="1" applyFill="1"/>
  </cellXfs>
  <cellStyles count="71">
    <cellStyle name="Comma 10" xfId="3"/>
    <cellStyle name="Comma 11" xfId="4"/>
    <cellStyle name="Comma 12" xfId="2"/>
    <cellStyle name="Comma 13" xfId="5"/>
    <cellStyle name="Comma 14" xfId="6"/>
    <cellStyle name="Comma 2" xfId="7"/>
    <cellStyle name="Comma 2 2" xfId="8"/>
    <cellStyle name="Comma 3" xfId="9"/>
    <cellStyle name="Comma 3 2" xfId="10"/>
    <cellStyle name="Comma 4" xfId="11"/>
    <cellStyle name="Comma 5" xfId="12"/>
    <cellStyle name="Comma 6" xfId="13"/>
    <cellStyle name="Comma 7" xfId="14"/>
    <cellStyle name="Comma 8" xfId="15"/>
    <cellStyle name="Comma 8 2" xfId="16"/>
    <cellStyle name="Comma 9" xfId="17"/>
    <cellStyle name="Currency 2" xfId="18"/>
    <cellStyle name="Currency 3" xfId="19"/>
    <cellStyle name="Currency 5" xfId="20"/>
    <cellStyle name="FRxAmtStyle" xfId="21"/>
    <cellStyle name="FRxAmtStyle 2" xfId="22"/>
    <cellStyle name="FRxAmtStyle 3" xfId="23"/>
    <cellStyle name="FRxAmtStyle 4" xfId="24"/>
    <cellStyle name="FRxCurrStyle" xfId="25"/>
    <cellStyle name="FRxCurrStyle 2" xfId="26"/>
    <cellStyle name="FRxPcntStyle" xfId="27"/>
    <cellStyle name="FRxPcntStyle 2" xfId="28"/>
    <cellStyle name="Normal" xfId="0" builtinId="0"/>
    <cellStyle name="Normal 10" xfId="29"/>
    <cellStyle name="Normal 11" xfId="30"/>
    <cellStyle name="Normal 12" xfId="31"/>
    <cellStyle name="Normal 12 2" xfId="32"/>
    <cellStyle name="Normal 13" xfId="33"/>
    <cellStyle name="Normal 14" xfId="34"/>
    <cellStyle name="Normal 15" xfId="35"/>
    <cellStyle name="Normal 16" xfId="1"/>
    <cellStyle name="Normal 17" xfId="36"/>
    <cellStyle name="Normal 18" xfId="37"/>
    <cellStyle name="Normal 19" xfId="38"/>
    <cellStyle name="Normal 2" xfId="39"/>
    <cellStyle name="Normal 2 2" xfId="40"/>
    <cellStyle name="Normal 2 3" xfId="41"/>
    <cellStyle name="Normal 2 4" xfId="42"/>
    <cellStyle name="Normal 20" xfId="43"/>
    <cellStyle name="Normal 3" xfId="44"/>
    <cellStyle name="Normal 3 2" xfId="45"/>
    <cellStyle name="Normal 4" xfId="46"/>
    <cellStyle name="Normal 4 2" xfId="47"/>
    <cellStyle name="Normal 5" xfId="48"/>
    <cellStyle name="Normal 5 2" xfId="49"/>
    <cellStyle name="Normal 6" xfId="50"/>
    <cellStyle name="Normal 7" xfId="51"/>
    <cellStyle name="Normal 8" xfId="52"/>
    <cellStyle name="Normal 9" xfId="53"/>
    <cellStyle name="Percent 2" xfId="54"/>
    <cellStyle name="Percent 2 2" xfId="55"/>
    <cellStyle name="Percent 3" xfId="56"/>
    <cellStyle name="Percent 4" xfId="57"/>
    <cellStyle name="Percent 4 2" xfId="58"/>
    <cellStyle name="Percent 5" xfId="59"/>
    <cellStyle name="Percent 6" xfId="60"/>
    <cellStyle name="Percent 7" xfId="61"/>
    <cellStyle name="Percent 8" xfId="62"/>
    <cellStyle name="Percent 9" xfId="63"/>
    <cellStyle name="STYLE1" xfId="64"/>
    <cellStyle name="STYLE1 2" xfId="65"/>
    <cellStyle name="STYLE2" xfId="66"/>
    <cellStyle name="STYLE2 2" xfId="67"/>
    <cellStyle name="STYLE3" xfId="68"/>
    <cellStyle name="STYLE3 2" xfId="69"/>
    <cellStyle name="STYLE4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-dc1\users\johnl\My%20Documents\Addy%208-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rre\sunshineTG-061142\Staff%205-31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"/>
      <sheetName val="LG Nonpublic 2018 V5.0c"/>
      <sheetName val="Instructions"/>
      <sheetName val="Priceout"/>
      <sheetName val="Trans Detail"/>
      <sheetName val="Assets"/>
      <sheetName val="Payroll Incr"/>
      <sheetName val="Alloc Breakdown"/>
      <sheetName val="Account Summary (2)"/>
      <sheetName val="Allocations"/>
      <sheetName val="Fuel"/>
      <sheetName val="Disposal Fees"/>
    </sheetNames>
    <sheetDataSet>
      <sheetData sheetId="0"/>
      <sheetData sheetId="1">
        <row r="55">
          <cell r="X55">
            <v>5.7225999999999999</v>
          </cell>
          <cell r="Z55">
            <v>5.6985000000000001</v>
          </cell>
        </row>
        <row r="56">
          <cell r="X56">
            <v>5.7082699999999997</v>
          </cell>
          <cell r="Z56">
            <v>5.6921999999999997</v>
          </cell>
        </row>
        <row r="58">
          <cell r="Y58">
            <v>0.68367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of Operations"/>
      <sheetName val="NEWLURIT"/>
      <sheetName val="AJE's(1)"/>
      <sheetName val="AJE's(2)"/>
      <sheetName val="Proposed rates"/>
      <sheetName val="Rev-SDI"/>
      <sheetName val="Bad Debts"/>
      <sheetName val="RICS adj detail"/>
      <sheetName val="RICS Adj"/>
      <sheetName val="Proforma Dump Fees"/>
      <sheetName val="Dump-pf-SDI"/>
      <sheetName val="Dump - SDI"/>
      <sheetName val="Payroll Cost"/>
      <sheetName val="Tax &amp; Ben"/>
      <sheetName val="Contract Labor"/>
      <sheetName val="Trucks-R&amp;M"/>
      <sheetName val="Trucks-Tires"/>
      <sheetName val="Fuel-Gal"/>
      <sheetName val="FuelCost"/>
      <sheetName val="Insurance"/>
      <sheetName val="R&amp;M-Containers"/>
      <sheetName val="Advertising"/>
      <sheetName val="Meetings-Conventions"/>
      <sheetName val="Dues-Subscriptions"/>
      <sheetName val="Meals-Entertain"/>
      <sheetName val="Promotional"/>
      <sheetName val="Auto Exp"/>
      <sheetName val="Deprec"/>
      <sheetName val="Capital"/>
      <sheetName val="Average Invest"/>
      <sheetName val="WUTC de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8"/>
  <sheetViews>
    <sheetView tabSelected="1" workbookViewId="0">
      <selection sqref="A1:X195"/>
    </sheetView>
  </sheetViews>
  <sheetFormatPr defaultColWidth="7.140625" defaultRowHeight="12.75"/>
  <cols>
    <col min="1" max="1" width="6.7109375" style="1" bestFit="1" customWidth="1"/>
    <col min="2" max="2" width="5" style="1" bestFit="1" customWidth="1"/>
    <col min="3" max="3" width="52.28515625" style="3" bestFit="1" customWidth="1"/>
    <col min="4" max="4" width="8.85546875" style="3" bestFit="1" customWidth="1"/>
    <col min="5" max="5" width="3.5703125" style="3" bestFit="1" customWidth="1"/>
    <col min="6" max="6" width="7.7109375" style="3" bestFit="1" customWidth="1"/>
    <col min="7" max="7" width="1.42578125" style="3" customWidth="1"/>
    <col min="8" max="8" width="7.140625" style="3" bestFit="1" customWidth="1"/>
    <col min="9" max="9" width="5.140625" style="3" bestFit="1" customWidth="1"/>
    <col min="10" max="10" width="8.85546875" style="3" customWidth="1"/>
    <col min="11" max="11" width="8.42578125" style="3" bestFit="1" customWidth="1"/>
    <col min="12" max="12" width="10.7109375" style="3" bestFit="1" customWidth="1"/>
    <col min="13" max="13" width="8.85546875" style="3" bestFit="1" customWidth="1"/>
    <col min="14" max="14" width="9.85546875" style="3" bestFit="1" customWidth="1"/>
    <col min="15" max="15" width="8.42578125" style="3" bestFit="1" customWidth="1"/>
    <col min="16" max="16" width="10.85546875" style="3" bestFit="1" customWidth="1"/>
    <col min="17" max="17" width="11.85546875" style="3" bestFit="1" customWidth="1"/>
    <col min="18" max="18" width="8.85546875" style="3" bestFit="1" customWidth="1"/>
    <col min="19" max="19" width="9.85546875" style="3" bestFit="1" customWidth="1"/>
    <col min="20" max="20" width="9.85546875" style="3" customWidth="1"/>
    <col min="21" max="21" width="8.85546875" style="3" bestFit="1" customWidth="1"/>
    <col min="22" max="22" width="8.140625" style="3" bestFit="1" customWidth="1"/>
    <col min="23" max="23" width="9.140625" style="1" customWidth="1"/>
    <col min="24" max="24" width="7" style="1" bestFit="1" customWidth="1"/>
    <col min="25" max="16384" width="7.140625" style="1"/>
  </cols>
  <sheetData>
    <row r="1" spans="1:24">
      <c r="C1" s="2" t="s">
        <v>0</v>
      </c>
    </row>
    <row r="2" spans="1:24">
      <c r="C2" s="3" t="s">
        <v>1</v>
      </c>
      <c r="I2" s="3">
        <v>9</v>
      </c>
      <c r="J2" s="3" t="s">
        <v>2</v>
      </c>
    </row>
    <row r="3" spans="1:24">
      <c r="C3" s="3" t="s">
        <v>3</v>
      </c>
      <c r="I3" s="3">
        <v>3</v>
      </c>
      <c r="J3" s="3" t="s">
        <v>4</v>
      </c>
      <c r="V3" s="3" t="s">
        <v>5</v>
      </c>
      <c r="W3" s="1" t="s">
        <v>6</v>
      </c>
    </row>
    <row r="4" spans="1:24">
      <c r="C4" s="4">
        <v>43190</v>
      </c>
      <c r="I4" s="3">
        <v>2017</v>
      </c>
      <c r="J4" s="3" t="s">
        <v>7</v>
      </c>
      <c r="V4" s="3" t="s">
        <v>8</v>
      </c>
      <c r="W4" s="1" t="s">
        <v>9</v>
      </c>
    </row>
    <row r="5" spans="1:24">
      <c r="I5" s="3">
        <v>2018</v>
      </c>
      <c r="J5" s="3" t="s">
        <v>10</v>
      </c>
      <c r="V5" s="3" t="s">
        <v>11</v>
      </c>
      <c r="W5" s="1" t="s">
        <v>12</v>
      </c>
    </row>
    <row r="6" spans="1:24">
      <c r="Q6" s="5" t="s">
        <v>13</v>
      </c>
      <c r="V6" s="3" t="s">
        <v>14</v>
      </c>
      <c r="W6" s="1" t="s">
        <v>15</v>
      </c>
    </row>
    <row r="7" spans="1:24">
      <c r="P7" s="5" t="s">
        <v>16</v>
      </c>
      <c r="Q7" s="5" t="s">
        <v>17</v>
      </c>
      <c r="R7" s="5"/>
    </row>
    <row r="8" spans="1:24">
      <c r="D8" s="5" t="s">
        <v>18</v>
      </c>
      <c r="F8" s="5" t="s">
        <v>19</v>
      </c>
      <c r="J8" s="5" t="s">
        <v>20</v>
      </c>
      <c r="K8" s="5" t="s">
        <v>21</v>
      </c>
      <c r="P8" s="5" t="s">
        <v>17</v>
      </c>
      <c r="Q8" s="5" t="s">
        <v>22</v>
      </c>
      <c r="R8" s="5" t="s">
        <v>23</v>
      </c>
      <c r="S8" s="3" t="s">
        <v>17</v>
      </c>
    </row>
    <row r="9" spans="1:24">
      <c r="D9" s="5" t="s">
        <v>24</v>
      </c>
      <c r="F9" s="5" t="s">
        <v>25</v>
      </c>
      <c r="H9" s="5" t="s">
        <v>26</v>
      </c>
      <c r="I9" s="5" t="s">
        <v>27</v>
      </c>
      <c r="J9" s="5" t="s">
        <v>28</v>
      </c>
      <c r="K9" s="5" t="s">
        <v>29</v>
      </c>
      <c r="L9" s="5" t="s">
        <v>30</v>
      </c>
      <c r="M9" s="5" t="s">
        <v>31</v>
      </c>
      <c r="N9" s="5" t="s">
        <v>32</v>
      </c>
      <c r="O9" s="5" t="s">
        <v>33</v>
      </c>
      <c r="P9" s="5" t="s">
        <v>32</v>
      </c>
      <c r="Q9" s="5" t="s">
        <v>34</v>
      </c>
      <c r="R9" s="5" t="s">
        <v>35</v>
      </c>
      <c r="S9" s="5" t="s">
        <v>36</v>
      </c>
      <c r="T9" s="5" t="s">
        <v>37</v>
      </c>
    </row>
    <row r="10" spans="1:24" ht="13.5" thickBot="1">
      <c r="A10" s="1" t="s">
        <v>38</v>
      </c>
      <c r="C10" s="6" t="s">
        <v>39</v>
      </c>
      <c r="D10" s="6" t="s">
        <v>40</v>
      </c>
      <c r="E10" s="6" t="s">
        <v>41</v>
      </c>
      <c r="F10" s="6" t="s">
        <v>33</v>
      </c>
      <c r="G10" s="7"/>
      <c r="H10" s="6" t="s">
        <v>42</v>
      </c>
      <c r="I10" s="6" t="s">
        <v>42</v>
      </c>
      <c r="J10" s="6" t="s">
        <v>35</v>
      </c>
      <c r="K10" s="6" t="s">
        <v>43</v>
      </c>
      <c r="L10" s="6" t="s">
        <v>43</v>
      </c>
      <c r="M10" s="6" t="s">
        <v>35</v>
      </c>
      <c r="N10" s="6" t="s">
        <v>35</v>
      </c>
      <c r="O10" s="6" t="s">
        <v>44</v>
      </c>
      <c r="P10" s="6" t="s">
        <v>35</v>
      </c>
      <c r="Q10" s="8">
        <v>42826</v>
      </c>
      <c r="R10" s="9">
        <v>43190</v>
      </c>
      <c r="S10" s="6" t="s">
        <v>45</v>
      </c>
      <c r="T10" s="6" t="s">
        <v>45</v>
      </c>
      <c r="U10" s="6" t="s">
        <v>5</v>
      </c>
      <c r="V10" s="6" t="s">
        <v>46</v>
      </c>
      <c r="W10" s="10" t="s">
        <v>47</v>
      </c>
      <c r="X10" s="10" t="s">
        <v>14</v>
      </c>
    </row>
    <row r="11" spans="1:24" ht="13.5" thickBot="1">
      <c r="C11" s="6" t="s">
        <v>48</v>
      </c>
      <c r="F11" s="11"/>
      <c r="H11" s="5"/>
      <c r="K11" s="12"/>
      <c r="L11" s="12"/>
      <c r="M11" s="13"/>
      <c r="N11" s="13"/>
      <c r="O11" s="14"/>
      <c r="P11" s="13"/>
      <c r="Q11" s="12"/>
      <c r="R11" s="12"/>
      <c r="S11" s="12"/>
      <c r="T11" s="12"/>
      <c r="U11" s="13"/>
      <c r="W11" s="15"/>
    </row>
    <row r="12" spans="1:24">
      <c r="C12" s="3" t="s">
        <v>48</v>
      </c>
      <c r="F12" s="11"/>
      <c r="H12" s="5"/>
      <c r="K12" s="12"/>
      <c r="L12" s="12"/>
      <c r="M12" s="13"/>
      <c r="N12" s="13"/>
      <c r="O12" s="14"/>
      <c r="P12" s="13"/>
      <c r="Q12" s="12"/>
      <c r="R12" s="12"/>
      <c r="S12" s="12"/>
      <c r="T12" s="12"/>
      <c r="U12" s="13"/>
      <c r="W12" s="15"/>
    </row>
    <row r="13" spans="1:24">
      <c r="C13" s="3" t="s">
        <v>49</v>
      </c>
      <c r="D13" s="3">
        <v>2005</v>
      </c>
      <c r="E13" s="3">
        <v>12</v>
      </c>
      <c r="F13" s="11">
        <v>0</v>
      </c>
      <c r="H13" s="5" t="s">
        <v>50</v>
      </c>
      <c r="I13" s="3">
        <v>10</v>
      </c>
      <c r="J13" s="3">
        <f t="shared" ref="J13:J32" si="0">D13+I13</f>
        <v>2015</v>
      </c>
      <c r="K13" s="12">
        <v>41135.480000000003</v>
      </c>
      <c r="L13" s="12">
        <f t="shared" ref="L13:L32" si="1">K13-K13*F13</f>
        <v>41135.480000000003</v>
      </c>
      <c r="M13" s="13">
        <f t="shared" ref="M13:M32" si="2">L13/I13/12</f>
        <v>342.7956666666667</v>
      </c>
      <c r="N13" s="13">
        <f t="shared" ref="N13:N32" si="3">IF(OR(U13&gt;V13,W13&lt;X13),0,IF(AND(W13&gt;=X13,W13&lt;=V13),M13*((W13-X13)*12),IF(AND(X13&lt;=U13,V13&gt;=U13),((V13-U13)*12)*M13,IF(W13&gt;V13,12*M13,0))))</f>
        <v>0</v>
      </c>
      <c r="O13" s="14">
        <v>0.78480000000000005</v>
      </c>
      <c r="P13" s="13">
        <f t="shared" ref="P13:P32" si="4">O13*SUM(N13:N13)</f>
        <v>0</v>
      </c>
      <c r="Q13" s="12">
        <f>IF(U13&gt;V13,0,IF(W13&lt;X13,L13,IF(AND(W13&gt;=X13,W13&lt;=V13),(L13-N13),IF(AND(X13&lt;=U13,V13&gt;=U13),0,IF(W13&gt;V13,((X13-U13)*12)*M13,0)))))*O13</f>
        <v>32283.124704000005</v>
      </c>
      <c r="R13" s="12">
        <f>+Q13+P13</f>
        <v>32283.124704000005</v>
      </c>
      <c r="S13" s="12">
        <f>+((K13*O13*2)-Q13-R13)/2</f>
        <v>0</v>
      </c>
      <c r="T13" s="12">
        <f>+(K13*O13)-R13</f>
        <v>0</v>
      </c>
      <c r="U13" s="13">
        <f t="shared" ref="U13:U32" si="5">$D13+(($E13-1)/12)</f>
        <v>2005.9166666666667</v>
      </c>
      <c r="V13" s="3">
        <f t="shared" ref="V13:V32" si="6">($I$5+1)-($I$2/12)</f>
        <v>2018.25</v>
      </c>
      <c r="W13" s="15">
        <f t="shared" ref="W13:W32" si="7">$J13+(($E13-1)/12)</f>
        <v>2015.9166666666667</v>
      </c>
      <c r="X13" s="1">
        <f t="shared" ref="X13:X32" si="8">$I$4+($I$3/12)</f>
        <v>2017.25</v>
      </c>
    </row>
    <row r="14" spans="1:24">
      <c r="C14" s="3" t="s">
        <v>51</v>
      </c>
      <c r="D14" s="3">
        <v>2005</v>
      </c>
      <c r="E14" s="3">
        <v>12</v>
      </c>
      <c r="F14" s="11">
        <v>0</v>
      </c>
      <c r="H14" s="5" t="s">
        <v>50</v>
      </c>
      <c r="I14" s="3">
        <v>10</v>
      </c>
      <c r="J14" s="3">
        <f t="shared" si="0"/>
        <v>2015</v>
      </c>
      <c r="K14" s="12">
        <v>11188.07</v>
      </c>
      <c r="L14" s="12">
        <f t="shared" si="1"/>
        <v>11188.07</v>
      </c>
      <c r="M14" s="13">
        <f t="shared" si="2"/>
        <v>93.233916666666673</v>
      </c>
      <c r="N14" s="13">
        <f t="shared" si="3"/>
        <v>0</v>
      </c>
      <c r="O14" s="14">
        <v>0.78480000000000005</v>
      </c>
      <c r="P14" s="13">
        <f t="shared" si="4"/>
        <v>0</v>
      </c>
      <c r="Q14" s="12">
        <f t="shared" ref="Q14:Q32" si="9">IF(U14&gt;V14,0,IF(W14&lt;X14,L14,IF(AND(W14&gt;=X14,W14&lt;=V14),(L14-N14),IF(AND(X14&lt;=U14,V14&gt;=U14),0,IF(W14&gt;V14,((X14-U14)*12)*M14,0)))))*O14</f>
        <v>8780.397336</v>
      </c>
      <c r="R14" s="12">
        <f t="shared" ref="R14:R32" si="10">+Q14+P14</f>
        <v>8780.397336</v>
      </c>
      <c r="S14" s="12">
        <f t="shared" ref="S14:S32" si="11">+((K14*O14*2)-Q14-R14)/2</f>
        <v>0</v>
      </c>
      <c r="T14" s="12">
        <f t="shared" ref="T14:T32" si="12">+(K14*O14)-R14</f>
        <v>0</v>
      </c>
      <c r="U14" s="13">
        <f t="shared" si="5"/>
        <v>2005.9166666666667</v>
      </c>
      <c r="V14" s="3">
        <f t="shared" si="6"/>
        <v>2018.25</v>
      </c>
      <c r="W14" s="15">
        <f t="shared" si="7"/>
        <v>2015.9166666666667</v>
      </c>
      <c r="X14" s="1">
        <f t="shared" si="8"/>
        <v>2017.25</v>
      </c>
    </row>
    <row r="15" spans="1:24">
      <c r="C15" s="3" t="s">
        <v>52</v>
      </c>
      <c r="D15" s="3">
        <v>2005</v>
      </c>
      <c r="E15" s="3">
        <v>12</v>
      </c>
      <c r="F15" s="11">
        <v>0</v>
      </c>
      <c r="H15" s="5" t="s">
        <v>50</v>
      </c>
      <c r="I15" s="3">
        <v>10</v>
      </c>
      <c r="J15" s="3">
        <f t="shared" si="0"/>
        <v>2015</v>
      </c>
      <c r="K15" s="12">
        <f>32447.5</f>
        <v>32447.5</v>
      </c>
      <c r="L15" s="12">
        <f t="shared" si="1"/>
        <v>32447.5</v>
      </c>
      <c r="M15" s="13">
        <f t="shared" si="2"/>
        <v>270.39583333333331</v>
      </c>
      <c r="N15" s="13">
        <f t="shared" si="3"/>
        <v>0</v>
      </c>
      <c r="O15" s="14">
        <v>0.78480000000000005</v>
      </c>
      <c r="P15" s="13">
        <f t="shared" si="4"/>
        <v>0</v>
      </c>
      <c r="Q15" s="12">
        <f t="shared" si="9"/>
        <v>25464.798000000003</v>
      </c>
      <c r="R15" s="12">
        <f t="shared" si="10"/>
        <v>25464.798000000003</v>
      </c>
      <c r="S15" s="12">
        <f t="shared" si="11"/>
        <v>0</v>
      </c>
      <c r="T15" s="12">
        <f t="shared" si="12"/>
        <v>0</v>
      </c>
      <c r="U15" s="13">
        <f t="shared" si="5"/>
        <v>2005.9166666666667</v>
      </c>
      <c r="V15" s="3">
        <f t="shared" si="6"/>
        <v>2018.25</v>
      </c>
      <c r="W15" s="15">
        <f t="shared" si="7"/>
        <v>2015.9166666666667</v>
      </c>
      <c r="X15" s="1">
        <f t="shared" si="8"/>
        <v>2017.25</v>
      </c>
    </row>
    <row r="16" spans="1:24">
      <c r="C16" s="3" t="s">
        <v>53</v>
      </c>
      <c r="D16" s="3">
        <v>2006</v>
      </c>
      <c r="E16" s="3">
        <v>4</v>
      </c>
      <c r="F16" s="11">
        <v>0</v>
      </c>
      <c r="H16" s="5" t="s">
        <v>50</v>
      </c>
      <c r="I16" s="3">
        <v>10</v>
      </c>
      <c r="J16" s="3">
        <f t="shared" si="0"/>
        <v>2016</v>
      </c>
      <c r="K16" s="12">
        <v>12481.4</v>
      </c>
      <c r="L16" s="12">
        <f t="shared" si="1"/>
        <v>12481.4</v>
      </c>
      <c r="M16" s="13">
        <f t="shared" si="2"/>
        <v>104.01166666666666</v>
      </c>
      <c r="N16" s="13">
        <f t="shared" si="3"/>
        <v>0</v>
      </c>
      <c r="O16" s="14">
        <v>0.78480000000000005</v>
      </c>
      <c r="P16" s="13">
        <f t="shared" si="4"/>
        <v>0</v>
      </c>
      <c r="Q16" s="12">
        <f t="shared" si="9"/>
        <v>9795.40272</v>
      </c>
      <c r="R16" s="12">
        <f t="shared" si="10"/>
        <v>9795.40272</v>
      </c>
      <c r="S16" s="12">
        <f t="shared" si="11"/>
        <v>0</v>
      </c>
      <c r="T16" s="12">
        <f t="shared" si="12"/>
        <v>0</v>
      </c>
      <c r="U16" s="13">
        <f t="shared" si="5"/>
        <v>2006.25</v>
      </c>
      <c r="V16" s="3">
        <f t="shared" si="6"/>
        <v>2018.25</v>
      </c>
      <c r="W16" s="15">
        <f t="shared" si="7"/>
        <v>2016.25</v>
      </c>
      <c r="X16" s="1">
        <f t="shared" si="8"/>
        <v>2017.25</v>
      </c>
    </row>
    <row r="17" spans="3:24">
      <c r="C17" s="3" t="s">
        <v>54</v>
      </c>
      <c r="D17" s="3">
        <v>2006</v>
      </c>
      <c r="E17" s="3">
        <v>4</v>
      </c>
      <c r="F17" s="11">
        <v>0</v>
      </c>
      <c r="H17" s="5" t="s">
        <v>50</v>
      </c>
      <c r="I17" s="3">
        <v>10</v>
      </c>
      <c r="J17" s="3">
        <f t="shared" si="0"/>
        <v>2016</v>
      </c>
      <c r="K17" s="12">
        <v>8931.26</v>
      </c>
      <c r="L17" s="12">
        <f t="shared" si="1"/>
        <v>8931.26</v>
      </c>
      <c r="M17" s="13">
        <f t="shared" si="2"/>
        <v>74.427166666666665</v>
      </c>
      <c r="N17" s="13">
        <f t="shared" si="3"/>
        <v>0</v>
      </c>
      <c r="O17" s="14">
        <v>0.78480000000000005</v>
      </c>
      <c r="P17" s="13">
        <f t="shared" si="4"/>
        <v>0</v>
      </c>
      <c r="Q17" s="12">
        <f t="shared" si="9"/>
        <v>7009.252848000001</v>
      </c>
      <c r="R17" s="12">
        <f t="shared" si="10"/>
        <v>7009.252848000001</v>
      </c>
      <c r="S17" s="12">
        <f t="shared" si="11"/>
        <v>0</v>
      </c>
      <c r="T17" s="12">
        <f t="shared" si="12"/>
        <v>0</v>
      </c>
      <c r="U17" s="13">
        <f t="shared" si="5"/>
        <v>2006.25</v>
      </c>
      <c r="V17" s="3">
        <f t="shared" si="6"/>
        <v>2018.25</v>
      </c>
      <c r="W17" s="15">
        <f t="shared" si="7"/>
        <v>2016.25</v>
      </c>
      <c r="X17" s="1">
        <f t="shared" si="8"/>
        <v>2017.25</v>
      </c>
    </row>
    <row r="18" spans="3:24">
      <c r="C18" s="3" t="s">
        <v>55</v>
      </c>
      <c r="D18" s="3">
        <v>2009</v>
      </c>
      <c r="E18" s="3">
        <v>4</v>
      </c>
      <c r="F18" s="11">
        <v>0</v>
      </c>
      <c r="H18" s="5" t="s">
        <v>50</v>
      </c>
      <c r="I18" s="3">
        <v>10</v>
      </c>
      <c r="J18" s="3">
        <f t="shared" si="0"/>
        <v>2019</v>
      </c>
      <c r="K18" s="12">
        <v>2395.75</v>
      </c>
      <c r="L18" s="12">
        <f t="shared" si="1"/>
        <v>2395.75</v>
      </c>
      <c r="M18" s="13">
        <f t="shared" si="2"/>
        <v>19.964583333333334</v>
      </c>
      <c r="N18" s="13">
        <f t="shared" si="3"/>
        <v>239.57499999999999</v>
      </c>
      <c r="O18" s="14">
        <v>0.78480000000000005</v>
      </c>
      <c r="P18" s="13">
        <f t="shared" si="4"/>
        <v>188.01846</v>
      </c>
      <c r="Q18" s="12">
        <f t="shared" si="9"/>
        <v>1504.14768</v>
      </c>
      <c r="R18" s="12">
        <f t="shared" si="10"/>
        <v>1692.16614</v>
      </c>
      <c r="S18" s="12">
        <f t="shared" si="11"/>
        <v>282.02769000000001</v>
      </c>
      <c r="T18" s="12">
        <f t="shared" si="12"/>
        <v>188.01846</v>
      </c>
      <c r="U18" s="13">
        <f t="shared" si="5"/>
        <v>2009.25</v>
      </c>
      <c r="V18" s="3">
        <f t="shared" si="6"/>
        <v>2018.25</v>
      </c>
      <c r="W18" s="15">
        <f t="shared" si="7"/>
        <v>2019.25</v>
      </c>
      <c r="X18" s="1">
        <f t="shared" si="8"/>
        <v>2017.25</v>
      </c>
    </row>
    <row r="19" spans="3:24">
      <c r="C19" s="3" t="s">
        <v>56</v>
      </c>
      <c r="D19" s="3">
        <v>2009</v>
      </c>
      <c r="E19" s="3">
        <v>4</v>
      </c>
      <c r="F19" s="11">
        <v>0</v>
      </c>
      <c r="H19" s="5" t="s">
        <v>50</v>
      </c>
      <c r="I19" s="3">
        <v>10</v>
      </c>
      <c r="J19" s="3">
        <f t="shared" si="0"/>
        <v>2019</v>
      </c>
      <c r="K19" s="12">
        <v>1045.26</v>
      </c>
      <c r="L19" s="12">
        <f t="shared" si="1"/>
        <v>1045.26</v>
      </c>
      <c r="M19" s="13">
        <f t="shared" si="2"/>
        <v>8.7104999999999997</v>
      </c>
      <c r="N19" s="13">
        <f t="shared" si="3"/>
        <v>104.526</v>
      </c>
      <c r="O19" s="14">
        <v>0.78480000000000005</v>
      </c>
      <c r="P19" s="13">
        <f t="shared" si="4"/>
        <v>82.032004799999996</v>
      </c>
      <c r="Q19" s="12">
        <f t="shared" si="9"/>
        <v>656.25603839999997</v>
      </c>
      <c r="R19" s="12">
        <f t="shared" si="10"/>
        <v>738.28804319999995</v>
      </c>
      <c r="S19" s="12">
        <f t="shared" si="11"/>
        <v>123.04800720000009</v>
      </c>
      <c r="T19" s="12">
        <f t="shared" si="12"/>
        <v>82.032004800000095</v>
      </c>
      <c r="U19" s="13">
        <f t="shared" si="5"/>
        <v>2009.25</v>
      </c>
      <c r="V19" s="3">
        <f t="shared" si="6"/>
        <v>2018.25</v>
      </c>
      <c r="W19" s="15">
        <f t="shared" si="7"/>
        <v>2019.25</v>
      </c>
      <c r="X19" s="1">
        <f t="shared" si="8"/>
        <v>2017.25</v>
      </c>
    </row>
    <row r="20" spans="3:24">
      <c r="C20" s="3" t="s">
        <v>57</v>
      </c>
      <c r="D20" s="3">
        <v>2010</v>
      </c>
      <c r="E20" s="3">
        <v>5</v>
      </c>
      <c r="F20" s="11">
        <v>0</v>
      </c>
      <c r="H20" s="5" t="s">
        <v>50</v>
      </c>
      <c r="I20" s="3">
        <v>10</v>
      </c>
      <c r="J20" s="3">
        <f t="shared" si="0"/>
        <v>2020</v>
      </c>
      <c r="K20" s="12">
        <v>2623.96</v>
      </c>
      <c r="L20" s="12">
        <f t="shared" si="1"/>
        <v>2623.96</v>
      </c>
      <c r="M20" s="13">
        <f t="shared" si="2"/>
        <v>21.866333333333333</v>
      </c>
      <c r="N20" s="13">
        <f t="shared" si="3"/>
        <v>262.39600000000002</v>
      </c>
      <c r="O20" s="14">
        <v>0.78480000000000005</v>
      </c>
      <c r="P20" s="13">
        <f t="shared" si="4"/>
        <v>205.92838080000001</v>
      </c>
      <c r="Q20" s="12">
        <f t="shared" si="9"/>
        <v>1424.3379672000158</v>
      </c>
      <c r="R20" s="12">
        <f t="shared" si="10"/>
        <v>1630.2663480000158</v>
      </c>
      <c r="S20" s="12">
        <f t="shared" si="11"/>
        <v>531.98165039998446</v>
      </c>
      <c r="T20" s="12">
        <f t="shared" si="12"/>
        <v>429.01745999998434</v>
      </c>
      <c r="U20" s="13">
        <f t="shared" si="5"/>
        <v>2010.3333333333333</v>
      </c>
      <c r="V20" s="3">
        <f t="shared" si="6"/>
        <v>2018.25</v>
      </c>
      <c r="W20" s="15">
        <f t="shared" si="7"/>
        <v>2020.3333333333333</v>
      </c>
      <c r="X20" s="1">
        <f t="shared" si="8"/>
        <v>2017.25</v>
      </c>
    </row>
    <row r="21" spans="3:24">
      <c r="C21" s="3" t="s">
        <v>58</v>
      </c>
      <c r="D21" s="3">
        <v>2011</v>
      </c>
      <c r="E21" s="3">
        <v>5</v>
      </c>
      <c r="F21" s="11">
        <v>0</v>
      </c>
      <c r="H21" s="5" t="s">
        <v>50</v>
      </c>
      <c r="I21" s="3">
        <v>10</v>
      </c>
      <c r="J21" s="3">
        <f t="shared" si="0"/>
        <v>2021</v>
      </c>
      <c r="K21" s="12">
        <v>30139</v>
      </c>
      <c r="L21" s="12">
        <f t="shared" si="1"/>
        <v>30139</v>
      </c>
      <c r="M21" s="13">
        <f t="shared" si="2"/>
        <v>251.15833333333333</v>
      </c>
      <c r="N21" s="13">
        <f t="shared" si="3"/>
        <v>3013.9</v>
      </c>
      <c r="O21" s="14">
        <v>0.78480000000000005</v>
      </c>
      <c r="P21" s="13">
        <f t="shared" si="4"/>
        <v>2365.3087200000004</v>
      </c>
      <c r="Q21" s="12">
        <f t="shared" si="9"/>
        <v>13994.743260000179</v>
      </c>
      <c r="R21" s="12">
        <f t="shared" si="10"/>
        <v>16360.05198000018</v>
      </c>
      <c r="S21" s="12">
        <f t="shared" si="11"/>
        <v>8475.6895799998238</v>
      </c>
      <c r="T21" s="12">
        <f t="shared" si="12"/>
        <v>7293.0352199998215</v>
      </c>
      <c r="U21" s="13">
        <f t="shared" si="5"/>
        <v>2011.3333333333333</v>
      </c>
      <c r="V21" s="3">
        <f t="shared" si="6"/>
        <v>2018.25</v>
      </c>
      <c r="W21" s="15">
        <f t="shared" si="7"/>
        <v>2021.3333333333333</v>
      </c>
      <c r="X21" s="1">
        <f t="shared" si="8"/>
        <v>2017.25</v>
      </c>
    </row>
    <row r="22" spans="3:24">
      <c r="C22" s="3" t="s">
        <v>59</v>
      </c>
      <c r="D22" s="3">
        <v>2013</v>
      </c>
      <c r="E22" s="3">
        <v>2</v>
      </c>
      <c r="F22" s="11">
        <v>0</v>
      </c>
      <c r="H22" s="5" t="s">
        <v>50</v>
      </c>
      <c r="I22" s="3">
        <v>10</v>
      </c>
      <c r="J22" s="3">
        <f t="shared" si="0"/>
        <v>2023</v>
      </c>
      <c r="K22" s="12">
        <v>27648</v>
      </c>
      <c r="L22" s="12">
        <f t="shared" si="1"/>
        <v>27648</v>
      </c>
      <c r="M22" s="13">
        <f t="shared" si="2"/>
        <v>230.4</v>
      </c>
      <c r="N22" s="13">
        <f t="shared" si="3"/>
        <v>2764.8</v>
      </c>
      <c r="O22" s="14">
        <v>0.78480000000000005</v>
      </c>
      <c r="P22" s="13">
        <f t="shared" si="4"/>
        <v>2169.8150400000004</v>
      </c>
      <c r="Q22" s="12">
        <f t="shared" si="9"/>
        <v>9040.8960000001643</v>
      </c>
      <c r="R22" s="12">
        <f t="shared" si="10"/>
        <v>11210.711040000166</v>
      </c>
      <c r="S22" s="12">
        <f t="shared" si="11"/>
        <v>11572.346879999839</v>
      </c>
      <c r="T22" s="12">
        <f t="shared" si="12"/>
        <v>10487.439359999837</v>
      </c>
      <c r="U22" s="13">
        <f t="shared" si="5"/>
        <v>2013.0833333333333</v>
      </c>
      <c r="V22" s="3">
        <f t="shared" si="6"/>
        <v>2018.25</v>
      </c>
      <c r="W22" s="15">
        <f t="shared" si="7"/>
        <v>2023.0833333333333</v>
      </c>
      <c r="X22" s="1">
        <f t="shared" si="8"/>
        <v>2017.25</v>
      </c>
    </row>
    <row r="23" spans="3:24">
      <c r="C23" s="3" t="s">
        <v>60</v>
      </c>
      <c r="D23" s="3">
        <v>2014</v>
      </c>
      <c r="E23" s="3">
        <v>6</v>
      </c>
      <c r="F23" s="11">
        <v>0</v>
      </c>
      <c r="H23" s="5" t="s">
        <v>50</v>
      </c>
      <c r="I23" s="3">
        <v>10</v>
      </c>
      <c r="J23" s="3">
        <f t="shared" si="0"/>
        <v>2024</v>
      </c>
      <c r="K23" s="12">
        <v>10825</v>
      </c>
      <c r="L23" s="12">
        <f t="shared" si="1"/>
        <v>10825</v>
      </c>
      <c r="M23" s="13">
        <f t="shared" si="2"/>
        <v>90.208333333333329</v>
      </c>
      <c r="N23" s="13">
        <f t="shared" si="3"/>
        <v>1082.5</v>
      </c>
      <c r="O23" s="14">
        <v>0.78480000000000005</v>
      </c>
      <c r="P23" s="13">
        <f t="shared" si="4"/>
        <v>849.54600000000005</v>
      </c>
      <c r="Q23" s="12">
        <f t="shared" si="9"/>
        <v>2407.0469999999359</v>
      </c>
      <c r="R23" s="12">
        <f t="shared" si="10"/>
        <v>3256.5929999999362</v>
      </c>
      <c r="S23" s="12">
        <f t="shared" si="11"/>
        <v>5663.6400000000649</v>
      </c>
      <c r="T23" s="12">
        <f t="shared" si="12"/>
        <v>5238.8670000000648</v>
      </c>
      <c r="U23" s="13">
        <f t="shared" si="5"/>
        <v>2014.4166666666667</v>
      </c>
      <c r="V23" s="3">
        <f t="shared" si="6"/>
        <v>2018.25</v>
      </c>
      <c r="W23" s="15">
        <f t="shared" si="7"/>
        <v>2024.4166666666667</v>
      </c>
      <c r="X23" s="1">
        <f t="shared" si="8"/>
        <v>2017.25</v>
      </c>
    </row>
    <row r="24" spans="3:24">
      <c r="C24" s="3" t="s">
        <v>61</v>
      </c>
      <c r="D24" s="3">
        <v>2015</v>
      </c>
      <c r="E24" s="3">
        <v>3</v>
      </c>
      <c r="F24" s="11">
        <v>0</v>
      </c>
      <c r="H24" s="5" t="s">
        <v>50</v>
      </c>
      <c r="I24" s="3">
        <v>10</v>
      </c>
      <c r="J24" s="3">
        <f t="shared" si="0"/>
        <v>2025</v>
      </c>
      <c r="K24" s="12">
        <v>11869</v>
      </c>
      <c r="L24" s="12">
        <f t="shared" si="1"/>
        <v>11869</v>
      </c>
      <c r="M24" s="13">
        <f t="shared" si="2"/>
        <v>98.908333333333346</v>
      </c>
      <c r="N24" s="13">
        <f t="shared" si="3"/>
        <v>1186.9000000000001</v>
      </c>
      <c r="O24" s="14">
        <v>0.78480000000000005</v>
      </c>
      <c r="P24" s="13">
        <f t="shared" si="4"/>
        <v>931.47912000000008</v>
      </c>
      <c r="Q24" s="12">
        <f t="shared" si="9"/>
        <v>1940.58149999993</v>
      </c>
      <c r="R24" s="12">
        <f t="shared" si="10"/>
        <v>2872.0606199999302</v>
      </c>
      <c r="S24" s="12">
        <f t="shared" si="11"/>
        <v>6908.4701400000704</v>
      </c>
      <c r="T24" s="12">
        <f t="shared" si="12"/>
        <v>6442.7305800000713</v>
      </c>
      <c r="U24" s="13">
        <f t="shared" si="5"/>
        <v>2015.1666666666667</v>
      </c>
      <c r="V24" s="3">
        <f t="shared" si="6"/>
        <v>2018.25</v>
      </c>
      <c r="W24" s="15">
        <f t="shared" si="7"/>
        <v>2025.1666666666667</v>
      </c>
      <c r="X24" s="1">
        <f t="shared" si="8"/>
        <v>2017.25</v>
      </c>
    </row>
    <row r="25" spans="3:24">
      <c r="C25" s="3" t="s">
        <v>62</v>
      </c>
      <c r="D25" s="3">
        <v>2015</v>
      </c>
      <c r="E25" s="3">
        <v>6</v>
      </c>
      <c r="F25" s="11">
        <v>0</v>
      </c>
      <c r="H25" s="5" t="s">
        <v>50</v>
      </c>
      <c r="I25" s="3">
        <v>10</v>
      </c>
      <c r="J25" s="3">
        <f t="shared" si="0"/>
        <v>2025</v>
      </c>
      <c r="K25" s="12">
        <v>94105</v>
      </c>
      <c r="L25" s="12">
        <f t="shared" si="1"/>
        <v>94105</v>
      </c>
      <c r="M25" s="13">
        <f t="shared" si="2"/>
        <v>784.20833333333337</v>
      </c>
      <c r="N25" s="13">
        <f t="shared" si="3"/>
        <v>9410.5</v>
      </c>
      <c r="O25" s="14">
        <v>0.78480000000000005</v>
      </c>
      <c r="P25" s="13">
        <f t="shared" si="4"/>
        <v>7385.3604000000005</v>
      </c>
      <c r="Q25" s="12">
        <f t="shared" si="9"/>
        <v>13539.827399999444</v>
      </c>
      <c r="R25" s="12">
        <f t="shared" si="10"/>
        <v>20925.187799999443</v>
      </c>
      <c r="S25" s="12">
        <f t="shared" si="11"/>
        <v>56621.096400000555</v>
      </c>
      <c r="T25" s="12">
        <f t="shared" si="12"/>
        <v>52928.41620000056</v>
      </c>
      <c r="U25" s="13">
        <f t="shared" si="5"/>
        <v>2015.4166666666667</v>
      </c>
      <c r="V25" s="3">
        <f t="shared" si="6"/>
        <v>2018.25</v>
      </c>
      <c r="W25" s="15">
        <f t="shared" si="7"/>
        <v>2025.4166666666667</v>
      </c>
      <c r="X25" s="1">
        <f t="shared" si="8"/>
        <v>2017.25</v>
      </c>
    </row>
    <row r="26" spans="3:24">
      <c r="C26" s="3" t="s">
        <v>63</v>
      </c>
      <c r="D26" s="3">
        <v>2015</v>
      </c>
      <c r="E26" s="3">
        <v>6</v>
      </c>
      <c r="F26" s="11">
        <v>0</v>
      </c>
      <c r="H26" s="5" t="s">
        <v>50</v>
      </c>
      <c r="I26" s="3">
        <v>10</v>
      </c>
      <c r="J26" s="3">
        <f t="shared" si="0"/>
        <v>2025</v>
      </c>
      <c r="K26" s="12">
        <v>17995</v>
      </c>
      <c r="L26" s="12">
        <f t="shared" si="1"/>
        <v>17995</v>
      </c>
      <c r="M26" s="13">
        <f t="shared" si="2"/>
        <v>149.95833333333334</v>
      </c>
      <c r="N26" s="13">
        <f t="shared" si="3"/>
        <v>1799.5</v>
      </c>
      <c r="O26" s="14">
        <v>0.78480000000000005</v>
      </c>
      <c r="P26" s="13">
        <f t="shared" si="4"/>
        <v>1412.2476000000001</v>
      </c>
      <c r="Q26" s="12">
        <f t="shared" si="9"/>
        <v>2589.1205999998933</v>
      </c>
      <c r="R26" s="12">
        <f t="shared" si="10"/>
        <v>4001.3681999998935</v>
      </c>
      <c r="S26" s="12">
        <f t="shared" si="11"/>
        <v>10827.231600000108</v>
      </c>
      <c r="T26" s="12">
        <f t="shared" si="12"/>
        <v>10121.107800000107</v>
      </c>
      <c r="U26" s="13">
        <f t="shared" si="5"/>
        <v>2015.4166666666667</v>
      </c>
      <c r="V26" s="3">
        <f t="shared" si="6"/>
        <v>2018.25</v>
      </c>
      <c r="W26" s="15">
        <f t="shared" si="7"/>
        <v>2025.4166666666667</v>
      </c>
      <c r="X26" s="1">
        <f t="shared" si="8"/>
        <v>2017.25</v>
      </c>
    </row>
    <row r="27" spans="3:24">
      <c r="C27" s="3" t="s">
        <v>64</v>
      </c>
      <c r="D27" s="3">
        <v>2016</v>
      </c>
      <c r="E27" s="3">
        <v>4</v>
      </c>
      <c r="F27" s="11">
        <v>0</v>
      </c>
      <c r="H27" s="5" t="s">
        <v>50</v>
      </c>
      <c r="I27" s="3">
        <v>10</v>
      </c>
      <c r="J27" s="3">
        <f t="shared" si="0"/>
        <v>2026</v>
      </c>
      <c r="K27" s="12">
        <v>11453</v>
      </c>
      <c r="L27" s="12">
        <f t="shared" si="1"/>
        <v>11453</v>
      </c>
      <c r="M27" s="13">
        <f t="shared" si="2"/>
        <v>95.441666666666663</v>
      </c>
      <c r="N27" s="13">
        <f t="shared" si="3"/>
        <v>1145.3</v>
      </c>
      <c r="O27" s="14">
        <v>0.78480000000000005</v>
      </c>
      <c r="P27" s="13">
        <f t="shared" si="4"/>
        <v>898.83144000000004</v>
      </c>
      <c r="Q27" s="12">
        <f t="shared" si="9"/>
        <v>898.83144000000004</v>
      </c>
      <c r="R27" s="12">
        <f t="shared" si="10"/>
        <v>1797.6628800000001</v>
      </c>
      <c r="S27" s="12">
        <f t="shared" si="11"/>
        <v>7640.0672400000003</v>
      </c>
      <c r="T27" s="12">
        <f t="shared" si="12"/>
        <v>7190.6515200000013</v>
      </c>
      <c r="U27" s="13">
        <f t="shared" si="5"/>
        <v>2016.25</v>
      </c>
      <c r="V27" s="3">
        <f t="shared" si="6"/>
        <v>2018.25</v>
      </c>
      <c r="W27" s="15">
        <f t="shared" si="7"/>
        <v>2026.25</v>
      </c>
      <c r="X27" s="1">
        <f t="shared" si="8"/>
        <v>2017.25</v>
      </c>
    </row>
    <row r="28" spans="3:24">
      <c r="C28" s="3" t="s">
        <v>65</v>
      </c>
      <c r="D28" s="3">
        <v>2016</v>
      </c>
      <c r="E28" s="3">
        <v>8</v>
      </c>
      <c r="F28" s="11">
        <v>0</v>
      </c>
      <c r="H28" s="5" t="s">
        <v>50</v>
      </c>
      <c r="I28" s="3">
        <v>10</v>
      </c>
      <c r="J28" s="3">
        <f t="shared" si="0"/>
        <v>2026</v>
      </c>
      <c r="K28" s="12">
        <v>21508</v>
      </c>
      <c r="L28" s="12">
        <f t="shared" si="1"/>
        <v>21508</v>
      </c>
      <c r="M28" s="13">
        <f t="shared" si="2"/>
        <v>179.23333333333335</v>
      </c>
      <c r="N28" s="13">
        <f t="shared" si="3"/>
        <v>2150.8000000000002</v>
      </c>
      <c r="O28" s="14">
        <v>0.78480000000000005</v>
      </c>
      <c r="P28" s="13">
        <f t="shared" si="4"/>
        <v>1687.9478400000003</v>
      </c>
      <c r="Q28" s="12">
        <f t="shared" si="9"/>
        <v>1125.2985600001282</v>
      </c>
      <c r="R28" s="12">
        <f t="shared" si="10"/>
        <v>2813.2464000001282</v>
      </c>
      <c r="S28" s="12">
        <f t="shared" si="11"/>
        <v>14910.205919999873</v>
      </c>
      <c r="T28" s="12">
        <f t="shared" si="12"/>
        <v>14066.231999999873</v>
      </c>
      <c r="U28" s="13">
        <f t="shared" si="5"/>
        <v>2016.5833333333333</v>
      </c>
      <c r="V28" s="3">
        <f t="shared" si="6"/>
        <v>2018.25</v>
      </c>
      <c r="W28" s="15">
        <f t="shared" si="7"/>
        <v>2026.5833333333333</v>
      </c>
      <c r="X28" s="1">
        <f t="shared" si="8"/>
        <v>2017.25</v>
      </c>
    </row>
    <row r="29" spans="3:24">
      <c r="C29" s="3" t="s">
        <v>66</v>
      </c>
      <c r="D29" s="3">
        <v>2017</v>
      </c>
      <c r="E29" s="3">
        <v>2</v>
      </c>
      <c r="F29" s="11">
        <v>0</v>
      </c>
      <c r="H29" s="5" t="s">
        <v>50</v>
      </c>
      <c r="I29" s="3">
        <v>10</v>
      </c>
      <c r="J29" s="3">
        <f t="shared" si="0"/>
        <v>2027</v>
      </c>
      <c r="K29" s="12">
        <v>19925</v>
      </c>
      <c r="L29" s="12">
        <f t="shared" si="1"/>
        <v>19925</v>
      </c>
      <c r="M29" s="13">
        <f t="shared" si="2"/>
        <v>166.04166666666666</v>
      </c>
      <c r="N29" s="13">
        <f t="shared" si="3"/>
        <v>1992.5</v>
      </c>
      <c r="O29" s="14">
        <v>0.78480000000000005</v>
      </c>
      <c r="P29" s="13">
        <f t="shared" si="4"/>
        <v>1563.7140000000002</v>
      </c>
      <c r="Q29" s="12">
        <f t="shared" si="9"/>
        <v>260.61900000011855</v>
      </c>
      <c r="R29" s="12">
        <f t="shared" si="10"/>
        <v>1824.3330000001188</v>
      </c>
      <c r="S29" s="12">
        <f t="shared" si="11"/>
        <v>14594.663999999882</v>
      </c>
      <c r="T29" s="12">
        <f t="shared" si="12"/>
        <v>13812.806999999882</v>
      </c>
      <c r="U29" s="13">
        <f t="shared" si="5"/>
        <v>2017.0833333333333</v>
      </c>
      <c r="V29" s="3">
        <f t="shared" si="6"/>
        <v>2018.25</v>
      </c>
      <c r="W29" s="15">
        <f t="shared" si="7"/>
        <v>2027.0833333333333</v>
      </c>
      <c r="X29" s="1">
        <f t="shared" si="8"/>
        <v>2017.25</v>
      </c>
    </row>
    <row r="30" spans="3:24">
      <c r="C30" s="3" t="s">
        <v>67</v>
      </c>
      <c r="D30" s="3">
        <v>2017</v>
      </c>
      <c r="E30" s="3">
        <v>2</v>
      </c>
      <c r="F30" s="11">
        <v>0</v>
      </c>
      <c r="H30" s="5" t="s">
        <v>50</v>
      </c>
      <c r="I30" s="3">
        <v>10</v>
      </c>
      <c r="J30" s="3">
        <f t="shared" si="0"/>
        <v>2027</v>
      </c>
      <c r="K30" s="12">
        <v>17620</v>
      </c>
      <c r="L30" s="12">
        <f t="shared" si="1"/>
        <v>17620</v>
      </c>
      <c r="M30" s="13">
        <f t="shared" si="2"/>
        <v>146.83333333333334</v>
      </c>
      <c r="N30" s="13">
        <f t="shared" si="3"/>
        <v>1762</v>
      </c>
      <c r="O30" s="14">
        <v>0.78480000000000005</v>
      </c>
      <c r="P30" s="13">
        <f t="shared" si="4"/>
        <v>1382.8176000000001</v>
      </c>
      <c r="Q30" s="12">
        <f t="shared" si="9"/>
        <v>230.46960000010483</v>
      </c>
      <c r="R30" s="12">
        <f t="shared" si="10"/>
        <v>1613.2872000001048</v>
      </c>
      <c r="S30" s="12">
        <f t="shared" si="11"/>
        <v>12906.297599999896</v>
      </c>
      <c r="T30" s="12">
        <f t="shared" si="12"/>
        <v>12214.888799999897</v>
      </c>
      <c r="U30" s="13">
        <f t="shared" si="5"/>
        <v>2017.0833333333333</v>
      </c>
      <c r="V30" s="3">
        <f t="shared" si="6"/>
        <v>2018.25</v>
      </c>
      <c r="W30" s="15">
        <f t="shared" si="7"/>
        <v>2027.0833333333333</v>
      </c>
      <c r="X30" s="1">
        <f t="shared" si="8"/>
        <v>2017.25</v>
      </c>
    </row>
    <row r="31" spans="3:24">
      <c r="C31" s="3" t="s">
        <v>68</v>
      </c>
      <c r="D31" s="3">
        <v>2017</v>
      </c>
      <c r="E31" s="3">
        <v>10</v>
      </c>
      <c r="F31" s="11">
        <v>0</v>
      </c>
      <c r="H31" s="5" t="s">
        <v>50</v>
      </c>
      <c r="I31" s="3">
        <v>10</v>
      </c>
      <c r="J31" s="3">
        <f t="shared" si="0"/>
        <v>2027</v>
      </c>
      <c r="K31" s="12">
        <v>15000</v>
      </c>
      <c r="L31" s="12">
        <f t="shared" si="1"/>
        <v>15000</v>
      </c>
      <c r="M31" s="13">
        <f t="shared" si="2"/>
        <v>125</v>
      </c>
      <c r="N31" s="13">
        <f t="shared" si="3"/>
        <v>750</v>
      </c>
      <c r="O31" s="14">
        <v>0.78480000000000005</v>
      </c>
      <c r="P31" s="13">
        <f t="shared" si="4"/>
        <v>588.6</v>
      </c>
      <c r="Q31" s="12">
        <f t="shared" si="9"/>
        <v>0</v>
      </c>
      <c r="R31" s="12">
        <f t="shared" si="10"/>
        <v>588.6</v>
      </c>
      <c r="S31" s="12">
        <f t="shared" si="11"/>
        <v>11477.7</v>
      </c>
      <c r="T31" s="12">
        <f t="shared" si="12"/>
        <v>11183.4</v>
      </c>
      <c r="U31" s="13">
        <f t="shared" si="5"/>
        <v>2017.75</v>
      </c>
      <c r="V31" s="3">
        <f t="shared" si="6"/>
        <v>2018.25</v>
      </c>
      <c r="W31" s="15">
        <f t="shared" si="7"/>
        <v>2027.75</v>
      </c>
      <c r="X31" s="1">
        <f t="shared" si="8"/>
        <v>2017.25</v>
      </c>
    </row>
    <row r="32" spans="3:24">
      <c r="C32" s="3" t="s">
        <v>69</v>
      </c>
      <c r="D32" s="3">
        <v>2017</v>
      </c>
      <c r="E32" s="3">
        <v>10</v>
      </c>
      <c r="F32" s="11">
        <v>0</v>
      </c>
      <c r="H32" s="5" t="s">
        <v>50</v>
      </c>
      <c r="I32" s="3">
        <v>10</v>
      </c>
      <c r="J32" s="3">
        <f t="shared" si="0"/>
        <v>2027</v>
      </c>
      <c r="K32" s="12">
        <v>20411</v>
      </c>
      <c r="L32" s="12">
        <f t="shared" si="1"/>
        <v>20411</v>
      </c>
      <c r="M32" s="13">
        <f t="shared" si="2"/>
        <v>170.09166666666667</v>
      </c>
      <c r="N32" s="13">
        <f t="shared" si="3"/>
        <v>1020.55</v>
      </c>
      <c r="O32" s="14">
        <v>0.78480000000000005</v>
      </c>
      <c r="P32" s="13">
        <f t="shared" si="4"/>
        <v>800.92764</v>
      </c>
      <c r="Q32" s="12">
        <f t="shared" si="9"/>
        <v>0</v>
      </c>
      <c r="R32" s="12">
        <f t="shared" si="10"/>
        <v>800.92764</v>
      </c>
      <c r="S32" s="12">
        <f t="shared" si="11"/>
        <v>15618.08898</v>
      </c>
      <c r="T32" s="12">
        <f t="shared" si="12"/>
        <v>15217.625160000001</v>
      </c>
      <c r="U32" s="13">
        <f t="shared" si="5"/>
        <v>2017.75</v>
      </c>
      <c r="V32" s="3">
        <f t="shared" si="6"/>
        <v>2018.25</v>
      </c>
      <c r="W32" s="15">
        <f t="shared" si="7"/>
        <v>2027.75</v>
      </c>
      <c r="X32" s="1">
        <f t="shared" si="8"/>
        <v>2017.25</v>
      </c>
    </row>
    <row r="33" spans="3:24">
      <c r="F33" s="11"/>
      <c r="H33" s="5"/>
      <c r="K33" s="12"/>
      <c r="L33" s="12"/>
      <c r="M33" s="13"/>
      <c r="N33" s="13"/>
      <c r="O33" s="14"/>
      <c r="P33" s="13"/>
      <c r="Q33" s="12"/>
      <c r="R33" s="12"/>
      <c r="S33" s="12"/>
      <c r="T33" s="12"/>
      <c r="U33" s="13"/>
      <c r="W33" s="15"/>
    </row>
    <row r="34" spans="3:24">
      <c r="C34" s="3" t="s">
        <v>16</v>
      </c>
      <c r="F34" s="11"/>
      <c r="H34" s="5"/>
      <c r="K34" s="12">
        <f>SUM(K13:K33)</f>
        <v>410746.68</v>
      </c>
      <c r="L34" s="12">
        <f>SUM(L13:L33)</f>
        <v>410746.68</v>
      </c>
      <c r="M34" s="12">
        <f>SUM(M13:M33)</f>
        <v>3422.8890000000006</v>
      </c>
      <c r="N34" s="13">
        <f>IF(OR(U34&gt;V34,W34&lt;X34),0,IF(AND(W34&gt;=X34,W34&lt;=V34),M34*((W34-X34)*12),IF(AND(X34&lt;=U34,V34&gt;=U34),((V34-U34)*12)*M34,IF(W34&gt;V34,12*M34,0))))</f>
        <v>0</v>
      </c>
      <c r="O34" s="12"/>
      <c r="P34" s="12">
        <f t="shared" ref="P34:S34" si="13">SUM(P13:P33)</f>
        <v>22512.574245600001</v>
      </c>
      <c r="Q34" s="12">
        <f t="shared" si="13"/>
        <v>132945.15165359993</v>
      </c>
      <c r="R34" s="12">
        <f t="shared" si="13"/>
        <v>155457.72589919993</v>
      </c>
      <c r="S34" s="12">
        <f t="shared" si="13"/>
        <v>178152.55568760014</v>
      </c>
      <c r="T34" s="12">
        <f>SUM(T12:T33)</f>
        <v>166896.26856480009</v>
      </c>
      <c r="U34" s="13"/>
      <c r="W34" s="15"/>
    </row>
    <row r="35" spans="3:24">
      <c r="U35" s="13"/>
      <c r="W35" s="15"/>
    </row>
    <row r="36" spans="3:24">
      <c r="C36" s="5" t="s">
        <v>70</v>
      </c>
      <c r="F36" s="11"/>
      <c r="H36" s="5"/>
      <c r="K36" s="12"/>
      <c r="L36" s="12"/>
      <c r="M36" s="13"/>
      <c r="N36" s="13"/>
      <c r="O36" s="14"/>
      <c r="P36" s="13"/>
      <c r="Q36" s="12"/>
      <c r="R36" s="12"/>
      <c r="S36" s="12"/>
      <c r="T36" s="12"/>
      <c r="U36" s="13"/>
      <c r="W36" s="15"/>
    </row>
    <row r="37" spans="3:24">
      <c r="C37" s="3" t="s">
        <v>71</v>
      </c>
      <c r="D37" s="3">
        <v>2007</v>
      </c>
      <c r="E37" s="3">
        <v>1</v>
      </c>
      <c r="F37" s="11">
        <v>0</v>
      </c>
      <c r="H37" s="5" t="s">
        <v>50</v>
      </c>
      <c r="I37" s="3">
        <v>10</v>
      </c>
      <c r="J37" s="3">
        <f t="shared" ref="J37:J61" si="14">+D37+I37</f>
        <v>2017</v>
      </c>
      <c r="K37" s="12">
        <v>4200</v>
      </c>
      <c r="L37" s="12">
        <f t="shared" ref="L37:L100" si="15">K37-K37*F37</f>
        <v>4200</v>
      </c>
      <c r="M37" s="13">
        <f t="shared" ref="M37:M100" si="16">L37/I37/12</f>
        <v>35</v>
      </c>
      <c r="N37" s="13">
        <f t="shared" ref="N37:N100" si="17">IF(OR(U37&gt;V37,W37&lt;X37),0,IF(AND(W37&gt;=X37,W37&lt;=V37),M37*((W37-X37)*12),IF(AND(X37&lt;=U37,V37&gt;=U37),((V37-U37)*12)*M37,IF(W37&gt;V37,12*M37,0))))</f>
        <v>0</v>
      </c>
      <c r="O37" s="14">
        <v>0.81730000000000003</v>
      </c>
      <c r="P37" s="13">
        <f t="shared" ref="P37:P100" si="18">O37*SUM(N37:N37)</f>
        <v>0</v>
      </c>
      <c r="Q37" s="12">
        <f t="shared" ref="Q37:Q100" si="19">IF(U37&gt;V37,0,IF(W37&lt;X37,L37,IF(AND(W37&gt;=X37,W37&lt;=V37),(L37-N37),IF(AND(X37&lt;=U37,V37&gt;=U37),0,IF(W37&gt;V37,((X37-U37)*12)*M37,0)))))*O37</f>
        <v>3432.6600000000003</v>
      </c>
      <c r="R37" s="12">
        <f t="shared" ref="R37:R100" si="20">+Q37+P37</f>
        <v>3432.6600000000003</v>
      </c>
      <c r="S37" s="12">
        <f t="shared" ref="S37:S100" si="21">+((K37*O37*2)-Q37-R37)/2</f>
        <v>0</v>
      </c>
      <c r="T37" s="12">
        <f t="shared" ref="T37:T100" si="22">+(K37*O37)-R37</f>
        <v>0</v>
      </c>
      <c r="U37" s="13">
        <f t="shared" ref="U37:U100" si="23">$D37+(($E37-1)/12)</f>
        <v>2007</v>
      </c>
      <c r="V37" s="3">
        <f t="shared" ref="V37:V100" si="24">($I$5+1)-($I$2/12)</f>
        <v>2018.25</v>
      </c>
      <c r="W37" s="15">
        <f t="shared" ref="W37:W100" si="25">$J37+(($E37-1)/12)</f>
        <v>2017</v>
      </c>
      <c r="X37" s="1">
        <f t="shared" ref="X37:X100" si="26">$I$4+($I$3/12)</f>
        <v>2017.25</v>
      </c>
    </row>
    <row r="38" spans="3:24">
      <c r="C38" s="3" t="s">
        <v>72</v>
      </c>
      <c r="D38" s="3">
        <v>2007</v>
      </c>
      <c r="E38" s="3">
        <v>3</v>
      </c>
      <c r="F38" s="11">
        <v>0</v>
      </c>
      <c r="H38" s="5" t="s">
        <v>50</v>
      </c>
      <c r="I38" s="3">
        <v>10</v>
      </c>
      <c r="J38" s="3">
        <f t="shared" si="14"/>
        <v>2017</v>
      </c>
      <c r="K38" s="12">
        <v>3975</v>
      </c>
      <c r="L38" s="12">
        <f t="shared" si="15"/>
        <v>3975</v>
      </c>
      <c r="M38" s="13">
        <f t="shared" si="16"/>
        <v>33.125</v>
      </c>
      <c r="N38" s="13">
        <f t="shared" si="17"/>
        <v>0</v>
      </c>
      <c r="O38" s="14">
        <v>0.81730000000000003</v>
      </c>
      <c r="P38" s="13">
        <f t="shared" si="18"/>
        <v>0</v>
      </c>
      <c r="Q38" s="12">
        <f t="shared" si="19"/>
        <v>3248.7674999999999</v>
      </c>
      <c r="R38" s="12">
        <f t="shared" si="20"/>
        <v>3248.7674999999999</v>
      </c>
      <c r="S38" s="12">
        <f t="shared" si="21"/>
        <v>0</v>
      </c>
      <c r="T38" s="12">
        <f t="shared" si="22"/>
        <v>0</v>
      </c>
      <c r="U38" s="13">
        <f t="shared" si="23"/>
        <v>2007.1666666666667</v>
      </c>
      <c r="V38" s="3">
        <f t="shared" si="24"/>
        <v>2018.25</v>
      </c>
      <c r="W38" s="15">
        <f t="shared" si="25"/>
        <v>2017.1666666666667</v>
      </c>
      <c r="X38" s="1">
        <f t="shared" si="26"/>
        <v>2017.25</v>
      </c>
    </row>
    <row r="39" spans="3:24">
      <c r="C39" s="3" t="s">
        <v>73</v>
      </c>
      <c r="D39" s="3">
        <v>2007</v>
      </c>
      <c r="E39" s="3">
        <v>3</v>
      </c>
      <c r="F39" s="11">
        <v>0</v>
      </c>
      <c r="H39" s="5" t="s">
        <v>50</v>
      </c>
      <c r="I39" s="3">
        <v>10</v>
      </c>
      <c r="J39" s="3">
        <f t="shared" si="14"/>
        <v>2017</v>
      </c>
      <c r="K39" s="12">
        <v>2825</v>
      </c>
      <c r="L39" s="12">
        <f t="shared" si="15"/>
        <v>2825</v>
      </c>
      <c r="M39" s="13">
        <f t="shared" si="16"/>
        <v>23.541666666666668</v>
      </c>
      <c r="N39" s="13">
        <f t="shared" si="17"/>
        <v>0</v>
      </c>
      <c r="O39" s="14">
        <v>0.81730000000000003</v>
      </c>
      <c r="P39" s="13">
        <f t="shared" si="18"/>
        <v>0</v>
      </c>
      <c r="Q39" s="12">
        <f t="shared" si="19"/>
        <v>2308.8724999999999</v>
      </c>
      <c r="R39" s="12">
        <f t="shared" si="20"/>
        <v>2308.8724999999999</v>
      </c>
      <c r="S39" s="12">
        <f t="shared" si="21"/>
        <v>0</v>
      </c>
      <c r="T39" s="12">
        <f t="shared" si="22"/>
        <v>0</v>
      </c>
      <c r="U39" s="13">
        <f t="shared" si="23"/>
        <v>2007.1666666666667</v>
      </c>
      <c r="V39" s="3">
        <f t="shared" si="24"/>
        <v>2018.25</v>
      </c>
      <c r="W39" s="15">
        <f t="shared" si="25"/>
        <v>2017.1666666666667</v>
      </c>
      <c r="X39" s="1">
        <f t="shared" si="26"/>
        <v>2017.25</v>
      </c>
    </row>
    <row r="40" spans="3:24">
      <c r="C40" s="3" t="s">
        <v>74</v>
      </c>
      <c r="D40" s="3">
        <v>2007</v>
      </c>
      <c r="E40" s="3">
        <v>5</v>
      </c>
      <c r="F40" s="11">
        <v>0</v>
      </c>
      <c r="H40" s="5" t="s">
        <v>50</v>
      </c>
      <c r="I40" s="3">
        <v>10</v>
      </c>
      <c r="J40" s="3">
        <f t="shared" si="14"/>
        <v>2017</v>
      </c>
      <c r="K40" s="12">
        <v>1863.57</v>
      </c>
      <c r="L40" s="12">
        <f t="shared" si="15"/>
        <v>1863.57</v>
      </c>
      <c r="M40" s="13">
        <f t="shared" si="16"/>
        <v>15.52975</v>
      </c>
      <c r="N40" s="13">
        <f t="shared" si="17"/>
        <v>15.529749999985876</v>
      </c>
      <c r="O40" s="14">
        <v>0.81730000000000003</v>
      </c>
      <c r="P40" s="13">
        <f t="shared" si="18"/>
        <v>12.692464674988457</v>
      </c>
      <c r="Q40" s="12">
        <f t="shared" si="19"/>
        <v>1510.4032963250115</v>
      </c>
      <c r="R40" s="12">
        <f t="shared" si="20"/>
        <v>1523.095761</v>
      </c>
      <c r="S40" s="12">
        <f t="shared" si="21"/>
        <v>6.3462323374942571</v>
      </c>
      <c r="T40" s="12">
        <f t="shared" si="22"/>
        <v>0</v>
      </c>
      <c r="U40" s="13">
        <f t="shared" si="23"/>
        <v>2007.3333333333333</v>
      </c>
      <c r="V40" s="3">
        <f t="shared" si="24"/>
        <v>2018.25</v>
      </c>
      <c r="W40" s="15">
        <f t="shared" si="25"/>
        <v>2017.3333333333333</v>
      </c>
      <c r="X40" s="1">
        <f t="shared" si="26"/>
        <v>2017.25</v>
      </c>
    </row>
    <row r="41" spans="3:24">
      <c r="C41" s="3" t="s">
        <v>75</v>
      </c>
      <c r="D41" s="3">
        <v>2007</v>
      </c>
      <c r="E41" s="3">
        <v>5</v>
      </c>
      <c r="F41" s="11">
        <v>0</v>
      </c>
      <c r="H41" s="5" t="s">
        <v>50</v>
      </c>
      <c r="I41" s="3">
        <v>10</v>
      </c>
      <c r="J41" s="3">
        <f t="shared" si="14"/>
        <v>2017</v>
      </c>
      <c r="K41" s="12">
        <v>4181.1000000000004</v>
      </c>
      <c r="L41" s="12">
        <f t="shared" si="15"/>
        <v>4181.1000000000004</v>
      </c>
      <c r="M41" s="13">
        <f t="shared" si="16"/>
        <v>34.842500000000001</v>
      </c>
      <c r="N41" s="13">
        <f t="shared" si="17"/>
        <v>34.842499999968311</v>
      </c>
      <c r="O41" s="14">
        <v>0.81730000000000003</v>
      </c>
      <c r="P41" s="13">
        <f t="shared" si="18"/>
        <v>28.4767752499741</v>
      </c>
      <c r="Q41" s="12">
        <f t="shared" si="19"/>
        <v>3388.7362547500265</v>
      </c>
      <c r="R41" s="12">
        <f t="shared" si="20"/>
        <v>3417.2130300000008</v>
      </c>
      <c r="S41" s="12">
        <f t="shared" si="21"/>
        <v>14.238387624986672</v>
      </c>
      <c r="T41" s="12">
        <f t="shared" si="22"/>
        <v>0</v>
      </c>
      <c r="U41" s="13">
        <f t="shared" si="23"/>
        <v>2007.3333333333333</v>
      </c>
      <c r="V41" s="3">
        <f t="shared" si="24"/>
        <v>2018.25</v>
      </c>
      <c r="W41" s="15">
        <f t="shared" si="25"/>
        <v>2017.3333333333333</v>
      </c>
      <c r="X41" s="1">
        <f t="shared" si="26"/>
        <v>2017.25</v>
      </c>
    </row>
    <row r="42" spans="3:24">
      <c r="C42" s="3" t="s">
        <v>76</v>
      </c>
      <c r="D42" s="3">
        <v>2007</v>
      </c>
      <c r="E42" s="3">
        <v>5</v>
      </c>
      <c r="F42" s="11">
        <v>0</v>
      </c>
      <c r="H42" s="5" t="s">
        <v>50</v>
      </c>
      <c r="I42" s="3">
        <v>10</v>
      </c>
      <c r="J42" s="3">
        <f t="shared" si="14"/>
        <v>2017</v>
      </c>
      <c r="K42" s="12">
        <v>4995.6000000000004</v>
      </c>
      <c r="L42" s="12">
        <f t="shared" si="15"/>
        <v>4995.6000000000004</v>
      </c>
      <c r="M42" s="13">
        <f t="shared" si="16"/>
        <v>41.63</v>
      </c>
      <c r="N42" s="13">
        <f t="shared" si="17"/>
        <v>41.629999999962138</v>
      </c>
      <c r="O42" s="14">
        <v>0.81730000000000003</v>
      </c>
      <c r="P42" s="13">
        <f t="shared" si="18"/>
        <v>34.024198999969059</v>
      </c>
      <c r="Q42" s="12">
        <f t="shared" si="19"/>
        <v>4048.8796810000317</v>
      </c>
      <c r="R42" s="12">
        <f t="shared" si="20"/>
        <v>4082.9038800000008</v>
      </c>
      <c r="S42" s="12">
        <f t="shared" si="21"/>
        <v>17.012099499983833</v>
      </c>
      <c r="T42" s="12">
        <f t="shared" si="22"/>
        <v>0</v>
      </c>
      <c r="U42" s="13">
        <f t="shared" si="23"/>
        <v>2007.3333333333333</v>
      </c>
      <c r="V42" s="3">
        <f t="shared" si="24"/>
        <v>2018.25</v>
      </c>
      <c r="W42" s="15">
        <f t="shared" si="25"/>
        <v>2017.3333333333333</v>
      </c>
      <c r="X42" s="1">
        <f t="shared" si="26"/>
        <v>2017.25</v>
      </c>
    </row>
    <row r="43" spans="3:24">
      <c r="C43" s="3" t="s">
        <v>77</v>
      </c>
      <c r="D43" s="3">
        <v>2007</v>
      </c>
      <c r="E43" s="3">
        <v>5</v>
      </c>
      <c r="F43" s="11">
        <v>0</v>
      </c>
      <c r="H43" s="5" t="s">
        <v>50</v>
      </c>
      <c r="I43" s="3">
        <v>10</v>
      </c>
      <c r="J43" s="3">
        <f t="shared" si="14"/>
        <v>2017</v>
      </c>
      <c r="K43" s="12">
        <v>2742.2000000000003</v>
      </c>
      <c r="L43" s="12">
        <f t="shared" si="15"/>
        <v>2742.2000000000003</v>
      </c>
      <c r="M43" s="13">
        <f t="shared" si="16"/>
        <v>22.85166666666667</v>
      </c>
      <c r="N43" s="13">
        <f t="shared" si="17"/>
        <v>22.851666666645887</v>
      </c>
      <c r="O43" s="14">
        <v>0.81730000000000003</v>
      </c>
      <c r="P43" s="13">
        <f t="shared" si="18"/>
        <v>18.676667166649683</v>
      </c>
      <c r="Q43" s="12">
        <f t="shared" si="19"/>
        <v>2222.5233928333505</v>
      </c>
      <c r="R43" s="12">
        <f t="shared" si="20"/>
        <v>2241.2000600000001</v>
      </c>
      <c r="S43" s="12">
        <f t="shared" si="21"/>
        <v>9.3383335833248111</v>
      </c>
      <c r="T43" s="12">
        <f t="shared" si="22"/>
        <v>0</v>
      </c>
      <c r="U43" s="13">
        <f t="shared" si="23"/>
        <v>2007.3333333333333</v>
      </c>
      <c r="V43" s="3">
        <f t="shared" si="24"/>
        <v>2018.25</v>
      </c>
      <c r="W43" s="15">
        <f t="shared" si="25"/>
        <v>2017.3333333333333</v>
      </c>
      <c r="X43" s="1">
        <f t="shared" si="26"/>
        <v>2017.25</v>
      </c>
    </row>
    <row r="44" spans="3:24">
      <c r="C44" s="3" t="s">
        <v>78</v>
      </c>
      <c r="D44" s="3">
        <v>2007</v>
      </c>
      <c r="E44" s="3">
        <v>6</v>
      </c>
      <c r="F44" s="11">
        <v>0</v>
      </c>
      <c r="H44" s="5" t="s">
        <v>50</v>
      </c>
      <c r="I44" s="3">
        <v>10</v>
      </c>
      <c r="J44" s="3">
        <f t="shared" si="14"/>
        <v>2017</v>
      </c>
      <c r="K44" s="12">
        <v>3475.2000000000003</v>
      </c>
      <c r="L44" s="12">
        <f t="shared" si="15"/>
        <v>3475.2000000000003</v>
      </c>
      <c r="M44" s="13">
        <f t="shared" si="16"/>
        <v>28.960000000000004</v>
      </c>
      <c r="N44" s="13">
        <f t="shared" si="17"/>
        <v>57.920000000026349</v>
      </c>
      <c r="O44" s="14">
        <v>0.81730000000000003</v>
      </c>
      <c r="P44" s="13">
        <f t="shared" si="18"/>
        <v>47.33801600002154</v>
      </c>
      <c r="Q44" s="12">
        <f t="shared" si="19"/>
        <v>2792.9429439999785</v>
      </c>
      <c r="R44" s="12">
        <f t="shared" si="20"/>
        <v>2840.2809600000001</v>
      </c>
      <c r="S44" s="12">
        <f t="shared" si="21"/>
        <v>23.669008000011218</v>
      </c>
      <c r="T44" s="12">
        <f t="shared" si="22"/>
        <v>0</v>
      </c>
      <c r="U44" s="13">
        <f t="shared" si="23"/>
        <v>2007.4166666666667</v>
      </c>
      <c r="V44" s="3">
        <f t="shared" si="24"/>
        <v>2018.25</v>
      </c>
      <c r="W44" s="15">
        <f t="shared" si="25"/>
        <v>2017.4166666666667</v>
      </c>
      <c r="X44" s="1">
        <f t="shared" si="26"/>
        <v>2017.25</v>
      </c>
    </row>
    <row r="45" spans="3:24">
      <c r="C45" s="3" t="s">
        <v>79</v>
      </c>
      <c r="D45" s="3">
        <v>2007</v>
      </c>
      <c r="E45" s="3">
        <v>6</v>
      </c>
      <c r="F45" s="11">
        <v>0</v>
      </c>
      <c r="H45" s="5" t="s">
        <v>50</v>
      </c>
      <c r="I45" s="3">
        <v>10</v>
      </c>
      <c r="J45" s="3">
        <f t="shared" si="14"/>
        <v>2017</v>
      </c>
      <c r="K45" s="12">
        <v>5089</v>
      </c>
      <c r="L45" s="12">
        <f t="shared" si="15"/>
        <v>5089</v>
      </c>
      <c r="M45" s="13">
        <f t="shared" si="16"/>
        <v>42.408333333333331</v>
      </c>
      <c r="N45" s="13">
        <f t="shared" si="17"/>
        <v>84.816666666705231</v>
      </c>
      <c r="O45" s="14">
        <v>0.81730000000000003</v>
      </c>
      <c r="P45" s="13">
        <f t="shared" si="18"/>
        <v>69.320661666698186</v>
      </c>
      <c r="Q45" s="12">
        <f t="shared" si="19"/>
        <v>4089.9190383333021</v>
      </c>
      <c r="R45" s="12">
        <f t="shared" si="20"/>
        <v>4159.2397000000001</v>
      </c>
      <c r="S45" s="12">
        <f t="shared" si="21"/>
        <v>34.66033083334878</v>
      </c>
      <c r="T45" s="12">
        <f t="shared" si="22"/>
        <v>0</v>
      </c>
      <c r="U45" s="13">
        <f t="shared" si="23"/>
        <v>2007.4166666666667</v>
      </c>
      <c r="V45" s="3">
        <f t="shared" si="24"/>
        <v>2018.25</v>
      </c>
      <c r="W45" s="15">
        <f t="shared" si="25"/>
        <v>2017.4166666666667</v>
      </c>
      <c r="X45" s="1">
        <f t="shared" si="26"/>
        <v>2017.25</v>
      </c>
    </row>
    <row r="46" spans="3:24">
      <c r="C46" s="3" t="s">
        <v>80</v>
      </c>
      <c r="D46" s="3">
        <v>2007</v>
      </c>
      <c r="E46" s="3">
        <v>7</v>
      </c>
      <c r="F46" s="11">
        <v>0</v>
      </c>
      <c r="H46" s="5" t="s">
        <v>50</v>
      </c>
      <c r="I46" s="3">
        <v>10</v>
      </c>
      <c r="J46" s="3">
        <f t="shared" si="14"/>
        <v>2017</v>
      </c>
      <c r="K46" s="12">
        <v>7525.9800000000005</v>
      </c>
      <c r="L46" s="12">
        <f t="shared" si="15"/>
        <v>7525.9800000000005</v>
      </c>
      <c r="M46" s="13">
        <f t="shared" si="16"/>
        <v>62.716500000000003</v>
      </c>
      <c r="N46" s="13">
        <f t="shared" si="17"/>
        <v>188.14950000000002</v>
      </c>
      <c r="O46" s="14">
        <v>0.81730000000000003</v>
      </c>
      <c r="P46" s="13">
        <f t="shared" si="18"/>
        <v>153.77458635000002</v>
      </c>
      <c r="Q46" s="12">
        <f t="shared" si="19"/>
        <v>5997.2088676499998</v>
      </c>
      <c r="R46" s="12">
        <f t="shared" si="20"/>
        <v>6150.9834540000002</v>
      </c>
      <c r="S46" s="12">
        <f t="shared" si="21"/>
        <v>76.887293175000195</v>
      </c>
      <c r="T46" s="12">
        <f t="shared" si="22"/>
        <v>0</v>
      </c>
      <c r="U46" s="13">
        <f t="shared" si="23"/>
        <v>2007.5</v>
      </c>
      <c r="V46" s="3">
        <f t="shared" si="24"/>
        <v>2018.25</v>
      </c>
      <c r="W46" s="15">
        <f t="shared" si="25"/>
        <v>2017.5</v>
      </c>
      <c r="X46" s="1">
        <f t="shared" si="26"/>
        <v>2017.25</v>
      </c>
    </row>
    <row r="47" spans="3:24">
      <c r="C47" s="3" t="s">
        <v>81</v>
      </c>
      <c r="D47" s="3">
        <v>2007</v>
      </c>
      <c r="E47" s="3">
        <v>7</v>
      </c>
      <c r="F47" s="11">
        <v>0</v>
      </c>
      <c r="H47" s="5" t="s">
        <v>50</v>
      </c>
      <c r="I47" s="3">
        <v>10</v>
      </c>
      <c r="J47" s="3">
        <f t="shared" si="14"/>
        <v>2017</v>
      </c>
      <c r="K47" s="12">
        <v>5402.85</v>
      </c>
      <c r="L47" s="12">
        <f t="shared" si="15"/>
        <v>5402.85</v>
      </c>
      <c r="M47" s="13">
        <f t="shared" si="16"/>
        <v>45.023750000000007</v>
      </c>
      <c r="N47" s="13">
        <f t="shared" si="17"/>
        <v>135.07125000000002</v>
      </c>
      <c r="O47" s="14">
        <v>0.81730000000000003</v>
      </c>
      <c r="P47" s="13">
        <f t="shared" si="18"/>
        <v>110.39373262500003</v>
      </c>
      <c r="Q47" s="12">
        <f t="shared" si="19"/>
        <v>4305.3555723750005</v>
      </c>
      <c r="R47" s="12">
        <f t="shared" si="20"/>
        <v>4415.7493050000003</v>
      </c>
      <c r="S47" s="12">
        <f t="shared" si="21"/>
        <v>55.196866312499878</v>
      </c>
      <c r="T47" s="12">
        <f t="shared" si="22"/>
        <v>0</v>
      </c>
      <c r="U47" s="13">
        <f t="shared" si="23"/>
        <v>2007.5</v>
      </c>
      <c r="V47" s="3">
        <f t="shared" si="24"/>
        <v>2018.25</v>
      </c>
      <c r="W47" s="15">
        <f t="shared" si="25"/>
        <v>2017.5</v>
      </c>
      <c r="X47" s="1">
        <f t="shared" si="26"/>
        <v>2017.25</v>
      </c>
    </row>
    <row r="48" spans="3:24">
      <c r="C48" s="3" t="s">
        <v>82</v>
      </c>
      <c r="D48" s="3">
        <v>2007</v>
      </c>
      <c r="E48" s="3">
        <v>8</v>
      </c>
      <c r="F48" s="11">
        <v>0</v>
      </c>
      <c r="H48" s="5" t="s">
        <v>50</v>
      </c>
      <c r="I48" s="3">
        <v>10</v>
      </c>
      <c r="J48" s="3">
        <f t="shared" si="14"/>
        <v>2017</v>
      </c>
      <c r="K48" s="12">
        <v>13900.800000000001</v>
      </c>
      <c r="L48" s="12">
        <f t="shared" si="15"/>
        <v>13900.800000000001</v>
      </c>
      <c r="M48" s="13">
        <f t="shared" si="16"/>
        <v>115.84000000000002</v>
      </c>
      <c r="N48" s="13">
        <f t="shared" si="17"/>
        <v>463.35999999989474</v>
      </c>
      <c r="O48" s="14">
        <v>0.81730000000000003</v>
      </c>
      <c r="P48" s="13">
        <f t="shared" si="18"/>
        <v>378.70412799991396</v>
      </c>
      <c r="Q48" s="12">
        <f t="shared" si="19"/>
        <v>10982.419712000086</v>
      </c>
      <c r="R48" s="12">
        <f t="shared" si="20"/>
        <v>11361.12384</v>
      </c>
      <c r="S48" s="12">
        <f t="shared" si="21"/>
        <v>189.35206399995877</v>
      </c>
      <c r="T48" s="12">
        <f t="shared" si="22"/>
        <v>0</v>
      </c>
      <c r="U48" s="13">
        <f t="shared" si="23"/>
        <v>2007.5833333333333</v>
      </c>
      <c r="V48" s="3">
        <f t="shared" si="24"/>
        <v>2018.25</v>
      </c>
      <c r="W48" s="15">
        <f t="shared" si="25"/>
        <v>2017.5833333333333</v>
      </c>
      <c r="X48" s="1">
        <f t="shared" si="26"/>
        <v>2017.25</v>
      </c>
    </row>
    <row r="49" spans="3:24">
      <c r="C49" s="3" t="s">
        <v>83</v>
      </c>
      <c r="D49" s="3">
        <v>2007</v>
      </c>
      <c r="E49" s="3">
        <v>8</v>
      </c>
      <c r="F49" s="11">
        <v>0</v>
      </c>
      <c r="H49" s="5" t="s">
        <v>50</v>
      </c>
      <c r="I49" s="3">
        <v>10</v>
      </c>
      <c r="J49" s="3">
        <f t="shared" si="14"/>
        <v>2017</v>
      </c>
      <c r="K49" s="12">
        <v>10447.32</v>
      </c>
      <c r="L49" s="12">
        <f t="shared" si="15"/>
        <v>10447.32</v>
      </c>
      <c r="M49" s="13">
        <f t="shared" si="16"/>
        <v>87.060999999999993</v>
      </c>
      <c r="N49" s="13">
        <f t="shared" si="17"/>
        <v>348.24399999992079</v>
      </c>
      <c r="O49" s="14">
        <v>0.81730000000000003</v>
      </c>
      <c r="P49" s="13">
        <f t="shared" si="18"/>
        <v>284.61982119993525</v>
      </c>
      <c r="Q49" s="12">
        <f t="shared" si="19"/>
        <v>8253.9748148000654</v>
      </c>
      <c r="R49" s="12">
        <f t="shared" si="20"/>
        <v>8538.5946359999998</v>
      </c>
      <c r="S49" s="12">
        <f t="shared" si="21"/>
        <v>142.30991059996722</v>
      </c>
      <c r="T49" s="12">
        <f t="shared" si="22"/>
        <v>0</v>
      </c>
      <c r="U49" s="13">
        <f t="shared" si="23"/>
        <v>2007.5833333333333</v>
      </c>
      <c r="V49" s="3">
        <f t="shared" si="24"/>
        <v>2018.25</v>
      </c>
      <c r="W49" s="15">
        <f t="shared" si="25"/>
        <v>2017.5833333333333</v>
      </c>
      <c r="X49" s="1">
        <f t="shared" si="26"/>
        <v>2017.25</v>
      </c>
    </row>
    <row r="50" spans="3:24">
      <c r="C50" s="3" t="s">
        <v>84</v>
      </c>
      <c r="D50" s="3">
        <v>2007</v>
      </c>
      <c r="E50" s="3">
        <v>8</v>
      </c>
      <c r="F50" s="11">
        <v>0</v>
      </c>
      <c r="H50" s="5" t="s">
        <v>50</v>
      </c>
      <c r="I50" s="3">
        <v>10</v>
      </c>
      <c r="J50" s="3">
        <f t="shared" si="14"/>
        <v>2017</v>
      </c>
      <c r="K50" s="12">
        <v>12521.58</v>
      </c>
      <c r="L50" s="12">
        <f t="shared" si="15"/>
        <v>12521.58</v>
      </c>
      <c r="M50" s="13">
        <f t="shared" si="16"/>
        <v>104.34649999999999</v>
      </c>
      <c r="N50" s="13">
        <f t="shared" si="17"/>
        <v>417.38599999990504</v>
      </c>
      <c r="O50" s="14">
        <v>0.81730000000000003</v>
      </c>
      <c r="P50" s="13">
        <f t="shared" si="18"/>
        <v>341.1295777999224</v>
      </c>
      <c r="Q50" s="12">
        <f t="shared" si="19"/>
        <v>9892.757756200077</v>
      </c>
      <c r="R50" s="12">
        <f t="shared" si="20"/>
        <v>10233.887333999999</v>
      </c>
      <c r="S50" s="12">
        <f t="shared" si="21"/>
        <v>170.56478889996288</v>
      </c>
      <c r="T50" s="12">
        <f t="shared" si="22"/>
        <v>0</v>
      </c>
      <c r="U50" s="13">
        <f t="shared" si="23"/>
        <v>2007.5833333333333</v>
      </c>
      <c r="V50" s="3">
        <f t="shared" si="24"/>
        <v>2018.25</v>
      </c>
      <c r="W50" s="15">
        <f t="shared" si="25"/>
        <v>2017.5833333333333</v>
      </c>
      <c r="X50" s="1">
        <f t="shared" si="26"/>
        <v>2017.25</v>
      </c>
    </row>
    <row r="51" spans="3:24">
      <c r="C51" s="3" t="s">
        <v>85</v>
      </c>
      <c r="D51" s="3">
        <v>2007</v>
      </c>
      <c r="E51" s="3">
        <v>8</v>
      </c>
      <c r="F51" s="11">
        <v>0</v>
      </c>
      <c r="H51" s="5" t="s">
        <v>50</v>
      </c>
      <c r="I51" s="3">
        <v>10</v>
      </c>
      <c r="J51" s="3">
        <f t="shared" si="14"/>
        <v>2017</v>
      </c>
      <c r="K51" s="12">
        <v>5402.85</v>
      </c>
      <c r="L51" s="12">
        <f t="shared" si="15"/>
        <v>5402.85</v>
      </c>
      <c r="M51" s="13">
        <f t="shared" si="16"/>
        <v>45.023750000000007</v>
      </c>
      <c r="N51" s="13">
        <f t="shared" si="17"/>
        <v>180.09499999995907</v>
      </c>
      <c r="O51" s="14">
        <v>0.81730000000000003</v>
      </c>
      <c r="P51" s="13">
        <f t="shared" si="18"/>
        <v>147.19164349996655</v>
      </c>
      <c r="Q51" s="12">
        <f t="shared" si="19"/>
        <v>4268.5576615000336</v>
      </c>
      <c r="R51" s="12">
        <f t="shared" si="20"/>
        <v>4415.7493050000003</v>
      </c>
      <c r="S51" s="12">
        <f t="shared" si="21"/>
        <v>73.595821749983315</v>
      </c>
      <c r="T51" s="12">
        <f t="shared" si="22"/>
        <v>0</v>
      </c>
      <c r="U51" s="13">
        <f t="shared" si="23"/>
        <v>2007.5833333333333</v>
      </c>
      <c r="V51" s="3">
        <f t="shared" si="24"/>
        <v>2018.25</v>
      </c>
      <c r="W51" s="15">
        <f t="shared" si="25"/>
        <v>2017.5833333333333</v>
      </c>
      <c r="X51" s="1">
        <f t="shared" si="26"/>
        <v>2017.25</v>
      </c>
    </row>
    <row r="52" spans="3:24">
      <c r="C52" s="3" t="s">
        <v>86</v>
      </c>
      <c r="D52" s="3">
        <v>2007</v>
      </c>
      <c r="E52" s="3">
        <v>8</v>
      </c>
      <c r="F52" s="11">
        <v>0</v>
      </c>
      <c r="H52" s="5" t="s">
        <v>50</v>
      </c>
      <c r="I52" s="3">
        <v>10</v>
      </c>
      <c r="J52" s="3">
        <f t="shared" si="14"/>
        <v>2017</v>
      </c>
      <c r="K52" s="12">
        <v>6400</v>
      </c>
      <c r="L52" s="12">
        <f t="shared" si="15"/>
        <v>6400</v>
      </c>
      <c r="M52" s="13">
        <f t="shared" si="16"/>
        <v>53.333333333333336</v>
      </c>
      <c r="N52" s="13">
        <f t="shared" si="17"/>
        <v>213.33333333328483</v>
      </c>
      <c r="O52" s="14">
        <v>0.81730000000000003</v>
      </c>
      <c r="P52" s="13">
        <f t="shared" si="18"/>
        <v>174.3573333332937</v>
      </c>
      <c r="Q52" s="12">
        <f t="shared" si="19"/>
        <v>5056.3626666667069</v>
      </c>
      <c r="R52" s="12">
        <f t="shared" si="20"/>
        <v>5230.72</v>
      </c>
      <c r="S52" s="12">
        <f t="shared" si="21"/>
        <v>87.178666666646677</v>
      </c>
      <c r="T52" s="12">
        <f t="shared" si="22"/>
        <v>0</v>
      </c>
      <c r="U52" s="13">
        <f t="shared" si="23"/>
        <v>2007.5833333333333</v>
      </c>
      <c r="V52" s="3">
        <f t="shared" si="24"/>
        <v>2018.25</v>
      </c>
      <c r="W52" s="15">
        <f t="shared" si="25"/>
        <v>2017.5833333333333</v>
      </c>
      <c r="X52" s="1">
        <f t="shared" si="26"/>
        <v>2017.25</v>
      </c>
    </row>
    <row r="53" spans="3:24">
      <c r="C53" s="3" t="s">
        <v>87</v>
      </c>
      <c r="D53" s="3">
        <v>2007</v>
      </c>
      <c r="E53" s="3">
        <v>11</v>
      </c>
      <c r="F53" s="11">
        <v>0</v>
      </c>
      <c r="H53" s="5" t="s">
        <v>50</v>
      </c>
      <c r="I53" s="3">
        <v>10</v>
      </c>
      <c r="J53" s="3">
        <f t="shared" si="14"/>
        <v>2017</v>
      </c>
      <c r="K53" s="12">
        <v>5173</v>
      </c>
      <c r="L53" s="12">
        <f t="shared" si="15"/>
        <v>5173</v>
      </c>
      <c r="M53" s="13">
        <f t="shared" si="16"/>
        <v>43.108333333333327</v>
      </c>
      <c r="N53" s="13">
        <f t="shared" si="17"/>
        <v>301.7583333332941</v>
      </c>
      <c r="O53" s="14">
        <v>0.81730000000000003</v>
      </c>
      <c r="P53" s="13">
        <f t="shared" si="18"/>
        <v>246.62708583330127</v>
      </c>
      <c r="Q53" s="12">
        <f t="shared" si="19"/>
        <v>3981.2658141666989</v>
      </c>
      <c r="R53" s="12">
        <f t="shared" si="20"/>
        <v>4227.8928999999998</v>
      </c>
      <c r="S53" s="12">
        <f t="shared" si="21"/>
        <v>123.31354291665048</v>
      </c>
      <c r="T53" s="12">
        <f t="shared" si="22"/>
        <v>0</v>
      </c>
      <c r="U53" s="13">
        <f t="shared" si="23"/>
        <v>2007.8333333333333</v>
      </c>
      <c r="V53" s="3">
        <f t="shared" si="24"/>
        <v>2018.25</v>
      </c>
      <c r="W53" s="15">
        <f t="shared" si="25"/>
        <v>2017.8333333333333</v>
      </c>
      <c r="X53" s="1">
        <f t="shared" si="26"/>
        <v>2017.25</v>
      </c>
    </row>
    <row r="54" spans="3:24">
      <c r="C54" s="3" t="s">
        <v>88</v>
      </c>
      <c r="D54" s="3">
        <v>2007</v>
      </c>
      <c r="E54" s="3">
        <v>11</v>
      </c>
      <c r="F54" s="11">
        <v>0</v>
      </c>
      <c r="H54" s="5" t="s">
        <v>50</v>
      </c>
      <c r="I54" s="3">
        <v>10</v>
      </c>
      <c r="J54" s="3">
        <f t="shared" si="14"/>
        <v>2017</v>
      </c>
      <c r="K54" s="12">
        <v>14307.27</v>
      </c>
      <c r="L54" s="12">
        <f t="shared" si="15"/>
        <v>14307.27</v>
      </c>
      <c r="M54" s="13">
        <f t="shared" si="16"/>
        <v>119.22725000000001</v>
      </c>
      <c r="N54" s="13">
        <f t="shared" si="17"/>
        <v>834.59074999989161</v>
      </c>
      <c r="O54" s="14">
        <v>0.81730000000000003</v>
      </c>
      <c r="P54" s="13">
        <f t="shared" si="18"/>
        <v>682.11101997491141</v>
      </c>
      <c r="Q54" s="12">
        <f t="shared" si="19"/>
        <v>11011.220751025088</v>
      </c>
      <c r="R54" s="12">
        <f t="shared" si="20"/>
        <v>11693.331770999999</v>
      </c>
      <c r="S54" s="12">
        <f t="shared" si="21"/>
        <v>341.0555099874573</v>
      </c>
      <c r="T54" s="12">
        <f t="shared" si="22"/>
        <v>0</v>
      </c>
      <c r="U54" s="13">
        <f t="shared" si="23"/>
        <v>2007.8333333333333</v>
      </c>
      <c r="V54" s="3">
        <f t="shared" si="24"/>
        <v>2018.25</v>
      </c>
      <c r="W54" s="15">
        <f t="shared" si="25"/>
        <v>2017.8333333333333</v>
      </c>
      <c r="X54" s="1">
        <f t="shared" si="26"/>
        <v>2017.25</v>
      </c>
    </row>
    <row r="55" spans="3:24">
      <c r="C55" s="3" t="s">
        <v>89</v>
      </c>
      <c r="D55" s="3">
        <v>2007</v>
      </c>
      <c r="E55" s="3">
        <v>11</v>
      </c>
      <c r="F55" s="11">
        <v>0</v>
      </c>
      <c r="H55" s="5" t="s">
        <v>50</v>
      </c>
      <c r="I55" s="3">
        <v>10</v>
      </c>
      <c r="J55" s="3">
        <f t="shared" si="14"/>
        <v>2017</v>
      </c>
      <c r="K55" s="12">
        <v>2079</v>
      </c>
      <c r="L55" s="12">
        <f t="shared" si="15"/>
        <v>2079</v>
      </c>
      <c r="M55" s="13">
        <f t="shared" si="16"/>
        <v>17.324999999999999</v>
      </c>
      <c r="N55" s="13">
        <f t="shared" si="17"/>
        <v>121.27499999998423</v>
      </c>
      <c r="O55" s="14">
        <v>0.81730000000000003</v>
      </c>
      <c r="P55" s="13">
        <f t="shared" si="18"/>
        <v>99.118057499987117</v>
      </c>
      <c r="Q55" s="12">
        <f t="shared" si="19"/>
        <v>1600.0486425000129</v>
      </c>
      <c r="R55" s="12">
        <f t="shared" si="20"/>
        <v>1699.1667</v>
      </c>
      <c r="S55" s="12">
        <f t="shared" si="21"/>
        <v>49.559028749993558</v>
      </c>
      <c r="T55" s="12">
        <f t="shared" si="22"/>
        <v>0</v>
      </c>
      <c r="U55" s="13">
        <f t="shared" si="23"/>
        <v>2007.8333333333333</v>
      </c>
      <c r="V55" s="3">
        <f t="shared" si="24"/>
        <v>2018.25</v>
      </c>
      <c r="W55" s="15">
        <f t="shared" si="25"/>
        <v>2017.8333333333333</v>
      </c>
      <c r="X55" s="1">
        <f t="shared" si="26"/>
        <v>2017.25</v>
      </c>
    </row>
    <row r="56" spans="3:24">
      <c r="C56" s="3" t="s">
        <v>90</v>
      </c>
      <c r="D56" s="3">
        <v>2008</v>
      </c>
      <c r="E56" s="3">
        <v>5</v>
      </c>
      <c r="F56" s="11">
        <v>0</v>
      </c>
      <c r="H56" s="5" t="s">
        <v>50</v>
      </c>
      <c r="I56" s="3">
        <v>10</v>
      </c>
      <c r="J56" s="3">
        <f t="shared" si="14"/>
        <v>2018</v>
      </c>
      <c r="K56" s="12">
        <v>5850</v>
      </c>
      <c r="L56" s="12">
        <f t="shared" si="15"/>
        <v>5850</v>
      </c>
      <c r="M56" s="13">
        <f t="shared" si="16"/>
        <v>48.75</v>
      </c>
      <c r="N56" s="13">
        <f t="shared" si="17"/>
        <v>585</v>
      </c>
      <c r="O56" s="14">
        <v>0.81730000000000003</v>
      </c>
      <c r="P56" s="13">
        <f t="shared" si="18"/>
        <v>478.12049999999999</v>
      </c>
      <c r="Q56" s="12">
        <f t="shared" si="19"/>
        <v>4263.2411250000368</v>
      </c>
      <c r="R56" s="12">
        <f t="shared" si="20"/>
        <v>4741.3616250000368</v>
      </c>
      <c r="S56" s="12">
        <f t="shared" si="21"/>
        <v>278.90362499996309</v>
      </c>
      <c r="T56" s="12">
        <f t="shared" si="22"/>
        <v>39.843374999963089</v>
      </c>
      <c r="U56" s="13">
        <f t="shared" si="23"/>
        <v>2008.3333333333333</v>
      </c>
      <c r="V56" s="3">
        <f t="shared" si="24"/>
        <v>2018.25</v>
      </c>
      <c r="W56" s="15">
        <f t="shared" si="25"/>
        <v>2018.3333333333333</v>
      </c>
      <c r="X56" s="1">
        <f t="shared" si="26"/>
        <v>2017.25</v>
      </c>
    </row>
    <row r="57" spans="3:24">
      <c r="C57" s="3" t="s">
        <v>91</v>
      </c>
      <c r="D57" s="3">
        <v>2008</v>
      </c>
      <c r="E57" s="3">
        <v>6</v>
      </c>
      <c r="F57" s="11">
        <v>0</v>
      </c>
      <c r="H57" s="5" t="s">
        <v>50</v>
      </c>
      <c r="I57" s="3">
        <v>10</v>
      </c>
      <c r="J57" s="3">
        <f t="shared" si="14"/>
        <v>2018</v>
      </c>
      <c r="K57" s="12">
        <v>8015</v>
      </c>
      <c r="L57" s="12">
        <f t="shared" si="15"/>
        <v>8015</v>
      </c>
      <c r="M57" s="13">
        <f t="shared" si="16"/>
        <v>66.791666666666671</v>
      </c>
      <c r="N57" s="13">
        <f t="shared" si="17"/>
        <v>801.5</v>
      </c>
      <c r="O57" s="14">
        <v>0.81730000000000003</v>
      </c>
      <c r="P57" s="13">
        <f t="shared" si="18"/>
        <v>655.06595000000004</v>
      </c>
      <c r="Q57" s="12">
        <f t="shared" si="19"/>
        <v>5786.4158916666174</v>
      </c>
      <c r="R57" s="12">
        <f t="shared" si="20"/>
        <v>6441.4818416666176</v>
      </c>
      <c r="S57" s="12">
        <f t="shared" si="21"/>
        <v>436.71063333338316</v>
      </c>
      <c r="T57" s="12">
        <f t="shared" si="22"/>
        <v>109.17765833338308</v>
      </c>
      <c r="U57" s="13">
        <f t="shared" si="23"/>
        <v>2008.4166666666667</v>
      </c>
      <c r="V57" s="3">
        <f t="shared" si="24"/>
        <v>2018.25</v>
      </c>
      <c r="W57" s="15">
        <f t="shared" si="25"/>
        <v>2018.4166666666667</v>
      </c>
      <c r="X57" s="1">
        <f t="shared" si="26"/>
        <v>2017.25</v>
      </c>
    </row>
    <row r="58" spans="3:24">
      <c r="C58" s="3" t="s">
        <v>92</v>
      </c>
      <c r="D58" s="3">
        <v>2008</v>
      </c>
      <c r="E58" s="3">
        <v>8</v>
      </c>
      <c r="F58" s="11">
        <v>0</v>
      </c>
      <c r="H58" s="5" t="s">
        <v>50</v>
      </c>
      <c r="I58" s="3">
        <v>10</v>
      </c>
      <c r="J58" s="3">
        <f t="shared" si="14"/>
        <v>2018</v>
      </c>
      <c r="K58" s="12">
        <v>22436.760000000002</v>
      </c>
      <c r="L58" s="12">
        <f t="shared" si="15"/>
        <v>22436.760000000002</v>
      </c>
      <c r="M58" s="13">
        <f t="shared" si="16"/>
        <v>186.97300000000004</v>
      </c>
      <c r="N58" s="13">
        <f t="shared" si="17"/>
        <v>2243.6760000000004</v>
      </c>
      <c r="O58" s="14">
        <v>0.81730000000000003</v>
      </c>
      <c r="P58" s="13">
        <f t="shared" si="18"/>
        <v>1833.7563948000004</v>
      </c>
      <c r="Q58" s="12">
        <f t="shared" si="19"/>
        <v>15892.555421600142</v>
      </c>
      <c r="R58" s="12">
        <f t="shared" si="20"/>
        <v>17726.311816400143</v>
      </c>
      <c r="S58" s="12">
        <f t="shared" si="21"/>
        <v>1528.1303289998614</v>
      </c>
      <c r="T58" s="12">
        <f t="shared" si="22"/>
        <v>611.25213159986015</v>
      </c>
      <c r="U58" s="13">
        <f t="shared" si="23"/>
        <v>2008.5833333333333</v>
      </c>
      <c r="V58" s="3">
        <f t="shared" si="24"/>
        <v>2018.25</v>
      </c>
      <c r="W58" s="15">
        <f t="shared" si="25"/>
        <v>2018.5833333333333</v>
      </c>
      <c r="X58" s="1">
        <f t="shared" si="26"/>
        <v>2017.25</v>
      </c>
    </row>
    <row r="59" spans="3:24">
      <c r="C59" s="3" t="s">
        <v>93</v>
      </c>
      <c r="D59" s="3">
        <v>2008</v>
      </c>
      <c r="E59" s="3">
        <v>8</v>
      </c>
      <c r="F59" s="11">
        <v>0</v>
      </c>
      <c r="H59" s="5" t="s">
        <v>50</v>
      </c>
      <c r="I59" s="3">
        <v>10</v>
      </c>
      <c r="J59" s="3">
        <f t="shared" si="14"/>
        <v>2018</v>
      </c>
      <c r="K59" s="12">
        <v>2264.33</v>
      </c>
      <c r="L59" s="12">
        <f t="shared" si="15"/>
        <v>2264.33</v>
      </c>
      <c r="M59" s="13">
        <f t="shared" si="16"/>
        <v>18.869416666666666</v>
      </c>
      <c r="N59" s="13">
        <f t="shared" si="17"/>
        <v>226.43299999999999</v>
      </c>
      <c r="O59" s="14">
        <v>0.81730000000000003</v>
      </c>
      <c r="P59" s="13">
        <f t="shared" si="18"/>
        <v>185.06369090000001</v>
      </c>
      <c r="Q59" s="12">
        <f t="shared" si="19"/>
        <v>1603.8853211333474</v>
      </c>
      <c r="R59" s="12">
        <f t="shared" si="20"/>
        <v>1788.9490120333473</v>
      </c>
      <c r="S59" s="12">
        <f t="shared" si="21"/>
        <v>154.21974241665259</v>
      </c>
      <c r="T59" s="12">
        <f t="shared" si="22"/>
        <v>61.687896966652715</v>
      </c>
      <c r="U59" s="13">
        <f t="shared" si="23"/>
        <v>2008.5833333333333</v>
      </c>
      <c r="V59" s="3">
        <f t="shared" si="24"/>
        <v>2018.25</v>
      </c>
      <c r="W59" s="15">
        <f t="shared" si="25"/>
        <v>2018.5833333333333</v>
      </c>
      <c r="X59" s="1">
        <f t="shared" si="26"/>
        <v>2017.25</v>
      </c>
    </row>
    <row r="60" spans="3:24">
      <c r="C60" s="3" t="s">
        <v>94</v>
      </c>
      <c r="D60" s="3">
        <v>2008</v>
      </c>
      <c r="E60" s="3">
        <v>10</v>
      </c>
      <c r="F60" s="11">
        <v>0</v>
      </c>
      <c r="H60" s="5" t="s">
        <v>50</v>
      </c>
      <c r="I60" s="3">
        <v>10</v>
      </c>
      <c r="J60" s="3">
        <f t="shared" si="14"/>
        <v>2018</v>
      </c>
      <c r="K60" s="12">
        <v>5730</v>
      </c>
      <c r="L60" s="12">
        <f t="shared" si="15"/>
        <v>5730</v>
      </c>
      <c r="M60" s="13">
        <f t="shared" si="16"/>
        <v>47.75</v>
      </c>
      <c r="N60" s="13">
        <f t="shared" si="17"/>
        <v>573</v>
      </c>
      <c r="O60" s="14">
        <v>0.81730000000000003</v>
      </c>
      <c r="P60" s="13">
        <f t="shared" si="18"/>
        <v>468.31290000000001</v>
      </c>
      <c r="Q60" s="12">
        <f t="shared" si="19"/>
        <v>3980.6596500000001</v>
      </c>
      <c r="R60" s="12">
        <f t="shared" si="20"/>
        <v>4448.9725500000004</v>
      </c>
      <c r="S60" s="12">
        <f t="shared" si="21"/>
        <v>468.3128999999999</v>
      </c>
      <c r="T60" s="12">
        <f t="shared" si="22"/>
        <v>234.1564499999995</v>
      </c>
      <c r="U60" s="13">
        <f t="shared" si="23"/>
        <v>2008.75</v>
      </c>
      <c r="V60" s="3">
        <f t="shared" si="24"/>
        <v>2018.25</v>
      </c>
      <c r="W60" s="15">
        <f t="shared" si="25"/>
        <v>2018.75</v>
      </c>
      <c r="X60" s="1">
        <f t="shared" si="26"/>
        <v>2017.25</v>
      </c>
    </row>
    <row r="61" spans="3:24">
      <c r="C61" s="3" t="s">
        <v>95</v>
      </c>
      <c r="D61" s="3">
        <v>2008</v>
      </c>
      <c r="E61" s="3">
        <v>10</v>
      </c>
      <c r="F61" s="11">
        <v>0</v>
      </c>
      <c r="H61" s="5" t="s">
        <v>50</v>
      </c>
      <c r="I61" s="3">
        <v>10</v>
      </c>
      <c r="J61" s="3">
        <f t="shared" si="14"/>
        <v>2018</v>
      </c>
      <c r="K61" s="12">
        <v>15199.98</v>
      </c>
      <c r="L61" s="12">
        <f t="shared" si="15"/>
        <v>15199.98</v>
      </c>
      <c r="M61" s="13">
        <f t="shared" si="16"/>
        <v>126.6665</v>
      </c>
      <c r="N61" s="13">
        <f t="shared" si="17"/>
        <v>1519.998</v>
      </c>
      <c r="O61" s="14">
        <v>0.81730000000000003</v>
      </c>
      <c r="P61" s="13">
        <f t="shared" si="18"/>
        <v>1242.2943654000001</v>
      </c>
      <c r="Q61" s="12">
        <f t="shared" si="19"/>
        <v>10559.502105900001</v>
      </c>
      <c r="R61" s="12">
        <f t="shared" si="20"/>
        <v>11801.7964713</v>
      </c>
      <c r="S61" s="12">
        <f t="shared" si="21"/>
        <v>1242.2943654000001</v>
      </c>
      <c r="T61" s="12">
        <f t="shared" si="22"/>
        <v>621.14718270000049</v>
      </c>
      <c r="U61" s="13">
        <f t="shared" si="23"/>
        <v>2008.75</v>
      </c>
      <c r="V61" s="3">
        <f t="shared" si="24"/>
        <v>2018.25</v>
      </c>
      <c r="W61" s="15">
        <f t="shared" si="25"/>
        <v>2018.75</v>
      </c>
      <c r="X61" s="1">
        <f t="shared" si="26"/>
        <v>2017.25</v>
      </c>
    </row>
    <row r="62" spans="3:24">
      <c r="C62" s="3" t="s">
        <v>96</v>
      </c>
      <c r="D62" s="3">
        <v>2009</v>
      </c>
      <c r="E62" s="3">
        <v>6</v>
      </c>
      <c r="F62" s="11">
        <v>0</v>
      </c>
      <c r="H62" s="5" t="s">
        <v>50</v>
      </c>
      <c r="I62" s="3">
        <v>10</v>
      </c>
      <c r="J62" s="3">
        <f t="shared" ref="J62:J101" si="27">D62+I62</f>
        <v>2019</v>
      </c>
      <c r="K62" s="12">
        <v>4180</v>
      </c>
      <c r="L62" s="12">
        <f t="shared" si="15"/>
        <v>4180</v>
      </c>
      <c r="M62" s="13">
        <f t="shared" si="16"/>
        <v>34.833333333333336</v>
      </c>
      <c r="N62" s="13">
        <f t="shared" si="17"/>
        <v>418</v>
      </c>
      <c r="O62" s="14">
        <v>0.81730000000000003</v>
      </c>
      <c r="P62" s="13">
        <f t="shared" si="18"/>
        <v>341.63139999999999</v>
      </c>
      <c r="Q62" s="12">
        <f t="shared" si="19"/>
        <v>2676.1126333333077</v>
      </c>
      <c r="R62" s="12">
        <f t="shared" si="20"/>
        <v>3017.7440333333079</v>
      </c>
      <c r="S62" s="12">
        <f t="shared" si="21"/>
        <v>569.38566666669249</v>
      </c>
      <c r="T62" s="12">
        <f t="shared" si="22"/>
        <v>398.56996666669238</v>
      </c>
      <c r="U62" s="13">
        <f t="shared" si="23"/>
        <v>2009.4166666666667</v>
      </c>
      <c r="V62" s="3">
        <f t="shared" si="24"/>
        <v>2018.25</v>
      </c>
      <c r="W62" s="15">
        <f t="shared" si="25"/>
        <v>2019.4166666666667</v>
      </c>
      <c r="X62" s="1">
        <f t="shared" si="26"/>
        <v>2017.25</v>
      </c>
    </row>
    <row r="63" spans="3:24">
      <c r="C63" s="3" t="s">
        <v>97</v>
      </c>
      <c r="D63" s="3">
        <v>2009</v>
      </c>
      <c r="E63" s="3">
        <v>6</v>
      </c>
      <c r="F63" s="11">
        <v>0</v>
      </c>
      <c r="H63" s="5" t="s">
        <v>50</v>
      </c>
      <c r="I63" s="3">
        <v>10</v>
      </c>
      <c r="J63" s="3">
        <f t="shared" si="27"/>
        <v>2019</v>
      </c>
      <c r="K63" s="12">
        <v>2490</v>
      </c>
      <c r="L63" s="12">
        <f t="shared" si="15"/>
        <v>2490</v>
      </c>
      <c r="M63" s="13">
        <f t="shared" si="16"/>
        <v>20.75</v>
      </c>
      <c r="N63" s="13">
        <f t="shared" si="17"/>
        <v>249</v>
      </c>
      <c r="O63" s="14">
        <v>0.81730000000000003</v>
      </c>
      <c r="P63" s="13">
        <f t="shared" si="18"/>
        <v>203.5077</v>
      </c>
      <c r="Q63" s="12">
        <f t="shared" si="19"/>
        <v>1594.1436499999845</v>
      </c>
      <c r="R63" s="12">
        <f t="shared" si="20"/>
        <v>1797.6513499999846</v>
      </c>
      <c r="S63" s="12">
        <f t="shared" si="21"/>
        <v>339.17950000001542</v>
      </c>
      <c r="T63" s="12">
        <f t="shared" si="22"/>
        <v>237.42565000001537</v>
      </c>
      <c r="U63" s="13">
        <f t="shared" si="23"/>
        <v>2009.4166666666667</v>
      </c>
      <c r="V63" s="3">
        <f t="shared" si="24"/>
        <v>2018.25</v>
      </c>
      <c r="W63" s="15">
        <f t="shared" si="25"/>
        <v>2019.4166666666667</v>
      </c>
      <c r="X63" s="1">
        <f t="shared" si="26"/>
        <v>2017.25</v>
      </c>
    </row>
    <row r="64" spans="3:24">
      <c r="C64" s="3" t="s">
        <v>98</v>
      </c>
      <c r="D64" s="3">
        <v>2009</v>
      </c>
      <c r="E64" s="3">
        <v>10</v>
      </c>
      <c r="F64" s="11">
        <v>0</v>
      </c>
      <c r="H64" s="5" t="s">
        <v>50</v>
      </c>
      <c r="I64" s="3">
        <v>10</v>
      </c>
      <c r="J64" s="3">
        <f t="shared" si="27"/>
        <v>2019</v>
      </c>
      <c r="K64" s="12">
        <v>4230</v>
      </c>
      <c r="L64" s="12">
        <f t="shared" si="15"/>
        <v>4230</v>
      </c>
      <c r="M64" s="13">
        <f t="shared" si="16"/>
        <v>35.25</v>
      </c>
      <c r="N64" s="13">
        <f t="shared" si="17"/>
        <v>423</v>
      </c>
      <c r="O64" s="14">
        <v>0.81730000000000003</v>
      </c>
      <c r="P64" s="13">
        <f t="shared" si="18"/>
        <v>345.71789999999999</v>
      </c>
      <c r="Q64" s="12">
        <f t="shared" si="19"/>
        <v>2592.8842500000001</v>
      </c>
      <c r="R64" s="12">
        <f t="shared" si="20"/>
        <v>2938.6021500000002</v>
      </c>
      <c r="S64" s="12">
        <f t="shared" si="21"/>
        <v>691.43579999999997</v>
      </c>
      <c r="T64" s="12">
        <f t="shared" si="22"/>
        <v>518.57684999999992</v>
      </c>
      <c r="U64" s="13">
        <f t="shared" si="23"/>
        <v>2009.75</v>
      </c>
      <c r="V64" s="3">
        <f t="shared" si="24"/>
        <v>2018.25</v>
      </c>
      <c r="W64" s="15">
        <f t="shared" si="25"/>
        <v>2019.75</v>
      </c>
      <c r="X64" s="1">
        <f t="shared" si="26"/>
        <v>2017.25</v>
      </c>
    </row>
    <row r="65" spans="3:24">
      <c r="C65" s="3" t="s">
        <v>96</v>
      </c>
      <c r="D65" s="3">
        <v>2010</v>
      </c>
      <c r="E65" s="3">
        <v>5</v>
      </c>
      <c r="F65" s="11">
        <v>0</v>
      </c>
      <c r="H65" s="5" t="s">
        <v>50</v>
      </c>
      <c r="I65" s="3">
        <v>10</v>
      </c>
      <c r="J65" s="3">
        <f t="shared" si="27"/>
        <v>2020</v>
      </c>
      <c r="K65" s="12">
        <v>4250</v>
      </c>
      <c r="L65" s="12">
        <f t="shared" si="15"/>
        <v>4250</v>
      </c>
      <c r="M65" s="13">
        <f t="shared" si="16"/>
        <v>35.416666666666664</v>
      </c>
      <c r="N65" s="13">
        <f t="shared" si="17"/>
        <v>425</v>
      </c>
      <c r="O65" s="14">
        <v>0.81730000000000003</v>
      </c>
      <c r="P65" s="13">
        <f t="shared" si="18"/>
        <v>347.35250000000002</v>
      </c>
      <c r="Q65" s="12">
        <f t="shared" si="19"/>
        <v>2402.5214583333595</v>
      </c>
      <c r="R65" s="12">
        <f t="shared" si="20"/>
        <v>2749.8739583333595</v>
      </c>
      <c r="S65" s="12">
        <f t="shared" si="21"/>
        <v>897.3272916666408</v>
      </c>
      <c r="T65" s="12">
        <f t="shared" si="22"/>
        <v>723.65104166664059</v>
      </c>
      <c r="U65" s="13">
        <f t="shared" si="23"/>
        <v>2010.3333333333333</v>
      </c>
      <c r="V65" s="3">
        <f t="shared" si="24"/>
        <v>2018.25</v>
      </c>
      <c r="W65" s="15">
        <f t="shared" si="25"/>
        <v>2020.3333333333333</v>
      </c>
      <c r="X65" s="1">
        <f t="shared" si="26"/>
        <v>2017.25</v>
      </c>
    </row>
    <row r="66" spans="3:24">
      <c r="C66" s="3" t="s">
        <v>99</v>
      </c>
      <c r="D66" s="3">
        <v>2011</v>
      </c>
      <c r="E66" s="3">
        <v>1</v>
      </c>
      <c r="F66" s="11">
        <v>0</v>
      </c>
      <c r="H66" s="5" t="s">
        <v>50</v>
      </c>
      <c r="I66" s="3">
        <v>10</v>
      </c>
      <c r="J66" s="3">
        <f t="shared" si="27"/>
        <v>2021</v>
      </c>
      <c r="K66" s="12">
        <v>3035</v>
      </c>
      <c r="L66" s="12">
        <f t="shared" si="15"/>
        <v>3035</v>
      </c>
      <c r="M66" s="13">
        <f t="shared" si="16"/>
        <v>25.291666666666668</v>
      </c>
      <c r="N66" s="13">
        <f t="shared" si="17"/>
        <v>303.5</v>
      </c>
      <c r="O66" s="14">
        <v>0.81730000000000003</v>
      </c>
      <c r="P66" s="13">
        <f t="shared" si="18"/>
        <v>248.05055000000002</v>
      </c>
      <c r="Q66" s="12">
        <f t="shared" si="19"/>
        <v>1550.3159375</v>
      </c>
      <c r="R66" s="12">
        <f t="shared" si="20"/>
        <v>1798.3664874999999</v>
      </c>
      <c r="S66" s="12">
        <f t="shared" si="21"/>
        <v>806.16428750000023</v>
      </c>
      <c r="T66" s="12">
        <f t="shared" si="22"/>
        <v>682.13901250000026</v>
      </c>
      <c r="U66" s="13">
        <f t="shared" si="23"/>
        <v>2011</v>
      </c>
      <c r="V66" s="3">
        <f t="shared" si="24"/>
        <v>2018.25</v>
      </c>
      <c r="W66" s="15">
        <f t="shared" si="25"/>
        <v>2021</v>
      </c>
      <c r="X66" s="1">
        <f t="shared" si="26"/>
        <v>2017.25</v>
      </c>
    </row>
    <row r="67" spans="3:24">
      <c r="C67" s="3" t="s">
        <v>100</v>
      </c>
      <c r="D67" s="3">
        <v>2011</v>
      </c>
      <c r="E67" s="3">
        <v>9</v>
      </c>
      <c r="F67" s="11">
        <v>0</v>
      </c>
      <c r="H67" s="5" t="s">
        <v>50</v>
      </c>
      <c r="I67" s="3">
        <v>10</v>
      </c>
      <c r="J67" s="3">
        <f t="shared" si="27"/>
        <v>2021</v>
      </c>
      <c r="K67" s="12">
        <v>3030</v>
      </c>
      <c r="L67" s="12">
        <f t="shared" si="15"/>
        <v>3030</v>
      </c>
      <c r="M67" s="13">
        <f t="shared" si="16"/>
        <v>25.25</v>
      </c>
      <c r="N67" s="13">
        <f t="shared" si="17"/>
        <v>303</v>
      </c>
      <c r="O67" s="14">
        <v>0.81730000000000003</v>
      </c>
      <c r="P67" s="13">
        <f t="shared" si="18"/>
        <v>247.64190000000002</v>
      </c>
      <c r="Q67" s="12">
        <f t="shared" si="19"/>
        <v>1382.6672749999814</v>
      </c>
      <c r="R67" s="12">
        <f t="shared" si="20"/>
        <v>1630.3091749999815</v>
      </c>
      <c r="S67" s="12">
        <f t="shared" si="21"/>
        <v>969.93077500001834</v>
      </c>
      <c r="T67" s="12">
        <f t="shared" si="22"/>
        <v>846.10982500001842</v>
      </c>
      <c r="U67" s="13">
        <f t="shared" si="23"/>
        <v>2011.6666666666667</v>
      </c>
      <c r="V67" s="3">
        <f t="shared" si="24"/>
        <v>2018.25</v>
      </c>
      <c r="W67" s="15">
        <f t="shared" si="25"/>
        <v>2021.6666666666667</v>
      </c>
      <c r="X67" s="1">
        <f t="shared" si="26"/>
        <v>2017.25</v>
      </c>
    </row>
    <row r="68" spans="3:24">
      <c r="C68" s="3" t="s">
        <v>101</v>
      </c>
      <c r="D68" s="3">
        <v>2012</v>
      </c>
      <c r="E68" s="3">
        <v>11</v>
      </c>
      <c r="F68" s="11">
        <v>0</v>
      </c>
      <c r="H68" s="5" t="s">
        <v>50</v>
      </c>
      <c r="I68" s="3">
        <v>10</v>
      </c>
      <c r="J68" s="3">
        <f t="shared" si="27"/>
        <v>2022</v>
      </c>
      <c r="K68" s="12">
        <v>6157</v>
      </c>
      <c r="L68" s="12">
        <f t="shared" si="15"/>
        <v>6157</v>
      </c>
      <c r="M68" s="13">
        <f t="shared" si="16"/>
        <v>51.308333333333337</v>
      </c>
      <c r="N68" s="13">
        <f t="shared" si="17"/>
        <v>615.70000000000005</v>
      </c>
      <c r="O68" s="14">
        <v>0.81730000000000003</v>
      </c>
      <c r="P68" s="13">
        <f t="shared" si="18"/>
        <v>503.21161000000006</v>
      </c>
      <c r="Q68" s="12">
        <f t="shared" si="19"/>
        <v>2222.5179441667051</v>
      </c>
      <c r="R68" s="12">
        <f t="shared" si="20"/>
        <v>2725.7295541667054</v>
      </c>
      <c r="S68" s="12">
        <f t="shared" si="21"/>
        <v>2557.9923508332949</v>
      </c>
      <c r="T68" s="12">
        <f t="shared" si="22"/>
        <v>2306.3865458332948</v>
      </c>
      <c r="U68" s="13">
        <f t="shared" si="23"/>
        <v>2012.8333333333333</v>
      </c>
      <c r="V68" s="3">
        <f t="shared" si="24"/>
        <v>2018.25</v>
      </c>
      <c r="W68" s="15">
        <f t="shared" si="25"/>
        <v>2022.8333333333333</v>
      </c>
      <c r="X68" s="1">
        <f t="shared" si="26"/>
        <v>2017.25</v>
      </c>
    </row>
    <row r="69" spans="3:24">
      <c r="C69" s="3" t="s">
        <v>102</v>
      </c>
      <c r="D69" s="3">
        <v>2012</v>
      </c>
      <c r="E69" s="3">
        <v>11</v>
      </c>
      <c r="F69" s="11">
        <v>0</v>
      </c>
      <c r="H69" s="5" t="s">
        <v>50</v>
      </c>
      <c r="I69" s="3">
        <v>10</v>
      </c>
      <c r="J69" s="3">
        <f t="shared" si="27"/>
        <v>2022</v>
      </c>
      <c r="K69" s="12">
        <v>6030</v>
      </c>
      <c r="L69" s="12">
        <f t="shared" si="15"/>
        <v>6030</v>
      </c>
      <c r="M69" s="13">
        <f t="shared" si="16"/>
        <v>50.25</v>
      </c>
      <c r="N69" s="13">
        <f t="shared" si="17"/>
        <v>603</v>
      </c>
      <c r="O69" s="14">
        <v>0.81730000000000003</v>
      </c>
      <c r="P69" s="13">
        <f t="shared" si="18"/>
        <v>492.83190000000002</v>
      </c>
      <c r="Q69" s="12">
        <f t="shared" si="19"/>
        <v>2176.674225000037</v>
      </c>
      <c r="R69" s="12">
        <f t="shared" si="20"/>
        <v>2669.5061250000372</v>
      </c>
      <c r="S69" s="12">
        <f t="shared" si="21"/>
        <v>2505.2288249999633</v>
      </c>
      <c r="T69" s="12">
        <f t="shared" si="22"/>
        <v>2258.8128749999632</v>
      </c>
      <c r="U69" s="13">
        <f t="shared" si="23"/>
        <v>2012.8333333333333</v>
      </c>
      <c r="V69" s="3">
        <f t="shared" si="24"/>
        <v>2018.25</v>
      </c>
      <c r="W69" s="15">
        <f t="shared" si="25"/>
        <v>2022.8333333333333</v>
      </c>
      <c r="X69" s="1">
        <f t="shared" si="26"/>
        <v>2017.25</v>
      </c>
    </row>
    <row r="70" spans="3:24">
      <c r="C70" s="3" t="s">
        <v>103</v>
      </c>
      <c r="D70" s="3">
        <v>2013</v>
      </c>
      <c r="E70" s="3">
        <v>7</v>
      </c>
      <c r="F70" s="11">
        <v>0</v>
      </c>
      <c r="H70" s="5" t="s">
        <v>50</v>
      </c>
      <c r="I70" s="3">
        <v>10</v>
      </c>
      <c r="J70" s="3">
        <f t="shared" si="27"/>
        <v>2023</v>
      </c>
      <c r="K70" s="12">
        <v>6000</v>
      </c>
      <c r="L70" s="12">
        <f t="shared" si="15"/>
        <v>6000</v>
      </c>
      <c r="M70" s="13">
        <f t="shared" si="16"/>
        <v>50</v>
      </c>
      <c r="N70" s="13">
        <f t="shared" si="17"/>
        <v>600</v>
      </c>
      <c r="O70" s="14">
        <v>0.81730000000000003</v>
      </c>
      <c r="P70" s="13">
        <f t="shared" si="18"/>
        <v>490.38</v>
      </c>
      <c r="Q70" s="12">
        <f t="shared" si="19"/>
        <v>1838.925</v>
      </c>
      <c r="R70" s="12">
        <f t="shared" si="20"/>
        <v>2329.3049999999998</v>
      </c>
      <c r="S70" s="12">
        <f t="shared" si="21"/>
        <v>2819.6850000000004</v>
      </c>
      <c r="T70" s="12">
        <f t="shared" si="22"/>
        <v>2574.4950000000003</v>
      </c>
      <c r="U70" s="13">
        <f t="shared" si="23"/>
        <v>2013.5</v>
      </c>
      <c r="V70" s="3">
        <f t="shared" si="24"/>
        <v>2018.25</v>
      </c>
      <c r="W70" s="15">
        <f t="shared" si="25"/>
        <v>2023.5</v>
      </c>
      <c r="X70" s="1">
        <f t="shared" si="26"/>
        <v>2017.25</v>
      </c>
    </row>
    <row r="71" spans="3:24">
      <c r="C71" s="3" t="s">
        <v>104</v>
      </c>
      <c r="D71" s="3">
        <v>2013</v>
      </c>
      <c r="E71" s="3">
        <v>12</v>
      </c>
      <c r="F71" s="11">
        <v>0</v>
      </c>
      <c r="H71" s="5" t="s">
        <v>50</v>
      </c>
      <c r="I71" s="3">
        <v>10</v>
      </c>
      <c r="J71" s="3">
        <f t="shared" si="27"/>
        <v>2023</v>
      </c>
      <c r="K71" s="12">
        <v>5840</v>
      </c>
      <c r="L71" s="12">
        <f t="shared" si="15"/>
        <v>5840</v>
      </c>
      <c r="M71" s="13">
        <f t="shared" si="16"/>
        <v>48.666666666666664</v>
      </c>
      <c r="N71" s="13">
        <f t="shared" si="17"/>
        <v>584</v>
      </c>
      <c r="O71" s="14">
        <v>0.81730000000000003</v>
      </c>
      <c r="P71" s="13">
        <f t="shared" si="18"/>
        <v>477.3032</v>
      </c>
      <c r="Q71" s="12">
        <f t="shared" si="19"/>
        <v>1591.0106666666306</v>
      </c>
      <c r="R71" s="12">
        <f t="shared" si="20"/>
        <v>2068.3138666666305</v>
      </c>
      <c r="S71" s="12">
        <f t="shared" si="21"/>
        <v>2943.3697333333694</v>
      </c>
      <c r="T71" s="12">
        <f t="shared" si="22"/>
        <v>2704.7181333333697</v>
      </c>
      <c r="U71" s="13">
        <f t="shared" si="23"/>
        <v>2013.9166666666667</v>
      </c>
      <c r="V71" s="3">
        <f t="shared" si="24"/>
        <v>2018.25</v>
      </c>
      <c r="W71" s="15">
        <f t="shared" si="25"/>
        <v>2023.9166666666667</v>
      </c>
      <c r="X71" s="1">
        <f t="shared" si="26"/>
        <v>2017.25</v>
      </c>
    </row>
    <row r="72" spans="3:24">
      <c r="C72" s="3" t="s">
        <v>105</v>
      </c>
      <c r="D72" s="3">
        <v>2014</v>
      </c>
      <c r="E72" s="3">
        <v>8</v>
      </c>
      <c r="F72" s="11">
        <v>0</v>
      </c>
      <c r="H72" s="5" t="s">
        <v>50</v>
      </c>
      <c r="I72" s="3">
        <v>10</v>
      </c>
      <c r="J72" s="3">
        <f t="shared" si="27"/>
        <v>2024</v>
      </c>
      <c r="K72" s="12">
        <v>6160</v>
      </c>
      <c r="L72" s="12">
        <f t="shared" si="15"/>
        <v>6160</v>
      </c>
      <c r="M72" s="13">
        <f t="shared" si="16"/>
        <v>51.333333333333336</v>
      </c>
      <c r="N72" s="13">
        <f t="shared" si="17"/>
        <v>616</v>
      </c>
      <c r="O72" s="14">
        <v>0.81730000000000003</v>
      </c>
      <c r="P72" s="13">
        <f t="shared" si="18"/>
        <v>503.45680000000004</v>
      </c>
      <c r="Q72" s="12">
        <f t="shared" si="19"/>
        <v>1342.5514666667048</v>
      </c>
      <c r="R72" s="12">
        <f t="shared" si="20"/>
        <v>1846.0082666667049</v>
      </c>
      <c r="S72" s="12">
        <f t="shared" si="21"/>
        <v>3440.2881333332957</v>
      </c>
      <c r="T72" s="12">
        <f t="shared" si="22"/>
        <v>3188.5597333332953</v>
      </c>
      <c r="U72" s="13">
        <f t="shared" si="23"/>
        <v>2014.5833333333333</v>
      </c>
      <c r="V72" s="3">
        <f t="shared" si="24"/>
        <v>2018.25</v>
      </c>
      <c r="W72" s="15">
        <f t="shared" si="25"/>
        <v>2024.5833333333333</v>
      </c>
      <c r="X72" s="1">
        <f t="shared" si="26"/>
        <v>2017.25</v>
      </c>
    </row>
    <row r="73" spans="3:24">
      <c r="C73" s="3" t="s">
        <v>106</v>
      </c>
      <c r="D73" s="3">
        <v>2015</v>
      </c>
      <c r="E73" s="3">
        <v>8</v>
      </c>
      <c r="F73" s="11">
        <v>0</v>
      </c>
      <c r="H73" s="5" t="s">
        <v>50</v>
      </c>
      <c r="I73" s="3">
        <v>10</v>
      </c>
      <c r="J73" s="3">
        <f t="shared" si="27"/>
        <v>2025</v>
      </c>
      <c r="K73" s="12">
        <v>4872</v>
      </c>
      <c r="L73" s="12">
        <f t="shared" si="15"/>
        <v>4872</v>
      </c>
      <c r="M73" s="13">
        <f t="shared" si="16"/>
        <v>40.6</v>
      </c>
      <c r="N73" s="13">
        <f t="shared" si="17"/>
        <v>487.20000000000005</v>
      </c>
      <c r="O73" s="14">
        <v>0.81730000000000003</v>
      </c>
      <c r="P73" s="13">
        <f t="shared" si="18"/>
        <v>398.18856000000005</v>
      </c>
      <c r="Q73" s="12">
        <f t="shared" si="19"/>
        <v>663.64760000003025</v>
      </c>
      <c r="R73" s="12">
        <f t="shared" si="20"/>
        <v>1061.8361600000303</v>
      </c>
      <c r="S73" s="12">
        <f t="shared" si="21"/>
        <v>3119.14371999997</v>
      </c>
      <c r="T73" s="12">
        <f t="shared" si="22"/>
        <v>2920.0494399999698</v>
      </c>
      <c r="U73" s="13">
        <f t="shared" si="23"/>
        <v>2015.5833333333333</v>
      </c>
      <c r="V73" s="3">
        <f t="shared" si="24"/>
        <v>2018.25</v>
      </c>
      <c r="W73" s="15">
        <f t="shared" si="25"/>
        <v>2025.5833333333333</v>
      </c>
      <c r="X73" s="1">
        <f t="shared" si="26"/>
        <v>2017.25</v>
      </c>
    </row>
    <row r="74" spans="3:24">
      <c r="C74" s="3" t="s">
        <v>107</v>
      </c>
      <c r="D74" s="3">
        <v>2015</v>
      </c>
      <c r="E74" s="3">
        <v>8</v>
      </c>
      <c r="F74" s="11">
        <v>0</v>
      </c>
      <c r="H74" s="5" t="s">
        <v>50</v>
      </c>
      <c r="I74" s="3">
        <v>10</v>
      </c>
      <c r="J74" s="3">
        <f t="shared" si="27"/>
        <v>2025</v>
      </c>
      <c r="K74" s="12">
        <v>5286</v>
      </c>
      <c r="L74" s="12">
        <f t="shared" si="15"/>
        <v>5286</v>
      </c>
      <c r="M74" s="13">
        <f t="shared" si="16"/>
        <v>44.050000000000004</v>
      </c>
      <c r="N74" s="13">
        <f t="shared" si="17"/>
        <v>528.6</v>
      </c>
      <c r="O74" s="14">
        <v>0.81730000000000003</v>
      </c>
      <c r="P74" s="13">
        <f t="shared" si="18"/>
        <v>432.02478000000002</v>
      </c>
      <c r="Q74" s="12">
        <f t="shared" si="19"/>
        <v>720.04130000003283</v>
      </c>
      <c r="R74" s="12">
        <f t="shared" si="20"/>
        <v>1152.0660800000328</v>
      </c>
      <c r="S74" s="12">
        <f t="shared" si="21"/>
        <v>3384.1941099999676</v>
      </c>
      <c r="T74" s="12">
        <f t="shared" si="22"/>
        <v>3168.1817199999673</v>
      </c>
      <c r="U74" s="13">
        <f t="shared" si="23"/>
        <v>2015.5833333333333</v>
      </c>
      <c r="V74" s="3">
        <f t="shared" si="24"/>
        <v>2018.25</v>
      </c>
      <c r="W74" s="15">
        <f t="shared" si="25"/>
        <v>2025.5833333333333</v>
      </c>
      <c r="X74" s="1">
        <f t="shared" si="26"/>
        <v>2017.25</v>
      </c>
    </row>
    <row r="75" spans="3:24">
      <c r="C75" s="3" t="s">
        <v>108</v>
      </c>
      <c r="D75" s="3">
        <v>2015</v>
      </c>
      <c r="E75" s="3">
        <v>9</v>
      </c>
      <c r="F75" s="11">
        <v>0</v>
      </c>
      <c r="H75" s="5" t="s">
        <v>50</v>
      </c>
      <c r="I75" s="3">
        <v>10</v>
      </c>
      <c r="J75" s="3">
        <f t="shared" si="27"/>
        <v>2025</v>
      </c>
      <c r="K75" s="12">
        <v>4128</v>
      </c>
      <c r="L75" s="12">
        <f t="shared" si="15"/>
        <v>4128</v>
      </c>
      <c r="M75" s="13">
        <f t="shared" si="16"/>
        <v>34.4</v>
      </c>
      <c r="N75" s="13">
        <f t="shared" si="17"/>
        <v>412.79999999999995</v>
      </c>
      <c r="O75" s="14">
        <v>0.81730000000000003</v>
      </c>
      <c r="P75" s="13">
        <f t="shared" si="18"/>
        <v>337.38144</v>
      </c>
      <c r="Q75" s="12">
        <f t="shared" si="19"/>
        <v>534.18727999997441</v>
      </c>
      <c r="R75" s="12">
        <f t="shared" si="20"/>
        <v>871.56871999997441</v>
      </c>
      <c r="S75" s="12">
        <f t="shared" si="21"/>
        <v>2670.9364000000255</v>
      </c>
      <c r="T75" s="12">
        <f t="shared" si="22"/>
        <v>2502.2456800000259</v>
      </c>
      <c r="U75" s="13">
        <f t="shared" si="23"/>
        <v>2015.6666666666667</v>
      </c>
      <c r="V75" s="3">
        <f t="shared" si="24"/>
        <v>2018.25</v>
      </c>
      <c r="W75" s="15">
        <f t="shared" si="25"/>
        <v>2025.6666666666667</v>
      </c>
      <c r="X75" s="1">
        <f t="shared" si="26"/>
        <v>2017.25</v>
      </c>
    </row>
    <row r="76" spans="3:24">
      <c r="C76" s="3" t="s">
        <v>109</v>
      </c>
      <c r="D76" s="3">
        <v>2015</v>
      </c>
      <c r="E76" s="3">
        <v>9</v>
      </c>
      <c r="F76" s="11">
        <v>0</v>
      </c>
      <c r="H76" s="5" t="s">
        <v>50</v>
      </c>
      <c r="I76" s="3">
        <v>10</v>
      </c>
      <c r="J76" s="3">
        <f t="shared" si="27"/>
        <v>2025</v>
      </c>
      <c r="K76" s="12">
        <v>4840</v>
      </c>
      <c r="L76" s="12">
        <f t="shared" si="15"/>
        <v>4840</v>
      </c>
      <c r="M76" s="13">
        <f t="shared" si="16"/>
        <v>40.333333333333336</v>
      </c>
      <c r="N76" s="13">
        <f t="shared" si="17"/>
        <v>484</v>
      </c>
      <c r="O76" s="14">
        <v>0.81730000000000003</v>
      </c>
      <c r="P76" s="13">
        <f t="shared" si="18"/>
        <v>395.57319999999999</v>
      </c>
      <c r="Q76" s="12">
        <f t="shared" si="19"/>
        <v>626.32423333330337</v>
      </c>
      <c r="R76" s="12">
        <f t="shared" si="20"/>
        <v>1021.8974333333033</v>
      </c>
      <c r="S76" s="12">
        <f t="shared" si="21"/>
        <v>3131.6211666666964</v>
      </c>
      <c r="T76" s="12">
        <f t="shared" si="22"/>
        <v>2933.8345666666964</v>
      </c>
      <c r="U76" s="13">
        <f t="shared" si="23"/>
        <v>2015.6666666666667</v>
      </c>
      <c r="V76" s="3">
        <f t="shared" si="24"/>
        <v>2018.25</v>
      </c>
      <c r="W76" s="15">
        <f t="shared" si="25"/>
        <v>2025.6666666666667</v>
      </c>
      <c r="X76" s="1">
        <f t="shared" si="26"/>
        <v>2017.25</v>
      </c>
    </row>
    <row r="77" spans="3:24">
      <c r="C77" s="3" t="s">
        <v>110</v>
      </c>
      <c r="D77" s="3">
        <v>2015</v>
      </c>
      <c r="E77" s="3">
        <v>10</v>
      </c>
      <c r="F77" s="11">
        <v>0</v>
      </c>
      <c r="H77" s="5" t="s">
        <v>50</v>
      </c>
      <c r="I77" s="3">
        <v>10</v>
      </c>
      <c r="J77" s="3">
        <f t="shared" si="27"/>
        <v>2025</v>
      </c>
      <c r="K77" s="12">
        <v>12504</v>
      </c>
      <c r="L77" s="12">
        <f t="shared" si="15"/>
        <v>12504</v>
      </c>
      <c r="M77" s="13">
        <f t="shared" si="16"/>
        <v>104.2</v>
      </c>
      <c r="N77" s="13">
        <f t="shared" si="17"/>
        <v>1250.4000000000001</v>
      </c>
      <c r="O77" s="14">
        <v>0.81730000000000003</v>
      </c>
      <c r="P77" s="13">
        <f t="shared" si="18"/>
        <v>1021.9519200000001</v>
      </c>
      <c r="Q77" s="12">
        <f t="shared" si="19"/>
        <v>1532.9278800000002</v>
      </c>
      <c r="R77" s="12">
        <f t="shared" si="20"/>
        <v>2554.8798000000002</v>
      </c>
      <c r="S77" s="12">
        <f t="shared" si="21"/>
        <v>8175.6153600000007</v>
      </c>
      <c r="T77" s="12">
        <f t="shared" si="22"/>
        <v>7664.6394</v>
      </c>
      <c r="U77" s="13">
        <f t="shared" si="23"/>
        <v>2015.75</v>
      </c>
      <c r="V77" s="3">
        <f t="shared" si="24"/>
        <v>2018.25</v>
      </c>
      <c r="W77" s="15">
        <f t="shared" si="25"/>
        <v>2025.75</v>
      </c>
      <c r="X77" s="1">
        <f t="shared" si="26"/>
        <v>2017.25</v>
      </c>
    </row>
    <row r="78" spans="3:24">
      <c r="C78" s="3" t="s">
        <v>111</v>
      </c>
      <c r="D78" s="3">
        <v>2015</v>
      </c>
      <c r="E78" s="3">
        <v>12</v>
      </c>
      <c r="F78" s="11">
        <v>0</v>
      </c>
      <c r="H78" s="5" t="s">
        <v>50</v>
      </c>
      <c r="I78" s="3">
        <v>10</v>
      </c>
      <c r="J78" s="3">
        <f t="shared" si="27"/>
        <v>2025</v>
      </c>
      <c r="K78" s="12">
        <v>2031</v>
      </c>
      <c r="L78" s="12">
        <f t="shared" si="15"/>
        <v>2031</v>
      </c>
      <c r="M78" s="13">
        <f t="shared" si="16"/>
        <v>16.925000000000001</v>
      </c>
      <c r="N78" s="13">
        <f t="shared" si="17"/>
        <v>203.10000000000002</v>
      </c>
      <c r="O78" s="14">
        <v>0.81730000000000003</v>
      </c>
      <c r="P78" s="13">
        <f t="shared" si="18"/>
        <v>165.99363000000002</v>
      </c>
      <c r="Q78" s="12">
        <f t="shared" si="19"/>
        <v>221.32483999998743</v>
      </c>
      <c r="R78" s="12">
        <f t="shared" si="20"/>
        <v>387.31846999998743</v>
      </c>
      <c r="S78" s="12">
        <f t="shared" si="21"/>
        <v>1355.6146450000126</v>
      </c>
      <c r="T78" s="12">
        <f t="shared" si="22"/>
        <v>1272.6178300000126</v>
      </c>
      <c r="U78" s="13">
        <f t="shared" si="23"/>
        <v>2015.9166666666667</v>
      </c>
      <c r="V78" s="3">
        <f t="shared" si="24"/>
        <v>2018.25</v>
      </c>
      <c r="W78" s="15">
        <f t="shared" si="25"/>
        <v>2025.9166666666667</v>
      </c>
      <c r="X78" s="1">
        <f t="shared" si="26"/>
        <v>2017.25</v>
      </c>
    </row>
    <row r="79" spans="3:24">
      <c r="C79" s="3" t="s">
        <v>112</v>
      </c>
      <c r="D79" s="3">
        <v>2016</v>
      </c>
      <c r="E79" s="3">
        <v>4</v>
      </c>
      <c r="F79" s="11">
        <v>0</v>
      </c>
      <c r="H79" s="5" t="s">
        <v>50</v>
      </c>
      <c r="I79" s="3">
        <v>10</v>
      </c>
      <c r="J79" s="3">
        <f t="shared" si="27"/>
        <v>2026</v>
      </c>
      <c r="K79" s="12">
        <v>5416</v>
      </c>
      <c r="L79" s="12">
        <f t="shared" si="15"/>
        <v>5416</v>
      </c>
      <c r="M79" s="13">
        <f t="shared" si="16"/>
        <v>45.133333333333333</v>
      </c>
      <c r="N79" s="13">
        <f t="shared" si="17"/>
        <v>541.6</v>
      </c>
      <c r="O79" s="14">
        <v>0.81730000000000003</v>
      </c>
      <c r="P79" s="13">
        <f t="shared" si="18"/>
        <v>442.64968000000005</v>
      </c>
      <c r="Q79" s="12">
        <f t="shared" si="19"/>
        <v>442.64968000000005</v>
      </c>
      <c r="R79" s="12">
        <f t="shared" si="20"/>
        <v>885.29936000000009</v>
      </c>
      <c r="S79" s="12">
        <f t="shared" si="21"/>
        <v>3762.5222799999997</v>
      </c>
      <c r="T79" s="12">
        <f t="shared" si="22"/>
        <v>3541.1974399999999</v>
      </c>
      <c r="U79" s="13">
        <f t="shared" si="23"/>
        <v>2016.25</v>
      </c>
      <c r="V79" s="3">
        <f t="shared" si="24"/>
        <v>2018.25</v>
      </c>
      <c r="W79" s="15">
        <f t="shared" si="25"/>
        <v>2026.25</v>
      </c>
      <c r="X79" s="1">
        <f t="shared" si="26"/>
        <v>2017.25</v>
      </c>
    </row>
    <row r="80" spans="3:24">
      <c r="C80" s="3" t="s">
        <v>113</v>
      </c>
      <c r="D80" s="3">
        <v>2016</v>
      </c>
      <c r="E80" s="3">
        <v>8</v>
      </c>
      <c r="F80" s="11">
        <v>0</v>
      </c>
      <c r="H80" s="5" t="s">
        <v>50</v>
      </c>
      <c r="I80" s="3">
        <v>10</v>
      </c>
      <c r="J80" s="3">
        <f t="shared" si="27"/>
        <v>2026</v>
      </c>
      <c r="K80" s="12">
        <v>8826</v>
      </c>
      <c r="L80" s="12">
        <f t="shared" si="15"/>
        <v>8826</v>
      </c>
      <c r="M80" s="13">
        <f t="shared" si="16"/>
        <v>73.55</v>
      </c>
      <c r="N80" s="13">
        <f t="shared" si="17"/>
        <v>882.59999999999991</v>
      </c>
      <c r="O80" s="14">
        <v>0.81730000000000003</v>
      </c>
      <c r="P80" s="13">
        <f t="shared" si="18"/>
        <v>721.34897999999998</v>
      </c>
      <c r="Q80" s="12">
        <f t="shared" si="19"/>
        <v>480.89932000005462</v>
      </c>
      <c r="R80" s="12">
        <f t="shared" si="20"/>
        <v>1202.2483000000545</v>
      </c>
      <c r="S80" s="12">
        <f t="shared" si="21"/>
        <v>6371.9159899999459</v>
      </c>
      <c r="T80" s="12">
        <f t="shared" si="22"/>
        <v>6011.2414999999455</v>
      </c>
      <c r="U80" s="13">
        <f t="shared" si="23"/>
        <v>2016.5833333333333</v>
      </c>
      <c r="V80" s="3">
        <f t="shared" si="24"/>
        <v>2018.25</v>
      </c>
      <c r="W80" s="15">
        <f t="shared" si="25"/>
        <v>2026.5833333333333</v>
      </c>
      <c r="X80" s="1">
        <f t="shared" si="26"/>
        <v>2017.25</v>
      </c>
    </row>
    <row r="81" spans="3:24">
      <c r="C81" s="3" t="s">
        <v>113</v>
      </c>
      <c r="D81" s="3">
        <v>2016</v>
      </c>
      <c r="E81" s="3">
        <v>8</v>
      </c>
      <c r="F81" s="11">
        <v>0</v>
      </c>
      <c r="H81" s="5" t="s">
        <v>50</v>
      </c>
      <c r="I81" s="3">
        <v>10</v>
      </c>
      <c r="J81" s="3">
        <f t="shared" si="27"/>
        <v>2026</v>
      </c>
      <c r="K81" s="12">
        <v>8416</v>
      </c>
      <c r="L81" s="12">
        <f t="shared" si="15"/>
        <v>8416</v>
      </c>
      <c r="M81" s="13">
        <f t="shared" si="16"/>
        <v>70.13333333333334</v>
      </c>
      <c r="N81" s="13">
        <f t="shared" si="17"/>
        <v>841.60000000000014</v>
      </c>
      <c r="O81" s="14">
        <v>0.81730000000000003</v>
      </c>
      <c r="P81" s="13">
        <f t="shared" si="18"/>
        <v>687.83968000000016</v>
      </c>
      <c r="Q81" s="12">
        <f t="shared" si="19"/>
        <v>458.55978666671888</v>
      </c>
      <c r="R81" s="12">
        <f t="shared" si="20"/>
        <v>1146.399466666719</v>
      </c>
      <c r="S81" s="12">
        <f t="shared" si="21"/>
        <v>6075.9171733332814</v>
      </c>
      <c r="T81" s="12">
        <f t="shared" si="22"/>
        <v>5731.9973333332819</v>
      </c>
      <c r="U81" s="13">
        <f t="shared" si="23"/>
        <v>2016.5833333333333</v>
      </c>
      <c r="V81" s="3">
        <f t="shared" si="24"/>
        <v>2018.25</v>
      </c>
      <c r="W81" s="15">
        <f t="shared" si="25"/>
        <v>2026.5833333333333</v>
      </c>
      <c r="X81" s="1">
        <f t="shared" si="26"/>
        <v>2017.25</v>
      </c>
    </row>
    <row r="82" spans="3:24">
      <c r="C82" s="3" t="s">
        <v>114</v>
      </c>
      <c r="D82" s="3">
        <v>2016</v>
      </c>
      <c r="E82" s="3">
        <v>9</v>
      </c>
      <c r="F82" s="11">
        <v>0</v>
      </c>
      <c r="H82" s="5" t="s">
        <v>50</v>
      </c>
      <c r="I82" s="3">
        <v>10</v>
      </c>
      <c r="J82" s="3">
        <f t="shared" si="27"/>
        <v>2026</v>
      </c>
      <c r="K82" s="12">
        <v>4208</v>
      </c>
      <c r="L82" s="12">
        <f t="shared" si="15"/>
        <v>4208</v>
      </c>
      <c r="M82" s="13">
        <f t="shared" si="16"/>
        <v>35.06666666666667</v>
      </c>
      <c r="N82" s="13">
        <f t="shared" si="17"/>
        <v>420.80000000000007</v>
      </c>
      <c r="O82" s="14">
        <v>0.81730000000000003</v>
      </c>
      <c r="P82" s="13">
        <f t="shared" si="18"/>
        <v>343.91984000000008</v>
      </c>
      <c r="Q82" s="12">
        <f t="shared" si="19"/>
        <v>200.61990666664065</v>
      </c>
      <c r="R82" s="12">
        <f t="shared" si="20"/>
        <v>544.53974666664067</v>
      </c>
      <c r="S82" s="12">
        <f t="shared" si="21"/>
        <v>3066.6185733333596</v>
      </c>
      <c r="T82" s="12">
        <f t="shared" si="22"/>
        <v>2894.6586533333593</v>
      </c>
      <c r="U82" s="13">
        <f t="shared" si="23"/>
        <v>2016.6666666666667</v>
      </c>
      <c r="V82" s="3">
        <f t="shared" si="24"/>
        <v>2018.25</v>
      </c>
      <c r="W82" s="15">
        <f t="shared" si="25"/>
        <v>2026.6666666666667</v>
      </c>
      <c r="X82" s="1">
        <f t="shared" si="26"/>
        <v>2017.25</v>
      </c>
    </row>
    <row r="83" spans="3:24">
      <c r="C83" s="3" t="s">
        <v>115</v>
      </c>
      <c r="D83" s="3">
        <v>2016</v>
      </c>
      <c r="E83" s="3">
        <v>9</v>
      </c>
      <c r="F83" s="11">
        <v>0</v>
      </c>
      <c r="H83" s="5" t="s">
        <v>50</v>
      </c>
      <c r="I83" s="3">
        <v>10</v>
      </c>
      <c r="J83" s="3">
        <f t="shared" si="27"/>
        <v>2026</v>
      </c>
      <c r="K83" s="12">
        <v>2826</v>
      </c>
      <c r="L83" s="12">
        <f t="shared" si="15"/>
        <v>2826</v>
      </c>
      <c r="M83" s="13">
        <f t="shared" si="16"/>
        <v>23.55</v>
      </c>
      <c r="N83" s="13">
        <f t="shared" si="17"/>
        <v>282.60000000000002</v>
      </c>
      <c r="O83" s="14">
        <v>0.81730000000000003</v>
      </c>
      <c r="P83" s="13">
        <f t="shared" si="18"/>
        <v>230.96898000000002</v>
      </c>
      <c r="Q83" s="12">
        <f t="shared" si="19"/>
        <v>134.7319049999825</v>
      </c>
      <c r="R83" s="12">
        <f t="shared" si="20"/>
        <v>365.70088499998252</v>
      </c>
      <c r="S83" s="12">
        <f t="shared" si="21"/>
        <v>2059.4734050000175</v>
      </c>
      <c r="T83" s="12">
        <f t="shared" si="22"/>
        <v>1943.9889150000176</v>
      </c>
      <c r="U83" s="13">
        <f t="shared" si="23"/>
        <v>2016.6666666666667</v>
      </c>
      <c r="V83" s="3">
        <f t="shared" si="24"/>
        <v>2018.25</v>
      </c>
      <c r="W83" s="15">
        <f t="shared" si="25"/>
        <v>2026.6666666666667</v>
      </c>
      <c r="X83" s="1">
        <f t="shared" si="26"/>
        <v>2017.25</v>
      </c>
    </row>
    <row r="84" spans="3:24">
      <c r="C84" s="3" t="s">
        <v>116</v>
      </c>
      <c r="D84" s="3">
        <v>2016</v>
      </c>
      <c r="E84" s="3">
        <v>9</v>
      </c>
      <c r="F84" s="11">
        <v>0</v>
      </c>
      <c r="H84" s="5" t="s">
        <v>50</v>
      </c>
      <c r="I84" s="3">
        <v>10</v>
      </c>
      <c r="J84" s="3">
        <f t="shared" si="27"/>
        <v>2026</v>
      </c>
      <c r="K84" s="12">
        <v>11430</v>
      </c>
      <c r="L84" s="12">
        <f t="shared" si="15"/>
        <v>11430</v>
      </c>
      <c r="M84" s="13">
        <f t="shared" si="16"/>
        <v>95.25</v>
      </c>
      <c r="N84" s="13">
        <f t="shared" si="17"/>
        <v>1143</v>
      </c>
      <c r="O84" s="14">
        <v>0.81730000000000003</v>
      </c>
      <c r="P84" s="13">
        <f t="shared" si="18"/>
        <v>934.1739</v>
      </c>
      <c r="Q84" s="12">
        <f t="shared" si="19"/>
        <v>544.93477499992923</v>
      </c>
      <c r="R84" s="12">
        <f t="shared" si="20"/>
        <v>1479.1086749999292</v>
      </c>
      <c r="S84" s="12">
        <f t="shared" si="21"/>
        <v>8329.71727500007</v>
      </c>
      <c r="T84" s="12">
        <f t="shared" si="22"/>
        <v>7862.6303250000701</v>
      </c>
      <c r="U84" s="13">
        <f t="shared" si="23"/>
        <v>2016.6666666666667</v>
      </c>
      <c r="V84" s="3">
        <f t="shared" si="24"/>
        <v>2018.25</v>
      </c>
      <c r="W84" s="15">
        <f t="shared" si="25"/>
        <v>2026.6666666666667</v>
      </c>
      <c r="X84" s="1">
        <f t="shared" si="26"/>
        <v>2017.25</v>
      </c>
    </row>
    <row r="85" spans="3:24">
      <c r="C85" s="3" t="s">
        <v>117</v>
      </c>
      <c r="D85" s="3">
        <v>2016</v>
      </c>
      <c r="E85" s="3">
        <v>9</v>
      </c>
      <c r="F85" s="11">
        <v>0</v>
      </c>
      <c r="H85" s="5" t="s">
        <v>50</v>
      </c>
      <c r="I85" s="3">
        <v>10</v>
      </c>
      <c r="J85" s="3">
        <f t="shared" si="27"/>
        <v>2026</v>
      </c>
      <c r="K85" s="12">
        <v>6480</v>
      </c>
      <c r="L85" s="12">
        <f t="shared" si="15"/>
        <v>6480</v>
      </c>
      <c r="M85" s="13">
        <f t="shared" si="16"/>
        <v>54</v>
      </c>
      <c r="N85" s="13">
        <f t="shared" si="17"/>
        <v>648</v>
      </c>
      <c r="O85" s="14">
        <v>0.81730000000000003</v>
      </c>
      <c r="P85" s="13">
        <f t="shared" si="18"/>
        <v>529.61040000000003</v>
      </c>
      <c r="Q85" s="12">
        <f t="shared" si="19"/>
        <v>308.93939999995985</v>
      </c>
      <c r="R85" s="12">
        <f t="shared" si="20"/>
        <v>838.54979999995987</v>
      </c>
      <c r="S85" s="12">
        <f t="shared" si="21"/>
        <v>4722.3594000000403</v>
      </c>
      <c r="T85" s="12">
        <f t="shared" si="22"/>
        <v>4457.5542000000405</v>
      </c>
      <c r="U85" s="13">
        <f t="shared" si="23"/>
        <v>2016.6666666666667</v>
      </c>
      <c r="V85" s="3">
        <f t="shared" si="24"/>
        <v>2018.25</v>
      </c>
      <c r="W85" s="15">
        <f t="shared" si="25"/>
        <v>2026.6666666666667</v>
      </c>
      <c r="X85" s="1">
        <f t="shared" si="26"/>
        <v>2017.25</v>
      </c>
    </row>
    <row r="86" spans="3:24">
      <c r="C86" s="3" t="s">
        <v>118</v>
      </c>
      <c r="D86" s="3">
        <v>2016</v>
      </c>
      <c r="E86" s="3">
        <v>10</v>
      </c>
      <c r="F86" s="11">
        <v>0</v>
      </c>
      <c r="H86" s="5" t="s">
        <v>50</v>
      </c>
      <c r="I86" s="3">
        <v>10</v>
      </c>
      <c r="J86" s="3">
        <f t="shared" si="27"/>
        <v>2026</v>
      </c>
      <c r="K86" s="12">
        <v>3429</v>
      </c>
      <c r="L86" s="12">
        <f t="shared" si="15"/>
        <v>3429</v>
      </c>
      <c r="M86" s="13">
        <f t="shared" si="16"/>
        <v>28.574999999999999</v>
      </c>
      <c r="N86" s="13">
        <f t="shared" si="17"/>
        <v>342.9</v>
      </c>
      <c r="O86" s="14">
        <v>0.81730000000000003</v>
      </c>
      <c r="P86" s="13">
        <f t="shared" si="18"/>
        <v>280.25216999999998</v>
      </c>
      <c r="Q86" s="12">
        <f t="shared" si="19"/>
        <v>140.12608499999999</v>
      </c>
      <c r="R86" s="12">
        <f t="shared" si="20"/>
        <v>420.37825499999997</v>
      </c>
      <c r="S86" s="12">
        <f t="shared" si="21"/>
        <v>2522.2695300000005</v>
      </c>
      <c r="T86" s="12">
        <f t="shared" si="22"/>
        <v>2382.1434450000002</v>
      </c>
      <c r="U86" s="13">
        <f t="shared" si="23"/>
        <v>2016.75</v>
      </c>
      <c r="V86" s="3">
        <f t="shared" si="24"/>
        <v>2018.25</v>
      </c>
      <c r="W86" s="15">
        <f t="shared" si="25"/>
        <v>2026.75</v>
      </c>
      <c r="X86" s="1">
        <f t="shared" si="26"/>
        <v>2017.25</v>
      </c>
    </row>
    <row r="87" spans="3:24">
      <c r="C87" s="3" t="s">
        <v>119</v>
      </c>
      <c r="D87" s="3">
        <v>2016</v>
      </c>
      <c r="E87" s="3">
        <v>10</v>
      </c>
      <c r="F87" s="11">
        <v>0</v>
      </c>
      <c r="H87" s="5" t="s">
        <v>50</v>
      </c>
      <c r="I87" s="3">
        <v>10</v>
      </c>
      <c r="J87" s="3">
        <f t="shared" si="27"/>
        <v>2026</v>
      </c>
      <c r="K87" s="12">
        <v>4239</v>
      </c>
      <c r="L87" s="12">
        <f t="shared" si="15"/>
        <v>4239</v>
      </c>
      <c r="M87" s="13">
        <f t="shared" si="16"/>
        <v>35.324999999999996</v>
      </c>
      <c r="N87" s="13">
        <f t="shared" si="17"/>
        <v>423.9</v>
      </c>
      <c r="O87" s="14">
        <v>0.81730000000000003</v>
      </c>
      <c r="P87" s="13">
        <f t="shared" si="18"/>
        <v>346.45346999999998</v>
      </c>
      <c r="Q87" s="12">
        <f t="shared" si="19"/>
        <v>173.22673499999999</v>
      </c>
      <c r="R87" s="12">
        <f t="shared" si="20"/>
        <v>519.680205</v>
      </c>
      <c r="S87" s="12">
        <f t="shared" si="21"/>
        <v>3118.0812300000002</v>
      </c>
      <c r="T87" s="12">
        <f t="shared" si="22"/>
        <v>2944.854495</v>
      </c>
      <c r="U87" s="13">
        <f t="shared" si="23"/>
        <v>2016.75</v>
      </c>
      <c r="V87" s="3">
        <f t="shared" si="24"/>
        <v>2018.25</v>
      </c>
      <c r="W87" s="15">
        <f t="shared" si="25"/>
        <v>2026.75</v>
      </c>
      <c r="X87" s="1">
        <f t="shared" si="26"/>
        <v>2017.25</v>
      </c>
    </row>
    <row r="88" spans="3:24">
      <c r="C88" s="3" t="s">
        <v>120</v>
      </c>
      <c r="D88" s="3">
        <v>2016</v>
      </c>
      <c r="E88" s="3">
        <v>12</v>
      </c>
      <c r="F88" s="11">
        <v>0</v>
      </c>
      <c r="H88" s="5" t="s">
        <v>50</v>
      </c>
      <c r="I88" s="3">
        <v>10</v>
      </c>
      <c r="J88" s="3">
        <f t="shared" si="27"/>
        <v>2026</v>
      </c>
      <c r="K88" s="12">
        <v>5670</v>
      </c>
      <c r="L88" s="12">
        <f t="shared" si="15"/>
        <v>5670</v>
      </c>
      <c r="M88" s="13">
        <f t="shared" si="16"/>
        <v>47.25</v>
      </c>
      <c r="N88" s="13">
        <f t="shared" si="17"/>
        <v>567</v>
      </c>
      <c r="O88" s="14">
        <v>0.81730000000000003</v>
      </c>
      <c r="P88" s="13">
        <f t="shared" si="18"/>
        <v>463.40910000000002</v>
      </c>
      <c r="Q88" s="12">
        <f t="shared" si="19"/>
        <v>154.46969999996489</v>
      </c>
      <c r="R88" s="12">
        <f t="shared" si="20"/>
        <v>617.87879999996494</v>
      </c>
      <c r="S88" s="12">
        <f t="shared" si="21"/>
        <v>4247.9167500000349</v>
      </c>
      <c r="T88" s="12">
        <f t="shared" si="22"/>
        <v>4016.2122000000354</v>
      </c>
      <c r="U88" s="13">
        <f t="shared" si="23"/>
        <v>2016.9166666666667</v>
      </c>
      <c r="V88" s="3">
        <f t="shared" si="24"/>
        <v>2018.25</v>
      </c>
      <c r="W88" s="15">
        <f t="shared" si="25"/>
        <v>2026.9166666666667</v>
      </c>
      <c r="X88" s="1">
        <f t="shared" si="26"/>
        <v>2017.25</v>
      </c>
    </row>
    <row r="89" spans="3:24">
      <c r="C89" s="3" t="s">
        <v>121</v>
      </c>
      <c r="D89" s="3">
        <v>2016</v>
      </c>
      <c r="E89" s="3">
        <v>12</v>
      </c>
      <c r="F89" s="11">
        <v>0</v>
      </c>
      <c r="H89" s="5" t="s">
        <v>50</v>
      </c>
      <c r="I89" s="3">
        <v>10</v>
      </c>
      <c r="J89" s="3">
        <f t="shared" si="27"/>
        <v>2026</v>
      </c>
      <c r="K89" s="12">
        <v>7210</v>
      </c>
      <c r="L89" s="12">
        <f t="shared" si="15"/>
        <v>7210</v>
      </c>
      <c r="M89" s="13">
        <f t="shared" si="16"/>
        <v>60.083333333333336</v>
      </c>
      <c r="N89" s="13">
        <f t="shared" si="17"/>
        <v>721</v>
      </c>
      <c r="O89" s="14">
        <v>0.81730000000000003</v>
      </c>
      <c r="P89" s="13">
        <f t="shared" si="18"/>
        <v>589.27330000000006</v>
      </c>
      <c r="Q89" s="12">
        <f t="shared" si="19"/>
        <v>196.42443333328868</v>
      </c>
      <c r="R89" s="12">
        <f t="shared" si="20"/>
        <v>785.69773333328874</v>
      </c>
      <c r="S89" s="12">
        <f t="shared" si="21"/>
        <v>5401.6719166667117</v>
      </c>
      <c r="T89" s="12">
        <f t="shared" si="22"/>
        <v>5107.0352666667113</v>
      </c>
      <c r="U89" s="13">
        <f t="shared" si="23"/>
        <v>2016.9166666666667</v>
      </c>
      <c r="V89" s="3">
        <f t="shared" si="24"/>
        <v>2018.25</v>
      </c>
      <c r="W89" s="15">
        <f t="shared" si="25"/>
        <v>2026.9166666666667</v>
      </c>
      <c r="X89" s="1">
        <f t="shared" si="26"/>
        <v>2017.25</v>
      </c>
    </row>
    <row r="90" spans="3:24">
      <c r="C90" s="3" t="s">
        <v>122</v>
      </c>
      <c r="D90" s="3">
        <v>2016</v>
      </c>
      <c r="E90" s="3">
        <v>12</v>
      </c>
      <c r="F90" s="11">
        <v>0</v>
      </c>
      <c r="H90" s="5" t="s">
        <v>50</v>
      </c>
      <c r="I90" s="3">
        <v>10</v>
      </c>
      <c r="J90" s="3">
        <f t="shared" si="27"/>
        <v>2026</v>
      </c>
      <c r="K90" s="12">
        <v>7667</v>
      </c>
      <c r="L90" s="12">
        <f t="shared" si="15"/>
        <v>7667</v>
      </c>
      <c r="M90" s="13">
        <f t="shared" si="16"/>
        <v>63.891666666666673</v>
      </c>
      <c r="N90" s="13">
        <f t="shared" si="17"/>
        <v>766.7</v>
      </c>
      <c r="O90" s="14">
        <v>0.81730000000000003</v>
      </c>
      <c r="P90" s="13">
        <f t="shared" si="18"/>
        <v>626.62391000000002</v>
      </c>
      <c r="Q90" s="12">
        <f t="shared" si="19"/>
        <v>208.87463666661918</v>
      </c>
      <c r="R90" s="12">
        <f t="shared" si="20"/>
        <v>835.49854666661918</v>
      </c>
      <c r="S90" s="12">
        <f t="shared" si="21"/>
        <v>5744.0525083333805</v>
      </c>
      <c r="T90" s="12">
        <f t="shared" si="22"/>
        <v>5430.7405533333804</v>
      </c>
      <c r="U90" s="13">
        <f t="shared" si="23"/>
        <v>2016.9166666666667</v>
      </c>
      <c r="V90" s="3">
        <f t="shared" si="24"/>
        <v>2018.25</v>
      </c>
      <c r="W90" s="15">
        <f t="shared" si="25"/>
        <v>2026.9166666666667</v>
      </c>
      <c r="X90" s="1">
        <f t="shared" si="26"/>
        <v>2017.25</v>
      </c>
    </row>
    <row r="91" spans="3:24">
      <c r="C91" s="3" t="s">
        <v>123</v>
      </c>
      <c r="D91" s="3">
        <v>2016</v>
      </c>
      <c r="E91" s="3">
        <v>12</v>
      </c>
      <c r="F91" s="11">
        <v>0</v>
      </c>
      <c r="H91" s="5" t="s">
        <v>50</v>
      </c>
      <c r="I91" s="3">
        <v>10</v>
      </c>
      <c r="J91" s="3">
        <f t="shared" si="27"/>
        <v>2026</v>
      </c>
      <c r="K91" s="12">
        <v>4120</v>
      </c>
      <c r="L91" s="12">
        <f t="shared" si="15"/>
        <v>4120</v>
      </c>
      <c r="M91" s="13">
        <f t="shared" si="16"/>
        <v>34.333333333333336</v>
      </c>
      <c r="N91" s="13">
        <f t="shared" si="17"/>
        <v>412</v>
      </c>
      <c r="O91" s="14">
        <v>0.81730000000000003</v>
      </c>
      <c r="P91" s="13">
        <f t="shared" si="18"/>
        <v>336.7276</v>
      </c>
      <c r="Q91" s="12">
        <f t="shared" si="19"/>
        <v>112.24253333330782</v>
      </c>
      <c r="R91" s="12">
        <f t="shared" si="20"/>
        <v>448.97013333330779</v>
      </c>
      <c r="S91" s="12">
        <f t="shared" si="21"/>
        <v>3086.6696666666926</v>
      </c>
      <c r="T91" s="12">
        <f t="shared" si="22"/>
        <v>2918.3058666666925</v>
      </c>
      <c r="U91" s="13">
        <f t="shared" si="23"/>
        <v>2016.9166666666667</v>
      </c>
      <c r="V91" s="3">
        <f t="shared" si="24"/>
        <v>2018.25</v>
      </c>
      <c r="W91" s="15">
        <f t="shared" si="25"/>
        <v>2026.9166666666667</v>
      </c>
      <c r="X91" s="1">
        <f t="shared" si="26"/>
        <v>2017.25</v>
      </c>
    </row>
    <row r="92" spans="3:24">
      <c r="C92" s="3" t="s">
        <v>124</v>
      </c>
      <c r="D92" s="3">
        <v>2016</v>
      </c>
      <c r="E92" s="3">
        <v>12</v>
      </c>
      <c r="F92" s="11">
        <v>0</v>
      </c>
      <c r="H92" s="5" t="s">
        <v>50</v>
      </c>
      <c r="I92" s="3">
        <v>10</v>
      </c>
      <c r="J92" s="3">
        <f t="shared" si="27"/>
        <v>2026</v>
      </c>
      <c r="K92" s="12">
        <v>12659</v>
      </c>
      <c r="L92" s="12">
        <f t="shared" si="15"/>
        <v>12659</v>
      </c>
      <c r="M92" s="13">
        <f t="shared" si="16"/>
        <v>105.49166666666667</v>
      </c>
      <c r="N92" s="13">
        <f t="shared" si="17"/>
        <v>1265.9000000000001</v>
      </c>
      <c r="O92" s="14">
        <v>0.81730000000000003</v>
      </c>
      <c r="P92" s="13">
        <f t="shared" si="18"/>
        <v>1034.6200700000002</v>
      </c>
      <c r="Q92" s="12">
        <f t="shared" si="19"/>
        <v>344.87335666658828</v>
      </c>
      <c r="R92" s="12">
        <f t="shared" si="20"/>
        <v>1379.4934266665884</v>
      </c>
      <c r="S92" s="12">
        <f t="shared" si="21"/>
        <v>9484.0173083334139</v>
      </c>
      <c r="T92" s="12">
        <f t="shared" si="22"/>
        <v>8966.7072733334135</v>
      </c>
      <c r="U92" s="13">
        <f t="shared" si="23"/>
        <v>2016.9166666666667</v>
      </c>
      <c r="V92" s="3">
        <f t="shared" si="24"/>
        <v>2018.25</v>
      </c>
      <c r="W92" s="15">
        <f t="shared" si="25"/>
        <v>2026.9166666666667</v>
      </c>
      <c r="X92" s="1">
        <f t="shared" si="26"/>
        <v>2017.25</v>
      </c>
    </row>
    <row r="93" spans="3:24">
      <c r="C93" s="3" t="s">
        <v>125</v>
      </c>
      <c r="D93" s="3">
        <v>2016</v>
      </c>
      <c r="E93" s="3">
        <v>12</v>
      </c>
      <c r="F93" s="11">
        <v>0</v>
      </c>
      <c r="H93" s="5" t="s">
        <v>50</v>
      </c>
      <c r="I93" s="3">
        <v>10</v>
      </c>
      <c r="J93" s="3">
        <f t="shared" si="27"/>
        <v>2026</v>
      </c>
      <c r="K93" s="12">
        <v>10124</v>
      </c>
      <c r="L93" s="12">
        <f t="shared" si="15"/>
        <v>10124</v>
      </c>
      <c r="M93" s="13">
        <f t="shared" si="16"/>
        <v>84.36666666666666</v>
      </c>
      <c r="N93" s="13">
        <f t="shared" si="17"/>
        <v>1012.3999999999999</v>
      </c>
      <c r="O93" s="14">
        <v>0.81730000000000003</v>
      </c>
      <c r="P93" s="13">
        <f t="shared" si="18"/>
        <v>827.43451999999991</v>
      </c>
      <c r="Q93" s="12">
        <f t="shared" si="19"/>
        <v>275.81150666660392</v>
      </c>
      <c r="R93" s="12">
        <f t="shared" si="20"/>
        <v>1103.2460266666039</v>
      </c>
      <c r="S93" s="12">
        <f t="shared" si="21"/>
        <v>7584.8164333333962</v>
      </c>
      <c r="T93" s="12">
        <f t="shared" si="22"/>
        <v>7171.0991733333958</v>
      </c>
      <c r="U93" s="13">
        <f t="shared" si="23"/>
        <v>2016.9166666666667</v>
      </c>
      <c r="V93" s="3">
        <f t="shared" si="24"/>
        <v>2018.25</v>
      </c>
      <c r="W93" s="15">
        <f t="shared" si="25"/>
        <v>2026.9166666666667</v>
      </c>
      <c r="X93" s="1">
        <f t="shared" si="26"/>
        <v>2017.25</v>
      </c>
    </row>
    <row r="94" spans="3:24">
      <c r="C94" s="3" t="s">
        <v>126</v>
      </c>
      <c r="D94" s="3">
        <v>2017</v>
      </c>
      <c r="E94" s="3">
        <v>7</v>
      </c>
      <c r="F94" s="11">
        <v>0</v>
      </c>
      <c r="H94" s="5" t="s">
        <v>50</v>
      </c>
      <c r="I94" s="3">
        <v>10</v>
      </c>
      <c r="J94" s="3">
        <f t="shared" si="27"/>
        <v>2027</v>
      </c>
      <c r="K94" s="12">
        <v>5526</v>
      </c>
      <c r="L94" s="12">
        <f t="shared" si="15"/>
        <v>5526</v>
      </c>
      <c r="M94" s="13">
        <f t="shared" si="16"/>
        <v>46.050000000000004</v>
      </c>
      <c r="N94" s="13">
        <f t="shared" si="17"/>
        <v>414.45000000000005</v>
      </c>
      <c r="O94" s="14">
        <v>0.81730000000000003</v>
      </c>
      <c r="P94" s="13">
        <f t="shared" si="18"/>
        <v>338.72998500000006</v>
      </c>
      <c r="Q94" s="12">
        <f t="shared" si="19"/>
        <v>0</v>
      </c>
      <c r="R94" s="12">
        <f t="shared" si="20"/>
        <v>338.72998500000006</v>
      </c>
      <c r="S94" s="12">
        <f t="shared" si="21"/>
        <v>4347.0348075000002</v>
      </c>
      <c r="T94" s="12">
        <f t="shared" si="22"/>
        <v>4177.6698150000002</v>
      </c>
      <c r="U94" s="13">
        <f t="shared" si="23"/>
        <v>2017.5</v>
      </c>
      <c r="V94" s="3">
        <f t="shared" si="24"/>
        <v>2018.25</v>
      </c>
      <c r="W94" s="15">
        <f t="shared" si="25"/>
        <v>2027.5</v>
      </c>
      <c r="X94" s="1">
        <f t="shared" si="26"/>
        <v>2017.25</v>
      </c>
    </row>
    <row r="95" spans="3:24">
      <c r="C95" s="3" t="s">
        <v>127</v>
      </c>
      <c r="D95" s="3">
        <v>2017</v>
      </c>
      <c r="E95" s="3">
        <v>7</v>
      </c>
      <c r="F95" s="11">
        <v>0</v>
      </c>
      <c r="H95" s="5" t="s">
        <v>50</v>
      </c>
      <c r="I95" s="3">
        <v>10</v>
      </c>
      <c r="J95" s="3">
        <f t="shared" si="27"/>
        <v>2027</v>
      </c>
      <c r="K95" s="12">
        <v>8850</v>
      </c>
      <c r="L95" s="12">
        <f t="shared" si="15"/>
        <v>8850</v>
      </c>
      <c r="M95" s="13">
        <f t="shared" si="16"/>
        <v>73.75</v>
      </c>
      <c r="N95" s="13">
        <f t="shared" si="17"/>
        <v>663.75</v>
      </c>
      <c r="O95" s="14">
        <v>0.81730000000000003</v>
      </c>
      <c r="P95" s="13">
        <f t="shared" si="18"/>
        <v>542.48287500000004</v>
      </c>
      <c r="Q95" s="12">
        <f t="shared" si="19"/>
        <v>0</v>
      </c>
      <c r="R95" s="12">
        <f t="shared" si="20"/>
        <v>542.48287500000004</v>
      </c>
      <c r="S95" s="12">
        <f t="shared" si="21"/>
        <v>6961.8635625000006</v>
      </c>
      <c r="T95" s="12">
        <f t="shared" si="22"/>
        <v>6690.6221250000008</v>
      </c>
      <c r="U95" s="13">
        <f t="shared" si="23"/>
        <v>2017.5</v>
      </c>
      <c r="V95" s="3">
        <f t="shared" si="24"/>
        <v>2018.25</v>
      </c>
      <c r="W95" s="15">
        <f t="shared" si="25"/>
        <v>2027.5</v>
      </c>
      <c r="X95" s="1">
        <f t="shared" si="26"/>
        <v>2017.25</v>
      </c>
    </row>
    <row r="96" spans="3:24">
      <c r="C96" s="3" t="s">
        <v>128</v>
      </c>
      <c r="D96" s="3">
        <v>2017</v>
      </c>
      <c r="E96" s="3">
        <v>7</v>
      </c>
      <c r="F96" s="11">
        <v>0</v>
      </c>
      <c r="H96" s="5" t="s">
        <v>50</v>
      </c>
      <c r="I96" s="3">
        <v>10</v>
      </c>
      <c r="J96" s="3">
        <f t="shared" si="27"/>
        <v>2027</v>
      </c>
      <c r="K96" s="12">
        <v>14210</v>
      </c>
      <c r="L96" s="12">
        <f t="shared" si="15"/>
        <v>14210</v>
      </c>
      <c r="M96" s="13">
        <f t="shared" si="16"/>
        <v>118.41666666666667</v>
      </c>
      <c r="N96" s="13">
        <f t="shared" si="17"/>
        <v>1065.75</v>
      </c>
      <c r="O96" s="14">
        <v>0.81730000000000003</v>
      </c>
      <c r="P96" s="13">
        <f t="shared" si="18"/>
        <v>871.03747499999997</v>
      </c>
      <c r="Q96" s="12">
        <f t="shared" si="19"/>
        <v>0</v>
      </c>
      <c r="R96" s="12">
        <f t="shared" si="20"/>
        <v>871.03747499999997</v>
      </c>
      <c r="S96" s="12">
        <f t="shared" si="21"/>
        <v>11178.3142625</v>
      </c>
      <c r="T96" s="12">
        <f t="shared" si="22"/>
        <v>10742.795525000001</v>
      </c>
      <c r="U96" s="13">
        <f t="shared" si="23"/>
        <v>2017.5</v>
      </c>
      <c r="V96" s="3">
        <f t="shared" si="24"/>
        <v>2018.25</v>
      </c>
      <c r="W96" s="15">
        <f t="shared" si="25"/>
        <v>2027.5</v>
      </c>
      <c r="X96" s="1">
        <f t="shared" si="26"/>
        <v>2017.25</v>
      </c>
    </row>
    <row r="97" spans="3:24">
      <c r="C97" s="3" t="s">
        <v>113</v>
      </c>
      <c r="D97" s="3">
        <v>2017</v>
      </c>
      <c r="E97" s="3">
        <v>8</v>
      </c>
      <c r="F97" s="11">
        <v>0</v>
      </c>
      <c r="H97" s="5" t="s">
        <v>50</v>
      </c>
      <c r="I97" s="3">
        <v>10</v>
      </c>
      <c r="J97" s="3">
        <f t="shared" si="27"/>
        <v>2027</v>
      </c>
      <c r="K97" s="12">
        <v>10140</v>
      </c>
      <c r="L97" s="12">
        <f t="shared" si="15"/>
        <v>10140</v>
      </c>
      <c r="M97" s="13">
        <f t="shared" si="16"/>
        <v>84.5</v>
      </c>
      <c r="N97" s="13">
        <f t="shared" si="17"/>
        <v>676.00000000007685</v>
      </c>
      <c r="O97" s="14">
        <v>0.81730000000000003</v>
      </c>
      <c r="P97" s="13">
        <f t="shared" si="18"/>
        <v>552.49480000006281</v>
      </c>
      <c r="Q97" s="12">
        <f t="shared" si="19"/>
        <v>0</v>
      </c>
      <c r="R97" s="12">
        <f t="shared" si="20"/>
        <v>552.49480000006281</v>
      </c>
      <c r="S97" s="12">
        <f t="shared" si="21"/>
        <v>8011.1745999999694</v>
      </c>
      <c r="T97" s="12">
        <f t="shared" si="22"/>
        <v>7734.9271999999373</v>
      </c>
      <c r="U97" s="13">
        <f t="shared" si="23"/>
        <v>2017.5833333333333</v>
      </c>
      <c r="V97" s="3">
        <f t="shared" si="24"/>
        <v>2018.25</v>
      </c>
      <c r="W97" s="15">
        <f t="shared" si="25"/>
        <v>2027.5833333333333</v>
      </c>
      <c r="X97" s="1">
        <f t="shared" si="26"/>
        <v>2017.25</v>
      </c>
    </row>
    <row r="98" spans="3:24">
      <c r="C98" s="3" t="s">
        <v>122</v>
      </c>
      <c r="D98" s="3">
        <v>2017</v>
      </c>
      <c r="E98" s="3">
        <v>8</v>
      </c>
      <c r="F98" s="11">
        <v>0</v>
      </c>
      <c r="H98" s="5" t="s">
        <v>50</v>
      </c>
      <c r="I98" s="3">
        <v>10</v>
      </c>
      <c r="J98" s="3">
        <f t="shared" si="27"/>
        <v>2027</v>
      </c>
      <c r="K98" s="12">
        <v>10200</v>
      </c>
      <c r="L98" s="12">
        <f t="shared" si="15"/>
        <v>10200</v>
      </c>
      <c r="M98" s="13">
        <f t="shared" si="16"/>
        <v>85</v>
      </c>
      <c r="N98" s="13">
        <f t="shared" si="17"/>
        <v>680.00000000007731</v>
      </c>
      <c r="O98" s="14">
        <v>0.81730000000000003</v>
      </c>
      <c r="P98" s="13">
        <f t="shared" si="18"/>
        <v>555.76400000006322</v>
      </c>
      <c r="Q98" s="12">
        <f t="shared" si="19"/>
        <v>0</v>
      </c>
      <c r="R98" s="12">
        <f t="shared" si="20"/>
        <v>555.76400000006322</v>
      </c>
      <c r="S98" s="12">
        <f t="shared" si="21"/>
        <v>8058.5779999999695</v>
      </c>
      <c r="T98" s="12">
        <f t="shared" si="22"/>
        <v>7780.6959999999381</v>
      </c>
      <c r="U98" s="13">
        <f t="shared" si="23"/>
        <v>2017.5833333333333</v>
      </c>
      <c r="V98" s="3">
        <f t="shared" si="24"/>
        <v>2018.25</v>
      </c>
      <c r="W98" s="15">
        <f t="shared" si="25"/>
        <v>2027.5833333333333</v>
      </c>
      <c r="X98" s="1">
        <f t="shared" si="26"/>
        <v>2017.25</v>
      </c>
    </row>
    <row r="99" spans="3:24">
      <c r="C99" s="3" t="s">
        <v>129</v>
      </c>
      <c r="D99" s="3">
        <v>2017</v>
      </c>
      <c r="E99" s="3">
        <v>12</v>
      </c>
      <c r="F99" s="11">
        <v>0</v>
      </c>
      <c r="H99" s="5" t="s">
        <v>50</v>
      </c>
      <c r="I99" s="3">
        <v>10</v>
      </c>
      <c r="J99" s="3">
        <f t="shared" si="27"/>
        <v>2027</v>
      </c>
      <c r="K99" s="12">
        <v>15636</v>
      </c>
      <c r="L99" s="12">
        <f t="shared" si="15"/>
        <v>15636</v>
      </c>
      <c r="M99" s="13">
        <f t="shared" si="16"/>
        <v>130.29999999999998</v>
      </c>
      <c r="N99" s="13">
        <f t="shared" si="17"/>
        <v>521.19999999988147</v>
      </c>
      <c r="O99" s="14">
        <v>0.81730000000000003</v>
      </c>
      <c r="P99" s="13">
        <f t="shared" si="18"/>
        <v>425.97675999990315</v>
      </c>
      <c r="Q99" s="12">
        <f t="shared" si="19"/>
        <v>0</v>
      </c>
      <c r="R99" s="12">
        <f t="shared" si="20"/>
        <v>425.97675999990315</v>
      </c>
      <c r="S99" s="12">
        <f t="shared" si="21"/>
        <v>12566.31442000005</v>
      </c>
      <c r="T99" s="12">
        <f t="shared" si="22"/>
        <v>12353.326040000098</v>
      </c>
      <c r="U99" s="13">
        <f t="shared" si="23"/>
        <v>2017.9166666666667</v>
      </c>
      <c r="V99" s="3">
        <f t="shared" si="24"/>
        <v>2018.25</v>
      </c>
      <c r="W99" s="15">
        <f t="shared" si="25"/>
        <v>2027.9166666666667</v>
      </c>
      <c r="X99" s="1">
        <f t="shared" si="26"/>
        <v>2017.25</v>
      </c>
    </row>
    <row r="100" spans="3:24">
      <c r="C100" s="3" t="s">
        <v>130</v>
      </c>
      <c r="D100" s="3">
        <v>2018</v>
      </c>
      <c r="E100" s="3">
        <v>1</v>
      </c>
      <c r="F100" s="11">
        <v>0</v>
      </c>
      <c r="H100" s="5" t="s">
        <v>50</v>
      </c>
      <c r="I100" s="3">
        <v>10</v>
      </c>
      <c r="J100" s="3">
        <f t="shared" si="27"/>
        <v>2028</v>
      </c>
      <c r="K100" s="12">
        <v>9947</v>
      </c>
      <c r="L100" s="12">
        <f t="shared" si="15"/>
        <v>9947</v>
      </c>
      <c r="M100" s="13">
        <f t="shared" si="16"/>
        <v>82.891666666666666</v>
      </c>
      <c r="N100" s="13">
        <f t="shared" si="17"/>
        <v>248.67500000000001</v>
      </c>
      <c r="O100" s="14">
        <v>0.81730000000000003</v>
      </c>
      <c r="P100" s="13">
        <f t="shared" si="18"/>
        <v>203.24207750000002</v>
      </c>
      <c r="Q100" s="12">
        <f t="shared" si="19"/>
        <v>0</v>
      </c>
      <c r="R100" s="12">
        <f t="shared" si="20"/>
        <v>203.24207750000002</v>
      </c>
      <c r="S100" s="12">
        <f t="shared" si="21"/>
        <v>8028.0620612500006</v>
      </c>
      <c r="T100" s="12">
        <f t="shared" si="22"/>
        <v>7926.4410225000001</v>
      </c>
      <c r="U100" s="13">
        <f t="shared" si="23"/>
        <v>2018</v>
      </c>
      <c r="V100" s="3">
        <f t="shared" si="24"/>
        <v>2018.25</v>
      </c>
      <c r="W100" s="15">
        <f t="shared" si="25"/>
        <v>2028</v>
      </c>
      <c r="X100" s="1">
        <f t="shared" si="26"/>
        <v>2017.25</v>
      </c>
    </row>
    <row r="101" spans="3:24">
      <c r="C101" s="3" t="s">
        <v>131</v>
      </c>
      <c r="D101" s="3">
        <v>2018</v>
      </c>
      <c r="E101" s="3">
        <v>1</v>
      </c>
      <c r="F101" s="11">
        <v>0</v>
      </c>
      <c r="H101" s="5" t="s">
        <v>50</v>
      </c>
      <c r="I101" s="3">
        <v>10</v>
      </c>
      <c r="J101" s="3">
        <f t="shared" si="27"/>
        <v>2028</v>
      </c>
      <c r="K101" s="12">
        <v>14475</v>
      </c>
      <c r="L101" s="12">
        <f t="shared" ref="L101" si="28">K101-K101*F101</f>
        <v>14475</v>
      </c>
      <c r="M101" s="13">
        <f t="shared" ref="M101" si="29">L101/I101/12</f>
        <v>120.625</v>
      </c>
      <c r="N101" s="13">
        <f t="shared" ref="N101" si="30">IF(OR(U101&gt;V101,W101&lt;X101),0,IF(AND(W101&gt;=X101,W101&lt;=V101),M101*((W101-X101)*12),IF(AND(X101&lt;=U101,V101&gt;=U101),((V101-U101)*12)*M101,IF(W101&gt;V101,12*M101,0))))</f>
        <v>361.875</v>
      </c>
      <c r="O101" s="14">
        <v>0.81730000000000003</v>
      </c>
      <c r="P101" s="13">
        <f t="shared" ref="P101" si="31">O101*SUM(N101:N101)</f>
        <v>295.76043750000002</v>
      </c>
      <c r="Q101" s="12">
        <f t="shared" ref="Q101" si="32">IF(U101&gt;V101,0,IF(W101&lt;X101,L101,IF(AND(W101&gt;=X101,W101&lt;=V101),(L101-N101),IF(AND(X101&lt;=U101,V101&gt;=U101),0,IF(W101&gt;V101,((X101-U101)*12)*M101,0)))))*O101</f>
        <v>0</v>
      </c>
      <c r="R101" s="12">
        <f t="shared" ref="R101" si="33">+Q101+P101</f>
        <v>295.76043750000002</v>
      </c>
      <c r="S101" s="12">
        <f t="shared" ref="S101" si="34">+((K101*O101*2)-Q101-R101)/2</f>
        <v>11682.537281249999</v>
      </c>
      <c r="T101" s="12">
        <f t="shared" ref="T101" si="35">+(K101*O101)-R101</f>
        <v>11534.6570625</v>
      </c>
      <c r="U101" s="13">
        <f t="shared" ref="U101" si="36">$D101+(($E101-1)/12)</f>
        <v>2018</v>
      </c>
      <c r="V101" s="3">
        <f t="shared" ref="V101" si="37">($I$5+1)-($I$2/12)</f>
        <v>2018.25</v>
      </c>
      <c r="W101" s="15">
        <f t="shared" ref="W101" si="38">$J101+(($E101-1)/12)</f>
        <v>2028</v>
      </c>
      <c r="X101" s="1">
        <f t="shared" ref="X101" si="39">$I$4+($I$3/12)</f>
        <v>2017.25</v>
      </c>
    </row>
    <row r="102" spans="3:24">
      <c r="F102" s="11"/>
      <c r="H102" s="5"/>
      <c r="K102" s="12"/>
      <c r="L102" s="12"/>
      <c r="M102" s="13"/>
      <c r="N102" s="13"/>
      <c r="O102" s="14"/>
      <c r="P102" s="13"/>
      <c r="Q102" s="12"/>
      <c r="R102" s="12"/>
      <c r="S102" s="12">
        <f>SUM(S37:S101)</f>
        <v>192311.86068008744</v>
      </c>
      <c r="T102" s="12">
        <f>SUM(T37:T101)</f>
        <v>178899.77939460013</v>
      </c>
      <c r="U102" s="13"/>
      <c r="W102" s="15"/>
    </row>
    <row r="103" spans="3:24">
      <c r="F103" s="11"/>
      <c r="H103" s="5"/>
      <c r="K103" s="12"/>
      <c r="L103" s="12"/>
      <c r="M103" s="13"/>
      <c r="N103" s="13"/>
      <c r="O103" s="14"/>
      <c r="P103" s="13">
        <f>SUM(P37:P102)</f>
        <v>26824.162570974571</v>
      </c>
      <c r="Q103" s="12"/>
      <c r="R103" s="12"/>
      <c r="S103" s="12"/>
      <c r="T103" s="12"/>
      <c r="U103" s="13"/>
      <c r="W103" s="15"/>
    </row>
    <row r="104" spans="3:24">
      <c r="F104" s="11"/>
      <c r="H104" s="5"/>
      <c r="K104" s="12"/>
      <c r="L104" s="12"/>
      <c r="M104" s="13"/>
      <c r="N104" s="13"/>
      <c r="O104" s="14"/>
      <c r="P104" s="13"/>
      <c r="Q104" s="12"/>
      <c r="R104" s="12"/>
      <c r="S104" s="12"/>
      <c r="T104" s="12"/>
      <c r="U104" s="13"/>
      <c r="W104" s="15"/>
    </row>
    <row r="105" spans="3:24">
      <c r="C105" s="3" t="s">
        <v>132</v>
      </c>
      <c r="D105" s="3">
        <v>2010</v>
      </c>
      <c r="E105" s="3">
        <v>1</v>
      </c>
      <c r="F105" s="11">
        <v>0</v>
      </c>
      <c r="H105" s="5" t="s">
        <v>50</v>
      </c>
      <c r="I105" s="3">
        <v>10</v>
      </c>
      <c r="J105" s="3">
        <f t="shared" ref="J105:J130" si="40">D105+I105</f>
        <v>2020</v>
      </c>
      <c r="K105" s="12">
        <v>5119.71</v>
      </c>
      <c r="L105" s="12">
        <f t="shared" ref="L105:L130" si="41">K105-K105*F105</f>
        <v>5119.71</v>
      </c>
      <c r="M105" s="13">
        <f t="shared" ref="M105:M130" si="42">L105/I105/12</f>
        <v>42.664250000000003</v>
      </c>
      <c r="N105" s="13">
        <f t="shared" ref="N105:N130" si="43">IF(OR(U105&gt;V105,W105&lt;X105),0,IF(AND(W105&gt;=X105,W105&lt;=V105),M105*((W105-X105)*12),IF(AND(X105&lt;=U105,V105&gt;=U105),((V105-U105)*12)*M105,IF(W105&gt;V105,12*M105,0))))</f>
        <v>511.971</v>
      </c>
      <c r="O105" s="14">
        <v>0.7419</v>
      </c>
      <c r="P105" s="13">
        <f t="shared" ref="P105" si="44">O105*SUM(N105:N105)</f>
        <v>379.83128490000001</v>
      </c>
      <c r="Q105" s="12">
        <f t="shared" ref="Q105:Q130" si="45">IF(U105&gt;V105,0,IF(W105&lt;X105,L105,IF(AND(W105&gt;=X105,W105&lt;=V105),(L105-N105),IF(AND(X105&lt;=U105,V105&gt;=U105),0,IF(W105&gt;V105,((X105-U105)*12)*M105,0)))))*O105</f>
        <v>2753.7768155250001</v>
      </c>
      <c r="R105" s="12">
        <f t="shared" ref="R105:R130" si="46">+Q105+P105</f>
        <v>3133.608100425</v>
      </c>
      <c r="S105" s="12">
        <f t="shared" ref="S105:S130" si="47">+((K105*O105*2)-Q105-R105)/2</f>
        <v>854.62039102500012</v>
      </c>
      <c r="T105" s="12">
        <f t="shared" ref="T105:T130" si="48">+(K105*O105)-R105</f>
        <v>664.70474857499994</v>
      </c>
      <c r="U105" s="13">
        <f t="shared" ref="U105:U130" si="49">$D105+(($E105-1)/12)</f>
        <v>2010</v>
      </c>
      <c r="V105" s="3">
        <f t="shared" ref="V105:V130" si="50">($I$5+1)-($I$2/12)</f>
        <v>2018.25</v>
      </c>
      <c r="W105" s="15">
        <f t="shared" ref="W105:W130" si="51">$J105+(($E105-1)/12)</f>
        <v>2020</v>
      </c>
      <c r="X105" s="1">
        <f t="shared" ref="X105:X130" si="52">$I$4+($I$3/12)</f>
        <v>2017.25</v>
      </c>
    </row>
    <row r="106" spans="3:24">
      <c r="C106" s="3" t="s">
        <v>133</v>
      </c>
      <c r="D106" s="3">
        <v>2011</v>
      </c>
      <c r="E106" s="3">
        <v>2</v>
      </c>
      <c r="F106" s="11">
        <v>0</v>
      </c>
      <c r="H106" s="5" t="s">
        <v>50</v>
      </c>
      <c r="I106" s="3">
        <v>10</v>
      </c>
      <c r="J106" s="3">
        <f t="shared" si="40"/>
        <v>2021</v>
      </c>
      <c r="K106" s="12">
        <v>2950</v>
      </c>
      <c r="L106" s="12">
        <f t="shared" si="41"/>
        <v>2950</v>
      </c>
      <c r="M106" s="13">
        <f t="shared" si="42"/>
        <v>24.583333333333332</v>
      </c>
      <c r="N106" s="13">
        <f t="shared" si="43"/>
        <v>295</v>
      </c>
      <c r="O106" s="14">
        <v>0.7419</v>
      </c>
      <c r="P106" s="13">
        <f t="shared" ref="P106:P130" si="53">O106*SUM(N106:N106)</f>
        <v>218.8605</v>
      </c>
      <c r="Q106" s="12">
        <f t="shared" si="45"/>
        <v>1349.6397500000166</v>
      </c>
      <c r="R106" s="12">
        <f t="shared" si="46"/>
        <v>1568.5002500000166</v>
      </c>
      <c r="S106" s="12">
        <f t="shared" si="47"/>
        <v>729.53499999998337</v>
      </c>
      <c r="T106" s="12">
        <f t="shared" si="48"/>
        <v>620.10474999998337</v>
      </c>
      <c r="U106" s="13">
        <f t="shared" si="49"/>
        <v>2011.0833333333333</v>
      </c>
      <c r="V106" s="3">
        <f t="shared" si="50"/>
        <v>2018.25</v>
      </c>
      <c r="W106" s="15">
        <f t="shared" si="51"/>
        <v>2021.0833333333333</v>
      </c>
      <c r="X106" s="1">
        <f t="shared" si="52"/>
        <v>2017.25</v>
      </c>
    </row>
    <row r="107" spans="3:24">
      <c r="C107" s="3" t="s">
        <v>134</v>
      </c>
      <c r="D107" s="3">
        <v>2011</v>
      </c>
      <c r="E107" s="3">
        <v>1</v>
      </c>
      <c r="F107" s="11">
        <v>0</v>
      </c>
      <c r="H107" s="5" t="s">
        <v>50</v>
      </c>
      <c r="I107" s="3">
        <v>10</v>
      </c>
      <c r="J107" s="3">
        <f t="shared" si="40"/>
        <v>2021</v>
      </c>
      <c r="K107" s="12">
        <v>2950</v>
      </c>
      <c r="L107" s="12">
        <f t="shared" si="41"/>
        <v>2950</v>
      </c>
      <c r="M107" s="13">
        <f t="shared" si="42"/>
        <v>24.583333333333332</v>
      </c>
      <c r="N107" s="13">
        <f t="shared" si="43"/>
        <v>295</v>
      </c>
      <c r="O107" s="14">
        <v>0.7419</v>
      </c>
      <c r="P107" s="13">
        <f t="shared" si="53"/>
        <v>218.8605</v>
      </c>
      <c r="Q107" s="12">
        <f t="shared" si="45"/>
        <v>1367.878125</v>
      </c>
      <c r="R107" s="12">
        <f t="shared" si="46"/>
        <v>1586.738625</v>
      </c>
      <c r="S107" s="12">
        <f t="shared" si="47"/>
        <v>711.29662499999995</v>
      </c>
      <c r="T107" s="12">
        <f t="shared" si="48"/>
        <v>601.86637500000006</v>
      </c>
      <c r="U107" s="13">
        <f t="shared" si="49"/>
        <v>2011</v>
      </c>
      <c r="V107" s="3">
        <f t="shared" si="50"/>
        <v>2018.25</v>
      </c>
      <c r="W107" s="15">
        <f t="shared" si="51"/>
        <v>2021</v>
      </c>
      <c r="X107" s="1">
        <f t="shared" si="52"/>
        <v>2017.25</v>
      </c>
    </row>
    <row r="108" spans="3:24">
      <c r="C108" s="3" t="s">
        <v>135</v>
      </c>
      <c r="D108" s="3">
        <v>2011</v>
      </c>
      <c r="E108" s="3">
        <v>6</v>
      </c>
      <c r="F108" s="11">
        <v>0</v>
      </c>
      <c r="H108" s="5" t="s">
        <v>50</v>
      </c>
      <c r="I108" s="3">
        <v>10</v>
      </c>
      <c r="J108" s="3">
        <f t="shared" si="40"/>
        <v>2021</v>
      </c>
      <c r="K108" s="12">
        <v>7720</v>
      </c>
      <c r="L108" s="12">
        <f t="shared" si="41"/>
        <v>7720</v>
      </c>
      <c r="M108" s="13">
        <f t="shared" si="42"/>
        <v>64.333333333333329</v>
      </c>
      <c r="N108" s="13">
        <f t="shared" si="43"/>
        <v>772</v>
      </c>
      <c r="O108" s="14">
        <v>0.7419</v>
      </c>
      <c r="P108" s="13">
        <f t="shared" si="53"/>
        <v>572.74680000000001</v>
      </c>
      <c r="Q108" s="12">
        <f t="shared" si="45"/>
        <v>3341.0229999999565</v>
      </c>
      <c r="R108" s="12">
        <f t="shared" si="46"/>
        <v>3913.7697999999564</v>
      </c>
      <c r="S108" s="12">
        <f t="shared" si="47"/>
        <v>2100.0716000000434</v>
      </c>
      <c r="T108" s="12">
        <f t="shared" si="48"/>
        <v>1813.6982000000435</v>
      </c>
      <c r="U108" s="13">
        <f t="shared" si="49"/>
        <v>2011.4166666666667</v>
      </c>
      <c r="V108" s="3">
        <f t="shared" si="50"/>
        <v>2018.25</v>
      </c>
      <c r="W108" s="15">
        <f t="shared" si="51"/>
        <v>2021.4166666666667</v>
      </c>
      <c r="X108" s="1">
        <f t="shared" si="52"/>
        <v>2017.25</v>
      </c>
    </row>
    <row r="109" spans="3:24">
      <c r="C109" s="3" t="s">
        <v>136</v>
      </c>
      <c r="D109" s="3">
        <v>2011</v>
      </c>
      <c r="E109" s="3">
        <v>7</v>
      </c>
      <c r="F109" s="11">
        <v>0</v>
      </c>
      <c r="H109" s="5" t="s">
        <v>50</v>
      </c>
      <c r="I109" s="3">
        <v>10</v>
      </c>
      <c r="J109" s="3">
        <f t="shared" si="40"/>
        <v>2021</v>
      </c>
      <c r="K109" s="12">
        <v>2109</v>
      </c>
      <c r="L109" s="12">
        <f t="shared" si="41"/>
        <v>2109</v>
      </c>
      <c r="M109" s="13">
        <f t="shared" si="42"/>
        <v>17.574999999999999</v>
      </c>
      <c r="N109" s="13">
        <f t="shared" si="43"/>
        <v>210.89999999999998</v>
      </c>
      <c r="O109" s="14">
        <v>0.7419</v>
      </c>
      <c r="P109" s="13">
        <f t="shared" si="53"/>
        <v>156.46670999999998</v>
      </c>
      <c r="Q109" s="12">
        <f t="shared" si="45"/>
        <v>899.68358249999994</v>
      </c>
      <c r="R109" s="12">
        <f t="shared" si="46"/>
        <v>1056.1502925</v>
      </c>
      <c r="S109" s="12">
        <f t="shared" si="47"/>
        <v>586.75016250000022</v>
      </c>
      <c r="T109" s="12">
        <f t="shared" si="48"/>
        <v>508.51680750000014</v>
      </c>
      <c r="U109" s="13">
        <f t="shared" si="49"/>
        <v>2011.5</v>
      </c>
      <c r="V109" s="3">
        <f t="shared" si="50"/>
        <v>2018.25</v>
      </c>
      <c r="W109" s="15">
        <f t="shared" si="51"/>
        <v>2021.5</v>
      </c>
      <c r="X109" s="1">
        <f t="shared" si="52"/>
        <v>2017.25</v>
      </c>
    </row>
    <row r="110" spans="3:24">
      <c r="C110" s="3" t="s">
        <v>137</v>
      </c>
      <c r="D110" s="3">
        <v>2011</v>
      </c>
      <c r="E110" s="3">
        <v>11</v>
      </c>
      <c r="F110" s="11">
        <v>0</v>
      </c>
      <c r="H110" s="5" t="s">
        <v>50</v>
      </c>
      <c r="I110" s="3">
        <v>10</v>
      </c>
      <c r="J110" s="3">
        <f t="shared" si="40"/>
        <v>2021</v>
      </c>
      <c r="K110" s="12">
        <v>5025</v>
      </c>
      <c r="L110" s="12">
        <f t="shared" si="41"/>
        <v>5025</v>
      </c>
      <c r="M110" s="13">
        <f t="shared" si="42"/>
        <v>41.875</v>
      </c>
      <c r="N110" s="13">
        <f t="shared" si="43"/>
        <v>502.5</v>
      </c>
      <c r="O110" s="14">
        <v>0.7419</v>
      </c>
      <c r="P110" s="13">
        <f t="shared" si="53"/>
        <v>372.80475000000001</v>
      </c>
      <c r="Q110" s="12">
        <f t="shared" si="45"/>
        <v>2019.3590625000284</v>
      </c>
      <c r="R110" s="12">
        <f t="shared" si="46"/>
        <v>2392.1638125000281</v>
      </c>
      <c r="S110" s="12">
        <f t="shared" si="47"/>
        <v>1522.2860624999721</v>
      </c>
      <c r="T110" s="12">
        <f t="shared" si="48"/>
        <v>1335.883687499972</v>
      </c>
      <c r="U110" s="13">
        <f t="shared" si="49"/>
        <v>2011.8333333333333</v>
      </c>
      <c r="V110" s="3">
        <f t="shared" si="50"/>
        <v>2018.25</v>
      </c>
      <c r="W110" s="15">
        <f t="shared" si="51"/>
        <v>2021.8333333333333</v>
      </c>
      <c r="X110" s="1">
        <f t="shared" si="52"/>
        <v>2017.25</v>
      </c>
    </row>
    <row r="111" spans="3:24">
      <c r="C111" s="3" t="s">
        <v>138</v>
      </c>
      <c r="D111" s="3">
        <v>2012</v>
      </c>
      <c r="E111" s="3">
        <v>7</v>
      </c>
      <c r="F111" s="11">
        <v>0</v>
      </c>
      <c r="H111" s="5" t="s">
        <v>50</v>
      </c>
      <c r="I111" s="3">
        <v>10</v>
      </c>
      <c r="J111" s="3">
        <f t="shared" si="40"/>
        <v>2022</v>
      </c>
      <c r="K111" s="12">
        <v>14560</v>
      </c>
      <c r="L111" s="12">
        <f t="shared" si="41"/>
        <v>14560</v>
      </c>
      <c r="M111" s="13">
        <f t="shared" si="42"/>
        <v>121.33333333333333</v>
      </c>
      <c r="N111" s="13">
        <f t="shared" si="43"/>
        <v>1456</v>
      </c>
      <c r="O111" s="14">
        <v>0.7419</v>
      </c>
      <c r="P111" s="13">
        <f t="shared" si="53"/>
        <v>1080.2064</v>
      </c>
      <c r="Q111" s="12">
        <f t="shared" si="45"/>
        <v>5130.9804000000004</v>
      </c>
      <c r="R111" s="12">
        <f t="shared" si="46"/>
        <v>6211.1868000000004</v>
      </c>
      <c r="S111" s="12">
        <f t="shared" si="47"/>
        <v>5130.9804000000004</v>
      </c>
      <c r="T111" s="12">
        <f t="shared" si="48"/>
        <v>4590.8771999999999</v>
      </c>
      <c r="U111" s="13">
        <f t="shared" si="49"/>
        <v>2012.5</v>
      </c>
      <c r="V111" s="3">
        <f t="shared" si="50"/>
        <v>2018.25</v>
      </c>
      <c r="W111" s="15">
        <f t="shared" si="51"/>
        <v>2022.5</v>
      </c>
      <c r="X111" s="1">
        <f t="shared" si="52"/>
        <v>2017.25</v>
      </c>
    </row>
    <row r="112" spans="3:24">
      <c r="C112" s="3" t="s">
        <v>139</v>
      </c>
      <c r="D112" s="3">
        <v>2013</v>
      </c>
      <c r="E112" s="3">
        <v>9</v>
      </c>
      <c r="F112" s="11">
        <v>0</v>
      </c>
      <c r="H112" s="5" t="s">
        <v>50</v>
      </c>
      <c r="I112" s="3">
        <v>10</v>
      </c>
      <c r="J112" s="3">
        <f t="shared" si="40"/>
        <v>2023</v>
      </c>
      <c r="K112" s="12">
        <v>6843</v>
      </c>
      <c r="L112" s="12">
        <f t="shared" si="41"/>
        <v>6843</v>
      </c>
      <c r="M112" s="13">
        <f t="shared" si="42"/>
        <v>57.024999999999999</v>
      </c>
      <c r="N112" s="13">
        <f t="shared" si="43"/>
        <v>684.3</v>
      </c>
      <c r="O112" s="14">
        <v>0.7419</v>
      </c>
      <c r="P112" s="13">
        <f t="shared" si="53"/>
        <v>507.68216999999999</v>
      </c>
      <c r="Q112" s="12">
        <f t="shared" si="45"/>
        <v>1819.1944424999615</v>
      </c>
      <c r="R112" s="12">
        <f t="shared" si="46"/>
        <v>2326.8766124999615</v>
      </c>
      <c r="S112" s="12">
        <f t="shared" si="47"/>
        <v>3003.7861725000384</v>
      </c>
      <c r="T112" s="12">
        <f t="shared" si="48"/>
        <v>2749.9450875000389</v>
      </c>
      <c r="U112" s="13">
        <f t="shared" si="49"/>
        <v>2013.6666666666667</v>
      </c>
      <c r="V112" s="3">
        <f t="shared" si="50"/>
        <v>2018.25</v>
      </c>
      <c r="W112" s="15">
        <f t="shared" si="51"/>
        <v>2023.6666666666667</v>
      </c>
      <c r="X112" s="1">
        <f t="shared" si="52"/>
        <v>2017.25</v>
      </c>
    </row>
    <row r="113" spans="3:24">
      <c r="C113" s="3" t="s">
        <v>139</v>
      </c>
      <c r="D113" s="3">
        <v>2013</v>
      </c>
      <c r="E113" s="3">
        <v>9</v>
      </c>
      <c r="F113" s="11">
        <v>0</v>
      </c>
      <c r="H113" s="5" t="s">
        <v>50</v>
      </c>
      <c r="I113" s="3">
        <v>10</v>
      </c>
      <c r="J113" s="3">
        <f t="shared" si="40"/>
        <v>2023</v>
      </c>
      <c r="K113" s="12">
        <v>7363</v>
      </c>
      <c r="L113" s="12">
        <f t="shared" si="41"/>
        <v>7363</v>
      </c>
      <c r="M113" s="13">
        <f t="shared" si="42"/>
        <v>61.358333333333327</v>
      </c>
      <c r="N113" s="13">
        <f t="shared" si="43"/>
        <v>736.3</v>
      </c>
      <c r="O113" s="14">
        <v>0.7419</v>
      </c>
      <c r="P113" s="13">
        <f t="shared" si="53"/>
        <v>546.26096999999993</v>
      </c>
      <c r="Q113" s="12">
        <f t="shared" si="45"/>
        <v>1957.4351424999586</v>
      </c>
      <c r="R113" s="12">
        <f t="shared" si="46"/>
        <v>2503.6961124999584</v>
      </c>
      <c r="S113" s="12">
        <f t="shared" si="47"/>
        <v>3232.0440725000417</v>
      </c>
      <c r="T113" s="12">
        <f t="shared" si="48"/>
        <v>2958.9135875000416</v>
      </c>
      <c r="U113" s="13">
        <f t="shared" si="49"/>
        <v>2013.6666666666667</v>
      </c>
      <c r="V113" s="3">
        <f t="shared" si="50"/>
        <v>2018.25</v>
      </c>
      <c r="W113" s="15">
        <f t="shared" si="51"/>
        <v>2023.6666666666667</v>
      </c>
      <c r="X113" s="1">
        <f t="shared" si="52"/>
        <v>2017.25</v>
      </c>
    </row>
    <row r="114" spans="3:24">
      <c r="C114" s="3" t="s">
        <v>140</v>
      </c>
      <c r="D114" s="3">
        <v>2013</v>
      </c>
      <c r="E114" s="3">
        <v>12</v>
      </c>
      <c r="F114" s="11">
        <v>0</v>
      </c>
      <c r="H114" s="5" t="s">
        <v>50</v>
      </c>
      <c r="I114" s="3">
        <v>10</v>
      </c>
      <c r="J114" s="3">
        <f t="shared" si="40"/>
        <v>2023</v>
      </c>
      <c r="K114" s="12">
        <v>7380</v>
      </c>
      <c r="L114" s="12">
        <f t="shared" si="41"/>
        <v>7380</v>
      </c>
      <c r="M114" s="13">
        <f t="shared" si="42"/>
        <v>61.5</v>
      </c>
      <c r="N114" s="13">
        <f t="shared" si="43"/>
        <v>738</v>
      </c>
      <c r="O114" s="14">
        <v>0.7419</v>
      </c>
      <c r="P114" s="13">
        <f t="shared" si="53"/>
        <v>547.5222</v>
      </c>
      <c r="Q114" s="12">
        <f t="shared" si="45"/>
        <v>1825.0739999999585</v>
      </c>
      <c r="R114" s="12">
        <f t="shared" si="46"/>
        <v>2372.5961999999586</v>
      </c>
      <c r="S114" s="12">
        <f t="shared" si="47"/>
        <v>3376.3869000000414</v>
      </c>
      <c r="T114" s="12">
        <f t="shared" si="48"/>
        <v>3102.6258000000412</v>
      </c>
      <c r="U114" s="13">
        <f t="shared" si="49"/>
        <v>2013.9166666666667</v>
      </c>
      <c r="V114" s="3">
        <f t="shared" si="50"/>
        <v>2018.25</v>
      </c>
      <c r="W114" s="15">
        <f t="shared" si="51"/>
        <v>2023.9166666666667</v>
      </c>
      <c r="X114" s="1">
        <f t="shared" si="52"/>
        <v>2017.25</v>
      </c>
    </row>
    <row r="115" spans="3:24">
      <c r="C115" s="3" t="s">
        <v>139</v>
      </c>
      <c r="D115" s="3">
        <v>2014</v>
      </c>
      <c r="E115" s="3">
        <v>4</v>
      </c>
      <c r="F115" s="11">
        <v>0</v>
      </c>
      <c r="H115" s="5" t="s">
        <v>50</v>
      </c>
      <c r="I115" s="3">
        <v>10</v>
      </c>
      <c r="J115" s="3">
        <f t="shared" si="40"/>
        <v>2024</v>
      </c>
      <c r="K115" s="12">
        <v>7060</v>
      </c>
      <c r="L115" s="12">
        <f t="shared" si="41"/>
        <v>7060</v>
      </c>
      <c r="M115" s="13">
        <f t="shared" si="42"/>
        <v>58.833333333333336</v>
      </c>
      <c r="N115" s="13">
        <f t="shared" si="43"/>
        <v>706</v>
      </c>
      <c r="O115" s="14">
        <v>0.7419</v>
      </c>
      <c r="P115" s="13">
        <f t="shared" si="53"/>
        <v>523.78139999999996</v>
      </c>
      <c r="Q115" s="12">
        <f t="shared" si="45"/>
        <v>1571.3442</v>
      </c>
      <c r="R115" s="12">
        <f t="shared" si="46"/>
        <v>2095.1255999999998</v>
      </c>
      <c r="S115" s="12">
        <f t="shared" si="47"/>
        <v>3404.5791000000008</v>
      </c>
      <c r="T115" s="12">
        <f t="shared" si="48"/>
        <v>3142.6884000000005</v>
      </c>
      <c r="U115" s="13">
        <f t="shared" si="49"/>
        <v>2014.25</v>
      </c>
      <c r="V115" s="3">
        <f t="shared" si="50"/>
        <v>2018.25</v>
      </c>
      <c r="W115" s="15">
        <f t="shared" si="51"/>
        <v>2024.25</v>
      </c>
      <c r="X115" s="1">
        <f t="shared" si="52"/>
        <v>2017.25</v>
      </c>
    </row>
    <row r="116" spans="3:24">
      <c r="C116" s="3" t="s">
        <v>141</v>
      </c>
      <c r="D116" s="3">
        <v>2014</v>
      </c>
      <c r="E116" s="3">
        <v>6</v>
      </c>
      <c r="F116" s="11">
        <v>0</v>
      </c>
      <c r="H116" s="5" t="s">
        <v>50</v>
      </c>
      <c r="I116" s="3">
        <v>10</v>
      </c>
      <c r="J116" s="3">
        <f t="shared" si="40"/>
        <v>2024</v>
      </c>
      <c r="K116" s="12">
        <v>8461.5020000000004</v>
      </c>
      <c r="L116" s="12">
        <f t="shared" si="41"/>
        <v>8461.5020000000004</v>
      </c>
      <c r="M116" s="13">
        <f t="shared" si="42"/>
        <v>70.51251666666667</v>
      </c>
      <c r="N116" s="13">
        <f t="shared" si="43"/>
        <v>846.15020000000004</v>
      </c>
      <c r="O116" s="14">
        <v>0.7419</v>
      </c>
      <c r="P116" s="13">
        <f t="shared" si="53"/>
        <v>627.75883338000006</v>
      </c>
      <c r="Q116" s="12">
        <f t="shared" si="45"/>
        <v>1778.6500279099525</v>
      </c>
      <c r="R116" s="12">
        <f t="shared" si="46"/>
        <v>2406.4088612899527</v>
      </c>
      <c r="S116" s="12">
        <f t="shared" si="47"/>
        <v>4185.0588892000478</v>
      </c>
      <c r="T116" s="12">
        <f t="shared" si="48"/>
        <v>3871.1794725100476</v>
      </c>
      <c r="U116" s="13">
        <f t="shared" si="49"/>
        <v>2014.4166666666667</v>
      </c>
      <c r="V116" s="3">
        <f t="shared" si="50"/>
        <v>2018.25</v>
      </c>
      <c r="W116" s="15">
        <f t="shared" si="51"/>
        <v>2024.4166666666667</v>
      </c>
      <c r="X116" s="1">
        <f t="shared" si="52"/>
        <v>2017.25</v>
      </c>
    </row>
    <row r="117" spans="3:24">
      <c r="C117" s="3" t="s">
        <v>142</v>
      </c>
      <c r="D117" s="3">
        <v>2014</v>
      </c>
      <c r="E117" s="3">
        <v>6</v>
      </c>
      <c r="F117" s="11">
        <v>0</v>
      </c>
      <c r="H117" s="5" t="s">
        <v>50</v>
      </c>
      <c r="I117" s="3">
        <v>10</v>
      </c>
      <c r="J117" s="3">
        <f t="shared" si="40"/>
        <v>2024</v>
      </c>
      <c r="K117" s="12">
        <v>16204</v>
      </c>
      <c r="L117" s="12">
        <f t="shared" si="41"/>
        <v>16204</v>
      </c>
      <c r="M117" s="13">
        <f t="shared" si="42"/>
        <v>135.03333333333333</v>
      </c>
      <c r="N117" s="13">
        <f t="shared" si="43"/>
        <v>1620.4</v>
      </c>
      <c r="O117" s="14">
        <v>0.7419</v>
      </c>
      <c r="P117" s="13">
        <f t="shared" si="53"/>
        <v>1202.1747600000001</v>
      </c>
      <c r="Q117" s="12">
        <f t="shared" si="45"/>
        <v>3406.1618199999089</v>
      </c>
      <c r="R117" s="12">
        <f t="shared" si="46"/>
        <v>4608.3365799999092</v>
      </c>
      <c r="S117" s="12">
        <f t="shared" si="47"/>
        <v>8014.4984000000914</v>
      </c>
      <c r="T117" s="12">
        <f t="shared" si="48"/>
        <v>7413.4110200000914</v>
      </c>
      <c r="U117" s="13">
        <f t="shared" si="49"/>
        <v>2014.4166666666667</v>
      </c>
      <c r="V117" s="3">
        <f t="shared" si="50"/>
        <v>2018.25</v>
      </c>
      <c r="W117" s="15">
        <f t="shared" si="51"/>
        <v>2024.4166666666667</v>
      </c>
      <c r="X117" s="1">
        <f t="shared" si="52"/>
        <v>2017.25</v>
      </c>
    </row>
    <row r="118" spans="3:24">
      <c r="C118" s="3" t="s">
        <v>138</v>
      </c>
      <c r="D118" s="3">
        <v>2014</v>
      </c>
      <c r="E118" s="3">
        <v>8</v>
      </c>
      <c r="F118" s="11">
        <v>0</v>
      </c>
      <c r="H118" s="5" t="s">
        <v>50</v>
      </c>
      <c r="I118" s="3">
        <v>10</v>
      </c>
      <c r="J118" s="3">
        <f t="shared" si="40"/>
        <v>2024</v>
      </c>
      <c r="K118" s="12">
        <v>16578</v>
      </c>
      <c r="L118" s="12">
        <f t="shared" si="41"/>
        <v>16578</v>
      </c>
      <c r="M118" s="13">
        <f t="shared" si="42"/>
        <v>138.15</v>
      </c>
      <c r="N118" s="13">
        <f t="shared" si="43"/>
        <v>1657.8000000000002</v>
      </c>
      <c r="O118" s="14">
        <v>0.7419</v>
      </c>
      <c r="P118" s="13">
        <f t="shared" si="53"/>
        <v>1229.9218200000003</v>
      </c>
      <c r="Q118" s="12">
        <f t="shared" si="45"/>
        <v>3279.7915200000934</v>
      </c>
      <c r="R118" s="12">
        <f t="shared" si="46"/>
        <v>4509.7133400000939</v>
      </c>
      <c r="S118" s="12">
        <f t="shared" si="47"/>
        <v>8404.4657699999061</v>
      </c>
      <c r="T118" s="12">
        <f t="shared" si="48"/>
        <v>7789.5048599999054</v>
      </c>
      <c r="U118" s="13">
        <f t="shared" si="49"/>
        <v>2014.5833333333333</v>
      </c>
      <c r="V118" s="3">
        <f t="shared" si="50"/>
        <v>2018.25</v>
      </c>
      <c r="W118" s="15">
        <f t="shared" si="51"/>
        <v>2024.5833333333333</v>
      </c>
      <c r="X118" s="1">
        <f t="shared" si="52"/>
        <v>2017.25</v>
      </c>
    </row>
    <row r="119" spans="3:24">
      <c r="C119" s="3" t="s">
        <v>143</v>
      </c>
      <c r="D119" s="3">
        <v>2014</v>
      </c>
      <c r="E119" s="3">
        <v>7</v>
      </c>
      <c r="F119" s="11">
        <v>0</v>
      </c>
      <c r="H119" s="5" t="s">
        <v>50</v>
      </c>
      <c r="I119" s="3">
        <v>10</v>
      </c>
      <c r="J119" s="3">
        <f t="shared" si="40"/>
        <v>2024</v>
      </c>
      <c r="K119" s="12">
        <v>7200</v>
      </c>
      <c r="L119" s="12">
        <f t="shared" si="41"/>
        <v>7200</v>
      </c>
      <c r="M119" s="13">
        <f t="shared" si="42"/>
        <v>60</v>
      </c>
      <c r="N119" s="13">
        <f t="shared" si="43"/>
        <v>720</v>
      </c>
      <c r="O119" s="14">
        <v>0.7419</v>
      </c>
      <c r="P119" s="13">
        <f t="shared" si="53"/>
        <v>534.16800000000001</v>
      </c>
      <c r="Q119" s="12">
        <f t="shared" si="45"/>
        <v>1468.962</v>
      </c>
      <c r="R119" s="12">
        <f t="shared" si="46"/>
        <v>2003.13</v>
      </c>
      <c r="S119" s="12">
        <f t="shared" si="47"/>
        <v>3605.6340000000005</v>
      </c>
      <c r="T119" s="12">
        <f t="shared" si="48"/>
        <v>3338.55</v>
      </c>
      <c r="U119" s="13">
        <f t="shared" si="49"/>
        <v>2014.5</v>
      </c>
      <c r="V119" s="3">
        <f t="shared" si="50"/>
        <v>2018.25</v>
      </c>
      <c r="W119" s="15">
        <f t="shared" si="51"/>
        <v>2024.5</v>
      </c>
      <c r="X119" s="1">
        <f t="shared" si="52"/>
        <v>2017.25</v>
      </c>
    </row>
    <row r="120" spans="3:24">
      <c r="C120" s="3" t="s">
        <v>144</v>
      </c>
      <c r="D120" s="3">
        <v>2014</v>
      </c>
      <c r="E120" s="3">
        <v>10</v>
      </c>
      <c r="F120" s="11">
        <v>0</v>
      </c>
      <c r="H120" s="5" t="s">
        <v>50</v>
      </c>
      <c r="I120" s="3">
        <v>10</v>
      </c>
      <c r="J120" s="3">
        <f t="shared" si="40"/>
        <v>2024</v>
      </c>
      <c r="K120" s="12">
        <v>6835</v>
      </c>
      <c r="L120" s="12">
        <f t="shared" si="41"/>
        <v>6835</v>
      </c>
      <c r="M120" s="13">
        <f t="shared" si="42"/>
        <v>56.958333333333336</v>
      </c>
      <c r="N120" s="13">
        <f t="shared" si="43"/>
        <v>683.5</v>
      </c>
      <c r="O120" s="14">
        <v>0.7419</v>
      </c>
      <c r="P120" s="13">
        <f t="shared" si="53"/>
        <v>507.08865000000003</v>
      </c>
      <c r="Q120" s="12">
        <f t="shared" si="45"/>
        <v>1267.7216249999999</v>
      </c>
      <c r="R120" s="12">
        <f t="shared" si="46"/>
        <v>1774.8102749999998</v>
      </c>
      <c r="S120" s="12">
        <f t="shared" si="47"/>
        <v>3549.6205499999996</v>
      </c>
      <c r="T120" s="12">
        <f t="shared" si="48"/>
        <v>3296.0762249999998</v>
      </c>
      <c r="U120" s="13">
        <f t="shared" si="49"/>
        <v>2014.75</v>
      </c>
      <c r="V120" s="3">
        <f t="shared" si="50"/>
        <v>2018.25</v>
      </c>
      <c r="W120" s="15">
        <f t="shared" si="51"/>
        <v>2024.75</v>
      </c>
      <c r="X120" s="1">
        <f t="shared" si="52"/>
        <v>2017.25</v>
      </c>
    </row>
    <row r="121" spans="3:24">
      <c r="C121" s="3" t="s">
        <v>145</v>
      </c>
      <c r="D121" s="3">
        <v>2014</v>
      </c>
      <c r="E121" s="3">
        <v>10</v>
      </c>
      <c r="F121" s="11">
        <v>0</v>
      </c>
      <c r="H121" s="5" t="s">
        <v>50</v>
      </c>
      <c r="I121" s="3">
        <v>10</v>
      </c>
      <c r="J121" s="3">
        <f t="shared" si="40"/>
        <v>2024</v>
      </c>
      <c r="K121" s="12">
        <v>7338</v>
      </c>
      <c r="L121" s="12">
        <f t="shared" si="41"/>
        <v>7338</v>
      </c>
      <c r="M121" s="13">
        <f t="shared" si="42"/>
        <v>61.15</v>
      </c>
      <c r="N121" s="13">
        <f t="shared" si="43"/>
        <v>733.8</v>
      </c>
      <c r="O121" s="14">
        <v>0.7419</v>
      </c>
      <c r="P121" s="13">
        <f t="shared" si="53"/>
        <v>544.40621999999996</v>
      </c>
      <c r="Q121" s="12">
        <f t="shared" si="45"/>
        <v>1361.0155500000001</v>
      </c>
      <c r="R121" s="12">
        <f t="shared" si="46"/>
        <v>1905.4217699999999</v>
      </c>
      <c r="S121" s="12">
        <f t="shared" si="47"/>
        <v>3810.8435400000003</v>
      </c>
      <c r="T121" s="12">
        <f t="shared" si="48"/>
        <v>3538.6404300000004</v>
      </c>
      <c r="U121" s="13">
        <f t="shared" si="49"/>
        <v>2014.75</v>
      </c>
      <c r="V121" s="3">
        <f t="shared" si="50"/>
        <v>2018.25</v>
      </c>
      <c r="W121" s="15">
        <f t="shared" si="51"/>
        <v>2024.75</v>
      </c>
      <c r="X121" s="1">
        <f t="shared" si="52"/>
        <v>2017.25</v>
      </c>
    </row>
    <row r="122" spans="3:24">
      <c r="C122" s="3" t="s">
        <v>144</v>
      </c>
      <c r="D122" s="3">
        <v>2015</v>
      </c>
      <c r="E122" s="3">
        <v>8</v>
      </c>
      <c r="F122" s="11">
        <v>0</v>
      </c>
      <c r="H122" s="5" t="s">
        <v>50</v>
      </c>
      <c r="I122" s="3">
        <v>10</v>
      </c>
      <c r="J122" s="3">
        <f t="shared" si="40"/>
        <v>2025</v>
      </c>
      <c r="K122" s="12">
        <v>7471</v>
      </c>
      <c r="L122" s="12">
        <f t="shared" si="41"/>
        <v>7471</v>
      </c>
      <c r="M122" s="13">
        <f t="shared" si="42"/>
        <v>62.258333333333333</v>
      </c>
      <c r="N122" s="13">
        <f t="shared" si="43"/>
        <v>747.1</v>
      </c>
      <c r="O122" s="14">
        <v>0.7419</v>
      </c>
      <c r="P122" s="13">
        <f t="shared" si="53"/>
        <v>554.27349000000004</v>
      </c>
      <c r="Q122" s="12">
        <f t="shared" si="45"/>
        <v>923.78915000004201</v>
      </c>
      <c r="R122" s="12">
        <f t="shared" si="46"/>
        <v>1478.0626400000419</v>
      </c>
      <c r="S122" s="12">
        <f t="shared" si="47"/>
        <v>4341.8090049999582</v>
      </c>
      <c r="T122" s="12">
        <f t="shared" si="48"/>
        <v>4064.6722599999584</v>
      </c>
      <c r="U122" s="13">
        <f t="shared" si="49"/>
        <v>2015.5833333333333</v>
      </c>
      <c r="V122" s="3">
        <f t="shared" si="50"/>
        <v>2018.25</v>
      </c>
      <c r="W122" s="15">
        <f t="shared" si="51"/>
        <v>2025.5833333333333</v>
      </c>
      <c r="X122" s="1">
        <f t="shared" si="52"/>
        <v>2017.25</v>
      </c>
    </row>
    <row r="123" spans="3:24">
      <c r="C123" s="3" t="s">
        <v>139</v>
      </c>
      <c r="D123" s="3">
        <v>2015</v>
      </c>
      <c r="E123" s="3">
        <v>8</v>
      </c>
      <c r="F123" s="11">
        <v>0</v>
      </c>
      <c r="H123" s="5" t="s">
        <v>50</v>
      </c>
      <c r="I123" s="3">
        <v>10</v>
      </c>
      <c r="J123" s="3">
        <f t="shared" si="40"/>
        <v>2025</v>
      </c>
      <c r="K123" s="12">
        <v>8051</v>
      </c>
      <c r="L123" s="12">
        <f t="shared" si="41"/>
        <v>8051</v>
      </c>
      <c r="M123" s="13">
        <f t="shared" si="42"/>
        <v>67.091666666666669</v>
      </c>
      <c r="N123" s="13">
        <f t="shared" si="43"/>
        <v>805.1</v>
      </c>
      <c r="O123" s="14">
        <v>0.7419</v>
      </c>
      <c r="P123" s="13">
        <f t="shared" si="53"/>
        <v>597.30369000000007</v>
      </c>
      <c r="Q123" s="12">
        <f t="shared" si="45"/>
        <v>995.5061500000453</v>
      </c>
      <c r="R123" s="12">
        <f t="shared" si="46"/>
        <v>1592.8098400000454</v>
      </c>
      <c r="S123" s="12">
        <f t="shared" si="47"/>
        <v>4678.878904999955</v>
      </c>
      <c r="T123" s="12">
        <f t="shared" si="48"/>
        <v>4380.2270599999547</v>
      </c>
      <c r="U123" s="13">
        <f t="shared" si="49"/>
        <v>2015.5833333333333</v>
      </c>
      <c r="V123" s="3">
        <f t="shared" si="50"/>
        <v>2018.25</v>
      </c>
      <c r="W123" s="15">
        <f t="shared" si="51"/>
        <v>2025.5833333333333</v>
      </c>
      <c r="X123" s="1">
        <f t="shared" si="52"/>
        <v>2017.25</v>
      </c>
    </row>
    <row r="124" spans="3:24">
      <c r="C124" s="3" t="s">
        <v>142</v>
      </c>
      <c r="D124" s="3">
        <v>2015</v>
      </c>
      <c r="E124" s="3">
        <v>9</v>
      </c>
      <c r="F124" s="11">
        <v>0</v>
      </c>
      <c r="H124" s="5" t="s">
        <v>50</v>
      </c>
      <c r="I124" s="3">
        <v>10</v>
      </c>
      <c r="J124" s="3">
        <f t="shared" si="40"/>
        <v>2025</v>
      </c>
      <c r="K124" s="12">
        <v>16342</v>
      </c>
      <c r="L124" s="12">
        <f t="shared" si="41"/>
        <v>16342</v>
      </c>
      <c r="M124" s="13">
        <f t="shared" si="42"/>
        <v>136.18333333333334</v>
      </c>
      <c r="N124" s="13">
        <f t="shared" si="43"/>
        <v>1634.2</v>
      </c>
      <c r="O124" s="14">
        <v>0.7419</v>
      </c>
      <c r="P124" s="13">
        <f t="shared" si="53"/>
        <v>1212.4129800000001</v>
      </c>
      <c r="Q124" s="12">
        <f t="shared" si="45"/>
        <v>1919.6538849999081</v>
      </c>
      <c r="R124" s="12">
        <f t="shared" si="46"/>
        <v>3132.0668649999079</v>
      </c>
      <c r="S124" s="12">
        <f t="shared" si="47"/>
        <v>9598.2694250000932</v>
      </c>
      <c r="T124" s="12">
        <f t="shared" si="48"/>
        <v>8992.0629350000927</v>
      </c>
      <c r="U124" s="13">
        <f t="shared" si="49"/>
        <v>2015.6666666666667</v>
      </c>
      <c r="V124" s="3">
        <f t="shared" si="50"/>
        <v>2018.25</v>
      </c>
      <c r="W124" s="15">
        <f t="shared" si="51"/>
        <v>2025.6666666666667</v>
      </c>
      <c r="X124" s="1">
        <f t="shared" si="52"/>
        <v>2017.25</v>
      </c>
    </row>
    <row r="125" spans="3:24">
      <c r="C125" s="3" t="s">
        <v>146</v>
      </c>
      <c r="D125" s="3">
        <v>2016</v>
      </c>
      <c r="E125" s="3">
        <v>9</v>
      </c>
      <c r="F125" s="11">
        <v>0</v>
      </c>
      <c r="H125" s="5" t="s">
        <v>50</v>
      </c>
      <c r="I125" s="3">
        <v>10</v>
      </c>
      <c r="J125" s="3">
        <f t="shared" si="40"/>
        <v>2026</v>
      </c>
      <c r="K125" s="12">
        <v>3505</v>
      </c>
      <c r="L125" s="12">
        <f t="shared" si="41"/>
        <v>3505</v>
      </c>
      <c r="M125" s="13">
        <f t="shared" si="42"/>
        <v>29.208333333333332</v>
      </c>
      <c r="N125" s="13">
        <f t="shared" si="43"/>
        <v>350.5</v>
      </c>
      <c r="O125" s="14">
        <v>0.7419</v>
      </c>
      <c r="P125" s="13">
        <f t="shared" si="53"/>
        <v>260.03595000000001</v>
      </c>
      <c r="Q125" s="12">
        <f t="shared" si="45"/>
        <v>151.6876374999803</v>
      </c>
      <c r="R125" s="12">
        <f t="shared" si="46"/>
        <v>411.72358749998034</v>
      </c>
      <c r="S125" s="12">
        <f t="shared" si="47"/>
        <v>2318.6538875000197</v>
      </c>
      <c r="T125" s="12">
        <f t="shared" si="48"/>
        <v>2188.6359125000199</v>
      </c>
      <c r="U125" s="13">
        <f t="shared" si="49"/>
        <v>2016.6666666666667</v>
      </c>
      <c r="V125" s="3">
        <f t="shared" si="50"/>
        <v>2018.25</v>
      </c>
      <c r="W125" s="15">
        <f t="shared" si="51"/>
        <v>2026.6666666666667</v>
      </c>
      <c r="X125" s="1">
        <f t="shared" si="52"/>
        <v>2017.25</v>
      </c>
    </row>
    <row r="126" spans="3:24">
      <c r="C126" s="3" t="s">
        <v>146</v>
      </c>
      <c r="D126" s="3">
        <v>2016</v>
      </c>
      <c r="E126" s="3">
        <v>12</v>
      </c>
      <c r="F126" s="11">
        <v>0</v>
      </c>
      <c r="H126" s="5" t="s">
        <v>50</v>
      </c>
      <c r="I126" s="3">
        <v>10</v>
      </c>
      <c r="J126" s="3">
        <f t="shared" si="40"/>
        <v>2026</v>
      </c>
      <c r="K126" s="12">
        <v>5127</v>
      </c>
      <c r="L126" s="12">
        <f t="shared" si="41"/>
        <v>5127</v>
      </c>
      <c r="M126" s="13">
        <f t="shared" si="42"/>
        <v>42.725000000000001</v>
      </c>
      <c r="N126" s="13">
        <f t="shared" si="43"/>
        <v>512.70000000000005</v>
      </c>
      <c r="O126" s="14">
        <v>0.7419</v>
      </c>
      <c r="P126" s="13">
        <f t="shared" si="53"/>
        <v>380.37213000000003</v>
      </c>
      <c r="Q126" s="12">
        <f t="shared" si="45"/>
        <v>126.79070999997118</v>
      </c>
      <c r="R126" s="12">
        <f t="shared" si="46"/>
        <v>507.1628399999712</v>
      </c>
      <c r="S126" s="12">
        <f t="shared" si="47"/>
        <v>3486.7445250000292</v>
      </c>
      <c r="T126" s="12">
        <f t="shared" si="48"/>
        <v>3296.5584600000288</v>
      </c>
      <c r="U126" s="13">
        <f t="shared" si="49"/>
        <v>2016.9166666666667</v>
      </c>
      <c r="V126" s="3">
        <f t="shared" si="50"/>
        <v>2018.25</v>
      </c>
      <c r="W126" s="15">
        <f t="shared" si="51"/>
        <v>2026.9166666666667</v>
      </c>
      <c r="X126" s="1">
        <f t="shared" si="52"/>
        <v>2017.25</v>
      </c>
    </row>
    <row r="127" spans="3:24">
      <c r="C127" s="3" t="s">
        <v>147</v>
      </c>
      <c r="D127" s="3">
        <v>2017</v>
      </c>
      <c r="E127" s="3">
        <v>2</v>
      </c>
      <c r="F127" s="11">
        <v>0</v>
      </c>
      <c r="H127" s="5" t="s">
        <v>50</v>
      </c>
      <c r="I127" s="3">
        <v>10</v>
      </c>
      <c r="J127" s="3">
        <f t="shared" si="40"/>
        <v>2027</v>
      </c>
      <c r="K127" s="12">
        <v>18802</v>
      </c>
      <c r="L127" s="12">
        <f t="shared" si="41"/>
        <v>18802</v>
      </c>
      <c r="M127" s="13">
        <f t="shared" si="42"/>
        <v>156.68333333333334</v>
      </c>
      <c r="N127" s="13">
        <f t="shared" si="43"/>
        <v>1880.2</v>
      </c>
      <c r="O127" s="14">
        <v>0.7419</v>
      </c>
      <c r="P127" s="13">
        <f t="shared" si="53"/>
        <v>1394.92038</v>
      </c>
      <c r="Q127" s="12">
        <f t="shared" si="45"/>
        <v>232.48673000010572</v>
      </c>
      <c r="R127" s="12">
        <f t="shared" si="46"/>
        <v>1627.4071100001058</v>
      </c>
      <c r="S127" s="12">
        <f t="shared" si="47"/>
        <v>13019.256879999893</v>
      </c>
      <c r="T127" s="12">
        <f t="shared" si="48"/>
        <v>12321.796689999894</v>
      </c>
      <c r="U127" s="13">
        <f t="shared" si="49"/>
        <v>2017.0833333333333</v>
      </c>
      <c r="V127" s="3">
        <f t="shared" si="50"/>
        <v>2018.25</v>
      </c>
      <c r="W127" s="15">
        <f t="shared" si="51"/>
        <v>2027.0833333333333</v>
      </c>
      <c r="X127" s="1">
        <f t="shared" si="52"/>
        <v>2017.25</v>
      </c>
    </row>
    <row r="128" spans="3:24">
      <c r="C128" s="3" t="s">
        <v>148</v>
      </c>
      <c r="D128" s="3">
        <v>2017</v>
      </c>
      <c r="E128" s="3">
        <v>8</v>
      </c>
      <c r="F128" s="11">
        <v>0</v>
      </c>
      <c r="H128" s="5" t="s">
        <v>50</v>
      </c>
      <c r="I128" s="3">
        <v>10</v>
      </c>
      <c r="J128" s="3">
        <f t="shared" si="40"/>
        <v>2027</v>
      </c>
      <c r="K128" s="12">
        <v>9516</v>
      </c>
      <c r="L128" s="12">
        <f t="shared" si="41"/>
        <v>9516</v>
      </c>
      <c r="M128" s="13">
        <f t="shared" si="42"/>
        <v>79.3</v>
      </c>
      <c r="N128" s="13">
        <f t="shared" si="43"/>
        <v>634.40000000007205</v>
      </c>
      <c r="O128" s="14">
        <v>0.7419</v>
      </c>
      <c r="P128" s="13">
        <f t="shared" si="53"/>
        <v>470.66136000005343</v>
      </c>
      <c r="Q128" s="12">
        <f t="shared" si="45"/>
        <v>0</v>
      </c>
      <c r="R128" s="12">
        <f t="shared" si="46"/>
        <v>470.66136000005343</v>
      </c>
      <c r="S128" s="12">
        <f t="shared" si="47"/>
        <v>6824.5897199999736</v>
      </c>
      <c r="T128" s="12">
        <f t="shared" si="48"/>
        <v>6589.2590399999463</v>
      </c>
      <c r="U128" s="13">
        <f t="shared" si="49"/>
        <v>2017.5833333333333</v>
      </c>
      <c r="V128" s="3">
        <f t="shared" si="50"/>
        <v>2018.25</v>
      </c>
      <c r="W128" s="15">
        <f t="shared" si="51"/>
        <v>2027.5833333333333</v>
      </c>
      <c r="X128" s="1">
        <f t="shared" si="52"/>
        <v>2017.25</v>
      </c>
    </row>
    <row r="129" spans="1:24">
      <c r="C129" s="3" t="s">
        <v>149</v>
      </c>
      <c r="D129" s="3">
        <v>2017</v>
      </c>
      <c r="E129" s="3">
        <v>8</v>
      </c>
      <c r="F129" s="11">
        <v>0</v>
      </c>
      <c r="H129" s="5" t="s">
        <v>50</v>
      </c>
      <c r="I129" s="3">
        <v>10</v>
      </c>
      <c r="J129" s="3">
        <f t="shared" si="40"/>
        <v>2027</v>
      </c>
      <c r="K129" s="12">
        <v>13772</v>
      </c>
      <c r="L129" s="12">
        <f t="shared" si="41"/>
        <v>13772</v>
      </c>
      <c r="M129" s="13">
        <f t="shared" si="42"/>
        <v>114.76666666666667</v>
      </c>
      <c r="N129" s="13">
        <f t="shared" si="43"/>
        <v>918.13333333343769</v>
      </c>
      <c r="O129" s="14">
        <v>0.7419</v>
      </c>
      <c r="P129" s="13">
        <f t="shared" si="53"/>
        <v>681.16312000007747</v>
      </c>
      <c r="Q129" s="12">
        <f t="shared" si="45"/>
        <v>0</v>
      </c>
      <c r="R129" s="12">
        <f t="shared" si="46"/>
        <v>681.16312000007747</v>
      </c>
      <c r="S129" s="12">
        <f t="shared" si="47"/>
        <v>9876.865239999961</v>
      </c>
      <c r="T129" s="12">
        <f t="shared" si="48"/>
        <v>9536.2836799999222</v>
      </c>
      <c r="U129" s="13">
        <f t="shared" si="49"/>
        <v>2017.5833333333333</v>
      </c>
      <c r="V129" s="3">
        <f t="shared" si="50"/>
        <v>2018.25</v>
      </c>
      <c r="W129" s="15">
        <f t="shared" si="51"/>
        <v>2027.5833333333333</v>
      </c>
      <c r="X129" s="1">
        <f t="shared" si="52"/>
        <v>2017.25</v>
      </c>
    </row>
    <row r="130" spans="1:24">
      <c r="C130" s="3" t="s">
        <v>150</v>
      </c>
      <c r="D130" s="3">
        <v>2018</v>
      </c>
      <c r="E130" s="3">
        <v>4</v>
      </c>
      <c r="F130" s="11">
        <v>0</v>
      </c>
      <c r="H130" s="5" t="s">
        <v>50</v>
      </c>
      <c r="I130" s="3">
        <v>10</v>
      </c>
      <c r="J130" s="3">
        <f t="shared" si="40"/>
        <v>2028</v>
      </c>
      <c r="K130" s="12">
        <v>10892</v>
      </c>
      <c r="L130" s="12">
        <f t="shared" si="41"/>
        <v>10892</v>
      </c>
      <c r="M130" s="13">
        <f t="shared" si="42"/>
        <v>90.766666666666666</v>
      </c>
      <c r="N130" s="13">
        <f t="shared" si="43"/>
        <v>0</v>
      </c>
      <c r="O130" s="14">
        <v>0.7419</v>
      </c>
      <c r="P130" s="13">
        <f t="shared" si="53"/>
        <v>0</v>
      </c>
      <c r="Q130" s="12">
        <f t="shared" si="45"/>
        <v>0</v>
      </c>
      <c r="R130" s="12">
        <f t="shared" si="46"/>
        <v>0</v>
      </c>
      <c r="S130" s="12">
        <f t="shared" si="47"/>
        <v>8080.7748000000001</v>
      </c>
      <c r="T130" s="12">
        <f t="shared" si="48"/>
        <v>8080.7748000000001</v>
      </c>
      <c r="U130" s="13">
        <f t="shared" si="49"/>
        <v>2018.25</v>
      </c>
      <c r="V130" s="3">
        <f t="shared" si="50"/>
        <v>2018.25</v>
      </c>
      <c r="W130" s="15">
        <f t="shared" si="51"/>
        <v>2028.25</v>
      </c>
      <c r="X130" s="1">
        <f t="shared" si="52"/>
        <v>2017.25</v>
      </c>
    </row>
    <row r="131" spans="1:24">
      <c r="F131" s="11"/>
      <c r="H131" s="5"/>
      <c r="K131" s="12"/>
      <c r="L131" s="12"/>
      <c r="M131" s="13"/>
      <c r="N131" s="13"/>
      <c r="O131" s="14"/>
      <c r="P131" s="13"/>
      <c r="Q131" s="12"/>
      <c r="R131" s="12"/>
      <c r="S131" s="12"/>
      <c r="T131" s="12"/>
      <c r="U131" s="13"/>
      <c r="W131" s="15"/>
    </row>
    <row r="132" spans="1:24">
      <c r="F132" s="11"/>
      <c r="H132" s="5"/>
      <c r="K132" s="12"/>
      <c r="L132" s="12"/>
      <c r="M132" s="13"/>
      <c r="N132" s="13"/>
      <c r="O132" s="14"/>
      <c r="P132" s="13">
        <f>SUM(P105:P131)</f>
        <v>15321.685068280129</v>
      </c>
      <c r="Q132" s="12"/>
      <c r="R132" s="12"/>
      <c r="S132" s="12">
        <f>SUM(S105:S131)</f>
        <v>118448.30002272507</v>
      </c>
      <c r="T132" s="12">
        <f>SUM(T105:T131)</f>
        <v>110787.45748858497</v>
      </c>
      <c r="U132" s="13"/>
      <c r="W132" s="15"/>
    </row>
    <row r="133" spans="1:24">
      <c r="F133" s="11"/>
      <c r="H133" s="5"/>
      <c r="K133" s="12"/>
      <c r="L133" s="12"/>
      <c r="M133" s="13"/>
      <c r="N133" s="13"/>
      <c r="O133" s="14"/>
      <c r="P133" s="13"/>
      <c r="Q133" s="12"/>
      <c r="R133" s="12"/>
      <c r="S133" s="12"/>
      <c r="T133" s="12"/>
      <c r="U133" s="13"/>
      <c r="W133" s="15"/>
    </row>
    <row r="134" spans="1:24">
      <c r="A134" s="1">
        <v>283</v>
      </c>
      <c r="B134" s="1" t="s">
        <v>151</v>
      </c>
      <c r="C134" s="3" t="s">
        <v>152</v>
      </c>
      <c r="D134" s="3">
        <v>1999</v>
      </c>
      <c r="E134" s="3">
        <v>10</v>
      </c>
      <c r="F134" s="11"/>
      <c r="H134" s="5" t="s">
        <v>50</v>
      </c>
      <c r="I134" s="3">
        <v>10</v>
      </c>
      <c r="J134" s="3">
        <f t="shared" ref="J134:J191" si="54">D134+I134</f>
        <v>2009</v>
      </c>
      <c r="K134" s="12">
        <f>21113.42+150054</f>
        <v>171167.41999999998</v>
      </c>
      <c r="L134" s="12">
        <f t="shared" ref="L134:L191" si="55">K134-K134*F134</f>
        <v>171167.41999999998</v>
      </c>
      <c r="M134" s="13">
        <f t="shared" ref="M134:M191" si="56">L134/I134/12</f>
        <v>1426.3951666666665</v>
      </c>
      <c r="N134" s="13">
        <f t="shared" ref="N134:N191" si="57">IF(OR(U134&gt;V134,W134&lt;X134),0,IF(AND(W134&gt;=X134,W134&lt;=V134),M134*((W134-X134)*12),IF(AND(X134&lt;=U134,V134&gt;=U134),((V134-U134)*12)*M134,IF(W134&gt;V134,12*M134,0))))</f>
        <v>0</v>
      </c>
      <c r="O134" s="14">
        <v>1</v>
      </c>
      <c r="P134" s="13">
        <f t="shared" ref="P134" si="58">O134*SUM(N134:N134)</f>
        <v>0</v>
      </c>
      <c r="Q134" s="12">
        <f t="shared" ref="Q134:Q191" si="59">IF(U134&gt;V134,0,IF(W134&lt;X134,L134,IF(AND(W134&gt;=X134,W134&lt;=V134),(L134-N134),IF(AND(X134&lt;=U134,V134&gt;=U134),0,IF(W134&gt;V134,((X134-U134)*12)*M134,0)))))*O134</f>
        <v>171167.41999999998</v>
      </c>
      <c r="R134" s="12">
        <f t="shared" ref="R134:R191" si="60">+Q134+P134</f>
        <v>171167.41999999998</v>
      </c>
      <c r="S134" s="12">
        <f t="shared" ref="S134:S191" si="61">+((K134*O134*2)-Q134-R134)/2</f>
        <v>0</v>
      </c>
      <c r="T134" s="12">
        <f t="shared" ref="T134" si="62">+(K134*O134)-R134</f>
        <v>0</v>
      </c>
      <c r="U134" s="13">
        <f t="shared" ref="U134:U191" si="63">$D134+(($E134-1)/12)</f>
        <v>1999.75</v>
      </c>
      <c r="V134" s="3">
        <f t="shared" ref="V134:V191" si="64">($I$5+1)-($I$2/12)</f>
        <v>2018.25</v>
      </c>
      <c r="W134" s="15">
        <f t="shared" ref="W134:W191" si="65">$J134+(($E134-1)/12)</f>
        <v>2009.75</v>
      </c>
      <c r="X134" s="1">
        <f t="shared" ref="X134:X191" si="66">$I$4+($I$3/12)</f>
        <v>2017.25</v>
      </c>
    </row>
    <row r="135" spans="1:24">
      <c r="A135" s="1" t="s">
        <v>153</v>
      </c>
      <c r="C135" s="3" t="s">
        <v>154</v>
      </c>
      <c r="D135" s="3">
        <v>1999</v>
      </c>
      <c r="E135" s="3">
        <v>6</v>
      </c>
      <c r="F135" s="11">
        <v>0.33</v>
      </c>
      <c r="H135" s="5" t="s">
        <v>50</v>
      </c>
      <c r="I135" s="3">
        <v>10</v>
      </c>
      <c r="J135" s="3">
        <f t="shared" si="54"/>
        <v>2009</v>
      </c>
      <c r="K135" s="12">
        <v>5000</v>
      </c>
      <c r="L135" s="12">
        <f t="shared" si="55"/>
        <v>3350</v>
      </c>
      <c r="M135" s="13">
        <f t="shared" si="56"/>
        <v>27.916666666666668</v>
      </c>
      <c r="N135" s="13">
        <f t="shared" si="57"/>
        <v>0</v>
      </c>
      <c r="O135" s="14">
        <v>0.2</v>
      </c>
      <c r="P135" s="13">
        <f t="shared" ref="P135:P189" si="67">O135*SUM(N135:N135)</f>
        <v>0</v>
      </c>
      <c r="Q135" s="12">
        <f t="shared" si="59"/>
        <v>670</v>
      </c>
      <c r="R135" s="12">
        <f t="shared" si="60"/>
        <v>670</v>
      </c>
      <c r="S135" s="12">
        <f t="shared" si="61"/>
        <v>330</v>
      </c>
      <c r="T135" s="12"/>
      <c r="U135" s="13">
        <f t="shared" si="63"/>
        <v>1999.4166666666667</v>
      </c>
      <c r="V135" s="3">
        <f t="shared" si="64"/>
        <v>2018.25</v>
      </c>
      <c r="W135" s="15">
        <f t="shared" si="65"/>
        <v>2009.4166666666667</v>
      </c>
      <c r="X135" s="1">
        <f t="shared" si="66"/>
        <v>2017.25</v>
      </c>
    </row>
    <row r="136" spans="1:24" ht="15">
      <c r="A136" s="1" t="s">
        <v>153</v>
      </c>
      <c r="C136" s="3" t="s">
        <v>155</v>
      </c>
      <c r="D136" s="3">
        <v>2017</v>
      </c>
      <c r="E136" s="3">
        <v>4</v>
      </c>
      <c r="F136" s="11"/>
      <c r="H136" s="5" t="s">
        <v>50</v>
      </c>
      <c r="I136" s="16">
        <v>3</v>
      </c>
      <c r="J136" s="3">
        <f t="shared" si="54"/>
        <v>2020</v>
      </c>
      <c r="K136" s="12">
        <f>+K135-L135</f>
        <v>1650</v>
      </c>
      <c r="L136" s="12">
        <f t="shared" si="55"/>
        <v>1650</v>
      </c>
      <c r="M136" s="13">
        <f t="shared" si="56"/>
        <v>45.833333333333336</v>
      </c>
      <c r="N136" s="13">
        <f t="shared" si="57"/>
        <v>550</v>
      </c>
      <c r="O136" s="14">
        <v>0.2</v>
      </c>
      <c r="P136" s="13">
        <f t="shared" si="67"/>
        <v>110</v>
      </c>
      <c r="Q136" s="12">
        <f t="shared" si="59"/>
        <v>0</v>
      </c>
      <c r="R136" s="12">
        <f t="shared" si="60"/>
        <v>110</v>
      </c>
      <c r="S136" s="12">
        <f t="shared" si="61"/>
        <v>275</v>
      </c>
      <c r="T136" s="12">
        <f t="shared" ref="T136:T191" si="68">+(K136*O136)-R136</f>
        <v>220</v>
      </c>
      <c r="U136" s="13">
        <f t="shared" si="63"/>
        <v>2017.25</v>
      </c>
      <c r="V136" s="3">
        <f t="shared" si="64"/>
        <v>2018.25</v>
      </c>
      <c r="W136" s="15">
        <f t="shared" si="65"/>
        <v>2020.25</v>
      </c>
      <c r="X136" s="1">
        <f t="shared" si="66"/>
        <v>2017.25</v>
      </c>
    </row>
    <row r="137" spans="1:24">
      <c r="A137" s="1">
        <v>284</v>
      </c>
      <c r="B137" s="1" t="s">
        <v>151</v>
      </c>
      <c r="C137" s="3" t="s">
        <v>156</v>
      </c>
      <c r="D137" s="3">
        <v>2003</v>
      </c>
      <c r="E137" s="3">
        <v>5</v>
      </c>
      <c r="F137" s="11"/>
      <c r="H137" s="5" t="s">
        <v>50</v>
      </c>
      <c r="I137" s="3">
        <v>10</v>
      </c>
      <c r="J137" s="3">
        <f t="shared" si="54"/>
        <v>2013</v>
      </c>
      <c r="K137" s="12">
        <f>149797.01*0.25</f>
        <v>37449.252500000002</v>
      </c>
      <c r="L137" s="12">
        <f t="shared" si="55"/>
        <v>37449.252500000002</v>
      </c>
      <c r="M137" s="13">
        <f t="shared" si="56"/>
        <v>312.07710416666669</v>
      </c>
      <c r="N137" s="13">
        <f t="shared" si="57"/>
        <v>0</v>
      </c>
      <c r="O137" s="14">
        <v>0.8</v>
      </c>
      <c r="P137" s="13">
        <f t="shared" si="67"/>
        <v>0</v>
      </c>
      <c r="Q137" s="12">
        <f t="shared" si="59"/>
        <v>29959.402000000002</v>
      </c>
      <c r="R137" s="12">
        <f t="shared" si="60"/>
        <v>29959.402000000002</v>
      </c>
      <c r="S137" s="12">
        <f t="shared" si="61"/>
        <v>0</v>
      </c>
      <c r="T137" s="12">
        <f t="shared" si="68"/>
        <v>0</v>
      </c>
      <c r="U137" s="13">
        <f t="shared" si="63"/>
        <v>2003.3333333333333</v>
      </c>
      <c r="V137" s="3">
        <f t="shared" si="64"/>
        <v>2018.25</v>
      </c>
      <c r="W137" s="15">
        <f t="shared" si="65"/>
        <v>2013.3333333333333</v>
      </c>
      <c r="X137" s="1">
        <f t="shared" si="66"/>
        <v>2017.25</v>
      </c>
    </row>
    <row r="138" spans="1:24" ht="15">
      <c r="A138" s="1">
        <v>284</v>
      </c>
      <c r="B138" s="1" t="s">
        <v>151</v>
      </c>
      <c r="C138" s="3" t="s">
        <v>157</v>
      </c>
      <c r="D138" s="3">
        <v>2003</v>
      </c>
      <c r="E138" s="3">
        <v>5</v>
      </c>
      <c r="F138" s="11"/>
      <c r="H138" s="5" t="s">
        <v>50</v>
      </c>
      <c r="I138" s="17">
        <v>10</v>
      </c>
      <c r="J138" s="3">
        <f t="shared" si="54"/>
        <v>2013</v>
      </c>
      <c r="K138" s="12">
        <f>10040.44*0.25</f>
        <v>2510.11</v>
      </c>
      <c r="L138" s="12">
        <f t="shared" si="55"/>
        <v>2510.11</v>
      </c>
      <c r="M138" s="13">
        <f t="shared" si="56"/>
        <v>20.917583333333337</v>
      </c>
      <c r="N138" s="13">
        <f t="shared" si="57"/>
        <v>0</v>
      </c>
      <c r="O138" s="14">
        <v>0.8</v>
      </c>
      <c r="P138" s="13">
        <f t="shared" si="67"/>
        <v>0</v>
      </c>
      <c r="Q138" s="12">
        <f t="shared" si="59"/>
        <v>2008.0880000000002</v>
      </c>
      <c r="R138" s="12">
        <f t="shared" si="60"/>
        <v>2008.0880000000002</v>
      </c>
      <c r="S138" s="12">
        <f t="shared" si="61"/>
        <v>0</v>
      </c>
      <c r="T138" s="12">
        <f t="shared" si="68"/>
        <v>0</v>
      </c>
      <c r="U138" s="13">
        <f t="shared" si="63"/>
        <v>2003.3333333333333</v>
      </c>
      <c r="V138" s="3">
        <f t="shared" si="64"/>
        <v>2018.25</v>
      </c>
      <c r="W138" s="15">
        <f t="shared" si="65"/>
        <v>2013.3333333333333</v>
      </c>
      <c r="X138" s="1">
        <f t="shared" si="66"/>
        <v>2017.25</v>
      </c>
    </row>
    <row r="139" spans="1:24" ht="15">
      <c r="A139" s="1">
        <v>208</v>
      </c>
      <c r="C139" s="3" t="s">
        <v>158</v>
      </c>
      <c r="D139" s="3">
        <v>2004</v>
      </c>
      <c r="E139" s="3">
        <v>4</v>
      </c>
      <c r="F139" s="11">
        <v>0.33</v>
      </c>
      <c r="H139" s="5" t="s">
        <v>50</v>
      </c>
      <c r="I139" s="16">
        <v>5</v>
      </c>
      <c r="J139" s="3">
        <f t="shared" si="54"/>
        <v>2009</v>
      </c>
      <c r="K139" s="12">
        <v>25000</v>
      </c>
      <c r="L139" s="12">
        <f t="shared" si="55"/>
        <v>16750</v>
      </c>
      <c r="M139" s="13">
        <f t="shared" si="56"/>
        <v>279.16666666666669</v>
      </c>
      <c r="N139" s="13">
        <f t="shared" si="57"/>
        <v>0</v>
      </c>
      <c r="O139" s="14">
        <v>0.40500000000000003</v>
      </c>
      <c r="P139" s="13">
        <f t="shared" si="67"/>
        <v>0</v>
      </c>
      <c r="Q139" s="12">
        <f t="shared" si="59"/>
        <v>6783.75</v>
      </c>
      <c r="R139" s="12">
        <f t="shared" si="60"/>
        <v>6783.75</v>
      </c>
      <c r="S139" s="12">
        <f t="shared" si="61"/>
        <v>3341.25</v>
      </c>
      <c r="T139" s="12"/>
      <c r="U139" s="13">
        <f t="shared" si="63"/>
        <v>2004.25</v>
      </c>
      <c r="V139" s="3">
        <f t="shared" si="64"/>
        <v>2018.25</v>
      </c>
      <c r="W139" s="15">
        <f t="shared" si="65"/>
        <v>2009.25</v>
      </c>
      <c r="X139" s="1">
        <f t="shared" si="66"/>
        <v>2017.25</v>
      </c>
    </row>
    <row r="140" spans="1:24" ht="15">
      <c r="A140" s="1">
        <v>208</v>
      </c>
      <c r="C140" s="3" t="s">
        <v>155</v>
      </c>
      <c r="D140" s="3">
        <v>2017</v>
      </c>
      <c r="E140" s="3">
        <v>4</v>
      </c>
      <c r="F140" s="11"/>
      <c r="H140" s="5" t="s">
        <v>50</v>
      </c>
      <c r="I140" s="16">
        <v>3</v>
      </c>
      <c r="J140" s="3">
        <f t="shared" si="54"/>
        <v>2020</v>
      </c>
      <c r="K140" s="12">
        <f>+K139-L139</f>
        <v>8250</v>
      </c>
      <c r="L140" s="12">
        <f t="shared" si="55"/>
        <v>8250</v>
      </c>
      <c r="M140" s="13">
        <f t="shared" si="56"/>
        <v>229.16666666666666</v>
      </c>
      <c r="N140" s="13">
        <f t="shared" si="57"/>
        <v>2750</v>
      </c>
      <c r="O140" s="14">
        <v>0.40500000000000003</v>
      </c>
      <c r="P140" s="13">
        <f t="shared" si="67"/>
        <v>1113.75</v>
      </c>
      <c r="Q140" s="12">
        <f t="shared" si="59"/>
        <v>0</v>
      </c>
      <c r="R140" s="12">
        <f t="shared" si="60"/>
        <v>1113.75</v>
      </c>
      <c r="S140" s="12">
        <f t="shared" si="61"/>
        <v>2784.375</v>
      </c>
      <c r="T140" s="12">
        <f t="shared" si="68"/>
        <v>2227.5</v>
      </c>
      <c r="U140" s="13">
        <f t="shared" si="63"/>
        <v>2017.25</v>
      </c>
      <c r="V140" s="3">
        <f t="shared" si="64"/>
        <v>2018.25</v>
      </c>
      <c r="W140" s="15">
        <f t="shared" si="65"/>
        <v>2020.25</v>
      </c>
      <c r="X140" s="1">
        <f t="shared" si="66"/>
        <v>2017.25</v>
      </c>
    </row>
    <row r="141" spans="1:24" ht="15">
      <c r="A141" s="1">
        <v>242</v>
      </c>
      <c r="C141" s="3" t="s">
        <v>159</v>
      </c>
      <c r="D141" s="3">
        <v>2004</v>
      </c>
      <c r="E141" s="3">
        <v>4</v>
      </c>
      <c r="F141" s="11">
        <v>0.33</v>
      </c>
      <c r="H141" s="5" t="s">
        <v>50</v>
      </c>
      <c r="I141" s="16">
        <v>5</v>
      </c>
      <c r="J141" s="3">
        <f t="shared" si="54"/>
        <v>2009</v>
      </c>
      <c r="K141" s="12">
        <v>10000</v>
      </c>
      <c r="L141" s="12">
        <f t="shared" si="55"/>
        <v>6700</v>
      </c>
      <c r="M141" s="13">
        <f t="shared" si="56"/>
        <v>111.66666666666667</v>
      </c>
      <c r="N141" s="13">
        <f t="shared" si="57"/>
        <v>0</v>
      </c>
      <c r="O141" s="14">
        <v>0.75</v>
      </c>
      <c r="P141" s="13">
        <f t="shared" si="67"/>
        <v>0</v>
      </c>
      <c r="Q141" s="12">
        <f t="shared" si="59"/>
        <v>5025</v>
      </c>
      <c r="R141" s="12">
        <f t="shared" si="60"/>
        <v>5025</v>
      </c>
      <c r="S141" s="12">
        <f t="shared" si="61"/>
        <v>2475</v>
      </c>
      <c r="T141" s="12"/>
      <c r="U141" s="13">
        <f t="shared" si="63"/>
        <v>2004.25</v>
      </c>
      <c r="V141" s="3">
        <f t="shared" si="64"/>
        <v>2018.25</v>
      </c>
      <c r="W141" s="15">
        <f t="shared" si="65"/>
        <v>2009.25</v>
      </c>
      <c r="X141" s="1">
        <f t="shared" si="66"/>
        <v>2017.25</v>
      </c>
    </row>
    <row r="142" spans="1:24" ht="15">
      <c r="A142" s="1">
        <v>242</v>
      </c>
      <c r="C142" s="3" t="s">
        <v>155</v>
      </c>
      <c r="D142" s="3">
        <v>2017</v>
      </c>
      <c r="E142" s="3">
        <v>4</v>
      </c>
      <c r="F142" s="11"/>
      <c r="H142" s="5" t="s">
        <v>50</v>
      </c>
      <c r="I142" s="16">
        <v>3</v>
      </c>
      <c r="J142" s="3">
        <f t="shared" si="54"/>
        <v>2020</v>
      </c>
      <c r="K142" s="12">
        <f>+K141-L141</f>
        <v>3300</v>
      </c>
      <c r="L142" s="12">
        <f t="shared" si="55"/>
        <v>3300</v>
      </c>
      <c r="M142" s="13">
        <f t="shared" si="56"/>
        <v>91.666666666666671</v>
      </c>
      <c r="N142" s="13">
        <f t="shared" si="57"/>
        <v>1100</v>
      </c>
      <c r="O142" s="14">
        <v>0.75</v>
      </c>
      <c r="P142" s="13">
        <f t="shared" si="67"/>
        <v>825</v>
      </c>
      <c r="Q142" s="12">
        <f t="shared" si="59"/>
        <v>0</v>
      </c>
      <c r="R142" s="12">
        <f t="shared" si="60"/>
        <v>825</v>
      </c>
      <c r="S142" s="12">
        <f t="shared" si="61"/>
        <v>2062.5</v>
      </c>
      <c r="T142" s="12">
        <f t="shared" si="68"/>
        <v>1650</v>
      </c>
      <c r="U142" s="13">
        <f t="shared" si="63"/>
        <v>2017.25</v>
      </c>
      <c r="V142" s="3">
        <f t="shared" si="64"/>
        <v>2018.25</v>
      </c>
      <c r="W142" s="15">
        <f t="shared" si="65"/>
        <v>2020.25</v>
      </c>
      <c r="X142" s="1">
        <f t="shared" si="66"/>
        <v>2017.25</v>
      </c>
    </row>
    <row r="143" spans="1:24" ht="15">
      <c r="A143" s="1" t="s">
        <v>160</v>
      </c>
      <c r="C143" s="3" t="s">
        <v>161</v>
      </c>
      <c r="D143" s="3">
        <v>2005</v>
      </c>
      <c r="E143" s="3">
        <v>3</v>
      </c>
      <c r="F143" s="11">
        <v>0.33</v>
      </c>
      <c r="H143" s="5" t="s">
        <v>50</v>
      </c>
      <c r="I143" s="16">
        <v>5</v>
      </c>
      <c r="J143" s="3">
        <f t="shared" si="54"/>
        <v>2010</v>
      </c>
      <c r="K143" s="12">
        <v>84000</v>
      </c>
      <c r="L143" s="12">
        <f t="shared" si="55"/>
        <v>56280</v>
      </c>
      <c r="M143" s="13">
        <f t="shared" si="56"/>
        <v>938</v>
      </c>
      <c r="N143" s="13">
        <f t="shared" si="57"/>
        <v>0</v>
      </c>
      <c r="O143" s="14">
        <v>1</v>
      </c>
      <c r="P143" s="13">
        <f t="shared" si="67"/>
        <v>0</v>
      </c>
      <c r="Q143" s="12">
        <f t="shared" si="59"/>
        <v>56280</v>
      </c>
      <c r="R143" s="12">
        <f t="shared" si="60"/>
        <v>56280</v>
      </c>
      <c r="S143" s="12">
        <f t="shared" si="61"/>
        <v>27720</v>
      </c>
      <c r="T143" s="12"/>
      <c r="U143" s="13">
        <f t="shared" si="63"/>
        <v>2005.1666666666667</v>
      </c>
      <c r="V143" s="3">
        <f t="shared" si="64"/>
        <v>2018.25</v>
      </c>
      <c r="W143" s="15">
        <f t="shared" si="65"/>
        <v>2010.1666666666667</v>
      </c>
      <c r="X143" s="1">
        <f t="shared" si="66"/>
        <v>2017.25</v>
      </c>
    </row>
    <row r="144" spans="1:24" ht="15">
      <c r="A144" s="1" t="s">
        <v>160</v>
      </c>
      <c r="C144" s="3" t="s">
        <v>155</v>
      </c>
      <c r="D144" s="3">
        <v>2017</v>
      </c>
      <c r="E144" s="3">
        <v>4</v>
      </c>
      <c r="F144" s="11"/>
      <c r="H144" s="5" t="s">
        <v>50</v>
      </c>
      <c r="I144" s="16">
        <v>3</v>
      </c>
      <c r="J144" s="3">
        <f t="shared" si="54"/>
        <v>2020</v>
      </c>
      <c r="K144" s="12">
        <f>+K143-L143</f>
        <v>27720</v>
      </c>
      <c r="L144" s="12">
        <f t="shared" si="55"/>
        <v>27720</v>
      </c>
      <c r="M144" s="13">
        <f t="shared" si="56"/>
        <v>770</v>
      </c>
      <c r="N144" s="13">
        <f t="shared" si="57"/>
        <v>9240</v>
      </c>
      <c r="O144" s="14">
        <v>1</v>
      </c>
      <c r="P144" s="13">
        <f t="shared" si="67"/>
        <v>9240</v>
      </c>
      <c r="Q144" s="12">
        <f t="shared" si="59"/>
        <v>0</v>
      </c>
      <c r="R144" s="12">
        <f t="shared" si="60"/>
        <v>9240</v>
      </c>
      <c r="S144" s="12">
        <f t="shared" si="61"/>
        <v>23100</v>
      </c>
      <c r="T144" s="12">
        <f t="shared" si="68"/>
        <v>18480</v>
      </c>
      <c r="U144" s="13">
        <f t="shared" si="63"/>
        <v>2017.25</v>
      </c>
      <c r="V144" s="3">
        <f t="shared" si="64"/>
        <v>2018.25</v>
      </c>
      <c r="W144" s="15">
        <f t="shared" si="65"/>
        <v>2020.25</v>
      </c>
      <c r="X144" s="1">
        <f t="shared" si="66"/>
        <v>2017.25</v>
      </c>
    </row>
    <row r="145" spans="1:24" ht="15">
      <c r="A145" s="1">
        <v>223</v>
      </c>
      <c r="C145" s="3" t="s">
        <v>162</v>
      </c>
      <c r="D145" s="3">
        <v>2005</v>
      </c>
      <c r="E145" s="3">
        <v>8</v>
      </c>
      <c r="F145" s="11">
        <v>0.33</v>
      </c>
      <c r="H145" s="5" t="s">
        <v>50</v>
      </c>
      <c r="I145" s="16">
        <v>5</v>
      </c>
      <c r="J145" s="3">
        <f t="shared" si="54"/>
        <v>2010</v>
      </c>
      <c r="K145" s="12">
        <v>3318</v>
      </c>
      <c r="L145" s="12">
        <f t="shared" si="55"/>
        <v>2223.06</v>
      </c>
      <c r="M145" s="13">
        <f t="shared" si="56"/>
        <v>37.050999999999995</v>
      </c>
      <c r="N145" s="13">
        <f t="shared" si="57"/>
        <v>0</v>
      </c>
      <c r="O145" s="14">
        <v>1</v>
      </c>
      <c r="P145" s="13">
        <f t="shared" si="67"/>
        <v>0</v>
      </c>
      <c r="Q145" s="12">
        <f t="shared" si="59"/>
        <v>2223.06</v>
      </c>
      <c r="R145" s="12">
        <f t="shared" si="60"/>
        <v>2223.06</v>
      </c>
      <c r="S145" s="12">
        <f t="shared" si="61"/>
        <v>1094.9400000000003</v>
      </c>
      <c r="T145" s="12"/>
      <c r="U145" s="13">
        <f t="shared" si="63"/>
        <v>2005.5833333333333</v>
      </c>
      <c r="V145" s="3">
        <f t="shared" si="64"/>
        <v>2018.25</v>
      </c>
      <c r="W145" s="15">
        <f t="shared" si="65"/>
        <v>2010.5833333333333</v>
      </c>
      <c r="X145" s="1">
        <f t="shared" si="66"/>
        <v>2017.25</v>
      </c>
    </row>
    <row r="146" spans="1:24" ht="15">
      <c r="A146" s="1">
        <v>223</v>
      </c>
      <c r="C146" s="3" t="s">
        <v>155</v>
      </c>
      <c r="D146" s="3">
        <v>2017</v>
      </c>
      <c r="E146" s="3">
        <v>4</v>
      </c>
      <c r="F146" s="11"/>
      <c r="H146" s="5" t="s">
        <v>50</v>
      </c>
      <c r="I146" s="16">
        <v>3</v>
      </c>
      <c r="J146" s="3">
        <f t="shared" si="54"/>
        <v>2020</v>
      </c>
      <c r="K146" s="12">
        <f>+K145-L145</f>
        <v>1094.94</v>
      </c>
      <c r="L146" s="12">
        <f t="shared" si="55"/>
        <v>1094.94</v>
      </c>
      <c r="M146" s="13">
        <f t="shared" si="56"/>
        <v>30.415000000000003</v>
      </c>
      <c r="N146" s="13">
        <f t="shared" si="57"/>
        <v>364.98</v>
      </c>
      <c r="O146" s="14">
        <v>1</v>
      </c>
      <c r="P146" s="13">
        <f t="shared" si="67"/>
        <v>364.98</v>
      </c>
      <c r="Q146" s="12">
        <f t="shared" si="59"/>
        <v>0</v>
      </c>
      <c r="R146" s="12">
        <f t="shared" si="60"/>
        <v>364.98</v>
      </c>
      <c r="S146" s="12">
        <f t="shared" si="61"/>
        <v>912.45</v>
      </c>
      <c r="T146" s="12">
        <f t="shared" si="68"/>
        <v>729.96</v>
      </c>
      <c r="U146" s="13">
        <f t="shared" si="63"/>
        <v>2017.25</v>
      </c>
      <c r="V146" s="3">
        <f t="shared" si="64"/>
        <v>2018.25</v>
      </c>
      <c r="W146" s="15">
        <f t="shared" si="65"/>
        <v>2020.25</v>
      </c>
      <c r="X146" s="1">
        <f t="shared" si="66"/>
        <v>2017.25</v>
      </c>
    </row>
    <row r="147" spans="1:24" ht="15">
      <c r="A147" s="1">
        <v>222</v>
      </c>
      <c r="C147" s="3" t="s">
        <v>163</v>
      </c>
      <c r="D147" s="3">
        <v>2005</v>
      </c>
      <c r="E147" s="3">
        <v>1</v>
      </c>
      <c r="F147" s="11">
        <v>0.33</v>
      </c>
      <c r="H147" s="5" t="s">
        <v>50</v>
      </c>
      <c r="I147" s="16">
        <v>5</v>
      </c>
      <c r="J147" s="3">
        <f t="shared" si="54"/>
        <v>2010</v>
      </c>
      <c r="K147" s="12">
        <v>88536</v>
      </c>
      <c r="L147" s="12">
        <f t="shared" si="55"/>
        <v>59319.119999999995</v>
      </c>
      <c r="M147" s="13">
        <f t="shared" si="56"/>
        <v>988.65199999999993</v>
      </c>
      <c r="N147" s="13">
        <f t="shared" si="57"/>
        <v>0</v>
      </c>
      <c r="O147" s="14">
        <v>1</v>
      </c>
      <c r="P147" s="13">
        <f t="shared" si="67"/>
        <v>0</v>
      </c>
      <c r="Q147" s="12">
        <f t="shared" si="59"/>
        <v>59319.119999999995</v>
      </c>
      <c r="R147" s="12">
        <f t="shared" si="60"/>
        <v>59319.119999999995</v>
      </c>
      <c r="S147" s="12">
        <f t="shared" si="61"/>
        <v>29216.880000000005</v>
      </c>
      <c r="T147" s="12"/>
      <c r="U147" s="13">
        <f t="shared" si="63"/>
        <v>2005</v>
      </c>
      <c r="V147" s="3">
        <f t="shared" si="64"/>
        <v>2018.25</v>
      </c>
      <c r="W147" s="15">
        <f t="shared" si="65"/>
        <v>2010</v>
      </c>
      <c r="X147" s="1">
        <f t="shared" si="66"/>
        <v>2017.25</v>
      </c>
    </row>
    <row r="148" spans="1:24" ht="15">
      <c r="A148" s="1">
        <v>222</v>
      </c>
      <c r="C148" s="3" t="s">
        <v>155</v>
      </c>
      <c r="D148" s="3">
        <v>2017</v>
      </c>
      <c r="E148" s="3">
        <v>4</v>
      </c>
      <c r="F148" s="11"/>
      <c r="H148" s="5" t="s">
        <v>50</v>
      </c>
      <c r="I148" s="16">
        <v>3</v>
      </c>
      <c r="J148" s="3">
        <f t="shared" si="54"/>
        <v>2020</v>
      </c>
      <c r="K148" s="12">
        <f>+K147-L147</f>
        <v>29216.880000000005</v>
      </c>
      <c r="L148" s="12">
        <f t="shared" si="55"/>
        <v>29216.880000000005</v>
      </c>
      <c r="M148" s="13">
        <f t="shared" si="56"/>
        <v>811.58</v>
      </c>
      <c r="N148" s="13">
        <f t="shared" si="57"/>
        <v>9738.9600000000009</v>
      </c>
      <c r="O148" s="14">
        <v>1</v>
      </c>
      <c r="P148" s="13">
        <f t="shared" si="67"/>
        <v>9738.9600000000009</v>
      </c>
      <c r="Q148" s="12">
        <f t="shared" si="59"/>
        <v>0</v>
      </c>
      <c r="R148" s="12">
        <f t="shared" si="60"/>
        <v>9738.9600000000009</v>
      </c>
      <c r="S148" s="12">
        <f t="shared" si="61"/>
        <v>24347.400000000005</v>
      </c>
      <c r="T148" s="12">
        <f t="shared" si="68"/>
        <v>19477.920000000006</v>
      </c>
      <c r="U148" s="13">
        <f t="shared" si="63"/>
        <v>2017.25</v>
      </c>
      <c r="V148" s="3">
        <f t="shared" si="64"/>
        <v>2018.25</v>
      </c>
      <c r="W148" s="15">
        <f t="shared" si="65"/>
        <v>2020.25</v>
      </c>
      <c r="X148" s="1">
        <f t="shared" si="66"/>
        <v>2017.25</v>
      </c>
    </row>
    <row r="149" spans="1:24" ht="15">
      <c r="A149" s="1">
        <v>225</v>
      </c>
      <c r="C149" s="3" t="s">
        <v>164</v>
      </c>
      <c r="D149" s="3">
        <v>2006</v>
      </c>
      <c r="E149" s="3">
        <v>8</v>
      </c>
      <c r="F149" s="11">
        <v>0.33</v>
      </c>
      <c r="H149" s="5" t="s">
        <v>50</v>
      </c>
      <c r="I149" s="16">
        <v>5</v>
      </c>
      <c r="J149" s="3">
        <f t="shared" si="54"/>
        <v>2011</v>
      </c>
      <c r="K149" s="12">
        <v>2725.5</v>
      </c>
      <c r="L149" s="12">
        <f t="shared" si="55"/>
        <v>1826.085</v>
      </c>
      <c r="M149" s="13">
        <f t="shared" si="56"/>
        <v>30.434749999999998</v>
      </c>
      <c r="N149" s="13">
        <f t="shared" si="57"/>
        <v>0</v>
      </c>
      <c r="O149" s="14">
        <v>0.5</v>
      </c>
      <c r="P149" s="13">
        <f t="shared" si="67"/>
        <v>0</v>
      </c>
      <c r="Q149" s="12">
        <f t="shared" si="59"/>
        <v>913.04250000000002</v>
      </c>
      <c r="R149" s="12">
        <f t="shared" si="60"/>
        <v>913.04250000000002</v>
      </c>
      <c r="S149" s="12">
        <f t="shared" si="61"/>
        <v>449.70749999999998</v>
      </c>
      <c r="T149" s="12"/>
      <c r="U149" s="13">
        <f t="shared" si="63"/>
        <v>2006.5833333333333</v>
      </c>
      <c r="V149" s="3">
        <f t="shared" si="64"/>
        <v>2018.25</v>
      </c>
      <c r="W149" s="15">
        <f t="shared" si="65"/>
        <v>2011.5833333333333</v>
      </c>
      <c r="X149" s="1">
        <f t="shared" si="66"/>
        <v>2017.25</v>
      </c>
    </row>
    <row r="150" spans="1:24" ht="15">
      <c r="A150" s="1">
        <v>225</v>
      </c>
      <c r="C150" s="3" t="s">
        <v>155</v>
      </c>
      <c r="D150" s="3">
        <v>2017</v>
      </c>
      <c r="E150" s="3">
        <v>4</v>
      </c>
      <c r="F150" s="11"/>
      <c r="H150" s="5" t="s">
        <v>50</v>
      </c>
      <c r="I150" s="16">
        <v>3</v>
      </c>
      <c r="J150" s="3">
        <f t="shared" si="54"/>
        <v>2020</v>
      </c>
      <c r="K150" s="12">
        <f>+K149-L149</f>
        <v>899.41499999999996</v>
      </c>
      <c r="L150" s="12">
        <f t="shared" si="55"/>
        <v>899.41499999999996</v>
      </c>
      <c r="M150" s="13">
        <f t="shared" si="56"/>
        <v>24.983750000000001</v>
      </c>
      <c r="N150" s="13">
        <f t="shared" si="57"/>
        <v>299.80500000000001</v>
      </c>
      <c r="O150" s="14">
        <v>0.5</v>
      </c>
      <c r="P150" s="13">
        <f t="shared" si="67"/>
        <v>149.9025</v>
      </c>
      <c r="Q150" s="12">
        <f t="shared" si="59"/>
        <v>0</v>
      </c>
      <c r="R150" s="12">
        <f t="shared" si="60"/>
        <v>149.9025</v>
      </c>
      <c r="S150" s="12">
        <f t="shared" si="61"/>
        <v>374.75624999999997</v>
      </c>
      <c r="T150" s="12">
        <f t="shared" si="68"/>
        <v>299.80499999999995</v>
      </c>
      <c r="U150" s="13">
        <f t="shared" si="63"/>
        <v>2017.25</v>
      </c>
      <c r="V150" s="3">
        <f t="shared" si="64"/>
        <v>2018.25</v>
      </c>
      <c r="W150" s="15">
        <f t="shared" si="65"/>
        <v>2020.25</v>
      </c>
      <c r="X150" s="1">
        <f t="shared" si="66"/>
        <v>2017.25</v>
      </c>
    </row>
    <row r="151" spans="1:24" ht="15">
      <c r="A151" s="1">
        <v>224</v>
      </c>
      <c r="C151" s="3" t="s">
        <v>165</v>
      </c>
      <c r="D151" s="3">
        <v>2006</v>
      </c>
      <c r="E151" s="3">
        <v>8</v>
      </c>
      <c r="F151" s="11">
        <v>0.33</v>
      </c>
      <c r="H151" s="5" t="s">
        <v>50</v>
      </c>
      <c r="I151" s="16">
        <v>5</v>
      </c>
      <c r="J151" s="3">
        <f t="shared" si="54"/>
        <v>2011</v>
      </c>
      <c r="K151" s="12">
        <v>3318</v>
      </c>
      <c r="L151" s="12">
        <f t="shared" si="55"/>
        <v>2223.06</v>
      </c>
      <c r="M151" s="13">
        <f t="shared" si="56"/>
        <v>37.050999999999995</v>
      </c>
      <c r="N151" s="13">
        <f t="shared" si="57"/>
        <v>0</v>
      </c>
      <c r="O151" s="14">
        <v>1</v>
      </c>
      <c r="P151" s="13">
        <f t="shared" si="67"/>
        <v>0</v>
      </c>
      <c r="Q151" s="12">
        <f t="shared" si="59"/>
        <v>2223.06</v>
      </c>
      <c r="R151" s="12">
        <f t="shared" si="60"/>
        <v>2223.06</v>
      </c>
      <c r="S151" s="12">
        <f t="shared" si="61"/>
        <v>1094.9400000000003</v>
      </c>
      <c r="T151" s="12"/>
      <c r="U151" s="13">
        <f t="shared" si="63"/>
        <v>2006.5833333333333</v>
      </c>
      <c r="V151" s="3">
        <f t="shared" si="64"/>
        <v>2018.25</v>
      </c>
      <c r="W151" s="15">
        <f t="shared" si="65"/>
        <v>2011.5833333333333</v>
      </c>
      <c r="X151" s="1">
        <f t="shared" si="66"/>
        <v>2017.25</v>
      </c>
    </row>
    <row r="152" spans="1:24" ht="15">
      <c r="A152" s="1">
        <v>224</v>
      </c>
      <c r="C152" s="3" t="s">
        <v>155</v>
      </c>
      <c r="D152" s="3">
        <v>2017</v>
      </c>
      <c r="E152" s="3">
        <v>4</v>
      </c>
      <c r="F152" s="11"/>
      <c r="H152" s="5" t="s">
        <v>50</v>
      </c>
      <c r="I152" s="16">
        <v>3</v>
      </c>
      <c r="J152" s="3">
        <f t="shared" si="54"/>
        <v>2020</v>
      </c>
      <c r="K152" s="12">
        <f>+K151-L151</f>
        <v>1094.94</v>
      </c>
      <c r="L152" s="12">
        <f t="shared" si="55"/>
        <v>1094.94</v>
      </c>
      <c r="M152" s="13">
        <f t="shared" si="56"/>
        <v>30.415000000000003</v>
      </c>
      <c r="N152" s="13">
        <f t="shared" si="57"/>
        <v>364.98</v>
      </c>
      <c r="O152" s="14">
        <v>1</v>
      </c>
      <c r="P152" s="13">
        <f t="shared" si="67"/>
        <v>364.98</v>
      </c>
      <c r="Q152" s="12">
        <f t="shared" si="59"/>
        <v>0</v>
      </c>
      <c r="R152" s="12">
        <f t="shared" si="60"/>
        <v>364.98</v>
      </c>
      <c r="S152" s="12">
        <f t="shared" si="61"/>
        <v>912.45</v>
      </c>
      <c r="T152" s="12">
        <f t="shared" si="68"/>
        <v>729.96</v>
      </c>
      <c r="U152" s="13">
        <f t="shared" si="63"/>
        <v>2017.25</v>
      </c>
      <c r="V152" s="3">
        <f t="shared" si="64"/>
        <v>2018.25</v>
      </c>
      <c r="W152" s="15">
        <f t="shared" si="65"/>
        <v>2020.25</v>
      </c>
      <c r="X152" s="1">
        <f t="shared" si="66"/>
        <v>2017.25</v>
      </c>
    </row>
    <row r="153" spans="1:24" ht="15">
      <c r="A153" s="1">
        <v>224</v>
      </c>
      <c r="C153" s="3" t="s">
        <v>166</v>
      </c>
      <c r="D153" s="3">
        <v>2006</v>
      </c>
      <c r="E153" s="3">
        <v>8</v>
      </c>
      <c r="F153" s="11">
        <v>0.33</v>
      </c>
      <c r="H153" s="5" t="s">
        <v>50</v>
      </c>
      <c r="I153" s="16">
        <v>5</v>
      </c>
      <c r="J153" s="3">
        <f t="shared" si="54"/>
        <v>2011</v>
      </c>
      <c r="K153" s="12">
        <v>34500</v>
      </c>
      <c r="L153" s="12">
        <f t="shared" si="55"/>
        <v>23115</v>
      </c>
      <c r="M153" s="13">
        <f t="shared" si="56"/>
        <v>385.25</v>
      </c>
      <c r="N153" s="13">
        <f t="shared" si="57"/>
        <v>0</v>
      </c>
      <c r="O153" s="14">
        <v>1</v>
      </c>
      <c r="P153" s="13">
        <f t="shared" si="67"/>
        <v>0</v>
      </c>
      <c r="Q153" s="12">
        <f t="shared" si="59"/>
        <v>23115</v>
      </c>
      <c r="R153" s="12">
        <f t="shared" si="60"/>
        <v>23115</v>
      </c>
      <c r="S153" s="12">
        <f t="shared" si="61"/>
        <v>11385</v>
      </c>
      <c r="T153" s="12"/>
      <c r="U153" s="13">
        <f t="shared" si="63"/>
        <v>2006.5833333333333</v>
      </c>
      <c r="V153" s="3">
        <f t="shared" si="64"/>
        <v>2018.25</v>
      </c>
      <c r="W153" s="15">
        <f t="shared" si="65"/>
        <v>2011.5833333333333</v>
      </c>
      <c r="X153" s="1">
        <f t="shared" si="66"/>
        <v>2017.25</v>
      </c>
    </row>
    <row r="154" spans="1:24" ht="15">
      <c r="A154" s="1">
        <v>224</v>
      </c>
      <c r="C154" s="3" t="s">
        <v>155</v>
      </c>
      <c r="D154" s="3">
        <v>2017</v>
      </c>
      <c r="E154" s="3">
        <v>4</v>
      </c>
      <c r="F154" s="11"/>
      <c r="H154" s="5" t="s">
        <v>50</v>
      </c>
      <c r="I154" s="16">
        <v>3</v>
      </c>
      <c r="J154" s="3">
        <f t="shared" si="54"/>
        <v>2020</v>
      </c>
      <c r="K154" s="12">
        <f>+K153-L153</f>
        <v>11385</v>
      </c>
      <c r="L154" s="12">
        <f t="shared" si="55"/>
        <v>11385</v>
      </c>
      <c r="M154" s="13">
        <f t="shared" si="56"/>
        <v>316.25</v>
      </c>
      <c r="N154" s="13">
        <f t="shared" si="57"/>
        <v>3795</v>
      </c>
      <c r="O154" s="14">
        <v>1</v>
      </c>
      <c r="P154" s="13">
        <f t="shared" si="67"/>
        <v>3795</v>
      </c>
      <c r="Q154" s="12">
        <f t="shared" si="59"/>
        <v>0</v>
      </c>
      <c r="R154" s="12">
        <f t="shared" si="60"/>
        <v>3795</v>
      </c>
      <c r="S154" s="12">
        <f t="shared" si="61"/>
        <v>9487.5</v>
      </c>
      <c r="T154" s="12">
        <f t="shared" si="68"/>
        <v>7590</v>
      </c>
      <c r="U154" s="13">
        <f t="shared" si="63"/>
        <v>2017.25</v>
      </c>
      <c r="V154" s="3">
        <f t="shared" si="64"/>
        <v>2018.25</v>
      </c>
      <c r="W154" s="15">
        <f t="shared" si="65"/>
        <v>2020.25</v>
      </c>
      <c r="X154" s="1">
        <f t="shared" si="66"/>
        <v>2017.25</v>
      </c>
    </row>
    <row r="155" spans="1:24" ht="15">
      <c r="A155" s="1">
        <v>248</v>
      </c>
      <c r="C155" s="3" t="s">
        <v>167</v>
      </c>
      <c r="D155" s="3">
        <v>2006</v>
      </c>
      <c r="E155" s="3">
        <v>8</v>
      </c>
      <c r="F155" s="11">
        <v>0.33</v>
      </c>
      <c r="H155" s="5" t="s">
        <v>50</v>
      </c>
      <c r="I155" s="17">
        <v>5</v>
      </c>
      <c r="J155" s="3">
        <f t="shared" si="54"/>
        <v>2011</v>
      </c>
      <c r="K155" s="12">
        <v>26500</v>
      </c>
      <c r="L155" s="12">
        <f t="shared" si="55"/>
        <v>17755</v>
      </c>
      <c r="M155" s="13">
        <f t="shared" si="56"/>
        <v>295.91666666666669</v>
      </c>
      <c r="N155" s="13">
        <f t="shared" si="57"/>
        <v>0</v>
      </c>
      <c r="O155" s="14">
        <v>0.8</v>
      </c>
      <c r="P155" s="13">
        <f t="shared" si="67"/>
        <v>0</v>
      </c>
      <c r="Q155" s="12">
        <f t="shared" si="59"/>
        <v>14204</v>
      </c>
      <c r="R155" s="12">
        <f t="shared" si="60"/>
        <v>14204</v>
      </c>
      <c r="S155" s="12">
        <f t="shared" si="61"/>
        <v>6996</v>
      </c>
      <c r="T155" s="12"/>
      <c r="U155" s="13">
        <f t="shared" si="63"/>
        <v>2006.5833333333333</v>
      </c>
      <c r="V155" s="3">
        <f t="shared" si="64"/>
        <v>2018.25</v>
      </c>
      <c r="W155" s="15">
        <f t="shared" si="65"/>
        <v>2011.5833333333333</v>
      </c>
      <c r="X155" s="1">
        <f t="shared" si="66"/>
        <v>2017.25</v>
      </c>
    </row>
    <row r="156" spans="1:24" ht="15">
      <c r="A156" s="1">
        <v>248</v>
      </c>
      <c r="C156" s="3" t="s">
        <v>155</v>
      </c>
      <c r="D156" s="3">
        <v>2017</v>
      </c>
      <c r="E156" s="3">
        <v>4</v>
      </c>
      <c r="F156" s="11"/>
      <c r="H156" s="5" t="s">
        <v>50</v>
      </c>
      <c r="I156" s="16">
        <v>3</v>
      </c>
      <c r="J156" s="3">
        <f t="shared" si="54"/>
        <v>2020</v>
      </c>
      <c r="K156" s="12">
        <f>+K155-L155</f>
        <v>8745</v>
      </c>
      <c r="L156" s="12">
        <f t="shared" si="55"/>
        <v>8745</v>
      </c>
      <c r="M156" s="13">
        <f t="shared" si="56"/>
        <v>242.91666666666666</v>
      </c>
      <c r="N156" s="13">
        <f t="shared" si="57"/>
        <v>2915</v>
      </c>
      <c r="O156" s="14">
        <v>0.8</v>
      </c>
      <c r="P156" s="13">
        <f t="shared" si="67"/>
        <v>2332</v>
      </c>
      <c r="Q156" s="12">
        <f t="shared" si="59"/>
        <v>0</v>
      </c>
      <c r="R156" s="12">
        <f t="shared" si="60"/>
        <v>2332</v>
      </c>
      <c r="S156" s="12">
        <f t="shared" si="61"/>
        <v>5830</v>
      </c>
      <c r="T156" s="12">
        <f t="shared" si="68"/>
        <v>4664</v>
      </c>
      <c r="U156" s="13">
        <f t="shared" si="63"/>
        <v>2017.25</v>
      </c>
      <c r="V156" s="3">
        <f t="shared" si="64"/>
        <v>2018.25</v>
      </c>
      <c r="W156" s="15">
        <f t="shared" si="65"/>
        <v>2020.25</v>
      </c>
      <c r="X156" s="1">
        <f t="shared" si="66"/>
        <v>2017.25</v>
      </c>
    </row>
    <row r="157" spans="1:24" ht="15">
      <c r="A157" s="1">
        <v>225</v>
      </c>
      <c r="C157" s="3" t="s">
        <v>168</v>
      </c>
      <c r="D157" s="3">
        <v>2007</v>
      </c>
      <c r="E157" s="3">
        <v>1</v>
      </c>
      <c r="F157" s="11">
        <v>0.33</v>
      </c>
      <c r="H157" s="5" t="s">
        <v>50</v>
      </c>
      <c r="I157" s="17">
        <v>5</v>
      </c>
      <c r="J157" s="3">
        <f t="shared" si="54"/>
        <v>2012</v>
      </c>
      <c r="K157" s="12">
        <v>3258</v>
      </c>
      <c r="L157" s="12">
        <f t="shared" si="55"/>
        <v>2182.8599999999997</v>
      </c>
      <c r="M157" s="13">
        <f t="shared" si="56"/>
        <v>36.380999999999993</v>
      </c>
      <c r="N157" s="13">
        <f t="shared" si="57"/>
        <v>0</v>
      </c>
      <c r="O157" s="14">
        <v>0.5</v>
      </c>
      <c r="P157" s="13">
        <f t="shared" si="67"/>
        <v>0</v>
      </c>
      <c r="Q157" s="12">
        <f t="shared" si="59"/>
        <v>1091.4299999999998</v>
      </c>
      <c r="R157" s="12">
        <f t="shared" si="60"/>
        <v>1091.4299999999998</v>
      </c>
      <c r="S157" s="12">
        <f t="shared" si="61"/>
        <v>537.57000000000016</v>
      </c>
      <c r="T157" s="12"/>
      <c r="U157" s="13">
        <f t="shared" si="63"/>
        <v>2007</v>
      </c>
      <c r="V157" s="3">
        <f t="shared" si="64"/>
        <v>2018.25</v>
      </c>
      <c r="W157" s="15">
        <f t="shared" si="65"/>
        <v>2012</v>
      </c>
      <c r="X157" s="1">
        <f t="shared" si="66"/>
        <v>2017.25</v>
      </c>
    </row>
    <row r="158" spans="1:24" ht="15">
      <c r="A158" s="1">
        <v>225</v>
      </c>
      <c r="C158" s="3" t="s">
        <v>155</v>
      </c>
      <c r="D158" s="3">
        <v>2017</v>
      </c>
      <c r="E158" s="3">
        <v>4</v>
      </c>
      <c r="F158" s="11"/>
      <c r="H158" s="5" t="s">
        <v>50</v>
      </c>
      <c r="I158" s="16">
        <v>3</v>
      </c>
      <c r="J158" s="3">
        <f t="shared" si="54"/>
        <v>2020</v>
      </c>
      <c r="K158" s="12">
        <f>+K157-L157</f>
        <v>1075.1400000000003</v>
      </c>
      <c r="L158" s="12">
        <f t="shared" si="55"/>
        <v>1075.1400000000003</v>
      </c>
      <c r="M158" s="13">
        <f t="shared" si="56"/>
        <v>29.865000000000009</v>
      </c>
      <c r="N158" s="13">
        <f t="shared" si="57"/>
        <v>358.38000000000011</v>
      </c>
      <c r="O158" s="14">
        <v>0.5</v>
      </c>
      <c r="P158" s="13">
        <f t="shared" si="67"/>
        <v>179.19000000000005</v>
      </c>
      <c r="Q158" s="12">
        <f t="shared" si="59"/>
        <v>0</v>
      </c>
      <c r="R158" s="12">
        <f t="shared" si="60"/>
        <v>179.19000000000005</v>
      </c>
      <c r="S158" s="12">
        <f t="shared" si="61"/>
        <v>447.97500000000014</v>
      </c>
      <c r="T158" s="12">
        <f t="shared" si="68"/>
        <v>358.38000000000011</v>
      </c>
      <c r="U158" s="13">
        <f t="shared" si="63"/>
        <v>2017.25</v>
      </c>
      <c r="V158" s="3">
        <f t="shared" si="64"/>
        <v>2018.25</v>
      </c>
      <c r="W158" s="15">
        <f t="shared" si="65"/>
        <v>2020.25</v>
      </c>
      <c r="X158" s="1">
        <f t="shared" si="66"/>
        <v>2017.25</v>
      </c>
    </row>
    <row r="159" spans="1:24" ht="15">
      <c r="A159" s="18">
        <v>226</v>
      </c>
      <c r="B159" s="18" t="s">
        <v>169</v>
      </c>
      <c r="C159" s="3" t="s">
        <v>170</v>
      </c>
      <c r="D159" s="3">
        <v>2008</v>
      </c>
      <c r="E159" s="3">
        <v>6</v>
      </c>
      <c r="F159" s="11">
        <v>0.33</v>
      </c>
      <c r="H159" s="5" t="s">
        <v>50</v>
      </c>
      <c r="I159" s="16">
        <v>5</v>
      </c>
      <c r="J159" s="3">
        <f t="shared" si="54"/>
        <v>2013</v>
      </c>
      <c r="K159" s="12">
        <v>58266</v>
      </c>
      <c r="L159" s="12">
        <f t="shared" si="55"/>
        <v>39038.22</v>
      </c>
      <c r="M159" s="13">
        <f t="shared" si="56"/>
        <v>650.63700000000006</v>
      </c>
      <c r="N159" s="13">
        <f t="shared" si="57"/>
        <v>0</v>
      </c>
      <c r="O159" s="14">
        <v>1</v>
      </c>
      <c r="P159" s="13">
        <f t="shared" si="67"/>
        <v>0</v>
      </c>
      <c r="Q159" s="12">
        <f t="shared" si="59"/>
        <v>39038.22</v>
      </c>
      <c r="R159" s="12">
        <f t="shared" si="60"/>
        <v>39038.22</v>
      </c>
      <c r="S159" s="12">
        <f t="shared" si="61"/>
        <v>19227.78</v>
      </c>
      <c r="T159" s="12"/>
      <c r="U159" s="13">
        <f t="shared" si="63"/>
        <v>2008.4166666666667</v>
      </c>
      <c r="V159" s="3">
        <f t="shared" si="64"/>
        <v>2018.25</v>
      </c>
      <c r="W159" s="15">
        <f t="shared" si="65"/>
        <v>2013.4166666666667</v>
      </c>
      <c r="X159" s="1">
        <f t="shared" si="66"/>
        <v>2017.25</v>
      </c>
    </row>
    <row r="160" spans="1:24" ht="15">
      <c r="A160" s="18">
        <v>226</v>
      </c>
      <c r="B160" s="18" t="s">
        <v>169</v>
      </c>
      <c r="C160" s="3" t="s">
        <v>155</v>
      </c>
      <c r="D160" s="3">
        <v>2017</v>
      </c>
      <c r="E160" s="3">
        <v>4</v>
      </c>
      <c r="F160" s="11"/>
      <c r="H160" s="5" t="s">
        <v>50</v>
      </c>
      <c r="I160" s="16">
        <v>3</v>
      </c>
      <c r="J160" s="3">
        <f t="shared" si="54"/>
        <v>2020</v>
      </c>
      <c r="K160" s="12">
        <f>+K159-L159</f>
        <v>19227.78</v>
      </c>
      <c r="L160" s="12">
        <f t="shared" si="55"/>
        <v>19227.78</v>
      </c>
      <c r="M160" s="13">
        <f t="shared" si="56"/>
        <v>534.1049999999999</v>
      </c>
      <c r="N160" s="13">
        <f t="shared" si="57"/>
        <v>6409.2599999999984</v>
      </c>
      <c r="O160" s="14">
        <v>1</v>
      </c>
      <c r="P160" s="13">
        <f t="shared" si="67"/>
        <v>6409.2599999999984</v>
      </c>
      <c r="Q160" s="12">
        <f t="shared" si="59"/>
        <v>0</v>
      </c>
      <c r="R160" s="12">
        <f t="shared" si="60"/>
        <v>6409.2599999999984</v>
      </c>
      <c r="S160" s="12">
        <f t="shared" si="61"/>
        <v>16023.15</v>
      </c>
      <c r="T160" s="12">
        <f t="shared" si="68"/>
        <v>12818.52</v>
      </c>
      <c r="U160" s="13">
        <f t="shared" si="63"/>
        <v>2017.25</v>
      </c>
      <c r="V160" s="3">
        <f t="shared" si="64"/>
        <v>2018.25</v>
      </c>
      <c r="W160" s="15">
        <f t="shared" si="65"/>
        <v>2020.25</v>
      </c>
      <c r="X160" s="1">
        <f t="shared" si="66"/>
        <v>2017.25</v>
      </c>
    </row>
    <row r="161" spans="1:24" ht="15">
      <c r="A161" s="1">
        <v>247</v>
      </c>
      <c r="C161" s="3" t="s">
        <v>171</v>
      </c>
      <c r="D161" s="3">
        <v>2009</v>
      </c>
      <c r="E161" s="3">
        <v>11</v>
      </c>
      <c r="F161" s="11">
        <v>0.33</v>
      </c>
      <c r="H161" s="5" t="s">
        <v>50</v>
      </c>
      <c r="I161" s="16">
        <v>5</v>
      </c>
      <c r="J161" s="3">
        <f t="shared" si="54"/>
        <v>2014</v>
      </c>
      <c r="K161" s="12">
        <v>8954.86</v>
      </c>
      <c r="L161" s="12">
        <f t="shared" si="55"/>
        <v>5999.7561999999998</v>
      </c>
      <c r="M161" s="13">
        <f t="shared" si="56"/>
        <v>99.995936666666651</v>
      </c>
      <c r="N161" s="13">
        <f t="shared" si="57"/>
        <v>0</v>
      </c>
      <c r="O161" s="14">
        <v>0.9</v>
      </c>
      <c r="P161" s="13">
        <f t="shared" si="67"/>
        <v>0</v>
      </c>
      <c r="Q161" s="12">
        <f t="shared" si="59"/>
        <v>5399.7805799999996</v>
      </c>
      <c r="R161" s="12">
        <f t="shared" si="60"/>
        <v>5399.7805799999996</v>
      </c>
      <c r="S161" s="12">
        <f t="shared" si="61"/>
        <v>2659.5934200000006</v>
      </c>
      <c r="T161" s="12"/>
      <c r="U161" s="13">
        <f t="shared" si="63"/>
        <v>2009.8333333333333</v>
      </c>
      <c r="V161" s="3">
        <f t="shared" si="64"/>
        <v>2018.25</v>
      </c>
      <c r="W161" s="15">
        <f t="shared" si="65"/>
        <v>2014.8333333333333</v>
      </c>
      <c r="X161" s="1">
        <f t="shared" si="66"/>
        <v>2017.25</v>
      </c>
    </row>
    <row r="162" spans="1:24" ht="15">
      <c r="A162" s="1">
        <v>247</v>
      </c>
      <c r="C162" s="3" t="s">
        <v>155</v>
      </c>
      <c r="D162" s="3">
        <v>2017</v>
      </c>
      <c r="E162" s="3">
        <v>4</v>
      </c>
      <c r="F162" s="11"/>
      <c r="H162" s="5" t="s">
        <v>50</v>
      </c>
      <c r="I162" s="16">
        <v>3</v>
      </c>
      <c r="J162" s="3">
        <f t="shared" si="54"/>
        <v>2020</v>
      </c>
      <c r="K162" s="12">
        <f>+K161-L161</f>
        <v>2955.1038000000008</v>
      </c>
      <c r="L162" s="12">
        <f t="shared" si="55"/>
        <v>2955.1038000000008</v>
      </c>
      <c r="M162" s="13">
        <f t="shared" si="56"/>
        <v>82.086216666666687</v>
      </c>
      <c r="N162" s="13">
        <f t="shared" si="57"/>
        <v>985.03460000000018</v>
      </c>
      <c r="O162" s="14">
        <v>0.9</v>
      </c>
      <c r="P162" s="13">
        <f t="shared" si="67"/>
        <v>886.53114000000016</v>
      </c>
      <c r="Q162" s="12">
        <f t="shared" si="59"/>
        <v>0</v>
      </c>
      <c r="R162" s="12">
        <f t="shared" si="60"/>
        <v>886.53114000000016</v>
      </c>
      <c r="S162" s="12">
        <f t="shared" si="61"/>
        <v>2216.3278500000006</v>
      </c>
      <c r="T162" s="12">
        <f t="shared" si="68"/>
        <v>1773.0622800000006</v>
      </c>
      <c r="U162" s="13">
        <f t="shared" si="63"/>
        <v>2017.25</v>
      </c>
      <c r="V162" s="3">
        <f t="shared" si="64"/>
        <v>2018.25</v>
      </c>
      <c r="W162" s="15">
        <f t="shared" si="65"/>
        <v>2020.25</v>
      </c>
      <c r="X162" s="1">
        <f t="shared" si="66"/>
        <v>2017.25</v>
      </c>
    </row>
    <row r="163" spans="1:24" ht="15">
      <c r="A163" s="1">
        <v>285</v>
      </c>
      <c r="B163" s="1" t="s">
        <v>151</v>
      </c>
      <c r="C163" s="3" t="s">
        <v>172</v>
      </c>
      <c r="D163" s="3">
        <v>2009</v>
      </c>
      <c r="E163" s="3">
        <v>9</v>
      </c>
      <c r="F163" s="11">
        <v>0.2</v>
      </c>
      <c r="H163" s="5" t="s">
        <v>50</v>
      </c>
      <c r="I163" s="16">
        <v>7</v>
      </c>
      <c r="J163" s="3">
        <f t="shared" si="54"/>
        <v>2016</v>
      </c>
      <c r="K163" s="12">
        <v>190648.33</v>
      </c>
      <c r="L163" s="12">
        <f t="shared" si="55"/>
        <v>152518.66399999999</v>
      </c>
      <c r="M163" s="13">
        <f t="shared" si="56"/>
        <v>1815.6983809523808</v>
      </c>
      <c r="N163" s="13">
        <f t="shared" si="57"/>
        <v>0</v>
      </c>
      <c r="O163" s="14">
        <v>1</v>
      </c>
      <c r="P163" s="13">
        <f t="shared" si="67"/>
        <v>0</v>
      </c>
      <c r="Q163" s="12">
        <f t="shared" si="59"/>
        <v>152518.66399999999</v>
      </c>
      <c r="R163" s="12">
        <f t="shared" si="60"/>
        <v>152518.66399999999</v>
      </c>
      <c r="S163" s="12">
        <f t="shared" si="61"/>
        <v>38129.665999999997</v>
      </c>
      <c r="T163" s="12"/>
      <c r="U163" s="13">
        <f t="shared" si="63"/>
        <v>2009.6666666666667</v>
      </c>
      <c r="V163" s="3">
        <f t="shared" si="64"/>
        <v>2018.25</v>
      </c>
      <c r="W163" s="15">
        <f t="shared" si="65"/>
        <v>2016.6666666666667</v>
      </c>
      <c r="X163" s="1">
        <f t="shared" si="66"/>
        <v>2017.25</v>
      </c>
    </row>
    <row r="164" spans="1:24" ht="15">
      <c r="A164" s="1">
        <v>285</v>
      </c>
      <c r="B164" s="1" t="s">
        <v>151</v>
      </c>
      <c r="C164" s="3" t="s">
        <v>155</v>
      </c>
      <c r="D164" s="3">
        <v>2017</v>
      </c>
      <c r="E164" s="3">
        <v>4</v>
      </c>
      <c r="F164" s="11"/>
      <c r="H164" s="5" t="s">
        <v>50</v>
      </c>
      <c r="I164" s="16">
        <v>3</v>
      </c>
      <c r="J164" s="3">
        <f t="shared" si="54"/>
        <v>2020</v>
      </c>
      <c r="K164" s="12">
        <f>+K163-L163</f>
        <v>38129.665999999997</v>
      </c>
      <c r="L164" s="12">
        <f t="shared" si="55"/>
        <v>38129.665999999997</v>
      </c>
      <c r="M164" s="13">
        <f t="shared" si="56"/>
        <v>1059.1573888888888</v>
      </c>
      <c r="N164" s="13">
        <f t="shared" si="57"/>
        <v>12709.888666666666</v>
      </c>
      <c r="O164" s="14">
        <v>1</v>
      </c>
      <c r="P164" s="13">
        <f t="shared" si="67"/>
        <v>12709.888666666666</v>
      </c>
      <c r="Q164" s="12">
        <f t="shared" si="59"/>
        <v>0</v>
      </c>
      <c r="R164" s="12">
        <f t="shared" si="60"/>
        <v>12709.888666666666</v>
      </c>
      <c r="S164" s="12">
        <f t="shared" si="61"/>
        <v>31774.721666666665</v>
      </c>
      <c r="T164" s="12">
        <f t="shared" si="68"/>
        <v>25419.777333333332</v>
      </c>
      <c r="U164" s="13">
        <f t="shared" si="63"/>
        <v>2017.25</v>
      </c>
      <c r="V164" s="3">
        <f t="shared" si="64"/>
        <v>2018.25</v>
      </c>
      <c r="W164" s="15">
        <f t="shared" si="65"/>
        <v>2020.25</v>
      </c>
      <c r="X164" s="1">
        <f t="shared" si="66"/>
        <v>2017.25</v>
      </c>
    </row>
    <row r="165" spans="1:24" ht="15">
      <c r="A165" s="18">
        <v>227</v>
      </c>
      <c r="B165" s="18" t="s">
        <v>169</v>
      </c>
      <c r="C165" s="3" t="s">
        <v>173</v>
      </c>
      <c r="D165" s="3">
        <v>2010</v>
      </c>
      <c r="E165" s="3">
        <v>5</v>
      </c>
      <c r="F165" s="11">
        <v>0.33</v>
      </c>
      <c r="H165" s="5" t="s">
        <v>50</v>
      </c>
      <c r="I165" s="16">
        <v>5</v>
      </c>
      <c r="J165" s="3">
        <f t="shared" si="54"/>
        <v>2015</v>
      </c>
      <c r="K165" s="12">
        <f>145000+8902.97+1710+11974.58</f>
        <v>167587.54999999999</v>
      </c>
      <c r="L165" s="12">
        <f t="shared" si="55"/>
        <v>112283.65849999999</v>
      </c>
      <c r="M165" s="13">
        <f t="shared" si="56"/>
        <v>1871.3943083333331</v>
      </c>
      <c r="N165" s="13">
        <f t="shared" si="57"/>
        <v>0</v>
      </c>
      <c r="O165" s="14">
        <v>1</v>
      </c>
      <c r="P165" s="13">
        <f t="shared" si="67"/>
        <v>0</v>
      </c>
      <c r="Q165" s="12">
        <f t="shared" si="59"/>
        <v>112283.65849999999</v>
      </c>
      <c r="R165" s="12">
        <f t="shared" si="60"/>
        <v>112283.65849999999</v>
      </c>
      <c r="S165" s="12">
        <f t="shared" si="61"/>
        <v>55303.891499999998</v>
      </c>
      <c r="T165" s="12"/>
      <c r="U165" s="13">
        <f t="shared" si="63"/>
        <v>2010.3333333333333</v>
      </c>
      <c r="V165" s="3">
        <f t="shared" si="64"/>
        <v>2018.25</v>
      </c>
      <c r="W165" s="15">
        <f t="shared" si="65"/>
        <v>2015.3333333333333</v>
      </c>
      <c r="X165" s="1">
        <f t="shared" si="66"/>
        <v>2017.25</v>
      </c>
    </row>
    <row r="166" spans="1:24" ht="15">
      <c r="A166" s="18">
        <v>227</v>
      </c>
      <c r="B166" s="18" t="s">
        <v>169</v>
      </c>
      <c r="C166" s="3" t="s">
        <v>155</v>
      </c>
      <c r="D166" s="3">
        <v>2017</v>
      </c>
      <c r="E166" s="3">
        <v>4</v>
      </c>
      <c r="F166" s="11"/>
      <c r="H166" s="5" t="s">
        <v>50</v>
      </c>
      <c r="I166" s="16">
        <v>3</v>
      </c>
      <c r="J166" s="3">
        <f t="shared" si="54"/>
        <v>2020</v>
      </c>
      <c r="K166" s="12">
        <f>+K165-L165</f>
        <v>55303.891499999998</v>
      </c>
      <c r="L166" s="12">
        <f t="shared" si="55"/>
        <v>55303.891499999998</v>
      </c>
      <c r="M166" s="13">
        <f t="shared" si="56"/>
        <v>1536.2192083333332</v>
      </c>
      <c r="N166" s="13">
        <f t="shared" si="57"/>
        <v>18434.630499999999</v>
      </c>
      <c r="O166" s="14">
        <v>1</v>
      </c>
      <c r="P166" s="13">
        <f t="shared" si="67"/>
        <v>18434.630499999999</v>
      </c>
      <c r="Q166" s="12">
        <f t="shared" si="59"/>
        <v>0</v>
      </c>
      <c r="R166" s="12">
        <f t="shared" si="60"/>
        <v>18434.630499999999</v>
      </c>
      <c r="S166" s="12">
        <f t="shared" si="61"/>
        <v>46086.576249999998</v>
      </c>
      <c r="T166" s="12">
        <f t="shared" si="68"/>
        <v>36869.260999999999</v>
      </c>
      <c r="U166" s="13">
        <f t="shared" si="63"/>
        <v>2017.25</v>
      </c>
      <c r="V166" s="3">
        <f t="shared" si="64"/>
        <v>2018.25</v>
      </c>
      <c r="W166" s="15">
        <f t="shared" si="65"/>
        <v>2020.25</v>
      </c>
      <c r="X166" s="1">
        <f t="shared" si="66"/>
        <v>2017.25</v>
      </c>
    </row>
    <row r="167" spans="1:24" ht="15">
      <c r="A167" s="1">
        <v>209</v>
      </c>
      <c r="B167" s="18" t="s">
        <v>174</v>
      </c>
      <c r="C167" s="3" t="s">
        <v>175</v>
      </c>
      <c r="D167" s="3">
        <v>2010</v>
      </c>
      <c r="E167" s="3">
        <v>10</v>
      </c>
      <c r="F167" s="11">
        <v>0.33</v>
      </c>
      <c r="H167" s="5" t="s">
        <v>50</v>
      </c>
      <c r="I167" s="16">
        <v>5</v>
      </c>
      <c r="J167" s="3">
        <f t="shared" si="54"/>
        <v>2015</v>
      </c>
      <c r="K167" s="12">
        <f>67000+5963+60154+4571.71</f>
        <v>137688.71</v>
      </c>
      <c r="L167" s="12">
        <f t="shared" si="55"/>
        <v>92251.435700000002</v>
      </c>
      <c r="M167" s="13">
        <f t="shared" si="56"/>
        <v>1537.5239283333333</v>
      </c>
      <c r="N167" s="13">
        <f t="shared" si="57"/>
        <v>0</v>
      </c>
      <c r="O167" s="14">
        <v>1</v>
      </c>
      <c r="P167" s="13">
        <f t="shared" si="67"/>
        <v>0</v>
      </c>
      <c r="Q167" s="12">
        <f t="shared" si="59"/>
        <v>92251.435700000002</v>
      </c>
      <c r="R167" s="12">
        <f t="shared" si="60"/>
        <v>92251.435700000002</v>
      </c>
      <c r="S167" s="12">
        <f t="shared" si="61"/>
        <v>45437.27429999999</v>
      </c>
      <c r="T167" s="12"/>
      <c r="U167" s="13">
        <f t="shared" si="63"/>
        <v>2010.75</v>
      </c>
      <c r="V167" s="3">
        <f t="shared" si="64"/>
        <v>2018.25</v>
      </c>
      <c r="W167" s="15">
        <f t="shared" si="65"/>
        <v>2015.75</v>
      </c>
      <c r="X167" s="1">
        <f t="shared" si="66"/>
        <v>2017.25</v>
      </c>
    </row>
    <row r="168" spans="1:24" ht="15">
      <c r="A168" s="1">
        <v>209</v>
      </c>
      <c r="B168" s="18" t="s">
        <v>174</v>
      </c>
      <c r="C168" s="3" t="s">
        <v>155</v>
      </c>
      <c r="D168" s="3">
        <v>2017</v>
      </c>
      <c r="E168" s="3">
        <v>4</v>
      </c>
      <c r="F168" s="11"/>
      <c r="H168" s="5" t="s">
        <v>50</v>
      </c>
      <c r="I168" s="16">
        <v>3</v>
      </c>
      <c r="J168" s="3">
        <f t="shared" si="54"/>
        <v>2020</v>
      </c>
      <c r="K168" s="12">
        <f>+K167-L167</f>
        <v>45437.27429999999</v>
      </c>
      <c r="L168" s="12">
        <f t="shared" si="55"/>
        <v>45437.27429999999</v>
      </c>
      <c r="M168" s="13">
        <f t="shared" si="56"/>
        <v>1262.146508333333</v>
      </c>
      <c r="N168" s="13">
        <f t="shared" si="57"/>
        <v>15145.758099999995</v>
      </c>
      <c r="O168" s="14">
        <v>0.40500000000000003</v>
      </c>
      <c r="P168" s="13">
        <f t="shared" si="67"/>
        <v>6134.0320304999987</v>
      </c>
      <c r="Q168" s="12">
        <f t="shared" si="59"/>
        <v>0</v>
      </c>
      <c r="R168" s="12">
        <f t="shared" si="60"/>
        <v>6134.0320304999987</v>
      </c>
      <c r="S168" s="12">
        <f t="shared" si="61"/>
        <v>15335.080076249997</v>
      </c>
      <c r="T168" s="12">
        <f t="shared" si="68"/>
        <v>12268.064060999997</v>
      </c>
      <c r="U168" s="13">
        <f t="shared" si="63"/>
        <v>2017.25</v>
      </c>
      <c r="V168" s="3">
        <f t="shared" si="64"/>
        <v>2018.25</v>
      </c>
      <c r="W168" s="15">
        <f t="shared" si="65"/>
        <v>2020.25</v>
      </c>
      <c r="X168" s="1">
        <f t="shared" si="66"/>
        <v>2017.25</v>
      </c>
    </row>
    <row r="169" spans="1:24" ht="15">
      <c r="A169" s="1" t="s">
        <v>176</v>
      </c>
      <c r="C169" s="3" t="s">
        <v>177</v>
      </c>
      <c r="D169" s="3">
        <v>2011</v>
      </c>
      <c r="E169" s="3">
        <v>7</v>
      </c>
      <c r="F169" s="11"/>
      <c r="H169" s="5" t="s">
        <v>50</v>
      </c>
      <c r="I169" s="16">
        <v>5</v>
      </c>
      <c r="J169" s="3">
        <f t="shared" si="54"/>
        <v>2016</v>
      </c>
      <c r="K169" s="12">
        <v>3108.82</v>
      </c>
      <c r="L169" s="12">
        <f t="shared" si="55"/>
        <v>3108.82</v>
      </c>
      <c r="M169" s="13">
        <f t="shared" si="56"/>
        <v>51.81366666666667</v>
      </c>
      <c r="N169" s="13">
        <f t="shared" si="57"/>
        <v>0</v>
      </c>
      <c r="O169" s="14">
        <v>0.40500000000000003</v>
      </c>
      <c r="P169" s="13">
        <f t="shared" si="67"/>
        <v>0</v>
      </c>
      <c r="Q169" s="12">
        <f t="shared" si="59"/>
        <v>1259.0721000000001</v>
      </c>
      <c r="R169" s="12">
        <f t="shared" si="60"/>
        <v>1259.0721000000001</v>
      </c>
      <c r="S169" s="12">
        <f t="shared" si="61"/>
        <v>0</v>
      </c>
      <c r="T169" s="12">
        <f t="shared" si="68"/>
        <v>0</v>
      </c>
      <c r="U169" s="13">
        <f t="shared" si="63"/>
        <v>2011.5</v>
      </c>
      <c r="V169" s="3">
        <f t="shared" si="64"/>
        <v>2018.25</v>
      </c>
      <c r="W169" s="15">
        <f t="shared" si="65"/>
        <v>2016.5</v>
      </c>
      <c r="X169" s="1">
        <f t="shared" si="66"/>
        <v>2017.25</v>
      </c>
    </row>
    <row r="170" spans="1:24" ht="15">
      <c r="A170" s="1">
        <v>209</v>
      </c>
      <c r="C170" s="3" t="s">
        <v>178</v>
      </c>
      <c r="D170" s="3">
        <v>2011</v>
      </c>
      <c r="E170" s="3">
        <v>7</v>
      </c>
      <c r="F170" s="11"/>
      <c r="H170" s="5" t="s">
        <v>50</v>
      </c>
      <c r="I170" s="16">
        <v>5</v>
      </c>
      <c r="J170" s="3">
        <f t="shared" si="54"/>
        <v>2016</v>
      </c>
      <c r="K170" s="12">
        <f>3993+347</f>
        <v>4340</v>
      </c>
      <c r="L170" s="12">
        <f t="shared" si="55"/>
        <v>4340</v>
      </c>
      <c r="M170" s="13">
        <f t="shared" si="56"/>
        <v>72.333333333333329</v>
      </c>
      <c r="N170" s="13">
        <f t="shared" si="57"/>
        <v>0</v>
      </c>
      <c r="O170" s="14">
        <v>0.40500000000000003</v>
      </c>
      <c r="P170" s="13">
        <f t="shared" si="67"/>
        <v>0</v>
      </c>
      <c r="Q170" s="12">
        <f t="shared" si="59"/>
        <v>1757.7</v>
      </c>
      <c r="R170" s="12">
        <f t="shared" si="60"/>
        <v>1757.7</v>
      </c>
      <c r="S170" s="12">
        <f t="shared" si="61"/>
        <v>0</v>
      </c>
      <c r="T170" s="12">
        <f t="shared" si="68"/>
        <v>0</v>
      </c>
      <c r="U170" s="13">
        <f t="shared" si="63"/>
        <v>2011.5</v>
      </c>
      <c r="V170" s="3">
        <f t="shared" si="64"/>
        <v>2018.25</v>
      </c>
      <c r="W170" s="15">
        <f t="shared" si="65"/>
        <v>2016.5</v>
      </c>
      <c r="X170" s="1">
        <f t="shared" si="66"/>
        <v>2017.25</v>
      </c>
    </row>
    <row r="171" spans="1:24" ht="15">
      <c r="A171" s="18">
        <v>211</v>
      </c>
      <c r="B171" s="18" t="s">
        <v>174</v>
      </c>
      <c r="C171" s="3" t="s">
        <v>179</v>
      </c>
      <c r="D171" s="3">
        <v>2012</v>
      </c>
      <c r="E171" s="3">
        <v>6</v>
      </c>
      <c r="F171" s="11">
        <v>0.2</v>
      </c>
      <c r="H171" s="5" t="s">
        <v>50</v>
      </c>
      <c r="I171" s="16">
        <v>7</v>
      </c>
      <c r="J171" s="3">
        <f t="shared" si="54"/>
        <v>2019</v>
      </c>
      <c r="K171" s="12">
        <v>215379.29</v>
      </c>
      <c r="L171" s="12">
        <f t="shared" si="55"/>
        <v>172303.432</v>
      </c>
      <c r="M171" s="13">
        <f t="shared" si="56"/>
        <v>2051.2313333333336</v>
      </c>
      <c r="N171" s="13">
        <f t="shared" si="57"/>
        <v>24614.776000000005</v>
      </c>
      <c r="O171" s="14">
        <v>0.40500000000000003</v>
      </c>
      <c r="P171" s="13">
        <f t="shared" si="67"/>
        <v>9968.9842800000024</v>
      </c>
      <c r="Q171" s="12">
        <f t="shared" si="59"/>
        <v>48183.424019999256</v>
      </c>
      <c r="R171" s="12">
        <f t="shared" si="60"/>
        <v>58152.408299999261</v>
      </c>
      <c r="S171" s="12">
        <f t="shared" si="61"/>
        <v>34060.696290000764</v>
      </c>
      <c r="T171" s="12">
        <f t="shared" si="68"/>
        <v>29076.204150000754</v>
      </c>
      <c r="U171" s="13">
        <f t="shared" si="63"/>
        <v>2012.4166666666667</v>
      </c>
      <c r="V171" s="3">
        <f t="shared" si="64"/>
        <v>2018.25</v>
      </c>
      <c r="W171" s="15">
        <f t="shared" si="65"/>
        <v>2019.4166666666667</v>
      </c>
      <c r="X171" s="1">
        <f t="shared" si="66"/>
        <v>2017.25</v>
      </c>
    </row>
    <row r="172" spans="1:24" ht="15">
      <c r="A172" s="1">
        <v>208</v>
      </c>
      <c r="B172" s="18" t="s">
        <v>174</v>
      </c>
      <c r="C172" s="3" t="s">
        <v>180</v>
      </c>
      <c r="D172" s="3">
        <v>2013</v>
      </c>
      <c r="E172" s="3">
        <v>1</v>
      </c>
      <c r="F172" s="11"/>
      <c r="H172" s="5" t="s">
        <v>50</v>
      </c>
      <c r="I172" s="16">
        <v>5</v>
      </c>
      <c r="J172" s="3">
        <f t="shared" si="54"/>
        <v>2018</v>
      </c>
      <c r="K172" s="12">
        <v>4207.87</v>
      </c>
      <c r="L172" s="12">
        <f t="shared" si="55"/>
        <v>4207.87</v>
      </c>
      <c r="M172" s="13">
        <f t="shared" si="56"/>
        <v>70.131166666666658</v>
      </c>
      <c r="N172" s="13">
        <f t="shared" si="57"/>
        <v>631.18049999999994</v>
      </c>
      <c r="O172" s="14">
        <v>0.40500000000000003</v>
      </c>
      <c r="P172" s="13">
        <f t="shared" si="67"/>
        <v>255.62810249999998</v>
      </c>
      <c r="Q172" s="12">
        <f t="shared" si="59"/>
        <v>1448.5592475000001</v>
      </c>
      <c r="R172" s="12">
        <f t="shared" si="60"/>
        <v>1704.1873500000002</v>
      </c>
      <c r="S172" s="12">
        <f t="shared" si="61"/>
        <v>127.81405125000003</v>
      </c>
      <c r="T172" s="12">
        <f t="shared" si="68"/>
        <v>0</v>
      </c>
      <c r="U172" s="13">
        <f t="shared" si="63"/>
        <v>2013</v>
      </c>
      <c r="V172" s="3">
        <f t="shared" si="64"/>
        <v>2018.25</v>
      </c>
      <c r="W172" s="15">
        <f t="shared" si="65"/>
        <v>2018</v>
      </c>
      <c r="X172" s="1">
        <f t="shared" si="66"/>
        <v>2017.25</v>
      </c>
    </row>
    <row r="173" spans="1:24" ht="15">
      <c r="A173" s="1">
        <v>208</v>
      </c>
      <c r="B173" s="18" t="s">
        <v>174</v>
      </c>
      <c r="C173" s="3" t="s">
        <v>181</v>
      </c>
      <c r="D173" s="3">
        <v>2013</v>
      </c>
      <c r="E173" s="3">
        <v>1</v>
      </c>
      <c r="F173" s="11"/>
      <c r="H173" s="5" t="s">
        <v>50</v>
      </c>
      <c r="I173" s="16">
        <v>5</v>
      </c>
      <c r="J173" s="3">
        <f t="shared" si="54"/>
        <v>2018</v>
      </c>
      <c r="K173" s="12">
        <v>4208</v>
      </c>
      <c r="L173" s="12">
        <f t="shared" si="55"/>
        <v>4208</v>
      </c>
      <c r="M173" s="13">
        <f t="shared" si="56"/>
        <v>70.13333333333334</v>
      </c>
      <c r="N173" s="13">
        <f t="shared" si="57"/>
        <v>631.20000000000005</v>
      </c>
      <c r="O173" s="14">
        <v>0.40500000000000003</v>
      </c>
      <c r="P173" s="13">
        <f t="shared" si="67"/>
        <v>255.63600000000002</v>
      </c>
      <c r="Q173" s="12">
        <f t="shared" si="59"/>
        <v>1448.6040000000003</v>
      </c>
      <c r="R173" s="12">
        <f t="shared" si="60"/>
        <v>1704.2400000000002</v>
      </c>
      <c r="S173" s="12">
        <f t="shared" si="61"/>
        <v>127.81799999999976</v>
      </c>
      <c r="T173" s="12">
        <f t="shared" si="68"/>
        <v>0</v>
      </c>
      <c r="U173" s="13">
        <f t="shared" si="63"/>
        <v>2013</v>
      </c>
      <c r="V173" s="3">
        <f t="shared" si="64"/>
        <v>2018.25</v>
      </c>
      <c r="W173" s="15">
        <f t="shared" si="65"/>
        <v>2018</v>
      </c>
      <c r="X173" s="1">
        <f t="shared" si="66"/>
        <v>2017.25</v>
      </c>
    </row>
    <row r="174" spans="1:24" ht="15">
      <c r="A174" s="1">
        <v>249</v>
      </c>
      <c r="C174" s="3" t="s">
        <v>182</v>
      </c>
      <c r="D174" s="3">
        <v>2013</v>
      </c>
      <c r="E174" s="3">
        <v>5</v>
      </c>
      <c r="F174" s="11">
        <v>0.2</v>
      </c>
      <c r="H174" s="5" t="s">
        <v>50</v>
      </c>
      <c r="I174" s="16">
        <v>5</v>
      </c>
      <c r="J174" s="3">
        <f t="shared" si="54"/>
        <v>2018</v>
      </c>
      <c r="K174" s="12">
        <v>11671</v>
      </c>
      <c r="L174" s="12">
        <f t="shared" si="55"/>
        <v>9336.7999999999993</v>
      </c>
      <c r="M174" s="13">
        <f t="shared" si="56"/>
        <v>155.61333333333332</v>
      </c>
      <c r="N174" s="13">
        <f t="shared" si="57"/>
        <v>1867.3599999999997</v>
      </c>
      <c r="O174" s="14">
        <v>0.7</v>
      </c>
      <c r="P174" s="13">
        <f t="shared" si="67"/>
        <v>1307.1519999999996</v>
      </c>
      <c r="Q174" s="12">
        <f t="shared" si="59"/>
        <v>5119.6786666667649</v>
      </c>
      <c r="R174" s="12">
        <f t="shared" si="60"/>
        <v>6426.830666666765</v>
      </c>
      <c r="S174" s="12">
        <f t="shared" si="61"/>
        <v>2396.4453333332349</v>
      </c>
      <c r="T174" s="12">
        <f t="shared" si="68"/>
        <v>1742.8693333332349</v>
      </c>
      <c r="U174" s="13">
        <f t="shared" si="63"/>
        <v>2013.3333333333333</v>
      </c>
      <c r="V174" s="3">
        <f t="shared" si="64"/>
        <v>2018.25</v>
      </c>
      <c r="W174" s="15">
        <f t="shared" si="65"/>
        <v>2018.3333333333333</v>
      </c>
      <c r="X174" s="1">
        <f t="shared" si="66"/>
        <v>2017.25</v>
      </c>
    </row>
    <row r="175" spans="1:24" ht="15">
      <c r="A175" s="1">
        <v>249</v>
      </c>
      <c r="C175" s="3" t="s">
        <v>183</v>
      </c>
      <c r="D175" s="3">
        <v>2013</v>
      </c>
      <c r="E175" s="3">
        <v>10</v>
      </c>
      <c r="F175" s="11"/>
      <c r="H175" s="5" t="s">
        <v>50</v>
      </c>
      <c r="I175" s="16">
        <v>5</v>
      </c>
      <c r="J175" s="3">
        <f t="shared" si="54"/>
        <v>2018</v>
      </c>
      <c r="K175" s="12">
        <v>8168</v>
      </c>
      <c r="L175" s="12">
        <f t="shared" si="55"/>
        <v>8168</v>
      </c>
      <c r="M175" s="13">
        <f t="shared" si="56"/>
        <v>136.13333333333333</v>
      </c>
      <c r="N175" s="13">
        <f t="shared" si="57"/>
        <v>1633.6</v>
      </c>
      <c r="O175" s="14">
        <v>0.7</v>
      </c>
      <c r="P175" s="13">
        <f t="shared" si="67"/>
        <v>1143.5199999999998</v>
      </c>
      <c r="Q175" s="12">
        <f t="shared" si="59"/>
        <v>4002.3199999999993</v>
      </c>
      <c r="R175" s="12">
        <f t="shared" si="60"/>
        <v>5145.8399999999992</v>
      </c>
      <c r="S175" s="12">
        <f t="shared" si="61"/>
        <v>1143.52</v>
      </c>
      <c r="T175" s="12">
        <f t="shared" si="68"/>
        <v>571.76000000000022</v>
      </c>
      <c r="U175" s="13">
        <f t="shared" si="63"/>
        <v>2013.75</v>
      </c>
      <c r="V175" s="3">
        <f t="shared" si="64"/>
        <v>2018.25</v>
      </c>
      <c r="W175" s="15">
        <f t="shared" si="65"/>
        <v>2018.75</v>
      </c>
      <c r="X175" s="1">
        <f t="shared" si="66"/>
        <v>2017.25</v>
      </c>
    </row>
    <row r="176" spans="1:24" ht="15">
      <c r="A176" s="1">
        <v>225</v>
      </c>
      <c r="C176" s="3" t="s">
        <v>184</v>
      </c>
      <c r="D176" s="3">
        <v>2014</v>
      </c>
      <c r="E176" s="3">
        <v>10</v>
      </c>
      <c r="F176" s="11"/>
      <c r="H176" s="5" t="s">
        <v>50</v>
      </c>
      <c r="I176" s="16">
        <v>5</v>
      </c>
      <c r="J176" s="3">
        <f t="shared" si="54"/>
        <v>2019</v>
      </c>
      <c r="K176" s="12">
        <v>11071</v>
      </c>
      <c r="L176" s="12">
        <f t="shared" si="55"/>
        <v>11071</v>
      </c>
      <c r="M176" s="13">
        <f t="shared" si="56"/>
        <v>184.51666666666665</v>
      </c>
      <c r="N176" s="13">
        <f t="shared" si="57"/>
        <v>2214.1999999999998</v>
      </c>
      <c r="O176" s="14">
        <v>0.5</v>
      </c>
      <c r="P176" s="13">
        <f t="shared" si="67"/>
        <v>1107.0999999999999</v>
      </c>
      <c r="Q176" s="12">
        <f t="shared" si="59"/>
        <v>2767.75</v>
      </c>
      <c r="R176" s="12">
        <f t="shared" si="60"/>
        <v>3874.85</v>
      </c>
      <c r="S176" s="12">
        <f t="shared" si="61"/>
        <v>2214.1999999999998</v>
      </c>
      <c r="T176" s="12">
        <f t="shared" si="68"/>
        <v>1660.65</v>
      </c>
      <c r="U176" s="13">
        <f t="shared" si="63"/>
        <v>2014.75</v>
      </c>
      <c r="V176" s="3">
        <f t="shared" si="64"/>
        <v>2018.25</v>
      </c>
      <c r="W176" s="15">
        <f t="shared" si="65"/>
        <v>2019.75</v>
      </c>
      <c r="X176" s="1">
        <f t="shared" si="66"/>
        <v>2017.25</v>
      </c>
    </row>
    <row r="177" spans="1:24" ht="15">
      <c r="A177" s="1">
        <v>285</v>
      </c>
      <c r="C177" s="3" t="s">
        <v>185</v>
      </c>
      <c r="D177" s="3">
        <v>2014</v>
      </c>
      <c r="E177" s="3">
        <v>12</v>
      </c>
      <c r="F177" s="11"/>
      <c r="H177" s="5" t="s">
        <v>50</v>
      </c>
      <c r="I177" s="16">
        <v>5</v>
      </c>
      <c r="J177" s="3">
        <f t="shared" si="54"/>
        <v>2019</v>
      </c>
      <c r="K177" s="12">
        <v>15984</v>
      </c>
      <c r="L177" s="12">
        <f t="shared" si="55"/>
        <v>15984</v>
      </c>
      <c r="M177" s="13">
        <f t="shared" si="56"/>
        <v>266.40000000000003</v>
      </c>
      <c r="N177" s="13">
        <f t="shared" si="57"/>
        <v>3196.8</v>
      </c>
      <c r="O177" s="14">
        <v>1</v>
      </c>
      <c r="P177" s="13">
        <f t="shared" si="67"/>
        <v>3196.8</v>
      </c>
      <c r="Q177" s="12">
        <f t="shared" si="59"/>
        <v>7459.1999999997588</v>
      </c>
      <c r="R177" s="12">
        <f t="shared" si="60"/>
        <v>10655.99999999976</v>
      </c>
      <c r="S177" s="12">
        <f t="shared" si="61"/>
        <v>6926.4000000002416</v>
      </c>
      <c r="T177" s="12">
        <f t="shared" si="68"/>
        <v>5328.0000000002401</v>
      </c>
      <c r="U177" s="13">
        <f t="shared" si="63"/>
        <v>2014.9166666666667</v>
      </c>
      <c r="V177" s="3">
        <f t="shared" si="64"/>
        <v>2018.25</v>
      </c>
      <c r="W177" s="15">
        <f t="shared" si="65"/>
        <v>2019.9166666666667</v>
      </c>
      <c r="X177" s="1">
        <f t="shared" si="66"/>
        <v>2017.25</v>
      </c>
    </row>
    <row r="178" spans="1:24" ht="15">
      <c r="A178" s="1">
        <v>250</v>
      </c>
      <c r="C178" s="3" t="s">
        <v>186</v>
      </c>
      <c r="D178" s="3">
        <v>2015</v>
      </c>
      <c r="E178" s="3">
        <v>3</v>
      </c>
      <c r="F178" s="11"/>
      <c r="H178" s="5" t="s">
        <v>50</v>
      </c>
      <c r="I178" s="16">
        <v>8</v>
      </c>
      <c r="J178" s="3">
        <f t="shared" si="54"/>
        <v>2023</v>
      </c>
      <c r="K178" s="12">
        <v>45021.38</v>
      </c>
      <c r="L178" s="12">
        <f t="shared" si="55"/>
        <v>45021.38</v>
      </c>
      <c r="M178" s="13">
        <f t="shared" si="56"/>
        <v>468.97270833333329</v>
      </c>
      <c r="N178" s="13">
        <f t="shared" si="57"/>
        <v>5627.6724999999997</v>
      </c>
      <c r="O178" s="14">
        <v>0.9</v>
      </c>
      <c r="P178" s="13">
        <f t="shared" si="67"/>
        <v>5064.9052499999998</v>
      </c>
      <c r="Q178" s="12">
        <f t="shared" si="59"/>
        <v>10551.885937499615</v>
      </c>
      <c r="R178" s="12">
        <f t="shared" si="60"/>
        <v>15616.791187499615</v>
      </c>
      <c r="S178" s="12">
        <f t="shared" si="61"/>
        <v>27434.903437500387</v>
      </c>
      <c r="T178" s="12">
        <f t="shared" si="68"/>
        <v>24902.450812500385</v>
      </c>
      <c r="U178" s="13">
        <f t="shared" si="63"/>
        <v>2015.1666666666667</v>
      </c>
      <c r="V178" s="3">
        <f t="shared" si="64"/>
        <v>2018.25</v>
      </c>
      <c r="W178" s="15">
        <f t="shared" si="65"/>
        <v>2023.1666666666667</v>
      </c>
      <c r="X178" s="1">
        <f t="shared" si="66"/>
        <v>2017.25</v>
      </c>
    </row>
    <row r="179" spans="1:24" ht="15">
      <c r="A179" s="1">
        <v>228</v>
      </c>
      <c r="B179" s="18" t="s">
        <v>169</v>
      </c>
      <c r="C179" s="3" t="s">
        <v>187</v>
      </c>
      <c r="D179" s="3">
        <v>2015</v>
      </c>
      <c r="E179" s="3">
        <v>5</v>
      </c>
      <c r="F179" s="11"/>
      <c r="H179" s="5" t="s">
        <v>50</v>
      </c>
      <c r="I179" s="16">
        <v>8</v>
      </c>
      <c r="J179" s="3">
        <f t="shared" si="54"/>
        <v>2023</v>
      </c>
      <c r="K179" s="12">
        <v>333204</v>
      </c>
      <c r="L179" s="12">
        <f t="shared" si="55"/>
        <v>333204</v>
      </c>
      <c r="M179" s="13">
        <f t="shared" si="56"/>
        <v>3470.875</v>
      </c>
      <c r="N179" s="13">
        <f t="shared" si="57"/>
        <v>41650.5</v>
      </c>
      <c r="O179" s="14">
        <v>1</v>
      </c>
      <c r="P179" s="13">
        <f t="shared" si="67"/>
        <v>41650.5</v>
      </c>
      <c r="Q179" s="12">
        <f t="shared" si="59"/>
        <v>79830.125000003158</v>
      </c>
      <c r="R179" s="12">
        <f t="shared" si="60"/>
        <v>121480.62500000316</v>
      </c>
      <c r="S179" s="12">
        <f t="shared" si="61"/>
        <v>232548.62499999686</v>
      </c>
      <c r="T179" s="12">
        <f t="shared" si="68"/>
        <v>211723.37499999686</v>
      </c>
      <c r="U179" s="13">
        <f t="shared" si="63"/>
        <v>2015.3333333333333</v>
      </c>
      <c r="V179" s="3">
        <f t="shared" si="64"/>
        <v>2018.25</v>
      </c>
      <c r="W179" s="15">
        <f t="shared" si="65"/>
        <v>2023.3333333333333</v>
      </c>
      <c r="X179" s="1">
        <f t="shared" si="66"/>
        <v>2017.25</v>
      </c>
    </row>
    <row r="180" spans="1:24" ht="15">
      <c r="A180" s="18">
        <v>229</v>
      </c>
      <c r="B180" s="18" t="s">
        <v>169</v>
      </c>
      <c r="C180" s="3" t="s">
        <v>187</v>
      </c>
      <c r="D180" s="3">
        <v>2015</v>
      </c>
      <c r="E180" s="3">
        <v>7</v>
      </c>
      <c r="F180" s="11"/>
      <c r="H180" s="5" t="s">
        <v>50</v>
      </c>
      <c r="I180" s="16">
        <v>8</v>
      </c>
      <c r="J180" s="3">
        <f t="shared" si="54"/>
        <v>2023</v>
      </c>
      <c r="K180" s="12">
        <v>339117</v>
      </c>
      <c r="L180" s="12">
        <f t="shared" si="55"/>
        <v>339117</v>
      </c>
      <c r="M180" s="13">
        <f t="shared" si="56"/>
        <v>3532.46875</v>
      </c>
      <c r="N180" s="13">
        <f t="shared" si="57"/>
        <v>42389.625</v>
      </c>
      <c r="O180" s="14">
        <v>0.25</v>
      </c>
      <c r="P180" s="13">
        <f t="shared" si="67"/>
        <v>10597.40625</v>
      </c>
      <c r="Q180" s="12">
        <f t="shared" si="59"/>
        <v>18545.4609375</v>
      </c>
      <c r="R180" s="12">
        <f t="shared" si="60"/>
        <v>29142.8671875</v>
      </c>
      <c r="S180" s="12">
        <f t="shared" si="61"/>
        <v>60935.0859375</v>
      </c>
      <c r="T180" s="12">
        <f t="shared" si="68"/>
        <v>55636.3828125</v>
      </c>
      <c r="U180" s="13">
        <f t="shared" si="63"/>
        <v>2015.5</v>
      </c>
      <c r="V180" s="3">
        <f t="shared" si="64"/>
        <v>2018.25</v>
      </c>
      <c r="W180" s="15">
        <f t="shared" si="65"/>
        <v>2023.5</v>
      </c>
      <c r="X180" s="1">
        <f t="shared" si="66"/>
        <v>2017.25</v>
      </c>
    </row>
    <row r="181" spans="1:24" ht="15">
      <c r="A181" s="1">
        <v>209</v>
      </c>
      <c r="B181" s="1" t="s">
        <v>174</v>
      </c>
      <c r="C181" s="3" t="s">
        <v>188</v>
      </c>
      <c r="D181" s="3">
        <v>2015</v>
      </c>
      <c r="E181" s="3">
        <v>12</v>
      </c>
      <c r="F181" s="11"/>
      <c r="H181" s="5" t="s">
        <v>50</v>
      </c>
      <c r="I181" s="16">
        <v>5</v>
      </c>
      <c r="J181" s="3">
        <f t="shared" si="54"/>
        <v>2020</v>
      </c>
      <c r="K181" s="12">
        <v>21400</v>
      </c>
      <c r="L181" s="12">
        <f t="shared" si="55"/>
        <v>21400</v>
      </c>
      <c r="M181" s="13">
        <f t="shared" si="56"/>
        <v>356.66666666666669</v>
      </c>
      <c r="N181" s="13">
        <f t="shared" si="57"/>
        <v>4280</v>
      </c>
      <c r="O181" s="14">
        <v>0.40500000000000003</v>
      </c>
      <c r="P181" s="13">
        <f t="shared" si="67"/>
        <v>1733.4</v>
      </c>
      <c r="Q181" s="12">
        <f t="shared" si="59"/>
        <v>2311.1999999998689</v>
      </c>
      <c r="R181" s="12">
        <f t="shared" si="60"/>
        <v>4044.5999999998689</v>
      </c>
      <c r="S181" s="12">
        <f t="shared" si="61"/>
        <v>5489.1000000001304</v>
      </c>
      <c r="T181" s="12">
        <f t="shared" si="68"/>
        <v>4622.4000000001306</v>
      </c>
      <c r="U181" s="13">
        <f t="shared" si="63"/>
        <v>2015.9166666666667</v>
      </c>
      <c r="V181" s="3">
        <f t="shared" si="64"/>
        <v>2018.25</v>
      </c>
      <c r="W181" s="15">
        <f t="shared" si="65"/>
        <v>2020.9166666666667</v>
      </c>
      <c r="X181" s="1">
        <f t="shared" si="66"/>
        <v>2017.25</v>
      </c>
    </row>
    <row r="182" spans="1:24" ht="15">
      <c r="A182" s="1">
        <v>227</v>
      </c>
      <c r="B182" s="1" t="s">
        <v>169</v>
      </c>
      <c r="C182" s="3" t="s">
        <v>189</v>
      </c>
      <c r="D182" s="3">
        <v>2016</v>
      </c>
      <c r="E182" s="3">
        <v>4</v>
      </c>
      <c r="F182" s="11"/>
      <c r="H182" s="5" t="s">
        <v>50</v>
      </c>
      <c r="I182" s="16">
        <v>5</v>
      </c>
      <c r="J182" s="3">
        <f t="shared" si="54"/>
        <v>2021</v>
      </c>
      <c r="K182" s="12">
        <v>9886.98</v>
      </c>
      <c r="L182" s="12">
        <f t="shared" si="55"/>
        <v>9886.98</v>
      </c>
      <c r="M182" s="13">
        <f t="shared" si="56"/>
        <v>164.78299999999999</v>
      </c>
      <c r="N182" s="13">
        <f t="shared" si="57"/>
        <v>1977.3959999999997</v>
      </c>
      <c r="O182" s="14">
        <v>1</v>
      </c>
      <c r="P182" s="13">
        <f t="shared" si="67"/>
        <v>1977.3959999999997</v>
      </c>
      <c r="Q182" s="12">
        <f t="shared" si="59"/>
        <v>1977.3959999999997</v>
      </c>
      <c r="R182" s="12">
        <f t="shared" si="60"/>
        <v>3954.7919999999995</v>
      </c>
      <c r="S182" s="12">
        <f t="shared" si="61"/>
        <v>6920.8859999999995</v>
      </c>
      <c r="T182" s="12">
        <f t="shared" si="68"/>
        <v>5932.1880000000001</v>
      </c>
      <c r="U182" s="13">
        <f t="shared" si="63"/>
        <v>2016.25</v>
      </c>
      <c r="V182" s="3">
        <f t="shared" si="64"/>
        <v>2018.25</v>
      </c>
      <c r="W182" s="15">
        <f t="shared" si="65"/>
        <v>2021.25</v>
      </c>
      <c r="X182" s="1">
        <f t="shared" si="66"/>
        <v>2017.25</v>
      </c>
    </row>
    <row r="183" spans="1:24" ht="15">
      <c r="A183" s="1">
        <v>285</v>
      </c>
      <c r="B183" s="1" t="s">
        <v>151</v>
      </c>
      <c r="C183" s="3" t="s">
        <v>190</v>
      </c>
      <c r="D183" s="3">
        <v>2016</v>
      </c>
      <c r="E183" s="3">
        <v>10</v>
      </c>
      <c r="F183" s="11"/>
      <c r="H183" s="5" t="s">
        <v>50</v>
      </c>
      <c r="I183" s="16">
        <v>5</v>
      </c>
      <c r="J183" s="3">
        <f t="shared" si="54"/>
        <v>2021</v>
      </c>
      <c r="K183" s="12">
        <v>29956</v>
      </c>
      <c r="L183" s="12">
        <f t="shared" si="55"/>
        <v>29956</v>
      </c>
      <c r="M183" s="13">
        <f t="shared" si="56"/>
        <v>499.26666666666665</v>
      </c>
      <c r="N183" s="13">
        <f t="shared" si="57"/>
        <v>5991.2</v>
      </c>
      <c r="O183" s="14">
        <v>1</v>
      </c>
      <c r="P183" s="13">
        <f t="shared" si="67"/>
        <v>5991.2</v>
      </c>
      <c r="Q183" s="12">
        <f t="shared" si="59"/>
        <v>2995.6</v>
      </c>
      <c r="R183" s="12">
        <f t="shared" si="60"/>
        <v>8986.7999999999993</v>
      </c>
      <c r="S183" s="12">
        <f t="shared" si="61"/>
        <v>23964.800000000003</v>
      </c>
      <c r="T183" s="12">
        <f t="shared" si="68"/>
        <v>20969.2</v>
      </c>
      <c r="U183" s="13">
        <f t="shared" si="63"/>
        <v>2016.75</v>
      </c>
      <c r="V183" s="3">
        <f t="shared" si="64"/>
        <v>2018.25</v>
      </c>
      <c r="W183" s="15">
        <f t="shared" si="65"/>
        <v>2021.75</v>
      </c>
      <c r="X183" s="1">
        <f t="shared" si="66"/>
        <v>2017.25</v>
      </c>
    </row>
    <row r="184" spans="1:24" ht="15">
      <c r="A184" s="1" t="s">
        <v>191</v>
      </c>
      <c r="C184" s="3" t="s">
        <v>192</v>
      </c>
      <c r="D184" s="3">
        <v>2016</v>
      </c>
      <c r="E184" s="3">
        <v>4</v>
      </c>
      <c r="F184" s="11"/>
      <c r="H184" s="5" t="s">
        <v>50</v>
      </c>
      <c r="I184" s="16">
        <v>5</v>
      </c>
      <c r="J184" s="3">
        <f t="shared" si="54"/>
        <v>2021</v>
      </c>
      <c r="K184" s="12">
        <v>8259</v>
      </c>
      <c r="L184" s="12">
        <f t="shared" si="55"/>
        <v>8259</v>
      </c>
      <c r="M184" s="13">
        <f t="shared" si="56"/>
        <v>137.65</v>
      </c>
      <c r="N184" s="13">
        <f t="shared" si="57"/>
        <v>1651.8000000000002</v>
      </c>
      <c r="O184" s="14">
        <v>0.25</v>
      </c>
      <c r="P184" s="13">
        <f t="shared" si="67"/>
        <v>412.95000000000005</v>
      </c>
      <c r="Q184" s="12">
        <f t="shared" si="59"/>
        <v>412.95000000000005</v>
      </c>
      <c r="R184" s="12">
        <f t="shared" si="60"/>
        <v>825.90000000000009</v>
      </c>
      <c r="S184" s="12">
        <f t="shared" si="61"/>
        <v>1445.325</v>
      </c>
      <c r="T184" s="12">
        <f t="shared" si="68"/>
        <v>1238.8499999999999</v>
      </c>
      <c r="U184" s="13">
        <f t="shared" si="63"/>
        <v>2016.25</v>
      </c>
      <c r="V184" s="3">
        <f t="shared" si="64"/>
        <v>2018.25</v>
      </c>
      <c r="W184" s="15">
        <f t="shared" si="65"/>
        <v>2021.25</v>
      </c>
      <c r="X184" s="1">
        <f t="shared" si="66"/>
        <v>2017.25</v>
      </c>
    </row>
    <row r="185" spans="1:24" ht="15">
      <c r="A185" s="18">
        <v>286</v>
      </c>
      <c r="B185" s="1" t="s">
        <v>151</v>
      </c>
      <c r="C185" s="3" t="s">
        <v>193</v>
      </c>
      <c r="D185" s="3">
        <v>2016</v>
      </c>
      <c r="E185" s="3">
        <v>6</v>
      </c>
      <c r="F185" s="11"/>
      <c r="H185" s="5" t="s">
        <v>50</v>
      </c>
      <c r="I185" s="16">
        <v>8</v>
      </c>
      <c r="J185" s="3">
        <f t="shared" si="54"/>
        <v>2024</v>
      </c>
      <c r="K185" s="12">
        <v>313868</v>
      </c>
      <c r="L185" s="12">
        <f t="shared" si="55"/>
        <v>313868</v>
      </c>
      <c r="M185" s="13">
        <f t="shared" si="56"/>
        <v>3269.4583333333335</v>
      </c>
      <c r="N185" s="13">
        <f t="shared" si="57"/>
        <v>39233.5</v>
      </c>
      <c r="O185" s="14">
        <v>0.8</v>
      </c>
      <c r="P185" s="13">
        <f t="shared" si="67"/>
        <v>31386.800000000003</v>
      </c>
      <c r="Q185" s="12">
        <f t="shared" si="59"/>
        <v>26155.666666664289</v>
      </c>
      <c r="R185" s="12">
        <f t="shared" si="60"/>
        <v>57542.466666664288</v>
      </c>
      <c r="S185" s="12">
        <f t="shared" si="61"/>
        <v>209245.33333333573</v>
      </c>
      <c r="T185" s="12">
        <f t="shared" si="68"/>
        <v>193551.93333333574</v>
      </c>
      <c r="U185" s="13">
        <f t="shared" si="63"/>
        <v>2016.4166666666667</v>
      </c>
      <c r="V185" s="3">
        <f t="shared" si="64"/>
        <v>2018.25</v>
      </c>
      <c r="W185" s="15">
        <f t="shared" si="65"/>
        <v>2024.4166666666667</v>
      </c>
      <c r="X185" s="1">
        <f t="shared" si="66"/>
        <v>2017.25</v>
      </c>
    </row>
    <row r="186" spans="1:24" ht="15">
      <c r="A186" s="1">
        <v>208</v>
      </c>
      <c r="B186" s="1" t="s">
        <v>174</v>
      </c>
      <c r="C186" s="3" t="s">
        <v>194</v>
      </c>
      <c r="D186" s="3">
        <v>2017</v>
      </c>
      <c r="E186" s="3">
        <v>8</v>
      </c>
      <c r="F186" s="11"/>
      <c r="H186" s="5" t="s">
        <v>50</v>
      </c>
      <c r="I186" s="16">
        <v>8</v>
      </c>
      <c r="J186" s="3">
        <f t="shared" si="54"/>
        <v>2025</v>
      </c>
      <c r="K186" s="12">
        <v>8010</v>
      </c>
      <c r="L186" s="12">
        <f t="shared" si="55"/>
        <v>8010</v>
      </c>
      <c r="M186" s="13">
        <f t="shared" si="56"/>
        <v>83.4375</v>
      </c>
      <c r="N186" s="13">
        <f t="shared" si="57"/>
        <v>667.50000000007594</v>
      </c>
      <c r="O186" s="14">
        <v>0.40500000000000003</v>
      </c>
      <c r="P186" s="13">
        <f t="shared" si="67"/>
        <v>270.33750000003079</v>
      </c>
      <c r="Q186" s="12">
        <f t="shared" si="59"/>
        <v>0</v>
      </c>
      <c r="R186" s="12">
        <f t="shared" si="60"/>
        <v>270.33750000003079</v>
      </c>
      <c r="S186" s="12">
        <f t="shared" si="61"/>
        <v>3108.8812499999849</v>
      </c>
      <c r="T186" s="12">
        <f t="shared" si="68"/>
        <v>2973.7124999999696</v>
      </c>
      <c r="U186" s="13">
        <f t="shared" si="63"/>
        <v>2017.5833333333333</v>
      </c>
      <c r="V186" s="3">
        <f t="shared" si="64"/>
        <v>2018.25</v>
      </c>
      <c r="W186" s="15">
        <f t="shared" si="65"/>
        <v>2025.5833333333333</v>
      </c>
      <c r="X186" s="1">
        <f t="shared" si="66"/>
        <v>2017.25</v>
      </c>
    </row>
    <row r="187" spans="1:24" ht="15">
      <c r="A187" s="18">
        <v>2200</v>
      </c>
      <c r="B187" s="18" t="s">
        <v>169</v>
      </c>
      <c r="C187" s="3" t="s">
        <v>195</v>
      </c>
      <c r="D187" s="3">
        <v>2017</v>
      </c>
      <c r="E187" s="3">
        <v>3</v>
      </c>
      <c r="F187" s="11"/>
      <c r="H187" s="5" t="s">
        <v>50</v>
      </c>
      <c r="I187" s="16">
        <v>8</v>
      </c>
      <c r="J187" s="3">
        <f t="shared" si="54"/>
        <v>2025</v>
      </c>
      <c r="K187" s="12">
        <v>82753</v>
      </c>
      <c r="L187" s="12">
        <f t="shared" si="55"/>
        <v>82753</v>
      </c>
      <c r="M187" s="13">
        <f t="shared" si="56"/>
        <v>862.01041666666663</v>
      </c>
      <c r="N187" s="13">
        <f t="shared" si="57"/>
        <v>10344.125</v>
      </c>
      <c r="O187" s="14">
        <v>1</v>
      </c>
      <c r="P187" s="13">
        <f t="shared" si="67"/>
        <v>10344.125</v>
      </c>
      <c r="Q187" s="12">
        <f t="shared" si="59"/>
        <v>862.01041666588264</v>
      </c>
      <c r="R187" s="12">
        <f t="shared" si="60"/>
        <v>11206.135416665882</v>
      </c>
      <c r="S187" s="12">
        <f t="shared" si="61"/>
        <v>76718.927083334129</v>
      </c>
      <c r="T187" s="12">
        <f t="shared" si="68"/>
        <v>71546.864583334114</v>
      </c>
      <c r="U187" s="13">
        <f t="shared" si="63"/>
        <v>2017.1666666666667</v>
      </c>
      <c r="V187" s="3">
        <f t="shared" si="64"/>
        <v>2018.25</v>
      </c>
      <c r="W187" s="15">
        <f t="shared" si="65"/>
        <v>2025.1666666666667</v>
      </c>
      <c r="X187" s="1">
        <f t="shared" si="66"/>
        <v>2017.25</v>
      </c>
    </row>
    <row r="188" spans="1:24" ht="15">
      <c r="A188" s="18">
        <v>2000</v>
      </c>
      <c r="B188" s="18" t="s">
        <v>174</v>
      </c>
      <c r="C188" s="3" t="s">
        <v>196</v>
      </c>
      <c r="D188" s="3">
        <v>2017</v>
      </c>
      <c r="E188" s="3">
        <v>12</v>
      </c>
      <c r="F188" s="11"/>
      <c r="H188" s="5" t="s">
        <v>50</v>
      </c>
      <c r="I188" s="16">
        <v>8</v>
      </c>
      <c r="J188" s="3">
        <f t="shared" si="54"/>
        <v>2025</v>
      </c>
      <c r="K188" s="12">
        <v>234834</v>
      </c>
      <c r="L188" s="12">
        <f t="shared" si="55"/>
        <v>234834</v>
      </c>
      <c r="M188" s="13">
        <f t="shared" si="56"/>
        <v>2446.1875</v>
      </c>
      <c r="N188" s="13">
        <f t="shared" si="57"/>
        <v>9784.7499999977754</v>
      </c>
      <c r="O188" s="14">
        <v>0.40500000000000003</v>
      </c>
      <c r="P188" s="13">
        <f t="shared" si="67"/>
        <v>3962.8237499990992</v>
      </c>
      <c r="Q188" s="12">
        <f t="shared" si="59"/>
        <v>0</v>
      </c>
      <c r="R188" s="12">
        <f t="shared" si="60"/>
        <v>3962.8237499990992</v>
      </c>
      <c r="S188" s="12">
        <f t="shared" si="61"/>
        <v>93126.35812500045</v>
      </c>
      <c r="T188" s="12">
        <f t="shared" si="68"/>
        <v>91144.94625000091</v>
      </c>
      <c r="U188" s="13">
        <f t="shared" si="63"/>
        <v>2017.9166666666667</v>
      </c>
      <c r="V188" s="3">
        <f t="shared" si="64"/>
        <v>2018.25</v>
      </c>
      <c r="W188" s="15">
        <f t="shared" si="65"/>
        <v>2025.9166666666667</v>
      </c>
      <c r="X188" s="1">
        <f t="shared" si="66"/>
        <v>2017.25</v>
      </c>
    </row>
    <row r="189" spans="1:24" ht="15">
      <c r="A189" s="1">
        <v>2100</v>
      </c>
      <c r="C189" s="3" t="s">
        <v>197</v>
      </c>
      <c r="D189" s="3">
        <v>2017</v>
      </c>
      <c r="E189" s="3">
        <v>12</v>
      </c>
      <c r="F189" s="11"/>
      <c r="H189" s="5" t="s">
        <v>50</v>
      </c>
      <c r="I189" s="16">
        <v>8</v>
      </c>
      <c r="J189" s="3">
        <f t="shared" si="54"/>
        <v>2025</v>
      </c>
      <c r="K189" s="12">
        <v>3528</v>
      </c>
      <c r="L189" s="12">
        <f t="shared" si="55"/>
        <v>3528</v>
      </c>
      <c r="M189" s="13">
        <f t="shared" si="56"/>
        <v>36.75</v>
      </c>
      <c r="N189" s="13">
        <f t="shared" si="57"/>
        <v>146.99999999996658</v>
      </c>
      <c r="O189" s="14">
        <v>0.85</v>
      </c>
      <c r="P189" s="13">
        <f t="shared" si="67"/>
        <v>124.94999999997158</v>
      </c>
      <c r="Q189" s="12">
        <f t="shared" si="59"/>
        <v>0</v>
      </c>
      <c r="R189" s="12">
        <f t="shared" si="60"/>
        <v>124.94999999997158</v>
      </c>
      <c r="S189" s="12">
        <f t="shared" si="61"/>
        <v>2936.3250000000139</v>
      </c>
      <c r="T189" s="12">
        <f t="shared" si="68"/>
        <v>2873.8500000000281</v>
      </c>
      <c r="U189" s="13">
        <f t="shared" si="63"/>
        <v>2017.9166666666667</v>
      </c>
      <c r="V189" s="3">
        <f t="shared" si="64"/>
        <v>2018.25</v>
      </c>
      <c r="W189" s="15">
        <f t="shared" si="65"/>
        <v>2025.9166666666667</v>
      </c>
      <c r="X189" s="1">
        <f t="shared" si="66"/>
        <v>2017.25</v>
      </c>
    </row>
    <row r="190" spans="1:24" ht="15">
      <c r="A190" s="1">
        <v>2101</v>
      </c>
      <c r="B190" s="1" t="s">
        <v>151</v>
      </c>
      <c r="C190" s="3" t="s">
        <v>198</v>
      </c>
      <c r="D190" s="3">
        <v>2018</v>
      </c>
      <c r="E190" s="3">
        <v>6</v>
      </c>
      <c r="F190" s="11"/>
      <c r="H190" s="5" t="s">
        <v>50</v>
      </c>
      <c r="I190" s="16">
        <v>8</v>
      </c>
      <c r="J190" s="3">
        <f t="shared" si="54"/>
        <v>2026</v>
      </c>
      <c r="K190" s="12">
        <v>328671.03999999998</v>
      </c>
      <c r="L190" s="12">
        <f t="shared" si="55"/>
        <v>328671.03999999998</v>
      </c>
      <c r="M190" s="13">
        <f t="shared" si="56"/>
        <v>3423.6566666666663</v>
      </c>
      <c r="N190" s="13">
        <f t="shared" si="57"/>
        <v>0</v>
      </c>
      <c r="O190" s="14">
        <v>1</v>
      </c>
      <c r="P190" s="13">
        <f t="shared" ref="P190" si="69">O190*SUM(N190:N190)</f>
        <v>0</v>
      </c>
      <c r="Q190" s="12">
        <f t="shared" si="59"/>
        <v>0</v>
      </c>
      <c r="R190" s="12">
        <f t="shared" si="60"/>
        <v>0</v>
      </c>
      <c r="S190" s="12">
        <f t="shared" si="61"/>
        <v>328671.03999999998</v>
      </c>
      <c r="T190" s="12">
        <f t="shared" si="68"/>
        <v>328671.03999999998</v>
      </c>
      <c r="U190" s="13">
        <f t="shared" si="63"/>
        <v>2018.4166666666667</v>
      </c>
      <c r="V190" s="3">
        <f t="shared" si="64"/>
        <v>2018.25</v>
      </c>
      <c r="W190" s="15">
        <f t="shared" si="65"/>
        <v>2026.4166666666667</v>
      </c>
      <c r="X190" s="1">
        <f t="shared" si="66"/>
        <v>2017.25</v>
      </c>
    </row>
    <row r="191" spans="1:24" ht="15">
      <c r="A191" s="1">
        <v>2201</v>
      </c>
      <c r="B191" s="1" t="s">
        <v>169</v>
      </c>
      <c r="C191" s="3" t="s">
        <v>199</v>
      </c>
      <c r="D191" s="3">
        <v>2018</v>
      </c>
      <c r="E191" s="3">
        <v>6</v>
      </c>
      <c r="F191" s="11"/>
      <c r="H191" s="5" t="s">
        <v>50</v>
      </c>
      <c r="I191" s="16">
        <v>8</v>
      </c>
      <c r="J191" s="3">
        <f t="shared" si="54"/>
        <v>2026</v>
      </c>
      <c r="K191" s="12">
        <v>323326.75</v>
      </c>
      <c r="L191" s="12">
        <f t="shared" si="55"/>
        <v>323326.75</v>
      </c>
      <c r="M191" s="13">
        <f t="shared" si="56"/>
        <v>3367.9869791666665</v>
      </c>
      <c r="N191" s="13">
        <f t="shared" si="57"/>
        <v>0</v>
      </c>
      <c r="O191" s="14">
        <v>1</v>
      </c>
      <c r="P191" s="13">
        <f t="shared" ref="P191" si="70">O191*SUM(N191:N191)</f>
        <v>0</v>
      </c>
      <c r="Q191" s="12">
        <f t="shared" si="59"/>
        <v>0</v>
      </c>
      <c r="R191" s="12">
        <f t="shared" si="60"/>
        <v>0</v>
      </c>
      <c r="S191" s="12">
        <f t="shared" si="61"/>
        <v>323326.75</v>
      </c>
      <c r="T191" s="12">
        <f t="shared" si="68"/>
        <v>323326.75</v>
      </c>
      <c r="U191" s="13">
        <f t="shared" si="63"/>
        <v>2018.4166666666667</v>
      </c>
      <c r="V191" s="3">
        <f t="shared" si="64"/>
        <v>2018.25</v>
      </c>
      <c r="W191" s="15">
        <f t="shared" si="65"/>
        <v>2026.4166666666667</v>
      </c>
      <c r="X191" s="1">
        <f t="shared" si="66"/>
        <v>2017.25</v>
      </c>
    </row>
    <row r="192" spans="1:24">
      <c r="F192" s="11"/>
      <c r="H192" s="5"/>
      <c r="K192" s="12"/>
      <c r="L192" s="12"/>
      <c r="M192" s="13"/>
      <c r="N192" s="13"/>
      <c r="O192" s="14"/>
      <c r="P192" s="13"/>
      <c r="Q192" s="12"/>
      <c r="R192" s="12"/>
      <c r="S192" s="12"/>
      <c r="T192" s="12"/>
      <c r="U192" s="13"/>
      <c r="W192" s="15"/>
    </row>
    <row r="193" spans="6:23">
      <c r="F193" s="11"/>
      <c r="H193" s="5"/>
      <c r="K193" s="12"/>
      <c r="L193" s="12"/>
      <c r="M193" s="13"/>
      <c r="N193" s="13"/>
      <c r="O193" s="14"/>
      <c r="P193" s="13">
        <f>SUM(P134:P192)</f>
        <v>203539.71896966585</v>
      </c>
      <c r="Q193" s="12"/>
      <c r="R193" s="12"/>
      <c r="S193" s="12">
        <f>SUM(S134:S192)</f>
        <v>1870238.9886541686</v>
      </c>
      <c r="T193" s="12">
        <f>SUM(T134:T192)</f>
        <v>1523069.6364493356</v>
      </c>
      <c r="U193" s="13"/>
      <c r="W193" s="15"/>
    </row>
    <row r="194" spans="6:23">
      <c r="F194" s="11"/>
      <c r="H194" s="5"/>
      <c r="K194" s="12"/>
      <c r="L194" s="12"/>
      <c r="M194" s="13"/>
      <c r="N194" s="13"/>
      <c r="O194" s="14"/>
      <c r="P194" s="13"/>
      <c r="Q194" s="12"/>
      <c r="R194" s="12"/>
      <c r="S194" s="12"/>
      <c r="T194" s="12"/>
      <c r="U194" s="13"/>
      <c r="W194" s="15"/>
    </row>
    <row r="195" spans="6:23">
      <c r="F195" s="11"/>
      <c r="H195" s="5"/>
      <c r="K195" s="12"/>
      <c r="L195" s="12"/>
      <c r="M195" s="13"/>
      <c r="N195" s="13"/>
      <c r="O195" s="14"/>
      <c r="P195" s="13"/>
      <c r="Q195" s="12"/>
      <c r="R195" s="12"/>
      <c r="S195" s="12"/>
      <c r="T195" s="12">
        <f>+T34+T102+T132+T193</f>
        <v>1979653.1418973207</v>
      </c>
      <c r="U195" s="13"/>
      <c r="W195" s="15"/>
    </row>
    <row r="196" spans="6:23">
      <c r="F196" s="11"/>
      <c r="H196" s="5"/>
      <c r="K196" s="12"/>
      <c r="L196" s="12"/>
      <c r="M196" s="13"/>
      <c r="N196" s="13"/>
      <c r="O196" s="14"/>
      <c r="P196" s="13"/>
      <c r="Q196" s="12"/>
      <c r="R196" s="12"/>
      <c r="S196" s="12"/>
      <c r="T196" s="12"/>
      <c r="U196" s="13"/>
      <c r="W196" s="15"/>
    </row>
    <row r="197" spans="6:23">
      <c r="F197" s="11"/>
      <c r="H197" s="5"/>
      <c r="K197" s="12"/>
      <c r="L197" s="12"/>
      <c r="M197" s="13"/>
      <c r="N197" s="13"/>
      <c r="O197" s="14"/>
      <c r="P197" s="13"/>
      <c r="Q197" s="12"/>
      <c r="R197" s="12"/>
      <c r="S197" s="12"/>
      <c r="T197" s="12"/>
      <c r="U197" s="13"/>
      <c r="W197" s="15"/>
    </row>
    <row r="198" spans="6:23">
      <c r="F198" s="11"/>
      <c r="H198" s="5"/>
      <c r="K198" s="12"/>
      <c r="L198" s="12"/>
      <c r="M198" s="13"/>
      <c r="N198" s="13"/>
      <c r="O198" s="14"/>
      <c r="P198" s="13"/>
      <c r="Q198" s="12"/>
      <c r="R198" s="12"/>
      <c r="S198" s="12"/>
      <c r="T198" s="12"/>
      <c r="U198" s="13"/>
      <c r="W198" s="15"/>
    </row>
    <row r="199" spans="6:23">
      <c r="F199" s="11"/>
      <c r="H199" s="5"/>
      <c r="K199" s="12"/>
      <c r="L199" s="12"/>
      <c r="M199" s="13"/>
      <c r="N199" s="13"/>
      <c r="O199" s="14"/>
      <c r="P199" s="13"/>
      <c r="Q199" s="12"/>
      <c r="R199" s="12"/>
      <c r="S199" s="12"/>
      <c r="T199" s="12"/>
      <c r="U199" s="13"/>
      <c r="W199" s="15"/>
    </row>
    <row r="200" spans="6:23">
      <c r="F200" s="11"/>
      <c r="H200" s="5"/>
      <c r="K200" s="12"/>
      <c r="L200" s="12"/>
      <c r="M200" s="13"/>
      <c r="N200" s="13"/>
      <c r="O200" s="14"/>
      <c r="P200" s="13"/>
      <c r="Q200" s="12"/>
      <c r="R200" s="12"/>
      <c r="S200" s="12"/>
      <c r="T200" s="12"/>
      <c r="U200" s="13"/>
      <c r="W200" s="15"/>
    </row>
    <row r="201" spans="6:23">
      <c r="F201" s="11"/>
      <c r="H201" s="5"/>
      <c r="K201" s="12"/>
      <c r="L201" s="12"/>
      <c r="M201" s="13"/>
      <c r="N201" s="13"/>
      <c r="O201" s="14"/>
      <c r="P201" s="13"/>
      <c r="Q201" s="12"/>
      <c r="R201" s="12"/>
      <c r="S201" s="12"/>
      <c r="T201" s="12"/>
      <c r="U201" s="13"/>
      <c r="W201" s="15"/>
    </row>
    <row r="202" spans="6:23">
      <c r="F202" s="11"/>
      <c r="H202" s="5"/>
      <c r="K202" s="12"/>
      <c r="L202" s="12"/>
      <c r="M202" s="13"/>
      <c r="N202" s="13"/>
      <c r="O202" s="14"/>
      <c r="P202" s="13"/>
      <c r="Q202" s="12"/>
      <c r="R202" s="12"/>
      <c r="S202" s="12"/>
      <c r="T202" s="12"/>
      <c r="U202" s="13"/>
      <c r="W202" s="15"/>
    </row>
    <row r="203" spans="6:23">
      <c r="F203" s="11"/>
      <c r="H203" s="5"/>
      <c r="K203" s="12"/>
      <c r="L203" s="12"/>
      <c r="M203" s="13"/>
      <c r="N203" s="13"/>
      <c r="O203" s="14"/>
      <c r="P203" s="13"/>
      <c r="Q203" s="12"/>
      <c r="R203" s="12"/>
      <c r="S203" s="12"/>
      <c r="T203" s="12"/>
      <c r="U203" s="13"/>
      <c r="W203" s="15"/>
    </row>
    <row r="204" spans="6:23">
      <c r="F204" s="11"/>
      <c r="H204" s="5"/>
      <c r="K204" s="12"/>
      <c r="L204" s="12"/>
      <c r="M204" s="13"/>
      <c r="N204" s="13"/>
      <c r="O204" s="14"/>
      <c r="P204" s="13"/>
      <c r="Q204" s="12"/>
      <c r="R204" s="12"/>
      <c r="S204" s="12"/>
      <c r="T204" s="12"/>
      <c r="U204" s="13"/>
      <c r="W204" s="15"/>
    </row>
    <row r="205" spans="6:23">
      <c r="F205" s="11"/>
      <c r="H205" s="5"/>
      <c r="K205" s="12"/>
      <c r="L205" s="12"/>
      <c r="M205" s="13"/>
      <c r="N205" s="13"/>
      <c r="O205" s="14"/>
      <c r="P205" s="13"/>
      <c r="Q205" s="12"/>
      <c r="R205" s="12"/>
      <c r="S205" s="12"/>
      <c r="T205" s="12"/>
      <c r="U205" s="13"/>
      <c r="W205" s="15"/>
    </row>
    <row r="206" spans="6:23">
      <c r="F206" s="11"/>
      <c r="H206" s="5"/>
      <c r="K206" s="12"/>
      <c r="L206" s="12"/>
      <c r="M206" s="13"/>
      <c r="N206" s="13"/>
      <c r="O206" s="14"/>
      <c r="P206" s="13"/>
      <c r="Q206" s="12"/>
      <c r="R206" s="12"/>
      <c r="S206" s="12"/>
      <c r="T206" s="12"/>
      <c r="U206" s="13"/>
      <c r="W206" s="15"/>
    </row>
    <row r="207" spans="6:23">
      <c r="F207" s="11"/>
      <c r="H207" s="5"/>
      <c r="K207" s="12"/>
      <c r="L207" s="12"/>
      <c r="M207" s="13"/>
      <c r="N207" s="13"/>
      <c r="O207" s="14"/>
      <c r="P207" s="13"/>
      <c r="Q207" s="12"/>
      <c r="R207" s="12"/>
      <c r="S207" s="12"/>
      <c r="T207" s="12"/>
      <c r="U207" s="13"/>
      <c r="W207" s="15"/>
    </row>
    <row r="208" spans="6:23">
      <c r="F208" s="11"/>
      <c r="H208" s="5"/>
      <c r="K208" s="12"/>
      <c r="L208" s="12"/>
      <c r="M208" s="13"/>
      <c r="N208" s="13"/>
      <c r="O208" s="14"/>
      <c r="P208" s="13"/>
      <c r="Q208" s="12"/>
      <c r="R208" s="12"/>
      <c r="S208" s="12"/>
      <c r="T208" s="12"/>
      <c r="U208" s="13"/>
      <c r="W208" s="15"/>
    </row>
    <row r="209" spans="6:23">
      <c r="F209" s="11"/>
      <c r="H209" s="5"/>
      <c r="K209" s="12"/>
      <c r="L209" s="12"/>
      <c r="M209" s="13"/>
      <c r="N209" s="13"/>
      <c r="O209" s="14"/>
      <c r="P209" s="13"/>
      <c r="Q209" s="12"/>
      <c r="R209" s="12"/>
      <c r="S209" s="12"/>
      <c r="T209" s="12"/>
      <c r="U209" s="13"/>
      <c r="W209" s="15"/>
    </row>
    <row r="210" spans="6:23">
      <c r="F210" s="11"/>
      <c r="H210" s="5"/>
      <c r="K210" s="12"/>
      <c r="L210" s="12"/>
      <c r="M210" s="13"/>
      <c r="N210" s="13"/>
      <c r="O210" s="14"/>
      <c r="P210" s="13"/>
      <c r="Q210" s="12"/>
      <c r="R210" s="12"/>
      <c r="S210" s="12"/>
      <c r="T210" s="12"/>
      <c r="U210" s="13"/>
      <c r="W210" s="15"/>
    </row>
    <row r="211" spans="6:23">
      <c r="F211" s="11"/>
      <c r="H211" s="5"/>
      <c r="K211" s="12"/>
      <c r="L211" s="12"/>
      <c r="M211" s="13"/>
      <c r="N211" s="13"/>
      <c r="O211" s="14"/>
      <c r="P211" s="13"/>
      <c r="Q211" s="12"/>
      <c r="R211" s="12"/>
      <c r="S211" s="12"/>
      <c r="T211" s="12"/>
      <c r="U211" s="13"/>
      <c r="W211" s="15"/>
    </row>
    <row r="212" spans="6:23">
      <c r="F212" s="11"/>
      <c r="H212" s="5"/>
      <c r="K212" s="12"/>
      <c r="L212" s="12"/>
      <c r="M212" s="13"/>
      <c r="N212" s="13"/>
      <c r="O212" s="14"/>
      <c r="P212" s="13"/>
      <c r="Q212" s="12"/>
      <c r="R212" s="12"/>
      <c r="S212" s="12"/>
      <c r="T212" s="12"/>
      <c r="U212" s="13"/>
      <c r="W212" s="15"/>
    </row>
    <row r="213" spans="6:23">
      <c r="F213" s="11"/>
      <c r="H213" s="5"/>
      <c r="K213" s="12"/>
      <c r="L213" s="12"/>
      <c r="M213" s="13"/>
      <c r="N213" s="13"/>
      <c r="O213" s="14"/>
      <c r="P213" s="13"/>
      <c r="Q213" s="12"/>
      <c r="R213" s="12"/>
      <c r="S213" s="12"/>
      <c r="T213" s="12"/>
      <c r="U213" s="13"/>
      <c r="W213" s="15"/>
    </row>
    <row r="214" spans="6:23">
      <c r="F214" s="11"/>
      <c r="H214" s="5"/>
      <c r="K214" s="12"/>
      <c r="L214" s="12"/>
      <c r="M214" s="13"/>
      <c r="N214" s="13"/>
      <c r="O214" s="14"/>
      <c r="P214" s="13"/>
      <c r="Q214" s="12"/>
      <c r="R214" s="12"/>
      <c r="S214" s="12"/>
      <c r="T214" s="12"/>
      <c r="U214" s="13"/>
      <c r="W214" s="15"/>
    </row>
    <row r="215" spans="6:23">
      <c r="F215" s="11"/>
      <c r="H215" s="5"/>
      <c r="K215" s="12"/>
      <c r="L215" s="12"/>
      <c r="M215" s="13"/>
      <c r="N215" s="13"/>
      <c r="O215" s="14"/>
      <c r="P215" s="13"/>
      <c r="Q215" s="12"/>
      <c r="R215" s="12"/>
      <c r="S215" s="12"/>
      <c r="T215" s="12"/>
      <c r="U215" s="13"/>
      <c r="W215" s="15"/>
    </row>
    <row r="216" spans="6:23">
      <c r="F216" s="11"/>
      <c r="H216" s="5"/>
      <c r="K216" s="12"/>
      <c r="L216" s="12"/>
      <c r="M216" s="13"/>
      <c r="N216" s="13"/>
      <c r="O216" s="14"/>
      <c r="P216" s="13"/>
      <c r="Q216" s="12"/>
      <c r="R216" s="12"/>
      <c r="S216" s="12"/>
      <c r="T216" s="12"/>
      <c r="U216" s="13"/>
      <c r="W216" s="15"/>
    </row>
    <row r="217" spans="6:23">
      <c r="F217" s="11"/>
      <c r="H217" s="5"/>
      <c r="K217" s="12"/>
      <c r="L217" s="12"/>
      <c r="M217" s="13"/>
      <c r="N217" s="13"/>
      <c r="O217" s="14"/>
      <c r="P217" s="13"/>
      <c r="Q217" s="12"/>
      <c r="R217" s="12"/>
      <c r="S217" s="12"/>
      <c r="T217" s="12"/>
      <c r="U217" s="13"/>
      <c r="W217" s="15"/>
    </row>
    <row r="218" spans="6:23">
      <c r="F218" s="11"/>
      <c r="H218" s="5"/>
      <c r="K218" s="12"/>
      <c r="L218" s="12"/>
      <c r="M218" s="13"/>
      <c r="N218" s="13"/>
      <c r="O218" s="14"/>
      <c r="P218" s="13"/>
      <c r="Q218" s="12"/>
      <c r="R218" s="12"/>
      <c r="S218" s="12"/>
      <c r="T218" s="12"/>
      <c r="U218" s="13"/>
      <c r="W218" s="15"/>
    </row>
    <row r="219" spans="6:23">
      <c r="F219" s="11"/>
      <c r="H219" s="5"/>
      <c r="K219" s="12"/>
      <c r="L219" s="12"/>
      <c r="M219" s="13"/>
      <c r="N219" s="13"/>
      <c r="O219" s="14"/>
      <c r="P219" s="13"/>
      <c r="Q219" s="12"/>
      <c r="R219" s="12"/>
      <c r="S219" s="12"/>
      <c r="T219" s="12"/>
      <c r="U219" s="13"/>
      <c r="W219" s="15"/>
    </row>
    <row r="220" spans="6:23">
      <c r="F220" s="11"/>
      <c r="H220" s="5"/>
      <c r="K220" s="12"/>
      <c r="L220" s="12"/>
      <c r="M220" s="13"/>
      <c r="N220" s="13"/>
      <c r="O220" s="14"/>
      <c r="P220" s="13"/>
      <c r="Q220" s="12"/>
      <c r="R220" s="12"/>
      <c r="S220" s="12"/>
      <c r="T220" s="12"/>
      <c r="U220" s="13"/>
      <c r="W220" s="15"/>
    </row>
    <row r="221" spans="6:23">
      <c r="F221" s="11"/>
      <c r="H221" s="5"/>
      <c r="K221" s="12"/>
      <c r="L221" s="12"/>
      <c r="M221" s="13"/>
      <c r="N221" s="13"/>
      <c r="O221" s="14"/>
      <c r="P221" s="13"/>
      <c r="Q221" s="12"/>
      <c r="R221" s="12"/>
      <c r="S221" s="12"/>
      <c r="T221" s="12"/>
      <c r="U221" s="13"/>
      <c r="W221" s="15"/>
    </row>
    <row r="222" spans="6:23">
      <c r="F222" s="11"/>
      <c r="H222" s="5"/>
      <c r="K222" s="12"/>
      <c r="L222" s="12"/>
      <c r="M222" s="13"/>
      <c r="N222" s="13"/>
      <c r="O222" s="14"/>
      <c r="P222" s="13"/>
      <c r="Q222" s="12"/>
      <c r="R222" s="12"/>
      <c r="S222" s="12"/>
      <c r="T222" s="12"/>
      <c r="U222" s="13"/>
      <c r="W222" s="15"/>
    </row>
    <row r="223" spans="6:23">
      <c r="F223" s="11"/>
      <c r="H223" s="5"/>
      <c r="K223" s="12"/>
      <c r="L223" s="12"/>
      <c r="M223" s="13"/>
      <c r="N223" s="13"/>
      <c r="O223" s="14"/>
      <c r="P223" s="13"/>
      <c r="Q223" s="12"/>
      <c r="R223" s="12"/>
      <c r="S223" s="12"/>
      <c r="T223" s="12"/>
      <c r="U223" s="13"/>
      <c r="W223" s="15"/>
    </row>
    <row r="224" spans="6:23">
      <c r="F224" s="11"/>
      <c r="H224" s="5"/>
      <c r="K224" s="12"/>
      <c r="L224" s="12"/>
      <c r="M224" s="13"/>
      <c r="N224" s="13"/>
      <c r="O224" s="14"/>
      <c r="P224" s="13"/>
      <c r="Q224" s="12"/>
      <c r="R224" s="12"/>
      <c r="S224" s="12"/>
      <c r="T224" s="12"/>
      <c r="U224" s="13"/>
      <c r="W224" s="15"/>
    </row>
    <row r="225" spans="6:23">
      <c r="F225" s="11"/>
      <c r="H225" s="5"/>
      <c r="K225" s="12"/>
      <c r="L225" s="12"/>
      <c r="M225" s="13"/>
      <c r="N225" s="13"/>
      <c r="O225" s="14"/>
      <c r="P225" s="13"/>
      <c r="Q225" s="12"/>
      <c r="R225" s="12"/>
      <c r="S225" s="12"/>
      <c r="T225" s="12"/>
      <c r="U225" s="13"/>
      <c r="W225" s="15"/>
    </row>
    <row r="226" spans="6:23">
      <c r="F226" s="11"/>
      <c r="H226" s="5"/>
      <c r="K226" s="12"/>
      <c r="L226" s="12"/>
      <c r="M226" s="13"/>
      <c r="N226" s="13"/>
      <c r="O226" s="14"/>
      <c r="P226" s="13"/>
      <c r="Q226" s="12"/>
      <c r="R226" s="12"/>
      <c r="S226" s="12"/>
      <c r="T226" s="12"/>
      <c r="U226" s="13"/>
      <c r="W226" s="15"/>
    </row>
    <row r="227" spans="6:23">
      <c r="F227" s="11"/>
      <c r="H227" s="5"/>
      <c r="K227" s="12"/>
      <c r="L227" s="12"/>
      <c r="M227" s="13"/>
      <c r="N227" s="13"/>
      <c r="O227" s="14"/>
      <c r="P227" s="13"/>
      <c r="Q227" s="12"/>
      <c r="R227" s="12"/>
      <c r="S227" s="12"/>
      <c r="T227" s="12"/>
      <c r="U227" s="13"/>
      <c r="W227" s="15"/>
    </row>
    <row r="228" spans="6:23">
      <c r="F228" s="11"/>
      <c r="H228" s="5"/>
      <c r="K228" s="12"/>
      <c r="L228" s="12"/>
      <c r="M228" s="13"/>
      <c r="N228" s="13"/>
      <c r="O228" s="14"/>
      <c r="P228" s="13"/>
      <c r="Q228" s="12"/>
      <c r="R228" s="12"/>
      <c r="S228" s="12"/>
      <c r="T228" s="12"/>
      <c r="U228" s="13"/>
      <c r="W228" s="15"/>
    </row>
    <row r="229" spans="6:23">
      <c r="F229" s="11"/>
      <c r="H229" s="5"/>
      <c r="K229" s="12"/>
      <c r="L229" s="12"/>
      <c r="M229" s="13"/>
      <c r="N229" s="13"/>
      <c r="O229" s="14"/>
      <c r="P229" s="13"/>
      <c r="Q229" s="12"/>
      <c r="R229" s="12"/>
      <c r="S229" s="12"/>
      <c r="T229" s="12"/>
      <c r="U229" s="13"/>
      <c r="W229" s="15"/>
    </row>
    <row r="230" spans="6:23">
      <c r="F230" s="11"/>
      <c r="H230" s="5"/>
      <c r="K230" s="12"/>
      <c r="L230" s="12"/>
      <c r="M230" s="13"/>
      <c r="N230" s="13"/>
      <c r="O230" s="14"/>
      <c r="P230" s="13"/>
      <c r="Q230" s="12"/>
      <c r="R230" s="12"/>
      <c r="S230" s="12"/>
      <c r="T230" s="12"/>
      <c r="U230" s="13"/>
      <c r="W230" s="15"/>
    </row>
    <row r="231" spans="6:23">
      <c r="F231" s="11"/>
      <c r="H231" s="5"/>
      <c r="K231" s="12"/>
      <c r="L231" s="12"/>
      <c r="M231" s="13"/>
      <c r="N231" s="13"/>
      <c r="O231" s="14"/>
      <c r="P231" s="13"/>
      <c r="Q231" s="12"/>
      <c r="R231" s="12"/>
      <c r="S231" s="12"/>
      <c r="T231" s="12"/>
      <c r="U231" s="13"/>
      <c r="W231" s="15"/>
    </row>
    <row r="232" spans="6:23">
      <c r="F232" s="11"/>
      <c r="H232" s="5"/>
      <c r="K232" s="12"/>
      <c r="L232" s="12"/>
      <c r="M232" s="13"/>
      <c r="N232" s="13"/>
      <c r="O232" s="14"/>
      <c r="P232" s="13"/>
      <c r="Q232" s="12"/>
      <c r="R232" s="12"/>
      <c r="S232" s="12"/>
      <c r="T232" s="12"/>
      <c r="U232" s="13"/>
      <c r="W232" s="15"/>
    </row>
    <row r="233" spans="6:23">
      <c r="F233" s="11"/>
      <c r="H233" s="5"/>
      <c r="K233" s="12"/>
      <c r="L233" s="12"/>
      <c r="M233" s="13"/>
      <c r="N233" s="13"/>
      <c r="O233" s="14"/>
      <c r="P233" s="13"/>
      <c r="Q233" s="12"/>
      <c r="R233" s="12"/>
      <c r="S233" s="12"/>
      <c r="T233" s="12"/>
      <c r="U233" s="13"/>
      <c r="W233" s="15"/>
    </row>
    <row r="234" spans="6:23">
      <c r="F234" s="11"/>
      <c r="H234" s="5"/>
      <c r="K234" s="12"/>
      <c r="L234" s="12"/>
      <c r="M234" s="13"/>
      <c r="N234" s="13"/>
      <c r="O234" s="14"/>
      <c r="P234" s="13"/>
      <c r="Q234" s="12"/>
      <c r="R234" s="12"/>
      <c r="S234" s="12"/>
      <c r="T234" s="12"/>
      <c r="U234" s="13"/>
      <c r="W234" s="15"/>
    </row>
    <row r="235" spans="6:23">
      <c r="F235" s="11"/>
      <c r="H235" s="5"/>
      <c r="K235" s="12"/>
      <c r="L235" s="12"/>
      <c r="M235" s="13"/>
      <c r="N235" s="13"/>
      <c r="O235" s="14"/>
      <c r="P235" s="13"/>
      <c r="Q235" s="12"/>
      <c r="R235" s="12"/>
      <c r="S235" s="12"/>
      <c r="T235" s="12"/>
      <c r="U235" s="13"/>
      <c r="W235" s="15"/>
    </row>
    <row r="236" spans="6:23">
      <c r="F236" s="11"/>
      <c r="H236" s="5"/>
      <c r="K236" s="12"/>
      <c r="L236" s="12"/>
      <c r="M236" s="13"/>
      <c r="N236" s="13"/>
      <c r="O236" s="14"/>
      <c r="P236" s="13"/>
      <c r="Q236" s="12"/>
      <c r="R236" s="12"/>
      <c r="S236" s="12"/>
      <c r="T236" s="12"/>
      <c r="U236" s="13"/>
      <c r="W236" s="15"/>
    </row>
    <row r="237" spans="6:23">
      <c r="F237" s="11"/>
      <c r="H237" s="5"/>
      <c r="K237" s="12"/>
      <c r="L237" s="12"/>
      <c r="M237" s="13"/>
      <c r="N237" s="13"/>
      <c r="O237" s="14"/>
      <c r="P237" s="13"/>
      <c r="Q237" s="12"/>
      <c r="R237" s="12"/>
      <c r="S237" s="12"/>
      <c r="T237" s="12"/>
      <c r="U237" s="13"/>
      <c r="W237" s="15"/>
    </row>
    <row r="238" spans="6:23">
      <c r="F238" s="11"/>
      <c r="H238" s="5"/>
      <c r="K238" s="12"/>
      <c r="L238" s="12"/>
      <c r="M238" s="13"/>
      <c r="N238" s="13"/>
      <c r="O238" s="14"/>
      <c r="P238" s="13"/>
      <c r="Q238" s="12"/>
      <c r="R238" s="12"/>
      <c r="S238" s="12"/>
      <c r="T238" s="12"/>
      <c r="U238" s="13"/>
      <c r="W238" s="15"/>
    </row>
    <row r="239" spans="6:23">
      <c r="F239" s="11"/>
      <c r="H239" s="5"/>
      <c r="K239" s="12"/>
      <c r="L239" s="12"/>
      <c r="M239" s="13"/>
      <c r="N239" s="13"/>
      <c r="O239" s="14"/>
      <c r="P239" s="13"/>
      <c r="Q239" s="12"/>
      <c r="R239" s="12"/>
      <c r="S239" s="12"/>
      <c r="T239" s="12"/>
      <c r="U239" s="13"/>
      <c r="W239" s="15"/>
    </row>
    <row r="240" spans="6:23">
      <c r="F240" s="11"/>
      <c r="H240" s="5"/>
      <c r="K240" s="12"/>
      <c r="L240" s="12"/>
      <c r="M240" s="13"/>
      <c r="N240" s="13"/>
      <c r="O240" s="14"/>
      <c r="P240" s="13"/>
      <c r="Q240" s="12"/>
      <c r="R240" s="12"/>
      <c r="S240" s="12"/>
      <c r="T240" s="12"/>
      <c r="U240" s="13"/>
      <c r="W240" s="15"/>
    </row>
    <row r="241" spans="6:23">
      <c r="F241" s="11"/>
      <c r="H241" s="5"/>
      <c r="K241" s="12"/>
      <c r="L241" s="12"/>
      <c r="M241" s="13"/>
      <c r="N241" s="13"/>
      <c r="O241" s="14"/>
      <c r="P241" s="13"/>
      <c r="Q241" s="12"/>
      <c r="R241" s="12"/>
      <c r="S241" s="12"/>
      <c r="T241" s="12"/>
      <c r="U241" s="13"/>
      <c r="W241" s="15"/>
    </row>
    <row r="242" spans="6:23">
      <c r="F242" s="11"/>
      <c r="H242" s="5"/>
      <c r="K242" s="12"/>
      <c r="L242" s="12"/>
      <c r="M242" s="13"/>
      <c r="N242" s="13"/>
      <c r="O242" s="14"/>
      <c r="P242" s="13"/>
      <c r="Q242" s="12"/>
      <c r="R242" s="12"/>
      <c r="S242" s="12"/>
      <c r="T242" s="12"/>
      <c r="U242" s="13"/>
      <c r="W242" s="15"/>
    </row>
    <row r="243" spans="6:23">
      <c r="F243" s="11"/>
      <c r="H243" s="5"/>
      <c r="K243" s="12"/>
      <c r="L243" s="12"/>
      <c r="M243" s="13"/>
      <c r="N243" s="13"/>
      <c r="O243" s="14"/>
      <c r="P243" s="13"/>
      <c r="Q243" s="12"/>
      <c r="R243" s="12"/>
      <c r="S243" s="12"/>
      <c r="T243" s="12"/>
      <c r="U243" s="13"/>
      <c r="W243" s="15"/>
    </row>
    <row r="244" spans="6:23">
      <c r="F244" s="11"/>
      <c r="H244" s="5"/>
      <c r="K244" s="12"/>
      <c r="L244" s="12"/>
      <c r="M244" s="13"/>
      <c r="N244" s="13"/>
      <c r="O244" s="14"/>
      <c r="P244" s="13"/>
      <c r="Q244" s="12"/>
      <c r="R244" s="12"/>
      <c r="S244" s="12"/>
      <c r="T244" s="12"/>
      <c r="U244" s="13"/>
      <c r="W244" s="15"/>
    </row>
    <row r="245" spans="6:23">
      <c r="F245" s="11"/>
      <c r="H245" s="5"/>
      <c r="K245" s="12"/>
      <c r="L245" s="12"/>
      <c r="M245" s="13"/>
      <c r="N245" s="13"/>
      <c r="O245" s="14"/>
      <c r="P245" s="13"/>
      <c r="Q245" s="12"/>
      <c r="R245" s="12"/>
      <c r="S245" s="12"/>
      <c r="T245" s="12"/>
      <c r="U245" s="13"/>
      <c r="W245" s="15"/>
    </row>
    <row r="246" spans="6:23">
      <c r="F246" s="11"/>
      <c r="H246" s="5"/>
      <c r="K246" s="12"/>
      <c r="L246" s="12"/>
      <c r="M246" s="13"/>
      <c r="N246" s="13"/>
      <c r="O246" s="14"/>
      <c r="P246" s="13"/>
      <c r="Q246" s="12"/>
      <c r="R246" s="12"/>
      <c r="S246" s="12"/>
      <c r="T246" s="12"/>
      <c r="U246" s="13"/>
      <c r="W246" s="15"/>
    </row>
    <row r="247" spans="6:23">
      <c r="F247" s="11"/>
      <c r="H247" s="5"/>
      <c r="K247" s="12"/>
      <c r="L247" s="12"/>
      <c r="M247" s="13"/>
      <c r="N247" s="13"/>
      <c r="O247" s="14"/>
      <c r="P247" s="13"/>
      <c r="Q247" s="12"/>
      <c r="R247" s="12"/>
      <c r="S247" s="12"/>
      <c r="T247" s="12"/>
      <c r="U247" s="13"/>
      <c r="W247" s="15"/>
    </row>
    <row r="248" spans="6:23">
      <c r="F248" s="11"/>
      <c r="H248" s="5"/>
      <c r="K248" s="12"/>
      <c r="L248" s="12"/>
      <c r="M248" s="13"/>
      <c r="N248" s="13"/>
      <c r="O248" s="14"/>
      <c r="P248" s="13"/>
      <c r="Q248" s="12"/>
      <c r="R248" s="12"/>
      <c r="S248" s="12"/>
      <c r="T248" s="12"/>
      <c r="U248" s="13"/>
      <c r="W248" s="15"/>
    </row>
    <row r="249" spans="6:23">
      <c r="F249" s="11"/>
      <c r="H249" s="5"/>
      <c r="K249" s="12"/>
      <c r="L249" s="12"/>
      <c r="M249" s="13"/>
      <c r="N249" s="13"/>
      <c r="O249" s="14"/>
      <c r="P249" s="13"/>
      <c r="Q249" s="12"/>
      <c r="R249" s="12"/>
      <c r="S249" s="12"/>
      <c r="T249" s="12"/>
      <c r="U249" s="13"/>
      <c r="W249" s="15"/>
    </row>
    <row r="250" spans="6:23">
      <c r="F250" s="11"/>
      <c r="H250" s="5"/>
      <c r="K250" s="12"/>
      <c r="L250" s="12"/>
      <c r="M250" s="13"/>
      <c r="N250" s="13"/>
      <c r="O250" s="14"/>
      <c r="P250" s="13"/>
      <c r="Q250" s="12"/>
      <c r="R250" s="12"/>
      <c r="S250" s="12"/>
      <c r="T250" s="12"/>
      <c r="U250" s="13"/>
      <c r="W250" s="15"/>
    </row>
    <row r="251" spans="6:23">
      <c r="F251" s="11"/>
      <c r="H251" s="5"/>
      <c r="K251" s="12"/>
      <c r="L251" s="12"/>
      <c r="M251" s="13"/>
      <c r="N251" s="13"/>
      <c r="O251" s="14"/>
      <c r="P251" s="13"/>
      <c r="Q251" s="12"/>
      <c r="R251" s="12"/>
      <c r="S251" s="12"/>
      <c r="T251" s="12"/>
      <c r="U251" s="13"/>
      <c r="W251" s="15"/>
    </row>
    <row r="252" spans="6:23">
      <c r="F252" s="11"/>
      <c r="H252" s="5"/>
      <c r="K252" s="12"/>
      <c r="L252" s="12"/>
      <c r="M252" s="13"/>
      <c r="N252" s="13"/>
      <c r="O252" s="14"/>
      <c r="P252" s="13"/>
      <c r="Q252" s="12"/>
      <c r="R252" s="12"/>
      <c r="S252" s="12"/>
      <c r="T252" s="12"/>
      <c r="U252" s="13"/>
      <c r="W252" s="15"/>
    </row>
    <row r="253" spans="6:23">
      <c r="F253" s="11"/>
      <c r="H253" s="5"/>
      <c r="K253" s="12"/>
      <c r="L253" s="12"/>
      <c r="M253" s="13"/>
      <c r="N253" s="13"/>
      <c r="O253" s="14"/>
      <c r="P253" s="13"/>
      <c r="Q253" s="12"/>
      <c r="R253" s="12"/>
      <c r="S253" s="12"/>
      <c r="T253" s="12"/>
      <c r="U253" s="13"/>
      <c r="W253" s="15"/>
    </row>
    <row r="254" spans="6:23">
      <c r="F254" s="11"/>
      <c r="H254" s="5"/>
      <c r="K254" s="12"/>
      <c r="L254" s="12"/>
      <c r="M254" s="13"/>
      <c r="N254" s="13"/>
      <c r="O254" s="14"/>
      <c r="P254" s="13"/>
      <c r="Q254" s="12"/>
      <c r="R254" s="12"/>
      <c r="S254" s="12"/>
      <c r="T254" s="12"/>
      <c r="U254" s="13"/>
      <c r="W254" s="15"/>
    </row>
    <row r="255" spans="6:23">
      <c r="F255" s="11"/>
      <c r="H255" s="5"/>
      <c r="K255" s="12"/>
      <c r="L255" s="12"/>
      <c r="M255" s="13"/>
      <c r="N255" s="13"/>
      <c r="O255" s="14"/>
      <c r="P255" s="13"/>
      <c r="Q255" s="12"/>
      <c r="R255" s="12"/>
      <c r="S255" s="12"/>
      <c r="T255" s="12"/>
      <c r="U255" s="13"/>
      <c r="W255" s="15"/>
    </row>
    <row r="256" spans="6:23">
      <c r="F256" s="11"/>
      <c r="H256" s="5"/>
      <c r="K256" s="12"/>
      <c r="L256" s="12"/>
      <c r="M256" s="13"/>
      <c r="N256" s="13"/>
      <c r="O256" s="14"/>
      <c r="P256" s="13"/>
      <c r="Q256" s="12"/>
      <c r="R256" s="12"/>
      <c r="S256" s="12"/>
      <c r="T256" s="12"/>
      <c r="U256" s="13"/>
      <c r="W256" s="15"/>
    </row>
    <row r="257" spans="6:23">
      <c r="F257" s="11"/>
      <c r="H257" s="5"/>
      <c r="K257" s="12"/>
      <c r="L257" s="12"/>
      <c r="M257" s="13"/>
      <c r="N257" s="13"/>
      <c r="O257" s="14"/>
      <c r="P257" s="13"/>
      <c r="Q257" s="12"/>
      <c r="R257" s="12"/>
      <c r="S257" s="12"/>
      <c r="T257" s="12"/>
      <c r="U257" s="13"/>
      <c r="W257" s="15"/>
    </row>
    <row r="258" spans="6:23">
      <c r="F258" s="11"/>
      <c r="H258" s="5"/>
      <c r="K258" s="12"/>
      <c r="L258" s="12"/>
      <c r="M258" s="13"/>
      <c r="N258" s="13"/>
      <c r="O258" s="14"/>
      <c r="P258" s="13"/>
      <c r="Q258" s="12"/>
      <c r="R258" s="12"/>
      <c r="S258" s="12"/>
      <c r="T258" s="12"/>
      <c r="U258" s="13"/>
      <c r="W258" s="15"/>
    </row>
    <row r="259" spans="6:23">
      <c r="F259" s="11"/>
      <c r="H259" s="5"/>
      <c r="K259" s="12"/>
      <c r="L259" s="12"/>
      <c r="M259" s="13"/>
      <c r="N259" s="13"/>
      <c r="O259" s="14"/>
      <c r="P259" s="13"/>
      <c r="Q259" s="12"/>
      <c r="R259" s="12"/>
      <c r="S259" s="12"/>
      <c r="T259" s="12"/>
      <c r="U259" s="13"/>
      <c r="W259" s="15"/>
    </row>
    <row r="260" spans="6:23">
      <c r="F260" s="11"/>
      <c r="H260" s="5"/>
      <c r="K260" s="12"/>
      <c r="L260" s="12"/>
      <c r="M260" s="13"/>
      <c r="N260" s="13"/>
      <c r="O260" s="14"/>
      <c r="P260" s="13"/>
      <c r="Q260" s="12"/>
      <c r="R260" s="12"/>
      <c r="S260" s="12"/>
      <c r="T260" s="12"/>
      <c r="U260" s="13"/>
      <c r="W260" s="15"/>
    </row>
    <row r="261" spans="6:23">
      <c r="F261" s="11"/>
      <c r="H261" s="5"/>
      <c r="K261" s="12"/>
      <c r="L261" s="12"/>
      <c r="M261" s="13"/>
      <c r="N261" s="13"/>
      <c r="O261" s="14"/>
      <c r="P261" s="13"/>
      <c r="Q261" s="12"/>
      <c r="R261" s="12"/>
      <c r="S261" s="12"/>
      <c r="T261" s="12"/>
      <c r="U261" s="13"/>
      <c r="W261" s="15"/>
    </row>
    <row r="262" spans="6:23">
      <c r="F262" s="11"/>
      <c r="H262" s="5"/>
      <c r="K262" s="12"/>
      <c r="L262" s="12"/>
      <c r="M262" s="13"/>
      <c r="N262" s="13"/>
      <c r="O262" s="14"/>
      <c r="P262" s="13"/>
      <c r="Q262" s="12"/>
      <c r="R262" s="12"/>
      <c r="S262" s="12"/>
      <c r="T262" s="12"/>
      <c r="U262" s="13"/>
      <c r="W262" s="15"/>
    </row>
    <row r="263" spans="6:23">
      <c r="F263" s="11"/>
      <c r="H263" s="5"/>
      <c r="K263" s="12"/>
      <c r="L263" s="12"/>
      <c r="M263" s="13"/>
      <c r="N263" s="13"/>
      <c r="O263" s="14"/>
      <c r="P263" s="13"/>
      <c r="Q263" s="12"/>
      <c r="R263" s="12"/>
      <c r="S263" s="12"/>
      <c r="T263" s="12"/>
      <c r="U263" s="13"/>
      <c r="W263" s="15"/>
    </row>
    <row r="264" spans="6:23">
      <c r="F264" s="11"/>
      <c r="H264" s="5"/>
      <c r="K264" s="12"/>
      <c r="L264" s="12"/>
      <c r="M264" s="13"/>
      <c r="N264" s="13"/>
      <c r="O264" s="14"/>
      <c r="P264" s="13"/>
      <c r="Q264" s="12"/>
      <c r="R264" s="12"/>
      <c r="S264" s="12"/>
      <c r="T264" s="12"/>
      <c r="U264" s="13"/>
      <c r="W264" s="15"/>
    </row>
    <row r="265" spans="6:23">
      <c r="F265" s="11"/>
      <c r="H265" s="5"/>
      <c r="K265" s="12"/>
      <c r="L265" s="12"/>
      <c r="M265" s="13"/>
      <c r="N265" s="13"/>
      <c r="O265" s="14"/>
      <c r="P265" s="13"/>
      <c r="Q265" s="12"/>
      <c r="R265" s="12"/>
      <c r="S265" s="12"/>
      <c r="T265" s="12"/>
      <c r="U265" s="13"/>
      <c r="W265" s="15"/>
    </row>
    <row r="266" spans="6:23">
      <c r="F266" s="11"/>
      <c r="H266" s="5"/>
      <c r="K266" s="12"/>
      <c r="L266" s="12"/>
      <c r="M266" s="13"/>
      <c r="N266" s="13"/>
      <c r="O266" s="14"/>
      <c r="P266" s="13"/>
      <c r="Q266" s="12"/>
      <c r="R266" s="12"/>
      <c r="S266" s="12"/>
      <c r="T266" s="12"/>
      <c r="U266" s="13"/>
      <c r="W266" s="15"/>
    </row>
    <row r="267" spans="6:23">
      <c r="F267" s="11"/>
      <c r="H267" s="5"/>
      <c r="K267" s="12"/>
      <c r="L267" s="12"/>
      <c r="M267" s="13"/>
      <c r="N267" s="13"/>
      <c r="O267" s="14"/>
      <c r="P267" s="13"/>
      <c r="Q267" s="12"/>
      <c r="R267" s="12"/>
      <c r="S267" s="12"/>
      <c r="T267" s="12"/>
      <c r="U267" s="13"/>
      <c r="W267" s="15"/>
    </row>
    <row r="268" spans="6:23">
      <c r="F268" s="11"/>
      <c r="H268" s="5"/>
      <c r="K268" s="12"/>
      <c r="L268" s="12"/>
      <c r="M268" s="13"/>
      <c r="N268" s="13"/>
      <c r="O268" s="14"/>
      <c r="P268" s="13"/>
      <c r="Q268" s="12"/>
      <c r="R268" s="12"/>
      <c r="S268" s="12"/>
      <c r="T268" s="12"/>
      <c r="U268" s="13"/>
      <c r="W268" s="15"/>
    </row>
    <row r="269" spans="6:23">
      <c r="F269" s="11"/>
      <c r="H269" s="5"/>
      <c r="K269" s="12"/>
      <c r="L269" s="12"/>
      <c r="M269" s="13"/>
      <c r="N269" s="13"/>
      <c r="O269" s="14"/>
      <c r="P269" s="13"/>
      <c r="Q269" s="12"/>
      <c r="R269" s="12"/>
      <c r="S269" s="12"/>
      <c r="T269" s="12"/>
      <c r="U269" s="13"/>
      <c r="W269" s="15"/>
    </row>
    <row r="270" spans="6:23">
      <c r="F270" s="11"/>
      <c r="H270" s="5"/>
      <c r="K270" s="12"/>
      <c r="L270" s="12"/>
      <c r="M270" s="13"/>
      <c r="N270" s="13"/>
      <c r="O270" s="14"/>
      <c r="P270" s="13"/>
      <c r="Q270" s="12"/>
      <c r="R270" s="12"/>
      <c r="S270" s="12"/>
      <c r="T270" s="12"/>
      <c r="U270" s="13"/>
      <c r="W270" s="15"/>
    </row>
    <row r="271" spans="6:23">
      <c r="F271" s="11"/>
      <c r="H271" s="5"/>
      <c r="K271" s="12"/>
      <c r="L271" s="12"/>
      <c r="M271" s="13"/>
      <c r="N271" s="13"/>
      <c r="O271" s="14"/>
      <c r="P271" s="13"/>
      <c r="Q271" s="12"/>
      <c r="R271" s="12"/>
      <c r="S271" s="12"/>
      <c r="T271" s="12"/>
      <c r="U271" s="13"/>
      <c r="W271" s="15"/>
    </row>
    <row r="272" spans="6:23">
      <c r="F272" s="11"/>
      <c r="H272" s="5"/>
      <c r="K272" s="12"/>
      <c r="L272" s="12"/>
      <c r="M272" s="13"/>
      <c r="N272" s="13"/>
      <c r="O272" s="14"/>
      <c r="P272" s="13"/>
      <c r="Q272" s="12"/>
      <c r="R272" s="12"/>
      <c r="S272" s="12"/>
      <c r="T272" s="12"/>
      <c r="U272" s="13"/>
      <c r="W272" s="15"/>
    </row>
    <row r="273" spans="6:23">
      <c r="F273" s="11"/>
      <c r="H273" s="5"/>
      <c r="K273" s="12"/>
      <c r="L273" s="12"/>
      <c r="M273" s="13"/>
      <c r="N273" s="13"/>
      <c r="O273" s="14"/>
      <c r="P273" s="13"/>
      <c r="Q273" s="12"/>
      <c r="R273" s="12"/>
      <c r="S273" s="12"/>
      <c r="T273" s="12"/>
      <c r="U273" s="13"/>
      <c r="W273" s="15"/>
    </row>
    <row r="274" spans="6:23">
      <c r="F274" s="11"/>
      <c r="H274" s="5"/>
      <c r="K274" s="12"/>
      <c r="L274" s="12"/>
      <c r="M274" s="13"/>
      <c r="N274" s="13"/>
      <c r="O274" s="14"/>
      <c r="P274" s="13"/>
      <c r="Q274" s="12"/>
      <c r="R274" s="12"/>
      <c r="S274" s="12"/>
      <c r="T274" s="12"/>
      <c r="U274" s="13"/>
      <c r="W274" s="15"/>
    </row>
    <row r="275" spans="6:23">
      <c r="F275" s="11"/>
      <c r="H275" s="5"/>
      <c r="K275" s="12"/>
      <c r="L275" s="12"/>
      <c r="M275" s="13"/>
      <c r="N275" s="13"/>
      <c r="O275" s="14"/>
      <c r="P275" s="13"/>
      <c r="Q275" s="12"/>
      <c r="R275" s="12"/>
      <c r="S275" s="12"/>
      <c r="T275" s="12"/>
      <c r="U275" s="13"/>
      <c r="W275" s="15"/>
    </row>
    <row r="276" spans="6:23">
      <c r="F276" s="11"/>
      <c r="H276" s="5"/>
      <c r="K276" s="12"/>
      <c r="L276" s="12"/>
      <c r="M276" s="13"/>
      <c r="N276" s="13"/>
      <c r="O276" s="14"/>
      <c r="P276" s="13"/>
      <c r="Q276" s="12"/>
      <c r="R276" s="12"/>
      <c r="S276" s="12"/>
      <c r="T276" s="12"/>
      <c r="U276" s="13"/>
      <c r="W276" s="15"/>
    </row>
    <row r="277" spans="6:23">
      <c r="F277" s="11"/>
      <c r="H277" s="5"/>
      <c r="K277" s="12"/>
      <c r="L277" s="12"/>
      <c r="M277" s="13"/>
      <c r="N277" s="13"/>
      <c r="O277" s="14"/>
      <c r="P277" s="13"/>
      <c r="Q277" s="12"/>
      <c r="R277" s="12"/>
      <c r="S277" s="12"/>
      <c r="T277" s="12"/>
      <c r="U277" s="13"/>
      <c r="W277" s="15"/>
    </row>
    <row r="278" spans="6:23">
      <c r="F278" s="11"/>
      <c r="H278" s="5"/>
      <c r="K278" s="12"/>
      <c r="L278" s="12"/>
      <c r="M278" s="13"/>
      <c r="N278" s="13"/>
      <c r="O278" s="14"/>
      <c r="P278" s="13"/>
      <c r="Q278" s="12"/>
      <c r="R278" s="12"/>
      <c r="S278" s="12"/>
      <c r="T278" s="12"/>
      <c r="U278" s="13"/>
      <c r="W278" s="15"/>
    </row>
    <row r="279" spans="6:23">
      <c r="F279" s="11"/>
      <c r="H279" s="5"/>
      <c r="K279" s="12"/>
      <c r="L279" s="12"/>
      <c r="M279" s="13"/>
      <c r="N279" s="13"/>
      <c r="O279" s="14"/>
      <c r="P279" s="13"/>
      <c r="Q279" s="12"/>
      <c r="R279" s="12"/>
      <c r="S279" s="12"/>
      <c r="T279" s="12"/>
      <c r="U279" s="13"/>
      <c r="W279" s="15"/>
    </row>
    <row r="280" spans="6:23">
      <c r="F280" s="11"/>
      <c r="H280" s="5"/>
      <c r="K280" s="12"/>
      <c r="L280" s="12"/>
      <c r="M280" s="13"/>
      <c r="N280" s="13"/>
      <c r="O280" s="14"/>
      <c r="P280" s="13"/>
      <c r="Q280" s="12"/>
      <c r="R280" s="12"/>
      <c r="S280" s="12"/>
      <c r="T280" s="12"/>
      <c r="U280" s="13"/>
      <c r="W280" s="15"/>
    </row>
    <row r="281" spans="6:23">
      <c r="F281" s="11"/>
      <c r="H281" s="5"/>
      <c r="K281" s="12"/>
      <c r="L281" s="12"/>
      <c r="M281" s="13"/>
      <c r="N281" s="13"/>
      <c r="O281" s="14"/>
      <c r="P281" s="13"/>
      <c r="Q281" s="12"/>
      <c r="R281" s="12"/>
      <c r="S281" s="12"/>
      <c r="T281" s="12"/>
      <c r="U281" s="13"/>
      <c r="W281" s="15"/>
    </row>
    <row r="282" spans="6:23">
      <c r="F282" s="11"/>
      <c r="H282" s="5"/>
      <c r="K282" s="12"/>
      <c r="L282" s="12"/>
      <c r="M282" s="13"/>
      <c r="N282" s="13"/>
      <c r="O282" s="14"/>
      <c r="P282" s="13"/>
      <c r="Q282" s="12"/>
      <c r="R282" s="12"/>
      <c r="S282" s="12"/>
      <c r="T282" s="12"/>
      <c r="U282" s="13"/>
      <c r="W282" s="15"/>
    </row>
    <row r="283" spans="6:23">
      <c r="F283" s="11"/>
      <c r="H283" s="5"/>
      <c r="K283" s="12"/>
      <c r="L283" s="12"/>
      <c r="M283" s="13"/>
      <c r="N283" s="13"/>
      <c r="O283" s="14"/>
      <c r="P283" s="13"/>
      <c r="Q283" s="12"/>
      <c r="R283" s="12"/>
      <c r="S283" s="12"/>
      <c r="T283" s="12"/>
      <c r="U283" s="13"/>
      <c r="W283" s="15"/>
    </row>
    <row r="284" spans="6:23">
      <c r="F284" s="11"/>
      <c r="H284" s="5"/>
      <c r="K284" s="12"/>
      <c r="L284" s="12"/>
      <c r="M284" s="13"/>
      <c r="N284" s="13"/>
      <c r="O284" s="14"/>
      <c r="P284" s="13"/>
      <c r="Q284" s="12"/>
      <c r="R284" s="12"/>
      <c r="S284" s="12"/>
      <c r="T284" s="12"/>
      <c r="U284" s="13"/>
      <c r="W284" s="15"/>
    </row>
    <row r="285" spans="6:23">
      <c r="F285" s="11"/>
      <c r="H285" s="5"/>
      <c r="K285" s="12"/>
      <c r="L285" s="12"/>
      <c r="M285" s="13"/>
      <c r="N285" s="13"/>
      <c r="O285" s="14"/>
      <c r="P285" s="13"/>
      <c r="Q285" s="12"/>
      <c r="R285" s="12"/>
      <c r="S285" s="12"/>
      <c r="T285" s="12"/>
      <c r="U285" s="13"/>
      <c r="W285" s="15"/>
    </row>
    <row r="286" spans="6:23">
      <c r="F286" s="11"/>
      <c r="H286" s="5"/>
      <c r="K286" s="12"/>
      <c r="L286" s="12"/>
      <c r="M286" s="13"/>
      <c r="N286" s="13"/>
      <c r="O286" s="14"/>
      <c r="P286" s="13"/>
      <c r="Q286" s="12"/>
      <c r="R286" s="12"/>
      <c r="S286" s="12"/>
      <c r="T286" s="12"/>
      <c r="U286" s="13"/>
      <c r="W286" s="15"/>
    </row>
    <row r="287" spans="6:23">
      <c r="F287" s="11"/>
      <c r="H287" s="5"/>
      <c r="K287" s="12"/>
      <c r="L287" s="12"/>
      <c r="M287" s="13"/>
      <c r="N287" s="13"/>
      <c r="O287" s="14"/>
      <c r="P287" s="13"/>
      <c r="Q287" s="12"/>
      <c r="R287" s="12"/>
      <c r="S287" s="12"/>
      <c r="T287" s="12"/>
      <c r="U287" s="13"/>
      <c r="W287" s="15"/>
    </row>
    <row r="288" spans="6:23">
      <c r="F288" s="11"/>
      <c r="H288" s="5"/>
      <c r="K288" s="12"/>
      <c r="L288" s="12"/>
      <c r="M288" s="13"/>
      <c r="N288" s="13"/>
      <c r="O288" s="14"/>
      <c r="P288" s="13"/>
      <c r="Q288" s="12"/>
      <c r="R288" s="12"/>
      <c r="S288" s="12"/>
      <c r="T288" s="12"/>
      <c r="U288" s="13"/>
      <c r="W288" s="15"/>
    </row>
    <row r="289" spans="3:24">
      <c r="F289" s="11"/>
      <c r="H289" s="5"/>
      <c r="K289" s="12"/>
      <c r="L289" s="12"/>
      <c r="M289" s="13"/>
      <c r="N289" s="13"/>
      <c r="O289" s="14"/>
      <c r="P289" s="13"/>
      <c r="Q289" s="12"/>
      <c r="R289" s="12"/>
      <c r="S289" s="12"/>
      <c r="T289" s="12"/>
      <c r="U289" s="13"/>
      <c r="W289" s="15"/>
    </row>
    <row r="290" spans="3:24" ht="15">
      <c r="C290" s="16"/>
      <c r="D290" s="16"/>
      <c r="E290" s="16"/>
      <c r="F290" s="16"/>
      <c r="G290" s="16"/>
      <c r="H290" s="16"/>
      <c r="I290" s="16"/>
      <c r="J290" s="16"/>
      <c r="K290" s="19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3:24" ht="15">
      <c r="C291" s="16"/>
      <c r="D291" s="16"/>
      <c r="E291" s="16"/>
      <c r="F291" s="16"/>
      <c r="G291" s="16"/>
      <c r="H291" s="16"/>
      <c r="I291" s="16"/>
      <c r="J291" s="16"/>
      <c r="K291" s="19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3:24" ht="15">
      <c r="C292" s="16"/>
      <c r="D292" s="16"/>
      <c r="E292" s="16"/>
      <c r="F292" s="16"/>
      <c r="G292" s="16"/>
      <c r="H292" s="16"/>
      <c r="I292" s="16"/>
      <c r="J292" s="16"/>
      <c r="K292" s="19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3:24" ht="15">
      <c r="C293" s="16"/>
      <c r="D293" s="16"/>
      <c r="E293" s="16"/>
      <c r="F293" s="16"/>
      <c r="G293" s="16"/>
      <c r="H293" s="16"/>
      <c r="I293" s="16"/>
      <c r="J293" s="16"/>
      <c r="K293" s="19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3:24" ht="15">
      <c r="C294" s="16"/>
      <c r="D294" s="16"/>
      <c r="E294" s="16"/>
      <c r="F294" s="16"/>
      <c r="G294" s="16"/>
      <c r="H294" s="16"/>
      <c r="I294" s="16"/>
      <c r="J294" s="16"/>
      <c r="K294" s="19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3:24" ht="15">
      <c r="C295" s="16"/>
      <c r="D295" s="16"/>
      <c r="E295" s="16"/>
      <c r="F295" s="16"/>
      <c r="G295" s="16"/>
      <c r="H295" s="16"/>
      <c r="I295" s="16"/>
      <c r="J295" s="16"/>
      <c r="K295" s="19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3:24" ht="15">
      <c r="C296" s="16"/>
      <c r="D296" s="16"/>
      <c r="E296" s="16"/>
      <c r="F296" s="16"/>
      <c r="G296" s="16"/>
      <c r="H296" s="16"/>
      <c r="I296" s="16"/>
      <c r="J296" s="16"/>
      <c r="K296" s="19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3:24" ht="15">
      <c r="C297" s="16"/>
      <c r="D297" s="16"/>
      <c r="E297" s="16"/>
      <c r="F297" s="16"/>
      <c r="G297" s="16"/>
      <c r="H297" s="16"/>
      <c r="I297" s="16"/>
      <c r="J297" s="16"/>
      <c r="K297" s="19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3:24" ht="15">
      <c r="C298" s="16"/>
      <c r="D298" s="16"/>
      <c r="E298" s="16"/>
      <c r="F298" s="16"/>
      <c r="G298" s="16"/>
      <c r="H298" s="16"/>
      <c r="I298" s="16"/>
      <c r="J298" s="16"/>
      <c r="K298" s="19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3:24" ht="15">
      <c r="C299" s="16"/>
      <c r="D299" s="16"/>
      <c r="E299" s="16"/>
      <c r="F299" s="16"/>
      <c r="G299" s="16"/>
      <c r="H299" s="16"/>
      <c r="I299" s="16"/>
      <c r="J299" s="16"/>
      <c r="K299" s="19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3:24" ht="15">
      <c r="C300" s="16"/>
      <c r="D300" s="16"/>
      <c r="E300" s="16"/>
      <c r="F300" s="16"/>
      <c r="G300" s="16"/>
      <c r="H300" s="16"/>
      <c r="I300" s="16"/>
      <c r="J300" s="16"/>
      <c r="K300" s="19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3:24" ht="15">
      <c r="C301" s="16"/>
      <c r="D301" s="16"/>
      <c r="E301" s="16"/>
      <c r="F301" s="16"/>
      <c r="G301" s="16"/>
      <c r="H301" s="16"/>
      <c r="I301" s="16"/>
      <c r="J301" s="16"/>
      <c r="K301" s="19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3:24" ht="15">
      <c r="C302" s="16"/>
      <c r="D302" s="16"/>
      <c r="E302" s="16"/>
      <c r="F302" s="16"/>
      <c r="G302" s="16"/>
      <c r="H302" s="16"/>
      <c r="I302" s="16"/>
      <c r="J302" s="16"/>
      <c r="K302" s="19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3:24" ht="15">
      <c r="C303" s="16"/>
      <c r="D303" s="16"/>
      <c r="E303" s="16"/>
      <c r="F303" s="16"/>
      <c r="G303" s="16"/>
      <c r="H303" s="16"/>
      <c r="I303" s="16"/>
      <c r="J303" s="16"/>
      <c r="K303" s="19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3:24" ht="15">
      <c r="C304" s="16"/>
      <c r="D304" s="16"/>
      <c r="E304" s="16"/>
      <c r="F304" s="16"/>
      <c r="G304" s="16"/>
      <c r="H304" s="16"/>
      <c r="I304" s="16"/>
      <c r="J304" s="16"/>
      <c r="K304" s="19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3:24" ht="15">
      <c r="C305" s="16"/>
      <c r="D305" s="16"/>
      <c r="E305" s="16"/>
      <c r="F305" s="16"/>
      <c r="G305" s="16"/>
      <c r="H305" s="16"/>
      <c r="I305" s="16"/>
      <c r="J305" s="16"/>
      <c r="K305" s="19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3:24" ht="15">
      <c r="C306" s="16"/>
      <c r="D306" s="16"/>
      <c r="E306" s="16"/>
      <c r="F306" s="16"/>
      <c r="G306" s="16"/>
      <c r="H306" s="16"/>
      <c r="I306" s="16"/>
      <c r="J306" s="16"/>
      <c r="K306" s="19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3:24" ht="15">
      <c r="C307" s="16"/>
      <c r="D307" s="16"/>
      <c r="E307" s="16"/>
      <c r="F307" s="16"/>
      <c r="G307" s="16"/>
      <c r="H307" s="16"/>
      <c r="I307" s="16"/>
      <c r="J307" s="16"/>
      <c r="K307" s="19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3:24" ht="15">
      <c r="C308" s="16"/>
      <c r="D308" s="16"/>
      <c r="E308" s="16"/>
      <c r="F308" s="16"/>
      <c r="G308" s="16"/>
      <c r="H308" s="16"/>
      <c r="I308" s="16"/>
      <c r="J308" s="16"/>
      <c r="K308" s="19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3:24" ht="15">
      <c r="C309" s="16"/>
      <c r="D309" s="16"/>
      <c r="E309" s="16"/>
      <c r="F309" s="16"/>
      <c r="G309" s="16"/>
      <c r="H309" s="16"/>
      <c r="I309" s="16"/>
      <c r="J309" s="16"/>
      <c r="K309" s="19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3:24" ht="15">
      <c r="C310" s="16"/>
      <c r="D310" s="16"/>
      <c r="E310" s="16"/>
      <c r="F310" s="16"/>
      <c r="G310" s="16"/>
      <c r="H310" s="16"/>
      <c r="I310" s="16"/>
      <c r="J310" s="16"/>
      <c r="K310" s="19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3:24" ht="15">
      <c r="C311" s="16"/>
      <c r="D311" s="16"/>
      <c r="E311" s="16"/>
      <c r="F311" s="16"/>
      <c r="G311" s="16"/>
      <c r="H311" s="16"/>
      <c r="I311" s="16"/>
      <c r="J311" s="16"/>
      <c r="K311" s="19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3:24" ht="15">
      <c r="C312" s="16"/>
      <c r="D312" s="16"/>
      <c r="E312" s="16"/>
      <c r="F312" s="16"/>
      <c r="G312" s="16"/>
      <c r="H312" s="16"/>
      <c r="I312" s="16"/>
      <c r="J312" s="16"/>
      <c r="K312" s="19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3:24" ht="15">
      <c r="C313" s="16"/>
      <c r="D313" s="16"/>
      <c r="E313" s="16"/>
      <c r="F313" s="16"/>
      <c r="G313" s="16"/>
      <c r="H313" s="16"/>
      <c r="I313" s="16"/>
      <c r="J313" s="16"/>
      <c r="K313" s="19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3:24" ht="15">
      <c r="C314" s="16"/>
      <c r="D314" s="16"/>
      <c r="E314" s="16"/>
      <c r="F314" s="16"/>
      <c r="G314" s="16"/>
      <c r="H314" s="16"/>
      <c r="I314" s="16"/>
      <c r="J314" s="16"/>
      <c r="K314" s="19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3:24" ht="15">
      <c r="C315" s="16"/>
      <c r="D315" s="16"/>
      <c r="E315" s="16"/>
      <c r="F315" s="16"/>
      <c r="G315" s="16"/>
      <c r="H315" s="16"/>
      <c r="I315" s="16"/>
      <c r="J315" s="16"/>
      <c r="K315" s="19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3:24" ht="15">
      <c r="C316" s="16"/>
      <c r="D316" s="16"/>
      <c r="E316" s="16"/>
      <c r="F316" s="16"/>
      <c r="G316" s="16"/>
      <c r="H316" s="16"/>
      <c r="I316" s="16"/>
      <c r="J316" s="16"/>
      <c r="K316" s="19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3:24" ht="15">
      <c r="C317" s="16"/>
      <c r="D317" s="16"/>
      <c r="E317" s="16"/>
      <c r="F317" s="16"/>
      <c r="G317" s="16"/>
      <c r="H317" s="16"/>
      <c r="I317" s="16"/>
      <c r="J317" s="16"/>
      <c r="K317" s="19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3:24" ht="15">
      <c r="C318" s="16"/>
      <c r="D318" s="16"/>
      <c r="E318" s="16"/>
      <c r="F318" s="16"/>
      <c r="G318" s="16"/>
      <c r="H318" s="16"/>
      <c r="I318" s="16"/>
      <c r="J318" s="16"/>
      <c r="K318" s="19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3:24" ht="15">
      <c r="C319" s="16"/>
      <c r="D319" s="16"/>
      <c r="E319" s="16"/>
      <c r="F319" s="16"/>
      <c r="G319" s="16"/>
      <c r="H319" s="16"/>
      <c r="I319" s="16"/>
      <c r="J319" s="16"/>
      <c r="K319" s="19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3:24" ht="15">
      <c r="C320" s="16"/>
      <c r="D320" s="16"/>
      <c r="E320" s="16"/>
      <c r="F320" s="16"/>
      <c r="G320" s="16"/>
      <c r="H320" s="16"/>
      <c r="I320" s="16"/>
      <c r="J320" s="16"/>
      <c r="K320" s="19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3:24" ht="15">
      <c r="C321" s="16"/>
      <c r="D321" s="16"/>
      <c r="E321" s="16"/>
      <c r="F321" s="16"/>
      <c r="G321" s="16"/>
      <c r="H321" s="16"/>
      <c r="I321" s="16"/>
      <c r="J321" s="16"/>
      <c r="K321" s="19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3:24" ht="15">
      <c r="C322" s="16"/>
      <c r="D322" s="16"/>
      <c r="E322" s="16"/>
      <c r="F322" s="16"/>
      <c r="G322" s="16"/>
      <c r="H322" s="16"/>
      <c r="I322" s="16"/>
      <c r="J322" s="16"/>
      <c r="K322" s="19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3:24" ht="15">
      <c r="C323" s="16"/>
      <c r="D323" s="16"/>
      <c r="E323" s="16"/>
      <c r="F323" s="16"/>
      <c r="G323" s="16"/>
      <c r="H323" s="16"/>
      <c r="I323" s="16"/>
      <c r="J323" s="16"/>
      <c r="K323" s="19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3:24" ht="15">
      <c r="C324" s="16"/>
      <c r="D324" s="16"/>
      <c r="E324" s="16"/>
      <c r="F324" s="16"/>
      <c r="G324" s="16"/>
      <c r="H324" s="16"/>
      <c r="I324" s="16"/>
      <c r="J324" s="16"/>
      <c r="K324" s="19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3:24" ht="15">
      <c r="C325" s="16"/>
      <c r="D325" s="16"/>
      <c r="E325" s="16"/>
      <c r="F325" s="16"/>
      <c r="G325" s="16"/>
      <c r="H325" s="16"/>
      <c r="I325" s="16"/>
      <c r="J325" s="16"/>
      <c r="K325" s="19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3:24" ht="15">
      <c r="C326" s="16"/>
      <c r="D326" s="16"/>
      <c r="E326" s="16"/>
      <c r="F326" s="16"/>
      <c r="G326" s="16"/>
      <c r="H326" s="16"/>
      <c r="I326" s="16"/>
      <c r="J326" s="16"/>
      <c r="K326" s="19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3:24" ht="15">
      <c r="C327" s="16"/>
      <c r="D327" s="16"/>
      <c r="E327" s="16"/>
      <c r="F327" s="16"/>
      <c r="G327" s="16"/>
      <c r="H327" s="16"/>
      <c r="I327" s="16"/>
      <c r="J327" s="16"/>
      <c r="K327" s="19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3:24" ht="15">
      <c r="C328" s="16"/>
      <c r="D328" s="16"/>
      <c r="E328" s="16"/>
      <c r="F328" s="16"/>
      <c r="G328" s="16"/>
      <c r="H328" s="16"/>
      <c r="I328" s="16"/>
      <c r="J328" s="16"/>
      <c r="K328" s="19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3:24" ht="15">
      <c r="C329" s="16"/>
      <c r="D329" s="16"/>
      <c r="E329" s="16"/>
      <c r="F329" s="16"/>
      <c r="G329" s="16"/>
      <c r="H329" s="16"/>
      <c r="I329" s="16"/>
      <c r="J329" s="16"/>
      <c r="K329" s="19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3:24" ht="15">
      <c r="C330" s="16"/>
      <c r="D330" s="16"/>
      <c r="E330" s="16"/>
      <c r="F330" s="16"/>
      <c r="G330" s="16"/>
      <c r="H330" s="16"/>
      <c r="I330" s="16"/>
      <c r="J330" s="16"/>
      <c r="K330" s="19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3:24" ht="15">
      <c r="C331" s="16"/>
      <c r="D331" s="16"/>
      <c r="E331" s="16"/>
      <c r="F331" s="16"/>
      <c r="G331" s="16"/>
      <c r="H331" s="16"/>
      <c r="I331" s="16"/>
      <c r="J331" s="16"/>
      <c r="K331" s="19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3:24" ht="15">
      <c r="C332" s="16"/>
      <c r="D332" s="16"/>
      <c r="E332" s="16"/>
      <c r="F332" s="16"/>
      <c r="G332" s="16"/>
      <c r="H332" s="16"/>
      <c r="I332" s="16"/>
      <c r="J332" s="16"/>
      <c r="K332" s="19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3:24" ht="15">
      <c r="C333" s="16"/>
      <c r="D333" s="16"/>
      <c r="E333" s="16"/>
      <c r="F333" s="16"/>
      <c r="G333" s="16"/>
      <c r="H333" s="16"/>
      <c r="I333" s="16"/>
      <c r="J333" s="16"/>
      <c r="K333" s="19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3:24" ht="15">
      <c r="C334" s="16"/>
      <c r="D334" s="16"/>
      <c r="E334" s="16"/>
      <c r="F334" s="16"/>
      <c r="G334" s="16"/>
      <c r="H334" s="16"/>
      <c r="I334" s="16"/>
      <c r="J334" s="16"/>
      <c r="K334" s="19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3:24" ht="15">
      <c r="C335" s="16"/>
      <c r="D335" s="16"/>
      <c r="E335" s="16"/>
      <c r="F335" s="16"/>
      <c r="G335" s="16"/>
      <c r="H335" s="16"/>
      <c r="I335" s="16"/>
      <c r="J335" s="16"/>
      <c r="K335" s="19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3:24" ht="15">
      <c r="C336" s="16"/>
      <c r="D336" s="16"/>
      <c r="E336" s="16"/>
      <c r="F336" s="16"/>
      <c r="G336" s="16"/>
      <c r="H336" s="16"/>
      <c r="I336" s="16"/>
      <c r="J336" s="16"/>
      <c r="K336" s="19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3:24" ht="15">
      <c r="C337" s="16"/>
      <c r="D337" s="16"/>
      <c r="E337" s="16"/>
      <c r="F337" s="16"/>
      <c r="G337" s="16"/>
      <c r="H337" s="16"/>
      <c r="I337" s="16"/>
      <c r="J337" s="16"/>
      <c r="K337" s="19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3:24" ht="15">
      <c r="C338" s="16"/>
      <c r="D338" s="16"/>
      <c r="E338" s="16"/>
      <c r="F338" s="16"/>
      <c r="G338" s="16"/>
      <c r="H338" s="16"/>
      <c r="I338" s="16"/>
      <c r="J338" s="16"/>
      <c r="K338" s="19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3:24" ht="15">
      <c r="C339" s="16"/>
      <c r="D339" s="16"/>
      <c r="E339" s="16"/>
      <c r="F339" s="16"/>
      <c r="G339" s="16"/>
      <c r="H339" s="16"/>
      <c r="I339" s="16"/>
      <c r="J339" s="16"/>
      <c r="K339" s="19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3:24" ht="15">
      <c r="C340" s="16"/>
      <c r="D340" s="16"/>
      <c r="E340" s="16"/>
      <c r="F340" s="16"/>
      <c r="G340" s="16"/>
      <c r="H340" s="16"/>
      <c r="I340" s="16"/>
      <c r="J340" s="16"/>
      <c r="K340" s="19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3:24" ht="15">
      <c r="C341" s="16"/>
      <c r="D341" s="16"/>
      <c r="E341" s="16"/>
      <c r="F341" s="16"/>
      <c r="G341" s="16"/>
      <c r="H341" s="16"/>
      <c r="I341" s="16"/>
      <c r="J341" s="16"/>
      <c r="K341" s="19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3:24" ht="15">
      <c r="C342" s="16"/>
      <c r="D342" s="16"/>
      <c r="E342" s="16"/>
      <c r="F342" s="16"/>
      <c r="G342" s="16"/>
      <c r="H342" s="16"/>
      <c r="I342" s="16"/>
      <c r="J342" s="16"/>
      <c r="K342" s="19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3:24" ht="15">
      <c r="C343" s="16"/>
      <c r="D343" s="16"/>
      <c r="E343" s="16"/>
      <c r="F343" s="16"/>
      <c r="G343" s="16"/>
      <c r="H343" s="16"/>
      <c r="I343" s="16"/>
      <c r="J343" s="16"/>
      <c r="K343" s="19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3:24" ht="15">
      <c r="C344" s="16"/>
      <c r="D344" s="16"/>
      <c r="E344" s="16"/>
      <c r="F344" s="16"/>
      <c r="G344" s="16"/>
      <c r="H344" s="16"/>
      <c r="I344" s="16"/>
      <c r="J344" s="16"/>
      <c r="K344" s="19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3:24" ht="15">
      <c r="C345" s="16"/>
      <c r="D345" s="16"/>
      <c r="E345" s="16"/>
      <c r="F345" s="16"/>
      <c r="G345" s="16"/>
      <c r="H345" s="16"/>
      <c r="I345" s="16"/>
      <c r="J345" s="16"/>
      <c r="K345" s="19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3:24" ht="15">
      <c r="C346" s="16"/>
      <c r="D346" s="16"/>
      <c r="E346" s="16"/>
      <c r="F346" s="16"/>
      <c r="G346" s="16"/>
      <c r="H346" s="16"/>
      <c r="I346" s="16"/>
      <c r="J346" s="16"/>
      <c r="K346" s="19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3:24" ht="15">
      <c r="C347" s="16"/>
      <c r="D347" s="16"/>
      <c r="E347" s="16"/>
      <c r="F347" s="16"/>
      <c r="G347" s="16"/>
      <c r="H347" s="16"/>
      <c r="I347" s="16"/>
      <c r="J347" s="16"/>
      <c r="K347" s="19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3:24" ht="15">
      <c r="C348" s="16"/>
      <c r="D348" s="16"/>
      <c r="E348" s="16"/>
      <c r="F348" s="16"/>
      <c r="G348" s="16"/>
      <c r="H348" s="16"/>
      <c r="I348" s="16"/>
      <c r="J348" s="16"/>
      <c r="K348" s="19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3:24" ht="15">
      <c r="C349" s="16"/>
      <c r="D349" s="16"/>
      <c r="E349" s="16"/>
      <c r="F349" s="16"/>
      <c r="G349" s="16"/>
      <c r="H349" s="16"/>
      <c r="I349" s="16"/>
      <c r="J349" s="16"/>
      <c r="K349" s="19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3:24" ht="15">
      <c r="C350" s="16"/>
      <c r="D350" s="16"/>
      <c r="E350" s="16"/>
      <c r="F350" s="16"/>
      <c r="G350" s="16"/>
      <c r="H350" s="16"/>
      <c r="I350" s="16"/>
      <c r="J350" s="16"/>
      <c r="K350" s="19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3:24" ht="15">
      <c r="C351" s="16"/>
      <c r="D351" s="16"/>
      <c r="E351" s="16"/>
      <c r="F351" s="16"/>
      <c r="G351" s="16"/>
      <c r="H351" s="16"/>
      <c r="I351" s="16"/>
      <c r="J351" s="16"/>
      <c r="K351" s="19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3:24" ht="15">
      <c r="C352" s="16"/>
      <c r="D352" s="16"/>
      <c r="E352" s="16"/>
      <c r="F352" s="16"/>
      <c r="G352" s="16"/>
      <c r="H352" s="16"/>
      <c r="I352" s="16"/>
      <c r="J352" s="16"/>
      <c r="K352" s="19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3:24" ht="15">
      <c r="C353" s="16"/>
      <c r="D353" s="16"/>
      <c r="E353" s="16"/>
      <c r="F353" s="16"/>
      <c r="G353" s="16"/>
      <c r="H353" s="16"/>
      <c r="I353" s="16"/>
      <c r="J353" s="16"/>
      <c r="K353" s="19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3:24" ht="15">
      <c r="C354" s="16"/>
      <c r="D354" s="16"/>
      <c r="E354" s="16"/>
      <c r="F354" s="16"/>
      <c r="G354" s="16"/>
      <c r="H354" s="16"/>
      <c r="I354" s="16"/>
      <c r="J354" s="16"/>
      <c r="K354" s="19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3:24" ht="15">
      <c r="C355" s="16"/>
      <c r="D355" s="16"/>
      <c r="E355" s="16"/>
      <c r="F355" s="16"/>
      <c r="G355" s="16"/>
      <c r="H355" s="16"/>
      <c r="I355" s="16"/>
      <c r="J355" s="16"/>
      <c r="K355" s="19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3:24" ht="15">
      <c r="C356" s="16"/>
      <c r="D356" s="16"/>
      <c r="E356" s="16"/>
      <c r="F356" s="16"/>
      <c r="G356" s="16"/>
      <c r="H356" s="16"/>
      <c r="I356" s="16"/>
      <c r="J356" s="16"/>
      <c r="K356" s="19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3:24" ht="15">
      <c r="C357" s="16"/>
      <c r="D357" s="16"/>
      <c r="E357" s="16"/>
      <c r="F357" s="16"/>
      <c r="G357" s="16"/>
      <c r="H357" s="16"/>
      <c r="I357" s="16"/>
      <c r="J357" s="16"/>
      <c r="K357" s="19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3:24" ht="15">
      <c r="C358" s="16"/>
      <c r="D358" s="16"/>
      <c r="E358" s="16"/>
      <c r="F358" s="16"/>
      <c r="G358" s="16"/>
      <c r="H358" s="16"/>
      <c r="I358" s="16"/>
      <c r="J358" s="16"/>
      <c r="K358" s="19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3:24" ht="15">
      <c r="C359" s="16"/>
      <c r="D359" s="16"/>
      <c r="E359" s="16"/>
      <c r="F359" s="16"/>
      <c r="G359" s="16"/>
      <c r="H359" s="16"/>
      <c r="I359" s="16"/>
      <c r="J359" s="16"/>
      <c r="K359" s="19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3:24" ht="15">
      <c r="C360" s="16"/>
      <c r="D360" s="16"/>
      <c r="E360" s="16"/>
      <c r="F360" s="16"/>
      <c r="G360" s="16"/>
      <c r="H360" s="16"/>
      <c r="I360" s="16"/>
      <c r="J360" s="16"/>
      <c r="K360" s="19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3:24" ht="15">
      <c r="C361" s="16"/>
      <c r="D361" s="16"/>
      <c r="E361" s="16"/>
      <c r="F361" s="16"/>
      <c r="G361" s="16"/>
      <c r="H361" s="16"/>
      <c r="I361" s="16"/>
      <c r="J361" s="16"/>
      <c r="K361" s="19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3:24" ht="15">
      <c r="C362" s="16"/>
      <c r="D362" s="16"/>
      <c r="E362" s="16"/>
      <c r="F362" s="16"/>
      <c r="G362" s="16"/>
      <c r="H362" s="16"/>
      <c r="I362" s="16"/>
      <c r="J362" s="16"/>
      <c r="K362" s="19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3:24" ht="15">
      <c r="C363" s="16"/>
      <c r="D363" s="16"/>
      <c r="E363" s="16"/>
      <c r="F363" s="16"/>
      <c r="G363" s="16"/>
      <c r="H363" s="16"/>
      <c r="I363" s="16"/>
      <c r="J363" s="16"/>
      <c r="K363" s="19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3:24" ht="15">
      <c r="C364" s="16"/>
      <c r="D364" s="16"/>
      <c r="E364" s="16"/>
      <c r="F364" s="16"/>
      <c r="G364" s="16"/>
      <c r="H364" s="16"/>
      <c r="I364" s="16"/>
      <c r="J364" s="16"/>
      <c r="K364" s="19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3:24" ht="15">
      <c r="C365" s="16"/>
      <c r="D365" s="16"/>
      <c r="E365" s="16"/>
      <c r="F365" s="16"/>
      <c r="G365" s="16"/>
      <c r="H365" s="16"/>
      <c r="I365" s="16"/>
      <c r="J365" s="16"/>
      <c r="K365" s="19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3:24" ht="15">
      <c r="C366" s="16"/>
      <c r="D366" s="16"/>
      <c r="E366" s="16"/>
      <c r="F366" s="16"/>
      <c r="G366" s="16"/>
      <c r="H366" s="16"/>
      <c r="I366" s="16"/>
      <c r="J366" s="16"/>
      <c r="K366" s="19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3:24" ht="15">
      <c r="C367" s="16"/>
      <c r="D367" s="16"/>
      <c r="E367" s="16"/>
      <c r="F367" s="16"/>
      <c r="G367" s="16"/>
      <c r="H367" s="16"/>
      <c r="I367" s="16"/>
      <c r="J367" s="16"/>
      <c r="K367" s="19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3:24" ht="15">
      <c r="C368" s="16"/>
      <c r="D368" s="16"/>
      <c r="E368" s="16"/>
      <c r="F368" s="16"/>
      <c r="G368" s="16"/>
      <c r="H368" s="16"/>
      <c r="I368" s="16"/>
      <c r="J368" s="16"/>
      <c r="K368" s="19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3:24" ht="15">
      <c r="C369" s="16"/>
      <c r="D369" s="16"/>
      <c r="E369" s="16"/>
      <c r="F369" s="16"/>
      <c r="G369" s="16"/>
      <c r="H369" s="16"/>
      <c r="I369" s="16"/>
      <c r="J369" s="16"/>
      <c r="K369" s="19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3:24" ht="15">
      <c r="C370" s="16"/>
      <c r="D370" s="16"/>
      <c r="E370" s="16"/>
      <c r="F370" s="16"/>
      <c r="G370" s="16"/>
      <c r="H370" s="16"/>
      <c r="I370" s="16"/>
      <c r="J370" s="16"/>
      <c r="K370" s="19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3:24" ht="15">
      <c r="C371" s="16"/>
      <c r="D371" s="16"/>
      <c r="E371" s="16"/>
      <c r="F371" s="16"/>
      <c r="G371" s="16"/>
      <c r="H371" s="16"/>
      <c r="I371" s="16"/>
      <c r="J371" s="16"/>
      <c r="K371" s="19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3:24" ht="15">
      <c r="C372" s="16"/>
      <c r="D372" s="16"/>
      <c r="E372" s="16"/>
      <c r="F372" s="16"/>
      <c r="G372" s="16"/>
      <c r="H372" s="16"/>
      <c r="I372" s="16"/>
      <c r="J372" s="16"/>
      <c r="K372" s="19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3:24" ht="15">
      <c r="C373" s="16"/>
      <c r="D373" s="16"/>
      <c r="E373" s="16"/>
      <c r="F373" s="16"/>
      <c r="G373" s="16"/>
      <c r="H373" s="16"/>
      <c r="I373" s="16"/>
      <c r="J373" s="16"/>
      <c r="K373" s="19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3:24" ht="15">
      <c r="C374" s="16"/>
      <c r="D374" s="16"/>
      <c r="E374" s="16"/>
      <c r="F374" s="16"/>
      <c r="G374" s="16"/>
      <c r="H374" s="16"/>
      <c r="I374" s="16"/>
      <c r="J374" s="16"/>
      <c r="K374" s="19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3:24" ht="15">
      <c r="C375" s="16"/>
      <c r="D375" s="16"/>
      <c r="E375" s="16"/>
      <c r="F375" s="16"/>
      <c r="G375" s="16"/>
      <c r="H375" s="16"/>
      <c r="I375" s="16"/>
      <c r="J375" s="16"/>
      <c r="K375" s="19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3:24" ht="15">
      <c r="C376" s="16"/>
      <c r="D376" s="16"/>
      <c r="E376" s="16"/>
      <c r="F376" s="16"/>
      <c r="G376" s="16"/>
      <c r="H376" s="16"/>
      <c r="I376" s="16"/>
      <c r="J376" s="16"/>
      <c r="K376" s="19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3:24" ht="15">
      <c r="C377" s="16"/>
      <c r="D377" s="16"/>
      <c r="E377" s="16"/>
      <c r="F377" s="16"/>
      <c r="G377" s="16"/>
      <c r="H377" s="16"/>
      <c r="I377" s="16"/>
      <c r="J377" s="16"/>
      <c r="K377" s="19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3:24" ht="15">
      <c r="C378" s="16"/>
      <c r="D378" s="16"/>
      <c r="E378" s="16"/>
      <c r="F378" s="16"/>
      <c r="G378" s="16"/>
      <c r="H378" s="16"/>
      <c r="I378" s="16"/>
      <c r="J378" s="16"/>
      <c r="K378" s="19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3:24" ht="15">
      <c r="C379" s="16"/>
      <c r="D379" s="16"/>
      <c r="E379" s="16"/>
      <c r="F379" s="16"/>
      <c r="G379" s="16"/>
      <c r="H379" s="16"/>
      <c r="I379" s="16"/>
      <c r="J379" s="16"/>
      <c r="K379" s="19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3:24" ht="15">
      <c r="C380" s="16"/>
      <c r="D380" s="16"/>
      <c r="E380" s="16"/>
      <c r="F380" s="16"/>
      <c r="G380" s="16"/>
      <c r="H380" s="16"/>
      <c r="I380" s="16"/>
      <c r="J380" s="16"/>
      <c r="K380" s="19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3:24" ht="15">
      <c r="C381" s="16"/>
      <c r="D381" s="16"/>
      <c r="E381" s="16"/>
      <c r="F381" s="16"/>
      <c r="G381" s="16"/>
      <c r="H381" s="16"/>
      <c r="I381" s="16"/>
      <c r="J381" s="16"/>
      <c r="K381" s="19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3:24" ht="15">
      <c r="C382" s="16"/>
      <c r="D382" s="16"/>
      <c r="E382" s="16"/>
      <c r="F382" s="16"/>
      <c r="G382" s="16"/>
      <c r="H382" s="16"/>
      <c r="I382" s="16"/>
      <c r="J382" s="16"/>
      <c r="K382" s="19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3:24" ht="15">
      <c r="C383" s="16"/>
      <c r="D383" s="16"/>
      <c r="E383" s="16"/>
      <c r="F383" s="16"/>
      <c r="G383" s="16"/>
      <c r="H383" s="16"/>
      <c r="I383" s="16"/>
      <c r="J383" s="16"/>
      <c r="K383" s="19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3:24" ht="15">
      <c r="C384" s="16"/>
      <c r="D384" s="16"/>
      <c r="E384" s="16"/>
      <c r="F384" s="16"/>
      <c r="G384" s="16"/>
      <c r="H384" s="16"/>
      <c r="I384" s="16"/>
      <c r="J384" s="16"/>
      <c r="K384" s="19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3:24" ht="15">
      <c r="C385" s="16"/>
      <c r="D385" s="16"/>
      <c r="E385" s="16"/>
      <c r="F385" s="16"/>
      <c r="G385" s="16"/>
      <c r="H385" s="16"/>
      <c r="I385" s="16"/>
      <c r="J385" s="16"/>
      <c r="K385" s="19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3:24" ht="15">
      <c r="C386" s="16"/>
      <c r="D386" s="16"/>
      <c r="E386" s="16"/>
      <c r="F386" s="16"/>
      <c r="G386" s="16"/>
      <c r="H386" s="16"/>
      <c r="I386" s="16"/>
      <c r="J386" s="16"/>
      <c r="K386" s="19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3:24" ht="15">
      <c r="C387" s="16"/>
      <c r="D387" s="16"/>
      <c r="E387" s="16"/>
      <c r="F387" s="16"/>
      <c r="G387" s="16"/>
      <c r="H387" s="16"/>
      <c r="I387" s="16"/>
      <c r="J387" s="16"/>
      <c r="K387" s="19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3:24" ht="15">
      <c r="C388" s="16"/>
      <c r="D388" s="16"/>
      <c r="E388" s="16"/>
      <c r="F388" s="16"/>
      <c r="G388" s="16"/>
      <c r="H388" s="16"/>
      <c r="I388" s="16"/>
      <c r="J388" s="16"/>
      <c r="K388" s="19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3:24" ht="15">
      <c r="C389" s="16"/>
      <c r="D389" s="16"/>
      <c r="E389" s="16"/>
      <c r="F389" s="16"/>
      <c r="G389" s="16"/>
      <c r="H389" s="16"/>
      <c r="I389" s="16"/>
      <c r="J389" s="16"/>
      <c r="K389" s="19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3:24" ht="15">
      <c r="C390" s="16"/>
      <c r="D390" s="16"/>
      <c r="E390" s="16"/>
      <c r="F390" s="16"/>
      <c r="G390" s="16"/>
      <c r="H390" s="16"/>
      <c r="I390" s="16"/>
      <c r="J390" s="16"/>
      <c r="K390" s="19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3:24" ht="15">
      <c r="C391" s="16"/>
      <c r="D391" s="16"/>
      <c r="E391" s="16"/>
      <c r="F391" s="16"/>
      <c r="G391" s="16"/>
      <c r="H391" s="16"/>
      <c r="I391" s="16"/>
      <c r="J391" s="16"/>
      <c r="K391" s="19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3:24" ht="15">
      <c r="C392" s="16"/>
      <c r="D392" s="16"/>
      <c r="E392" s="16"/>
      <c r="F392" s="16"/>
      <c r="G392" s="16"/>
      <c r="H392" s="16"/>
      <c r="I392" s="16"/>
      <c r="J392" s="16"/>
      <c r="K392" s="19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3:24" ht="15">
      <c r="C393" s="16"/>
      <c r="D393" s="16"/>
      <c r="E393" s="16"/>
      <c r="F393" s="16"/>
      <c r="G393" s="16"/>
      <c r="H393" s="16"/>
      <c r="I393" s="16"/>
      <c r="J393" s="16"/>
      <c r="K393" s="19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3:24" ht="15">
      <c r="C394" s="16"/>
      <c r="D394" s="16"/>
      <c r="E394" s="16"/>
      <c r="F394" s="16"/>
      <c r="G394" s="16"/>
      <c r="H394" s="16"/>
      <c r="I394" s="16"/>
      <c r="J394" s="16"/>
      <c r="K394" s="19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3:24" ht="15">
      <c r="C395" s="16"/>
      <c r="D395" s="16"/>
      <c r="E395" s="16"/>
      <c r="F395" s="16"/>
      <c r="G395" s="16"/>
      <c r="H395" s="16"/>
      <c r="I395" s="16"/>
      <c r="J395" s="16"/>
      <c r="K395" s="19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3:24" ht="15">
      <c r="C396" s="16"/>
      <c r="D396" s="16"/>
      <c r="E396" s="16"/>
      <c r="F396" s="16"/>
      <c r="G396" s="16"/>
      <c r="H396" s="16"/>
      <c r="I396" s="16"/>
      <c r="J396" s="16"/>
      <c r="K396" s="19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3:24" ht="15">
      <c r="C397" s="16"/>
      <c r="D397" s="16"/>
      <c r="E397" s="16"/>
      <c r="F397" s="16"/>
      <c r="G397" s="16"/>
      <c r="H397" s="16"/>
      <c r="I397" s="16"/>
      <c r="J397" s="16"/>
      <c r="K397" s="19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3:24" ht="15">
      <c r="C398" s="16"/>
      <c r="D398" s="16"/>
      <c r="E398" s="16"/>
      <c r="F398" s="16"/>
      <c r="G398" s="16"/>
      <c r="H398" s="16"/>
      <c r="I398" s="16"/>
      <c r="J398" s="16"/>
      <c r="K398" s="19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3:24" ht="15">
      <c r="C399" s="16"/>
      <c r="D399" s="16"/>
      <c r="E399" s="16"/>
      <c r="F399" s="16"/>
      <c r="G399" s="16"/>
      <c r="H399" s="16"/>
      <c r="I399" s="16"/>
      <c r="J399" s="16"/>
      <c r="K399" s="19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3:24" ht="15">
      <c r="C400" s="16"/>
      <c r="D400" s="16"/>
      <c r="E400" s="16"/>
      <c r="F400" s="16"/>
      <c r="G400" s="16"/>
      <c r="H400" s="16"/>
      <c r="I400" s="16"/>
      <c r="J400" s="16"/>
      <c r="K400" s="19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3:24" ht="15">
      <c r="C401" s="16"/>
      <c r="D401" s="16"/>
      <c r="E401" s="16"/>
      <c r="F401" s="16"/>
      <c r="G401" s="16"/>
      <c r="H401" s="16"/>
      <c r="I401" s="16"/>
      <c r="J401" s="16"/>
      <c r="K401" s="19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3:24" ht="15">
      <c r="C402" s="16"/>
      <c r="D402" s="16"/>
      <c r="E402" s="16"/>
      <c r="F402" s="16"/>
      <c r="G402" s="16"/>
      <c r="H402" s="16"/>
      <c r="I402" s="16"/>
      <c r="J402" s="16"/>
      <c r="K402" s="19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3:24" ht="15">
      <c r="C403" s="16"/>
      <c r="D403" s="16"/>
      <c r="E403" s="16"/>
      <c r="F403" s="16"/>
      <c r="G403" s="16"/>
      <c r="H403" s="16"/>
      <c r="I403" s="16"/>
      <c r="J403" s="16"/>
      <c r="K403" s="19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3:24" ht="15">
      <c r="C404" s="16"/>
      <c r="D404" s="16"/>
      <c r="E404" s="16"/>
      <c r="F404" s="16"/>
      <c r="G404" s="16"/>
      <c r="H404" s="16"/>
      <c r="I404" s="16"/>
      <c r="J404" s="16"/>
      <c r="K404" s="19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3:24" ht="15">
      <c r="C405" s="16"/>
      <c r="D405" s="16"/>
      <c r="E405" s="16"/>
      <c r="F405" s="16"/>
      <c r="G405" s="16"/>
      <c r="H405" s="16"/>
      <c r="I405" s="16"/>
      <c r="J405" s="16"/>
      <c r="K405" s="19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3:24" ht="15">
      <c r="C406" s="16"/>
      <c r="D406" s="16"/>
      <c r="E406" s="16"/>
      <c r="F406" s="16"/>
      <c r="G406" s="16"/>
      <c r="H406" s="16"/>
      <c r="I406" s="16"/>
      <c r="J406" s="16"/>
      <c r="K406" s="19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3:24" ht="15">
      <c r="C407" s="16"/>
      <c r="D407" s="16"/>
      <c r="E407" s="16"/>
      <c r="F407" s="16"/>
      <c r="G407" s="16"/>
      <c r="H407" s="16"/>
      <c r="I407" s="16"/>
      <c r="J407" s="16"/>
      <c r="K407" s="19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3:24" ht="15">
      <c r="C408" s="16"/>
      <c r="D408" s="16"/>
      <c r="E408" s="16"/>
      <c r="F408" s="16"/>
      <c r="G408" s="16"/>
      <c r="H408" s="16"/>
      <c r="I408" s="16"/>
      <c r="J408" s="16"/>
      <c r="K408" s="19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3:24" ht="15">
      <c r="C409" s="16"/>
      <c r="D409" s="16"/>
      <c r="E409" s="16"/>
      <c r="F409" s="16"/>
      <c r="G409" s="16"/>
      <c r="H409" s="16"/>
      <c r="I409" s="16"/>
      <c r="J409" s="16"/>
      <c r="K409" s="19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3:24" ht="15">
      <c r="C410" s="16"/>
      <c r="D410" s="16"/>
      <c r="E410" s="16"/>
      <c r="F410" s="16"/>
      <c r="G410" s="16"/>
      <c r="H410" s="16"/>
      <c r="I410" s="16"/>
      <c r="J410" s="16"/>
      <c r="K410" s="19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3:24" ht="15">
      <c r="C411" s="16"/>
      <c r="D411" s="16"/>
      <c r="E411" s="16"/>
      <c r="F411" s="16"/>
      <c r="G411" s="16"/>
      <c r="H411" s="16"/>
      <c r="I411" s="16"/>
      <c r="J411" s="16"/>
      <c r="K411" s="19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3:24" ht="15">
      <c r="C412" s="16"/>
      <c r="D412" s="16"/>
      <c r="E412" s="16"/>
      <c r="F412" s="16"/>
      <c r="G412" s="16"/>
      <c r="H412" s="16"/>
      <c r="I412" s="16"/>
      <c r="J412" s="16"/>
      <c r="K412" s="19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3:24" ht="15">
      <c r="C413" s="16"/>
      <c r="D413" s="16"/>
      <c r="E413" s="16"/>
      <c r="F413" s="16"/>
      <c r="G413" s="16"/>
      <c r="H413" s="16"/>
      <c r="I413" s="16"/>
      <c r="J413" s="16"/>
      <c r="K413" s="19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3:24" ht="15">
      <c r="C414" s="16"/>
      <c r="D414" s="16"/>
      <c r="E414" s="16"/>
      <c r="F414" s="16"/>
      <c r="G414" s="16"/>
      <c r="H414" s="16"/>
      <c r="I414" s="16"/>
      <c r="J414" s="16"/>
      <c r="K414" s="19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3:24" ht="15">
      <c r="C415" s="16"/>
      <c r="D415" s="16"/>
      <c r="E415" s="16"/>
      <c r="F415" s="16"/>
      <c r="G415" s="16"/>
      <c r="H415" s="16"/>
      <c r="I415" s="16"/>
      <c r="J415" s="16"/>
      <c r="K415" s="19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3:24" ht="15">
      <c r="C416" s="16"/>
      <c r="D416" s="16"/>
      <c r="E416" s="16"/>
      <c r="F416" s="16"/>
      <c r="G416" s="16"/>
      <c r="H416" s="16"/>
      <c r="I416" s="16"/>
      <c r="J416" s="16"/>
      <c r="K416" s="19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3:24" ht="15">
      <c r="C417" s="16"/>
      <c r="D417" s="16"/>
      <c r="E417" s="16"/>
      <c r="F417" s="16"/>
      <c r="G417" s="16"/>
      <c r="H417" s="16"/>
      <c r="I417" s="16"/>
      <c r="J417" s="16"/>
      <c r="K417" s="19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3:24" ht="15">
      <c r="C418" s="16"/>
      <c r="D418" s="16"/>
      <c r="E418" s="16"/>
      <c r="F418" s="16"/>
      <c r="G418" s="16"/>
      <c r="H418" s="16"/>
      <c r="I418" s="16"/>
      <c r="J418" s="16"/>
      <c r="K418" s="19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3:24" ht="15">
      <c r="C419" s="16"/>
      <c r="D419" s="16"/>
      <c r="E419" s="16"/>
      <c r="F419" s="16"/>
      <c r="G419" s="16"/>
      <c r="H419" s="16"/>
      <c r="I419" s="16"/>
      <c r="J419" s="16"/>
      <c r="K419" s="19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3:24" ht="15">
      <c r="C420" s="16"/>
      <c r="D420" s="16"/>
      <c r="E420" s="16"/>
      <c r="F420" s="16"/>
      <c r="G420" s="16"/>
      <c r="H420" s="16"/>
      <c r="I420" s="16"/>
      <c r="J420" s="16"/>
      <c r="K420" s="19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3:24" ht="15">
      <c r="C421" s="16"/>
      <c r="D421" s="16"/>
      <c r="E421" s="16"/>
      <c r="F421" s="16"/>
      <c r="G421" s="16"/>
      <c r="H421" s="16"/>
      <c r="I421" s="16"/>
      <c r="J421" s="16"/>
      <c r="K421" s="19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3:24" ht="15">
      <c r="C422" s="16"/>
      <c r="D422" s="16"/>
      <c r="E422" s="16"/>
      <c r="F422" s="16"/>
      <c r="G422" s="16"/>
      <c r="H422" s="16"/>
      <c r="I422" s="16"/>
      <c r="J422" s="16"/>
      <c r="K422" s="19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3:24" ht="15">
      <c r="C423" s="16"/>
      <c r="D423" s="16"/>
      <c r="E423" s="16"/>
      <c r="F423" s="16"/>
      <c r="G423" s="16"/>
      <c r="H423" s="16"/>
      <c r="I423" s="16"/>
      <c r="J423" s="16"/>
      <c r="K423" s="19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3:24" ht="15">
      <c r="C424" s="16"/>
      <c r="D424" s="16"/>
      <c r="E424" s="16"/>
      <c r="F424" s="16"/>
      <c r="G424" s="16"/>
      <c r="H424" s="16"/>
      <c r="I424" s="16"/>
      <c r="J424" s="16"/>
      <c r="K424" s="19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3:24" ht="15">
      <c r="C425" s="16"/>
      <c r="D425" s="16"/>
      <c r="E425" s="16"/>
      <c r="F425" s="16"/>
      <c r="G425" s="16"/>
      <c r="H425" s="16"/>
      <c r="I425" s="16"/>
      <c r="J425" s="16"/>
      <c r="K425" s="19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3:24" ht="15">
      <c r="C426" s="16"/>
      <c r="D426" s="16"/>
      <c r="E426" s="16"/>
      <c r="F426" s="16"/>
      <c r="G426" s="16"/>
      <c r="H426" s="16"/>
      <c r="I426" s="16"/>
      <c r="J426" s="16"/>
      <c r="K426" s="19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3:24" ht="15">
      <c r="C427" s="16"/>
      <c r="D427" s="16"/>
      <c r="E427" s="16"/>
      <c r="F427" s="16"/>
      <c r="G427" s="16"/>
      <c r="H427" s="16"/>
      <c r="I427" s="16"/>
      <c r="J427" s="16"/>
      <c r="K427" s="19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3:24" ht="15">
      <c r="C428" s="16"/>
      <c r="D428" s="16"/>
      <c r="E428" s="16"/>
      <c r="F428" s="16"/>
      <c r="G428" s="16"/>
      <c r="H428" s="16"/>
      <c r="I428" s="16"/>
      <c r="J428" s="16"/>
      <c r="K428" s="19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3:24" ht="15">
      <c r="C429" s="16"/>
      <c r="D429" s="16"/>
      <c r="E429" s="16"/>
      <c r="F429" s="16"/>
      <c r="G429" s="16"/>
      <c r="H429" s="16"/>
      <c r="I429" s="16"/>
      <c r="J429" s="16"/>
      <c r="K429" s="19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3:24" ht="15">
      <c r="C430" s="16"/>
      <c r="D430" s="16"/>
      <c r="E430" s="16"/>
      <c r="F430" s="16"/>
      <c r="G430" s="16"/>
      <c r="H430" s="16"/>
      <c r="I430" s="16"/>
      <c r="J430" s="16"/>
      <c r="K430" s="19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3:24" ht="15">
      <c r="C431" s="16"/>
      <c r="D431" s="16"/>
      <c r="E431" s="16"/>
      <c r="F431" s="16"/>
      <c r="G431" s="16"/>
      <c r="H431" s="16"/>
      <c r="I431" s="16"/>
      <c r="J431" s="16"/>
      <c r="K431" s="19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3:24" ht="15">
      <c r="C432" s="16"/>
      <c r="D432" s="16"/>
      <c r="E432" s="16"/>
      <c r="F432" s="16"/>
      <c r="G432" s="16"/>
      <c r="H432" s="16"/>
      <c r="I432" s="16"/>
      <c r="J432" s="16"/>
      <c r="K432" s="19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3:24" ht="15">
      <c r="C433" s="16"/>
      <c r="D433" s="16"/>
      <c r="E433" s="16"/>
      <c r="F433" s="16"/>
      <c r="G433" s="16"/>
      <c r="H433" s="16"/>
      <c r="I433" s="16"/>
      <c r="J433" s="16"/>
      <c r="K433" s="19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3:24" ht="15">
      <c r="C434" s="16"/>
      <c r="D434" s="16"/>
      <c r="E434" s="16"/>
      <c r="F434" s="16"/>
      <c r="G434" s="16"/>
      <c r="H434" s="16"/>
      <c r="I434" s="16"/>
      <c r="J434" s="16"/>
      <c r="K434" s="19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3:24" ht="15">
      <c r="C435" s="16"/>
      <c r="D435" s="16"/>
      <c r="E435" s="16"/>
      <c r="F435" s="16"/>
      <c r="G435" s="16"/>
      <c r="H435" s="16"/>
      <c r="I435" s="16"/>
      <c r="J435" s="16"/>
      <c r="K435" s="19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3:24" ht="15">
      <c r="C436" s="16"/>
      <c r="D436" s="16"/>
      <c r="E436" s="16"/>
      <c r="F436" s="16"/>
      <c r="G436" s="16"/>
      <c r="H436" s="16"/>
      <c r="I436" s="16"/>
      <c r="J436" s="16"/>
      <c r="K436" s="19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3:24" ht="15">
      <c r="C437" s="16"/>
      <c r="D437" s="16"/>
      <c r="E437" s="16"/>
      <c r="F437" s="16"/>
      <c r="G437" s="16"/>
      <c r="H437" s="16"/>
      <c r="I437" s="16"/>
      <c r="J437" s="16"/>
      <c r="K437" s="19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3:24" ht="15">
      <c r="C438" s="16"/>
      <c r="D438" s="16"/>
      <c r="E438" s="16"/>
      <c r="F438" s="16"/>
      <c r="G438" s="16"/>
      <c r="H438" s="16"/>
      <c r="I438" s="16"/>
      <c r="J438" s="16"/>
      <c r="K438" s="19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3:24" ht="15">
      <c r="C439" s="16"/>
      <c r="D439" s="16"/>
      <c r="E439" s="16"/>
      <c r="F439" s="16"/>
      <c r="G439" s="16"/>
      <c r="H439" s="16"/>
      <c r="I439" s="16"/>
      <c r="J439" s="16"/>
      <c r="K439" s="19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3:24" ht="15">
      <c r="C440" s="16"/>
      <c r="D440" s="16"/>
      <c r="E440" s="16"/>
      <c r="F440" s="16"/>
      <c r="G440" s="16"/>
      <c r="H440" s="16"/>
      <c r="I440" s="16"/>
      <c r="J440" s="16"/>
      <c r="K440" s="19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3:24" ht="15">
      <c r="C441" s="16"/>
      <c r="D441" s="16"/>
      <c r="E441" s="16"/>
      <c r="F441" s="16"/>
      <c r="G441" s="16"/>
      <c r="H441" s="16"/>
      <c r="I441" s="16"/>
      <c r="J441" s="16"/>
      <c r="K441" s="19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3:24" ht="15">
      <c r="C442" s="16"/>
      <c r="D442" s="16"/>
      <c r="E442" s="16"/>
      <c r="F442" s="16"/>
      <c r="G442" s="16"/>
      <c r="H442" s="16"/>
      <c r="I442" s="16"/>
      <c r="J442" s="16"/>
      <c r="K442" s="19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3:24" ht="15">
      <c r="C443" s="16"/>
      <c r="D443" s="16"/>
      <c r="E443" s="16"/>
      <c r="F443" s="16"/>
      <c r="G443" s="16"/>
      <c r="H443" s="16"/>
      <c r="I443" s="16"/>
      <c r="J443" s="16"/>
      <c r="K443" s="19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3:24" ht="15">
      <c r="C444" s="16"/>
      <c r="D444" s="16"/>
      <c r="E444" s="16"/>
      <c r="F444" s="16"/>
      <c r="G444" s="16"/>
      <c r="H444" s="16"/>
      <c r="I444" s="16"/>
      <c r="J444" s="16"/>
      <c r="K444" s="19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3:24" ht="15">
      <c r="C445" s="16"/>
      <c r="D445" s="16"/>
      <c r="E445" s="16"/>
      <c r="F445" s="16"/>
      <c r="G445" s="16"/>
      <c r="H445" s="16"/>
      <c r="I445" s="16"/>
      <c r="J445" s="16"/>
      <c r="K445" s="19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3:24" ht="15">
      <c r="C446" s="16"/>
      <c r="D446" s="16"/>
      <c r="E446" s="16"/>
      <c r="F446" s="16"/>
      <c r="G446" s="16"/>
      <c r="H446" s="16"/>
      <c r="I446" s="16"/>
      <c r="J446" s="16"/>
      <c r="K446" s="19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3:24" ht="15">
      <c r="C447" s="16"/>
      <c r="D447" s="16"/>
      <c r="E447" s="16"/>
      <c r="F447" s="16"/>
      <c r="G447" s="16"/>
      <c r="H447" s="16"/>
      <c r="I447" s="16"/>
      <c r="J447" s="16"/>
      <c r="K447" s="19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3:24" ht="15">
      <c r="C448" s="16"/>
      <c r="D448" s="16"/>
      <c r="E448" s="16"/>
      <c r="F448" s="16"/>
      <c r="G448" s="16"/>
      <c r="H448" s="16"/>
      <c r="I448" s="16"/>
      <c r="J448" s="16"/>
      <c r="K448" s="19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3:24" ht="15">
      <c r="C449" s="16"/>
      <c r="D449" s="16"/>
      <c r="E449" s="16"/>
      <c r="F449" s="16"/>
      <c r="G449" s="16"/>
      <c r="H449" s="16"/>
      <c r="I449" s="16"/>
      <c r="J449" s="16"/>
      <c r="K449" s="19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3:24" ht="15">
      <c r="C450" s="16"/>
      <c r="D450" s="16"/>
      <c r="E450" s="16"/>
      <c r="F450" s="16"/>
      <c r="G450" s="16"/>
      <c r="H450" s="16"/>
      <c r="I450" s="16"/>
      <c r="J450" s="16"/>
      <c r="K450" s="19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3:24" ht="15">
      <c r="C451" s="16"/>
      <c r="D451" s="16"/>
      <c r="E451" s="16"/>
      <c r="F451" s="16"/>
      <c r="G451" s="16"/>
      <c r="H451" s="16"/>
      <c r="I451" s="16"/>
      <c r="J451" s="16"/>
      <c r="K451" s="19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3:24" ht="15">
      <c r="C452" s="16"/>
      <c r="D452" s="16"/>
      <c r="E452" s="16"/>
      <c r="F452" s="16"/>
      <c r="G452" s="16"/>
      <c r="H452" s="16"/>
      <c r="I452" s="16"/>
      <c r="J452" s="16"/>
      <c r="K452" s="19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3:24" ht="15">
      <c r="C453" s="16"/>
      <c r="D453" s="16"/>
      <c r="E453" s="16"/>
      <c r="F453" s="16"/>
      <c r="G453" s="16"/>
      <c r="H453" s="16"/>
      <c r="I453" s="16"/>
      <c r="J453" s="16"/>
      <c r="K453" s="19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3:24" ht="15">
      <c r="C454" s="16"/>
      <c r="D454" s="16"/>
      <c r="E454" s="16"/>
      <c r="F454" s="16"/>
      <c r="G454" s="16"/>
      <c r="H454" s="16"/>
      <c r="I454" s="16"/>
      <c r="J454" s="16"/>
      <c r="K454" s="19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3:24" ht="15">
      <c r="C455" s="16"/>
      <c r="D455" s="16"/>
      <c r="E455" s="16"/>
      <c r="F455" s="16"/>
      <c r="G455" s="16"/>
      <c r="H455" s="16"/>
      <c r="I455" s="16"/>
      <c r="J455" s="16"/>
      <c r="K455" s="19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3:24" ht="15">
      <c r="C456" s="16"/>
      <c r="D456" s="16"/>
      <c r="E456" s="16"/>
      <c r="F456" s="16"/>
      <c r="G456" s="16"/>
      <c r="H456" s="16"/>
      <c r="I456" s="16"/>
      <c r="J456" s="16"/>
      <c r="K456" s="19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3:24" ht="15">
      <c r="C457" s="16"/>
      <c r="D457" s="16"/>
      <c r="E457" s="16"/>
      <c r="F457" s="16"/>
      <c r="G457" s="16"/>
      <c r="H457" s="16"/>
      <c r="I457" s="16"/>
      <c r="J457" s="16"/>
      <c r="K457" s="19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3:24" ht="15">
      <c r="C458" s="16"/>
      <c r="D458" s="16"/>
      <c r="E458" s="16"/>
      <c r="F458" s="16"/>
      <c r="G458" s="16"/>
      <c r="H458" s="16"/>
      <c r="I458" s="16"/>
      <c r="J458" s="16"/>
      <c r="K458" s="19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3:24" ht="15">
      <c r="C459" s="16"/>
      <c r="D459" s="16"/>
      <c r="E459" s="16"/>
      <c r="F459" s="16"/>
      <c r="G459" s="16"/>
      <c r="H459" s="16"/>
      <c r="I459" s="16"/>
      <c r="J459" s="16"/>
      <c r="K459" s="19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3:24" ht="15">
      <c r="C460" s="16"/>
      <c r="D460" s="16"/>
      <c r="E460" s="16"/>
      <c r="F460" s="16"/>
      <c r="G460" s="16"/>
      <c r="H460" s="16"/>
      <c r="I460" s="16"/>
      <c r="J460" s="16"/>
      <c r="K460" s="19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3:24" ht="15">
      <c r="C461" s="16"/>
      <c r="D461" s="16"/>
      <c r="E461" s="16"/>
      <c r="F461" s="16"/>
      <c r="G461" s="16"/>
      <c r="H461" s="16"/>
      <c r="I461" s="16"/>
      <c r="J461" s="16"/>
      <c r="K461" s="19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3:24" ht="15">
      <c r="C462" s="16"/>
      <c r="D462" s="16"/>
      <c r="E462" s="16"/>
      <c r="F462" s="16"/>
      <c r="G462" s="16"/>
      <c r="H462" s="16"/>
      <c r="I462" s="16"/>
      <c r="J462" s="16"/>
      <c r="K462" s="19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3:24" ht="15">
      <c r="C463" s="16"/>
      <c r="D463" s="16"/>
      <c r="E463" s="16"/>
      <c r="F463" s="16"/>
      <c r="G463" s="16"/>
      <c r="H463" s="16"/>
      <c r="I463" s="16"/>
      <c r="J463" s="16"/>
      <c r="K463" s="19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3:24" ht="15">
      <c r="C464" s="16"/>
      <c r="D464" s="16"/>
      <c r="E464" s="16"/>
      <c r="F464" s="16"/>
      <c r="G464" s="16"/>
      <c r="H464" s="16"/>
      <c r="I464" s="16"/>
      <c r="J464" s="16"/>
      <c r="K464" s="19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3:24" ht="15">
      <c r="C465" s="16"/>
      <c r="D465" s="16"/>
      <c r="E465" s="16"/>
      <c r="F465" s="16"/>
      <c r="G465" s="16"/>
      <c r="H465" s="16"/>
      <c r="I465" s="16"/>
      <c r="J465" s="16"/>
      <c r="K465" s="19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3:24" ht="15">
      <c r="C466" s="16"/>
      <c r="D466" s="16"/>
      <c r="E466" s="16"/>
      <c r="F466" s="16"/>
      <c r="G466" s="16"/>
      <c r="H466" s="16"/>
      <c r="I466" s="16"/>
      <c r="J466" s="16"/>
      <c r="K466" s="19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3:24">
      <c r="Q467" s="20"/>
    </row>
    <row r="468" spans="3:24">
      <c r="Q468" s="20"/>
    </row>
    <row r="469" spans="3:24">
      <c r="Q469" s="20"/>
    </row>
    <row r="470" spans="3:24">
      <c r="Q470" s="20"/>
    </row>
    <row r="471" spans="3:24">
      <c r="Q471" s="20"/>
    </row>
    <row r="472" spans="3:24">
      <c r="Q472" s="20"/>
    </row>
    <row r="473" spans="3:24">
      <c r="Q473" s="20"/>
    </row>
    <row r="474" spans="3:24">
      <c r="Q474" s="20"/>
    </row>
    <row r="475" spans="3:24">
      <c r="Q475" s="20"/>
    </row>
    <row r="476" spans="3:24">
      <c r="Q476" s="20"/>
    </row>
    <row r="477" spans="3:24">
      <c r="Q477" s="20"/>
    </row>
    <row r="478" spans="3:24">
      <c r="Q478" s="20"/>
    </row>
    <row r="479" spans="3:24">
      <c r="Q479" s="20"/>
    </row>
    <row r="480" spans="3:24">
      <c r="Q480" s="20"/>
    </row>
    <row r="481" spans="17:17">
      <c r="Q481" s="20"/>
    </row>
    <row r="482" spans="17:17">
      <c r="Q482" s="20"/>
    </row>
    <row r="483" spans="17:17">
      <c r="Q483" s="20"/>
    </row>
    <row r="484" spans="17:17">
      <c r="Q484" s="20"/>
    </row>
    <row r="485" spans="17:17">
      <c r="Q485" s="20"/>
    </row>
    <row r="486" spans="17:17">
      <c r="Q486" s="20"/>
    </row>
    <row r="487" spans="17:17">
      <c r="Q487" s="20"/>
    </row>
    <row r="488" spans="17:17">
      <c r="Q488" s="20"/>
    </row>
    <row r="489" spans="17:17">
      <c r="Q489" s="20"/>
    </row>
    <row r="490" spans="17:17">
      <c r="Q490" s="20"/>
    </row>
    <row r="491" spans="17:17">
      <c r="Q491" s="20"/>
    </row>
    <row r="492" spans="17:17">
      <c r="Q492" s="20"/>
    </row>
    <row r="493" spans="17:17">
      <c r="Q493" s="20"/>
    </row>
    <row r="494" spans="17:17">
      <c r="Q494" s="20"/>
    </row>
    <row r="495" spans="17:17">
      <c r="Q495" s="20"/>
    </row>
    <row r="496" spans="17:17">
      <c r="Q496" s="20"/>
    </row>
    <row r="497" spans="17:17">
      <c r="Q497" s="20"/>
    </row>
    <row r="498" spans="17:17">
      <c r="Q498" s="20"/>
    </row>
    <row r="499" spans="17:17">
      <c r="Q499" s="20"/>
    </row>
    <row r="500" spans="17:17">
      <c r="Q500" s="20"/>
    </row>
    <row r="501" spans="17:17">
      <c r="Q501" s="20"/>
    </row>
    <row r="502" spans="17:17">
      <c r="Q502" s="20"/>
    </row>
    <row r="503" spans="17:17">
      <c r="Q503" s="20"/>
    </row>
    <row r="504" spans="17:17">
      <c r="Q504" s="20"/>
    </row>
    <row r="505" spans="17:17">
      <c r="Q505" s="20"/>
    </row>
    <row r="506" spans="17:17">
      <c r="Q506" s="20"/>
    </row>
    <row r="507" spans="17:17">
      <c r="Q507" s="20"/>
    </row>
    <row r="508" spans="17:17">
      <c r="Q508" s="20"/>
    </row>
    <row r="509" spans="17:17">
      <c r="Q509" s="20"/>
    </row>
    <row r="510" spans="17:17">
      <c r="Q510" s="20"/>
    </row>
    <row r="511" spans="17:17">
      <c r="Q511" s="20"/>
    </row>
    <row r="512" spans="17:17">
      <c r="Q512" s="20"/>
    </row>
    <row r="513" spans="17:17">
      <c r="Q513" s="20"/>
    </row>
    <row r="514" spans="17:17">
      <c r="Q514" s="20"/>
    </row>
    <row r="515" spans="17:17">
      <c r="Q515" s="20"/>
    </row>
    <row r="516" spans="17:17">
      <c r="Q516" s="20"/>
    </row>
    <row r="517" spans="17:17">
      <c r="Q517" s="20"/>
    </row>
    <row r="518" spans="17:17">
      <c r="Q518" s="20"/>
    </row>
    <row r="519" spans="17:17">
      <c r="Q519" s="20"/>
    </row>
    <row r="520" spans="17:17">
      <c r="Q520" s="20"/>
    </row>
    <row r="521" spans="17:17">
      <c r="Q521" s="20"/>
    </row>
    <row r="522" spans="17:17">
      <c r="Q522" s="20"/>
    </row>
    <row r="523" spans="17:17">
      <c r="Q523" s="20"/>
    </row>
    <row r="524" spans="17:17">
      <c r="Q524" s="20"/>
    </row>
    <row r="525" spans="17:17">
      <c r="Q525" s="20"/>
    </row>
    <row r="526" spans="17:17">
      <c r="Q526" s="20"/>
    </row>
    <row r="527" spans="17:17">
      <c r="Q527" s="20"/>
    </row>
    <row r="528" spans="17:17">
      <c r="Q528" s="20"/>
    </row>
    <row r="529" spans="17:17">
      <c r="Q529" s="20"/>
    </row>
    <row r="530" spans="17:17">
      <c r="Q530" s="20"/>
    </row>
    <row r="531" spans="17:17">
      <c r="Q531" s="20"/>
    </row>
    <row r="532" spans="17:17">
      <c r="Q532" s="20"/>
    </row>
    <row r="533" spans="17:17">
      <c r="Q533" s="20"/>
    </row>
    <row r="534" spans="17:17">
      <c r="Q534" s="20"/>
    </row>
    <row r="535" spans="17:17">
      <c r="Q535" s="20"/>
    </row>
    <row r="536" spans="17:17">
      <c r="Q536" s="20"/>
    </row>
    <row r="537" spans="17:17">
      <c r="Q537" s="20"/>
    </row>
    <row r="538" spans="17:17">
      <c r="Q538" s="20"/>
    </row>
  </sheetData>
  <pageMargins left="0.25" right="0.25" top="0.75" bottom="0.75" header="0.3" footer="0.3"/>
  <pageSetup scale="5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82215DC30C964C8D4F82CA47454E72" ma:contentTypeVersion="68" ma:contentTypeDescription="" ma:contentTypeScope="" ma:versionID="2005128280716cefddaa12769d050ba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2018-06-13T07:00:00+00:00</OpenedDate>
    <SignificantOrder xmlns="dc463f71-b30c-4ab2-9473-d307f9d35888">false</SignificantOrder>
    <Date1 xmlns="dc463f71-b30c-4ab2-9473-d307f9d35888">2018-06-13T07:00:00+00:00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180523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E216606-3229-45DA-AF13-5405FACECED0}"/>
</file>

<file path=customXml/itemProps2.xml><?xml version="1.0" encoding="utf-8"?>
<ds:datastoreItem xmlns:ds="http://schemas.openxmlformats.org/officeDocument/2006/customXml" ds:itemID="{092F7B35-AA9B-4520-9C59-E27399F0BE5C}"/>
</file>

<file path=customXml/itemProps3.xml><?xml version="1.0" encoding="utf-8"?>
<ds:datastoreItem xmlns:ds="http://schemas.openxmlformats.org/officeDocument/2006/customXml" ds:itemID="{9198DFBD-A923-4ED6-99B5-9470345E478A}"/>
</file>

<file path=customXml/itemProps4.xml><?xml version="1.0" encoding="utf-8"?>
<ds:datastoreItem xmlns:ds="http://schemas.openxmlformats.org/officeDocument/2006/customXml" ds:itemID="{0C12F75E-11F2-421B-AF1F-89DD662D4B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cp:lastPrinted>2018-06-13T16:17:32Z</cp:lastPrinted>
  <dcterms:created xsi:type="dcterms:W3CDTF">2018-06-13T16:16:33Z</dcterms:created>
  <dcterms:modified xsi:type="dcterms:W3CDTF">2018-06-13T16:17:39Z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0x0101006E56B4D1795A2E4DB2F0B01679ED314A002E82215DC30C964C8D4F82CA47454E72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