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300" windowWidth="19200" windowHeight="6045"/>
  </bookViews>
  <sheets>
    <sheet name="Summary 2007" sheetId="1" r:id="rId1"/>
    <sheet name="Known Resources" sheetId="4" r:id="rId2"/>
    <sheet name="Unknown Resources" sheetId="3" r:id="rId3"/>
    <sheet name="2007 - NPC" sheetId="5" r:id="rId4"/>
    <sheet name="Known - Emission Factor" sheetId="7" state="hidden" r:id="rId5"/>
    <sheet name="Assumptions" sheetId="6" r:id="rId6"/>
  </sheets>
  <definedNames>
    <definedName name="Green_Res">#REF!</definedName>
    <definedName name="GResIDX">#REF!</definedName>
    <definedName name="QF_Data">#REF!</definedName>
    <definedName name="QF_Data_1">#REF!</definedName>
    <definedName name="Report">#REF!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</definedNames>
  <calcPr calcId="152511"/>
</workbook>
</file>

<file path=xl/calcChain.xml><?xml version="1.0" encoding="utf-8"?>
<calcChain xmlns="http://schemas.openxmlformats.org/spreadsheetml/2006/main">
  <c r="E69" i="5" l="1"/>
  <c r="E66" i="5"/>
  <c r="E63" i="5"/>
  <c r="E38" i="5"/>
  <c r="C45" i="4" l="1"/>
  <c r="E45" i="4" s="1"/>
  <c r="E71" i="5"/>
  <c r="D10" i="5"/>
  <c r="C16" i="4" l="1"/>
  <c r="E16" i="4" s="1"/>
  <c r="E28" i="5" l="1"/>
  <c r="C39" i="4"/>
  <c r="E39" i="4" s="1"/>
  <c r="D60" i="5" l="1"/>
  <c r="E42" i="5"/>
  <c r="C44" i="4" l="1"/>
  <c r="E44" i="4" s="1"/>
  <c r="E49" i="5"/>
  <c r="C43" i="4" l="1"/>
  <c r="E43" i="4" s="1"/>
  <c r="C12" i="4" l="1"/>
  <c r="E12" i="4" s="1"/>
  <c r="D79" i="5"/>
  <c r="C79" i="5"/>
  <c r="B34" i="3" l="1"/>
  <c r="C34" i="3"/>
  <c r="C16" i="3" s="1"/>
  <c r="C46" i="4"/>
  <c r="E46" i="4" s="1"/>
  <c r="C36" i="4"/>
  <c r="E36" i="4" s="1"/>
  <c r="C15" i="3" l="1"/>
  <c r="C6" i="3"/>
  <c r="C11" i="3" l="1"/>
  <c r="D11" i="3" s="1"/>
  <c r="D16" i="3"/>
  <c r="E16" i="3" s="1"/>
  <c r="D15" i="3" l="1"/>
  <c r="E15" i="3" s="1"/>
  <c r="D6" i="3"/>
  <c r="E6" i="3" s="1"/>
  <c r="E11" i="3"/>
  <c r="H2" i="3" l="1"/>
  <c r="E53" i="5"/>
  <c r="E19" i="5"/>
  <c r="D6" i="5" s="1"/>
  <c r="C5" i="3" s="1"/>
  <c r="D5" i="3" s="1"/>
  <c r="E16" i="5"/>
  <c r="D5" i="5" s="1"/>
  <c r="E15" i="1"/>
  <c r="F12" i="1" s="1"/>
  <c r="C16" i="7"/>
  <c r="E16" i="7"/>
  <c r="D31" i="7"/>
  <c r="C31" i="7"/>
  <c r="C29" i="7"/>
  <c r="E22" i="7"/>
  <c r="D22" i="7"/>
  <c r="C22" i="7"/>
  <c r="D16" i="7"/>
  <c r="C8" i="7"/>
  <c r="C41" i="7" s="1"/>
  <c r="E37" i="7"/>
  <c r="D37" i="7"/>
  <c r="C37" i="7"/>
  <c r="C7" i="3"/>
  <c r="D7" i="3" s="1"/>
  <c r="E7" i="3" s="1"/>
  <c r="C8" i="4"/>
  <c r="E8" i="4" s="1"/>
  <c r="C7" i="4"/>
  <c r="E7" i="4" s="1"/>
  <c r="C5" i="4"/>
  <c r="E5" i="4" s="1"/>
  <c r="C4" i="4"/>
  <c r="E4" i="4" s="1"/>
  <c r="D12" i="5"/>
  <c r="D11" i="5"/>
  <c r="D9" i="5"/>
  <c r="D24" i="5"/>
  <c r="D75" i="5"/>
  <c r="C10" i="3"/>
  <c r="D10" i="3" s="1"/>
  <c r="C12" i="3"/>
  <c r="D12" i="3" s="1"/>
  <c r="E12" i="3" s="1"/>
  <c r="C13" i="3"/>
  <c r="D13" i="3" s="1"/>
  <c r="E13" i="3" s="1"/>
  <c r="C14" i="3"/>
  <c r="D14" i="3" s="1"/>
  <c r="E14" i="3" s="1"/>
  <c r="C9" i="3"/>
  <c r="D9" i="3" s="1"/>
  <c r="E9" i="3" s="1"/>
  <c r="C8" i="3"/>
  <c r="D8" i="3" s="1"/>
  <c r="E8" i="3" s="1"/>
  <c r="C9" i="4"/>
  <c r="E9" i="4" s="1"/>
  <c r="C10" i="4"/>
  <c r="E10" i="4" s="1"/>
  <c r="C11" i="4"/>
  <c r="E11" i="4" s="1"/>
  <c r="C13" i="4"/>
  <c r="E13" i="4" s="1"/>
  <c r="C14" i="4"/>
  <c r="E14" i="4" s="1"/>
  <c r="C15" i="4"/>
  <c r="E15" i="4" s="1"/>
  <c r="C17" i="4"/>
  <c r="E17" i="4" s="1"/>
  <c r="C18" i="4"/>
  <c r="E18" i="4" s="1"/>
  <c r="C19" i="4"/>
  <c r="E19" i="4" s="1"/>
  <c r="C20" i="4"/>
  <c r="E20" i="4" s="1"/>
  <c r="C21" i="4"/>
  <c r="E21" i="4" s="1"/>
  <c r="C22" i="4"/>
  <c r="E22" i="4" s="1"/>
  <c r="C23" i="4"/>
  <c r="E23" i="4" s="1"/>
  <c r="C24" i="4"/>
  <c r="E24" i="4" s="1"/>
  <c r="C25" i="4"/>
  <c r="E25" i="4" s="1"/>
  <c r="C26" i="4"/>
  <c r="E26" i="4" s="1"/>
  <c r="C27" i="4"/>
  <c r="E27" i="4" s="1"/>
  <c r="C28" i="4"/>
  <c r="E28" i="4" s="1"/>
  <c r="C29" i="4"/>
  <c r="E29" i="4" s="1"/>
  <c r="C30" i="4"/>
  <c r="E30" i="4" s="1"/>
  <c r="C31" i="4"/>
  <c r="E31" i="4" s="1"/>
  <c r="C32" i="4"/>
  <c r="E32" i="4" s="1"/>
  <c r="C33" i="4"/>
  <c r="E33" i="4" s="1"/>
  <c r="C34" i="4"/>
  <c r="E34" i="4" s="1"/>
  <c r="C35" i="4"/>
  <c r="E35" i="4" s="1"/>
  <c r="C37" i="4"/>
  <c r="E37" i="4" s="1"/>
  <c r="C38" i="4"/>
  <c r="E38" i="4" s="1"/>
  <c r="C40" i="4"/>
  <c r="E40" i="4" s="1"/>
  <c r="C41" i="4"/>
  <c r="E41" i="4" s="1"/>
  <c r="C42" i="4"/>
  <c r="E42" i="4" s="1"/>
  <c r="C3" i="4"/>
  <c r="C6" i="4"/>
  <c r="H12" i="1"/>
  <c r="H13" i="1"/>
  <c r="H14" i="1"/>
  <c r="H24" i="1"/>
  <c r="C3" i="3"/>
  <c r="C1" i="3"/>
  <c r="C1" i="4"/>
  <c r="D2" i="4"/>
  <c r="E22" i="1"/>
  <c r="H11" i="1"/>
  <c r="H10" i="1"/>
  <c r="D31" i="3"/>
  <c r="E31" i="3" s="1"/>
  <c r="D30" i="3"/>
  <c r="E30" i="3" s="1"/>
  <c r="D29" i="3"/>
  <c r="E29" i="3" s="1"/>
  <c r="D28" i="3"/>
  <c r="E28" i="3" s="1"/>
  <c r="D27" i="3"/>
  <c r="E27" i="3" s="1"/>
  <c r="D26" i="3"/>
  <c r="E26" i="3" s="1"/>
  <c r="D25" i="3"/>
  <c r="E25" i="3" s="1"/>
  <c r="D24" i="3"/>
  <c r="E24" i="3" s="1"/>
  <c r="D23" i="3"/>
  <c r="E23" i="3" s="1"/>
  <c r="D22" i="3"/>
  <c r="E22" i="3" s="1"/>
  <c r="D21" i="3"/>
  <c r="E21" i="3" s="1"/>
  <c r="D20" i="3"/>
  <c r="E20" i="3" s="1"/>
  <c r="D19" i="3"/>
  <c r="E19" i="3" s="1"/>
  <c r="D18" i="3"/>
  <c r="E18" i="3" s="1"/>
  <c r="D17" i="3"/>
  <c r="E17" i="3" s="1"/>
  <c r="E38" i="7" l="1"/>
  <c r="F10" i="1"/>
  <c r="D38" i="7"/>
  <c r="E39" i="7"/>
  <c r="C39" i="7"/>
  <c r="G32" i="3"/>
  <c r="D82" i="5" s="1"/>
  <c r="C40" i="7"/>
  <c r="E40" i="7"/>
  <c r="D40" i="7"/>
  <c r="C38" i="7"/>
  <c r="D39" i="7"/>
  <c r="E5" i="1"/>
  <c r="F13" i="1"/>
  <c r="F14" i="1"/>
  <c r="F11" i="1"/>
  <c r="C4" i="3"/>
  <c r="E10" i="3"/>
  <c r="D13" i="5"/>
  <c r="G47" i="4"/>
  <c r="D81" i="5" s="1"/>
  <c r="D77" i="5"/>
  <c r="C47" i="4"/>
  <c r="E20" i="1" s="1"/>
  <c r="E6" i="4"/>
  <c r="E47" i="4" s="1"/>
  <c r="G20" i="1" s="1"/>
  <c r="E5" i="3"/>
  <c r="D7" i="5"/>
  <c r="D4" i="3" l="1"/>
  <c r="E4" i="3" s="1"/>
  <c r="E32" i="3" s="1"/>
  <c r="G21" i="1" s="1"/>
  <c r="G22" i="1" s="1"/>
  <c r="H22" i="1" s="1"/>
  <c r="C32" i="3"/>
  <c r="E21" i="1" s="1"/>
  <c r="F20" i="1" s="1"/>
  <c r="D80" i="5"/>
  <c r="E79" i="5" s="1"/>
  <c r="F21" i="1" l="1"/>
</calcChain>
</file>

<file path=xl/comments1.xml><?xml version="1.0" encoding="utf-8"?>
<comments xmlns="http://schemas.openxmlformats.org/spreadsheetml/2006/main">
  <authors>
    <author>Author</author>
  </authors>
  <commentList>
    <comment ref="E79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NPC underreported WA QFs; actual 25010
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H47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0.991 MT CO/MWh per ARB 2013 Report</t>
        </r>
      </text>
    </comment>
  </commentList>
</comments>
</file>

<file path=xl/sharedStrings.xml><?xml version="1.0" encoding="utf-8"?>
<sst xmlns="http://schemas.openxmlformats.org/spreadsheetml/2006/main" count="347" uniqueCount="228">
  <si>
    <t>Resource</t>
  </si>
  <si>
    <t xml:space="preserve">Fuel Mix </t>
  </si>
  <si>
    <t>WA Dept. of Commerce Fuel Mix Report =</t>
  </si>
  <si>
    <r>
      <t>Short Tons CO</t>
    </r>
    <r>
      <rPr>
        <vertAlign val="subscript"/>
        <sz val="11"/>
        <color theme="1"/>
        <rFont val="Calibri"/>
        <family val="2"/>
        <scheme val="minor"/>
      </rPr>
      <t>2</t>
    </r>
  </si>
  <si>
    <r>
      <t>Tons CO</t>
    </r>
    <r>
      <rPr>
        <vertAlign val="subscript"/>
        <sz val="11"/>
        <color theme="1"/>
        <rFont val="Calibri"/>
        <family val="2"/>
        <scheme val="minor"/>
      </rPr>
      <t>2</t>
    </r>
  </si>
  <si>
    <t xml:space="preserve">Short </t>
  </si>
  <si>
    <r>
      <t>lbs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per MWh</t>
    </r>
  </si>
  <si>
    <r>
      <t>lbs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/MWh</t>
    </r>
  </si>
  <si>
    <r>
      <t>Tons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</si>
  <si>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For Year</t>
  </si>
  <si>
    <t>Known Resources Serving WA Customers</t>
  </si>
  <si>
    <t>Residential Customers</t>
  </si>
  <si>
    <t>Total Load Served</t>
  </si>
  <si>
    <t>MWh at Meter</t>
  </si>
  <si>
    <t>Utility :</t>
  </si>
  <si>
    <t>Reporting for year :</t>
  </si>
  <si>
    <t xml:space="preserve">Commercial Customers </t>
  </si>
  <si>
    <t xml:space="preserve">Industrial Customers </t>
  </si>
  <si>
    <t>Busbar MWh</t>
  </si>
  <si>
    <t>Customer</t>
  </si>
  <si>
    <t>Population Served :</t>
  </si>
  <si>
    <t>See UTC Docket UE-131723, General Order R-581, Page 7, Paragraph 19.</t>
  </si>
  <si>
    <t>Avista</t>
  </si>
  <si>
    <t>Pacific Power</t>
  </si>
  <si>
    <t>Puget Sound Energy</t>
  </si>
  <si>
    <t>1990</t>
  </si>
  <si>
    <r>
      <t>1990 Short Tons CO</t>
    </r>
    <r>
      <rPr>
        <vertAlign val="subscript"/>
        <sz val="11"/>
        <color theme="1"/>
        <rFont val="Calibri"/>
        <family val="2"/>
        <scheme val="minor"/>
      </rPr>
      <t>2</t>
    </r>
  </si>
  <si>
    <t>MWh Proportion</t>
  </si>
  <si>
    <t>Percent of</t>
  </si>
  <si>
    <t>Total Load</t>
  </si>
  <si>
    <t>WA MWh</t>
  </si>
  <si>
    <t>Unknown Resources For WA Customers</t>
  </si>
  <si>
    <t>Known Resources Serving WA</t>
  </si>
  <si>
    <t>Unknown Resources Serving WA</t>
  </si>
  <si>
    <t>Count</t>
  </si>
  <si>
    <t>Energy Intensity Metrics</t>
  </si>
  <si>
    <t>Emissions Intensity Metrics</t>
  </si>
  <si>
    <r>
      <t>% of 1990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</si>
  <si>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MWh per Capita</t>
  </si>
  <si>
    <t>MWh per</t>
  </si>
  <si>
    <t>Irrigation</t>
  </si>
  <si>
    <t>Public Street &amp; Highway Lighting</t>
  </si>
  <si>
    <t>PacifiCorp</t>
  </si>
  <si>
    <t>Goodnoe Hills</t>
  </si>
  <si>
    <t>Leaning Juniper</t>
  </si>
  <si>
    <t>Hermiston</t>
  </si>
  <si>
    <t>Chehalis</t>
  </si>
  <si>
    <t>Jim Bridger</t>
  </si>
  <si>
    <t>Colstrip</t>
  </si>
  <si>
    <t>Marengo I &amp; II</t>
  </si>
  <si>
    <t>COB</t>
  </si>
  <si>
    <t>Idaho</t>
  </si>
  <si>
    <t>Mid Columbia</t>
  </si>
  <si>
    <t>West Main</t>
  </si>
  <si>
    <t>Misc STF Purch - West</t>
  </si>
  <si>
    <t>Misc STF Sale - West</t>
  </si>
  <si>
    <t>Total Short Term Firm Sales</t>
  </si>
  <si>
    <t>Combine Hills Wind</t>
  </si>
  <si>
    <t>Douglas PUD Settlement</t>
  </si>
  <si>
    <t>Georgia-Pacific Camas</t>
  </si>
  <si>
    <t>Hermiston Purchase</t>
  </si>
  <si>
    <t>PGE Cove</t>
  </si>
  <si>
    <t>Bend</t>
  </si>
  <si>
    <t>Clearwater #1</t>
  </si>
  <si>
    <t>Clearwater #2</t>
  </si>
  <si>
    <t>Copco #1</t>
  </si>
  <si>
    <t>Copco #2</t>
  </si>
  <si>
    <t>Eagle Point</t>
  </si>
  <si>
    <t>Fall Creek</t>
  </si>
  <si>
    <t>Fish Creek</t>
  </si>
  <si>
    <t>Iron Gate</t>
  </si>
  <si>
    <t>J.C. Boyle</t>
  </si>
  <si>
    <t>Lemolo #1</t>
  </si>
  <si>
    <t>Lemolo #2</t>
  </si>
  <si>
    <t>Merwin</t>
  </si>
  <si>
    <t>Prospect #1</t>
  </si>
  <si>
    <t>Yale</t>
  </si>
  <si>
    <t>West Side</t>
  </si>
  <si>
    <t>Wallowa Falls</t>
  </si>
  <si>
    <t>Toketee</t>
  </si>
  <si>
    <t>Swift #1</t>
  </si>
  <si>
    <t>Soda Springs</t>
  </si>
  <si>
    <t>Slide Creek</t>
  </si>
  <si>
    <t>Prospect #4</t>
  </si>
  <si>
    <t>Prospect #3</t>
  </si>
  <si>
    <t>Prospect #2</t>
  </si>
  <si>
    <t>Long Term Firm Purchases</t>
  </si>
  <si>
    <t>Mid-Columbia Contracts</t>
  </si>
  <si>
    <t>Douglas - Wells</t>
  </si>
  <si>
    <t>Storage &amp; Exchange</t>
  </si>
  <si>
    <t>Cowlitz Swift</t>
  </si>
  <si>
    <t>SCL State Line</t>
  </si>
  <si>
    <t>Short Term Firm Purchases</t>
  </si>
  <si>
    <t>Hydro Generation</t>
  </si>
  <si>
    <t>Goodnoe Wind</t>
  </si>
  <si>
    <t>Leaning Juniper 1</t>
  </si>
  <si>
    <t>Marengo I Wind</t>
  </si>
  <si>
    <t>Marengo II Wind</t>
  </si>
  <si>
    <t xml:space="preserve">George DeRuyter and Sons Dairy </t>
  </si>
  <si>
    <t>Grant PUD</t>
  </si>
  <si>
    <t xml:space="preserve">Douglas County PUD - Wells </t>
  </si>
  <si>
    <t>Yakima Tieton</t>
  </si>
  <si>
    <t>Coal</t>
  </si>
  <si>
    <t>Gas</t>
  </si>
  <si>
    <t>Wind</t>
  </si>
  <si>
    <t>Hydro</t>
  </si>
  <si>
    <t>Cogen</t>
  </si>
  <si>
    <t>Biogas</t>
  </si>
  <si>
    <t>Total Long Term Sales</t>
  </si>
  <si>
    <t>Market Purchases - Idaho</t>
  </si>
  <si>
    <t>Market Purchases - Mid Columbia</t>
  </si>
  <si>
    <t>Market Purchases - California-Oregon Border</t>
  </si>
  <si>
    <t>Market Purchases - West Main</t>
  </si>
  <si>
    <t>Market Purchases - Misc Short Term Firm - West</t>
  </si>
  <si>
    <t>Storage and Exchange</t>
  </si>
  <si>
    <t>Long Term Firm Sales</t>
  </si>
  <si>
    <t>SMUD</t>
  </si>
  <si>
    <t>Short Term Firm Sales</t>
  </si>
  <si>
    <t>Total Requirements</t>
  </si>
  <si>
    <t>Qualifying Facilities</t>
  </si>
  <si>
    <t>QF Washington</t>
  </si>
  <si>
    <t>Total Purchased Power &amp; Net Interchange</t>
  </si>
  <si>
    <t>West Hydro</t>
  </si>
  <si>
    <t>Other Generation</t>
  </si>
  <si>
    <t>PacifiCorp Net System Load</t>
  </si>
  <si>
    <t>Total Owned Resources</t>
  </si>
  <si>
    <t>Sales</t>
  </si>
  <si>
    <t>Purchase and Net Interchange</t>
  </si>
  <si>
    <t>Total Sales</t>
  </si>
  <si>
    <t>Owned</t>
  </si>
  <si>
    <t>Summary</t>
  </si>
  <si>
    <t xml:space="preserve">Finance - Mike McCoy; 3/25/2016 </t>
  </si>
  <si>
    <t>Purchases - LT and Contracts</t>
  </si>
  <si>
    <t>Short Term Purchases</t>
  </si>
  <si>
    <t>Owned Generation</t>
  </si>
  <si>
    <r>
      <t>lbs CO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/MWh</t>
    </r>
  </si>
  <si>
    <r>
      <t>Tons CO</t>
    </r>
    <r>
      <rPr>
        <b/>
        <vertAlign val="subscript"/>
        <sz val="11"/>
        <rFont val="Calibri"/>
        <family val="2"/>
        <scheme val="minor"/>
      </rPr>
      <t>2</t>
    </r>
  </si>
  <si>
    <t>Non-Renewable Resources</t>
  </si>
  <si>
    <t>Colstrip - Unit 4</t>
  </si>
  <si>
    <t>Hermiston (Total)</t>
  </si>
  <si>
    <t>Deruyter Dairy</t>
  </si>
  <si>
    <t>Jim Bridger (Pac share)</t>
  </si>
  <si>
    <t>Hermiston (Owned)</t>
  </si>
  <si>
    <t>FERC Form 1 reports owned share as avg of both units</t>
  </si>
  <si>
    <t>Hermiston (Purchase)</t>
  </si>
  <si>
    <t>CHECK</t>
  </si>
  <si>
    <t>Herm - EIA data Form 923 (Total)</t>
  </si>
  <si>
    <t>eGRID Data Gen</t>
  </si>
  <si>
    <t>eGRID Emission</t>
  </si>
  <si>
    <t>Colstrip 4 - Bill data</t>
  </si>
  <si>
    <t>Colstrip 4 - EIA 923 data</t>
  </si>
  <si>
    <t>Annual Emission Factor</t>
  </si>
  <si>
    <t>PAC Share</t>
  </si>
  <si>
    <t>Short ton --&gt; Metric Ton</t>
  </si>
  <si>
    <t>Colstrip (Unit 4 Only - WA)</t>
  </si>
  <si>
    <t>ton--&gt;lbs</t>
  </si>
  <si>
    <t>Zero Emission Resources</t>
  </si>
  <si>
    <t>Camas Cogen</t>
  </si>
  <si>
    <t>Annual Consumption (MWh)</t>
  </si>
  <si>
    <r>
      <t>Annual Consumption (MWh)</t>
    </r>
    <r>
      <rPr>
        <b/>
        <vertAlign val="superscript"/>
        <sz val="9"/>
        <color theme="1"/>
        <rFont val="Calibri"/>
        <family val="2"/>
      </rPr>
      <t xml:space="preserve"> </t>
    </r>
  </si>
  <si>
    <t xml:space="preserve">Annual CO2 Emissions (Short Tons) </t>
  </si>
  <si>
    <t>EPA Acid Rain Program</t>
  </si>
  <si>
    <t>FERC Form 1</t>
  </si>
  <si>
    <t>Actual NPC</t>
  </si>
  <si>
    <t xml:space="preserve">Bill Lawson </t>
  </si>
  <si>
    <t xml:space="preserve">Metric ton --&gt; Short ton </t>
  </si>
  <si>
    <t>CO2/MWh (ST) [CARB 2013 Report]</t>
  </si>
  <si>
    <t>Actual NPC (FERC Form 1 only has total for Units 3 and 4)</t>
  </si>
  <si>
    <t>Conversions</t>
  </si>
  <si>
    <t>WAC 480-109-300 Energy and emissions intensity metrics.</t>
  </si>
  <si>
    <t>Field</t>
  </si>
  <si>
    <t>Data</t>
  </si>
  <si>
    <t>Source</t>
  </si>
  <si>
    <t>Rule / Reference</t>
  </si>
  <si>
    <t>Population Served</t>
  </si>
  <si>
    <r>
      <rPr>
        <u/>
        <sz val="11"/>
        <color theme="1"/>
        <rFont val="Calibri"/>
        <family val="2"/>
      </rPr>
      <t>Years 2011-2015</t>
    </r>
    <r>
      <rPr>
        <sz val="11"/>
        <color theme="1"/>
        <rFont val="Calibri"/>
        <family val="2"/>
      </rPr>
      <t xml:space="preserve"> – Population was determined using ACS 5-year Summary data, as requested by Staff
</t>
    </r>
    <r>
      <rPr>
        <u/>
        <sz val="11"/>
        <color theme="1"/>
        <rFont val="Calibri"/>
        <family val="2"/>
      </rPr>
      <t>Years 2005-2010</t>
    </r>
    <r>
      <rPr>
        <sz val="11"/>
        <color theme="1"/>
        <rFont val="Calibri"/>
        <family val="2"/>
      </rPr>
      <t xml:space="preserve"> – Population was determined using population growth rates published by Washington State Office of Financial Management
</t>
    </r>
    <r>
      <rPr>
        <b/>
        <sz val="11"/>
        <color theme="1"/>
        <rFont val="Calibri"/>
        <family val="2"/>
      </rPr>
      <t>See attached Population Count Process Residential</t>
    </r>
  </si>
  <si>
    <t>GIS / Yuichiro Miyata; Marshall Payne 4/7/16</t>
  </si>
  <si>
    <t>480-109-300 (2) (c ) Megawatt-hours per capita</t>
  </si>
  <si>
    <t>MWh at Meter (by customer class)</t>
  </si>
  <si>
    <t>Load data not available by customer class, therefore Washington load by customer class was determined using the proportion of retail sales by customer class</t>
  </si>
  <si>
    <t>• Retail Sales – Finance / Mike McCoy; 3/25/2016
• Jurisdictional load (MWh at Meter) – Back Office / Jack Painter, Matt Hastings; 04/05/2016</t>
  </si>
  <si>
    <t>480-109-300 (2) (a) Average megawatt-hours per residential customer 
(b) Average megawatt-hours per commercial customer</t>
  </si>
  <si>
    <t>Customers Served</t>
  </si>
  <si>
    <t>Metrics reported solely on residential customers</t>
  </si>
  <si>
    <t>Known (Specified) Resources</t>
  </si>
  <si>
    <t xml:space="preserve">Resource; WA MWh </t>
  </si>
  <si>
    <t xml:space="preserve">Washington's WCA allocation of specified resources serving Washington customers - Only WCA resources included in WA rates. </t>
  </si>
  <si>
    <t xml:space="preserve">• Actual Net Power Costs (MWhs) - Daniel McNeil; 3/25/2016
• Washington Allocation Factor - Revenue Requirement  /Jim Nelson – Historic Actuals </t>
  </si>
  <si>
    <t>480-109-300 (2) (d) Million short tons of CO2 emissions
(e) Comparison of annual million short tons of CO2 emissions to 1990 emissions.</t>
  </si>
  <si>
    <t>Lbs CO2/MWh</t>
  </si>
  <si>
    <r>
      <t>Lbs CO2/MWh =</t>
    </r>
    <r>
      <rPr>
        <u/>
        <sz val="11"/>
        <color theme="1"/>
        <rFont val="Calibri"/>
        <family val="2"/>
      </rPr>
      <t xml:space="preserve"> Total annual CO2 emissions (Short Tons)</t>
    </r>
    <r>
      <rPr>
        <sz val="11"/>
        <color theme="1"/>
        <rFont val="Calibri"/>
        <family val="2"/>
        <scheme val="minor"/>
      </rPr>
      <t xml:space="preserve">
                                 Total annual generation
Note: total CO2 emissions converted to pounds</t>
    </r>
  </si>
  <si>
    <t>• Annual Emissions (Short Tons of CO2) - EPA Acid Rain Program Database - https://ampd.epa.gov/ampd/ - 3/29/16 
• Deruyter Dairy annual emission factor from CARB GHG report (Metric CO2/Ton converted to Short Tons of CO2/MWh)   
• Annual MWh generation - FERC Form 1 unless stated otherwise; alternate source Bill Lawson or Washington Actual Net Power Costs</t>
  </si>
  <si>
    <t>Unknown (Specified) Resources</t>
  </si>
  <si>
    <r>
      <t xml:space="preserve">Washington's WCA allocation of unspecified resources/market purchases serving Washington customers - Only WCA resources included in WA rates. </t>
    </r>
    <r>
      <rPr>
        <sz val="11"/>
        <color rgb="FFFF0000"/>
        <rFont val="Calibri"/>
        <family val="2"/>
        <scheme val="minor"/>
      </rPr>
      <t>Also includes sales.</t>
    </r>
  </si>
  <si>
    <t>480-109-300 (3) (a) Short tons of CO2 from unknown generation sources
(b) Megawatt-hours delivered to its retail customers from unknown generation sources (c) Percentage of total load represented by unknown generation sources.</t>
  </si>
  <si>
    <r>
      <t xml:space="preserve">• Annual Emissions (Short Tons of CO2) and Annual MWh Consumption (Generation) Washington Department of Commerce - Fuel Mix Aggregate Time Series; State Agg Fuel Mix 2000-2013; and 2014 annual report
http://www.commerce.wa.gov/Programs/Energy/Office/Utilities/Pages/FuelMix.aspx
</t>
    </r>
    <r>
      <rPr>
        <sz val="11"/>
        <color rgb="FFFF0000"/>
        <rFont val="Calibri"/>
        <family val="2"/>
      </rPr>
      <t>Note: No data available for NWPP other than 2014 and 2013. PAC currently using Washington mix.</t>
    </r>
  </si>
  <si>
    <t>Total Resources</t>
  </si>
  <si>
    <t>Market Purchases - Nevada-Oregon Border</t>
  </si>
  <si>
    <t xml:space="preserve">Walla Walla Hydro </t>
  </si>
  <si>
    <t>PG&amp;E</t>
  </si>
  <si>
    <t>Grant County 10 aMW</t>
  </si>
  <si>
    <t xml:space="preserve">              </t>
  </si>
  <si>
    <t>Report Check</t>
  </si>
  <si>
    <t>Known</t>
  </si>
  <si>
    <t xml:space="preserve">Unknown </t>
  </si>
  <si>
    <t>Condit</t>
  </si>
  <si>
    <t>Hermiston Total (Owned and Purchased)</t>
  </si>
  <si>
    <t>Roseburg Forest Products</t>
  </si>
  <si>
    <t>APGI/Colockum</t>
  </si>
  <si>
    <t>BPA Peaking</t>
  </si>
  <si>
    <t>Canadian Entitlement</t>
  </si>
  <si>
    <t>Chelan - Rocky Reach</t>
  </si>
  <si>
    <t>Grant Displacement</t>
  </si>
  <si>
    <t>Biomass</t>
  </si>
  <si>
    <t xml:space="preserve">Chelan - Rocky Reach </t>
  </si>
  <si>
    <t xml:space="preserve">Misc. Purchase </t>
  </si>
  <si>
    <t>Morgan Stanley</t>
  </si>
  <si>
    <t>TransAlta</t>
  </si>
  <si>
    <t>East Side</t>
  </si>
  <si>
    <t>Grant Wanapum</t>
  </si>
  <si>
    <t>Chehalis Tolling</t>
  </si>
  <si>
    <t>Marengo</t>
  </si>
  <si>
    <t>Summary Energy and Emissions Intensity Report - 2007</t>
  </si>
  <si>
    <t>2007 Washington - WCA Allocation Factor</t>
  </si>
  <si>
    <t>Annual (Unallocated) MWh 2007</t>
  </si>
  <si>
    <t>Clark Storage and Integration</t>
  </si>
  <si>
    <t xml:space="preserve">Clark </t>
  </si>
  <si>
    <t>Colstrip - Unit 4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</si>
</sst>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%"/>
    <numFmt numFmtId="167" formatCode="&quot;$&quot;###0;[Red]\(&quot;$&quot;###0\)"/>
    <numFmt numFmtId="168" formatCode="0.0"/>
    <numFmt numFmtId="169" formatCode="m/d/yyyy;@"/>
    <numFmt numFmtId="170" formatCode="General_)"/>
    <numFmt numFmtId="171" formatCode="0.0000%"/>
    <numFmt numFmtId="172" formatCode="#,##0\ ;[Red]\(#,##0\)"/>
    <numFmt numFmtId="173" formatCode="_-* #,##0\ &quot;F&quot;_-;\-* #,##0\ &quot;F&quot;_-;_-* &quot;-&quot;\ &quot;F&quot;_-;_-@_-"/>
    <numFmt numFmtId="174" formatCode="mmmm\ d\,\ yyyy"/>
    <numFmt numFmtId="175" formatCode="#,##0.000;[Red]\-#,##0.000"/>
    <numFmt numFmtId="176" formatCode="_(* #,##0_);[Red]_(* \(#,##0\);_(* &quot;-&quot;_);_(@_)"/>
    <numFmt numFmtId="177" formatCode="#,##0.0000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0"/>
      <name val="Arial"/>
      <family val="2"/>
    </font>
    <font>
      <sz val="9"/>
      <name val="Helv"/>
    </font>
    <font>
      <b/>
      <sz val="12"/>
      <name val="Arial"/>
      <family val="2"/>
    </font>
    <font>
      <sz val="8"/>
      <name val="Helv"/>
    </font>
    <font>
      <b/>
      <sz val="8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10"/>
      <color indexed="8"/>
      <name val="Arial"/>
      <family val="2"/>
    </font>
    <font>
      <sz val="10"/>
      <name val="Palatino"/>
      <family val="1"/>
    </font>
    <font>
      <sz val="9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7"/>
      <name val="Arial"/>
      <family val="2"/>
    </font>
    <font>
      <u/>
      <sz val="11"/>
      <color theme="10"/>
      <name val="Calibri"/>
      <family val="2"/>
    </font>
    <font>
      <sz val="12"/>
      <color indexed="12"/>
      <name val="Times New Roman"/>
      <family val="1"/>
    </font>
    <font>
      <b/>
      <sz val="18"/>
      <color indexed="56"/>
      <name val="Cambria"/>
      <family val="2"/>
    </font>
    <font>
      <sz val="10"/>
      <name val="LinePrinter"/>
    </font>
    <font>
      <b/>
      <sz val="18"/>
      <name val="Arial"/>
      <family val="2"/>
    </font>
    <font>
      <b/>
      <i/>
      <sz val="8"/>
      <color indexed="18"/>
      <name val="Helv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vertAlign val="subscript"/>
      <sz val="11"/>
      <name val="Calibri"/>
      <family val="2"/>
      <scheme val="minor"/>
    </font>
    <font>
      <sz val="14"/>
      <name val="Calibri"/>
      <family val="2"/>
      <scheme val="minor"/>
    </font>
    <font>
      <b/>
      <vertAlign val="superscript"/>
      <sz val="9"/>
      <color theme="1"/>
      <name val="Calibri"/>
      <family val="2"/>
    </font>
    <font>
      <sz val="10"/>
      <name val="Courier"/>
      <family val="3"/>
    </font>
    <font>
      <sz val="10"/>
      <color indexed="8"/>
      <name val="Helv"/>
    </font>
    <font>
      <sz val="10"/>
      <name val="Tahoma"/>
      <family val="2"/>
    </font>
    <font>
      <sz val="10"/>
      <name val="Times New Roman"/>
      <family val="1"/>
    </font>
    <font>
      <sz val="10"/>
      <name val="Helv"/>
    </font>
    <font>
      <b/>
      <sz val="16"/>
      <name val="Times New Roman"/>
      <family val="1"/>
    </font>
    <font>
      <sz val="10"/>
      <color theme="1"/>
      <name val="Times New Roman"/>
      <family val="2"/>
    </font>
    <font>
      <sz val="10"/>
      <color indexed="11"/>
      <name val="Geneva"/>
      <family val="2"/>
    </font>
    <font>
      <sz val="12"/>
      <name val="Arial MT"/>
    </font>
    <font>
      <b/>
      <sz val="1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u/>
      <sz val="11"/>
      <color theme="1"/>
      <name val="Calibri"/>
      <family val="2"/>
    </font>
    <font>
      <b/>
      <sz val="12"/>
      <name val="Calibri"/>
      <family val="2"/>
      <scheme val="minor"/>
    </font>
    <font>
      <sz val="11"/>
      <color rgb="FFFF0000"/>
      <name val="Calibri"/>
      <family val="2"/>
    </font>
    <font>
      <b/>
      <sz val="11"/>
      <color rgb="FFFF0000"/>
      <name val="Arial"/>
      <family val="2"/>
    </font>
    <font>
      <i/>
      <sz val="14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3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11"/>
      </patternFill>
    </fill>
    <fill>
      <patternFill patternType="solid">
        <fgColor indexed="46"/>
      </patternFill>
    </fill>
    <fill>
      <patternFill patternType="solid">
        <fgColor indexed="36"/>
      </patternFill>
    </fill>
    <fill>
      <patternFill patternType="solid">
        <fgColor indexed="27"/>
      </patternFill>
    </fill>
    <fill>
      <patternFill patternType="solid">
        <fgColor indexed="49"/>
      </patternFill>
    </fill>
    <fill>
      <patternFill patternType="solid">
        <fgColor indexed="47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lightGray"/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05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67" fontId="15" fillId="0" borderId="0" applyFont="0" applyFill="0" applyBorder="0" applyProtection="0">
      <alignment horizontal="right"/>
    </xf>
    <xf numFmtId="5" fontId="12" fillId="0" borderId="0" applyFont="0" applyFill="0" applyBorder="0" applyAlignment="0" applyProtection="0"/>
    <xf numFmtId="14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168" fontId="16" fillId="0" borderId="0" applyNumberFormat="0" applyFill="0" applyBorder="0" applyAlignment="0" applyProtection="0"/>
    <xf numFmtId="0" fontId="17" fillId="0" borderId="36" applyNumberFormat="0" applyBorder="0" applyAlignment="0"/>
    <xf numFmtId="12" fontId="14" fillId="3" borderId="21">
      <alignment horizontal="left"/>
    </xf>
    <xf numFmtId="37" fontId="17" fillId="4" borderId="0" applyNumberFormat="0" applyBorder="0" applyAlignment="0" applyProtection="0"/>
    <xf numFmtId="37" fontId="17" fillId="0" borderId="0"/>
    <xf numFmtId="3" fontId="18" fillId="5" borderId="37" applyProtection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12" fillId="0" borderId="0"/>
    <xf numFmtId="169" fontId="21" fillId="0" borderId="0"/>
    <xf numFmtId="0" fontId="20" fillId="0" borderId="0"/>
    <xf numFmtId="0" fontId="12" fillId="0" borderId="0"/>
    <xf numFmtId="0" fontId="1" fillId="0" borderId="0"/>
    <xf numFmtId="0" fontId="22" fillId="0" borderId="0"/>
    <xf numFmtId="0" fontId="12" fillId="0" borderId="0"/>
    <xf numFmtId="9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4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4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4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4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7" borderId="0" applyNumberFormat="0" applyBorder="0" applyAlignment="0" applyProtection="0"/>
    <xf numFmtId="0" fontId="24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4" fillId="19" borderId="0" applyNumberFormat="0" applyBorder="0" applyAlignment="0" applyProtection="0"/>
    <xf numFmtId="43" fontId="1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5" fillId="0" borderId="0" applyFont="0" applyFill="0" applyBorder="0" applyAlignment="0" applyProtection="0">
      <alignment horizontal="left"/>
    </xf>
    <xf numFmtId="0" fontId="26" fillId="0" borderId="0" applyNumberFormat="0" applyFill="0" applyBorder="0" applyAlignment="0" applyProtection="0">
      <alignment vertical="top"/>
      <protection locked="0"/>
    </xf>
    <xf numFmtId="165" fontId="27" fillId="0" borderId="0" applyFont="0" applyAlignment="0" applyProtection="0"/>
    <xf numFmtId="0" fontId="19" fillId="0" borderId="0"/>
    <xf numFmtId="0" fontId="19" fillId="0" borderId="0"/>
    <xf numFmtId="0" fontId="1" fillId="0" borderId="0"/>
    <xf numFmtId="0" fontId="28" fillId="0" borderId="0" applyNumberFormat="0" applyFill="0" applyBorder="0" applyAlignment="0" applyProtection="0"/>
    <xf numFmtId="170" fontId="29" fillId="0" borderId="0">
      <alignment horizontal="left"/>
    </xf>
    <xf numFmtId="0" fontId="1" fillId="0" borderId="0"/>
    <xf numFmtId="43" fontId="1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0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31" fillId="0" borderId="0" applyNumberFormat="0" applyFill="0" applyBorder="0" applyAlignment="0">
      <protection locked="0"/>
    </xf>
    <xf numFmtId="0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2" fillId="0" borderId="0"/>
    <xf numFmtId="41" fontId="13" fillId="0" borderId="0"/>
    <xf numFmtId="43" fontId="1" fillId="0" borderId="0" applyFont="0" applyFill="0" applyBorder="0" applyAlignment="0" applyProtection="0"/>
    <xf numFmtId="0" fontId="19" fillId="0" borderId="0"/>
    <xf numFmtId="0" fontId="12" fillId="0" borderId="0">
      <alignment wrapText="1"/>
    </xf>
    <xf numFmtId="0" fontId="12" fillId="0" borderId="0"/>
    <xf numFmtId="0" fontId="13" fillId="0" borderId="0"/>
    <xf numFmtId="0" fontId="13" fillId="0" borderId="0"/>
    <xf numFmtId="43" fontId="12" fillId="0" borderId="0" applyFont="0" applyFill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48" fillId="0" borderId="0"/>
    <xf numFmtId="173" fontId="12" fillId="0" borderId="0"/>
    <xf numFmtId="173" fontId="12" fillId="0" borderId="0"/>
    <xf numFmtId="173" fontId="12" fillId="0" borderId="0"/>
    <xf numFmtId="173" fontId="12" fillId="0" borderId="0"/>
    <xf numFmtId="173" fontId="12" fillId="0" borderId="0"/>
    <xf numFmtId="173" fontId="12" fillId="0" borderId="0"/>
    <xf numFmtId="173" fontId="12" fillId="0" borderId="0"/>
    <xf numFmtId="173" fontId="12" fillId="0" borderId="0"/>
    <xf numFmtId="1" fontId="49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52" fillId="0" borderId="0"/>
    <xf numFmtId="0" fontId="52" fillId="0" borderId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7" fontId="12" fillId="0" borderId="0" applyFill="0" applyBorder="0" applyAlignment="0" applyProtection="0"/>
    <xf numFmtId="0" fontId="52" fillId="0" borderId="0"/>
    <xf numFmtId="5" fontId="52" fillId="0" borderId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0" fontId="52" fillId="0" borderId="0"/>
    <xf numFmtId="14" fontId="12" fillId="0" borderId="0" applyFont="0" applyFill="0" applyBorder="0" applyAlignment="0" applyProtection="0"/>
    <xf numFmtId="14" fontId="12" fillId="0" borderId="0" applyFont="0" applyFill="0" applyBorder="0" applyAlignment="0" applyProtection="0"/>
    <xf numFmtId="14" fontId="12" fillId="0" borderId="0" applyFont="0" applyFill="0" applyBorder="0" applyAlignment="0" applyProtection="0"/>
    <xf numFmtId="14" fontId="12" fillId="0" borderId="0" applyFont="0" applyFill="0" applyBorder="0" applyAlignment="0" applyProtection="0"/>
    <xf numFmtId="174" fontId="12" fillId="0" borderId="0" applyFill="0" applyBorder="0" applyAlignment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38" fontId="17" fillId="36" borderId="0" applyNumberFormat="0" applyBorder="0" applyAlignment="0" applyProtection="0"/>
    <xf numFmtId="0" fontId="53" fillId="0" borderId="0"/>
    <xf numFmtId="0" fontId="14" fillId="0" borderId="43" applyNumberFormat="0" applyAlignment="0" applyProtection="0">
      <alignment horizontal="left" vertical="center"/>
    </xf>
    <xf numFmtId="0" fontId="14" fillId="0" borderId="35">
      <alignment horizontal="left" vertical="center"/>
    </xf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0" fontId="17" fillId="37" borderId="2" applyNumberFormat="0" applyBorder="0" applyAlignment="0" applyProtection="0"/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17" fillId="0" borderId="36" applyNumberFormat="0" applyBorder="0" applyAlignment="0"/>
    <xf numFmtId="0" fontId="17" fillId="0" borderId="36" applyNumberFormat="0" applyBorder="0" applyAlignment="0"/>
    <xf numFmtId="0" fontId="17" fillId="0" borderId="36" applyNumberFormat="0" applyBorder="0" applyAlignment="0"/>
    <xf numFmtId="175" fontId="12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0" fontId="12" fillId="0" borderId="0"/>
    <xf numFmtId="0" fontId="12" fillId="0" borderId="0"/>
    <xf numFmtId="41" fontId="12" fillId="0" borderId="0"/>
    <xf numFmtId="0" fontId="12" fillId="0" borderId="0"/>
    <xf numFmtId="0" fontId="12" fillId="0" borderId="0"/>
    <xf numFmtId="41" fontId="12" fillId="0" borderId="0"/>
    <xf numFmtId="41" fontId="12" fillId="0" borderId="0"/>
    <xf numFmtId="0" fontId="1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6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6" fontId="12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41" fontId="12" fillId="0" borderId="0"/>
    <xf numFmtId="0" fontId="1" fillId="0" borderId="0"/>
    <xf numFmtId="41" fontId="12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41" fontId="12" fillId="0" borderId="0"/>
    <xf numFmtId="0" fontId="54" fillId="0" borderId="0"/>
    <xf numFmtId="0" fontId="12" fillId="0" borderId="0"/>
    <xf numFmtId="0" fontId="42" fillId="0" borderId="0"/>
    <xf numFmtId="37" fontId="52" fillId="0" borderId="0"/>
    <xf numFmtId="0" fontId="1" fillId="23" borderId="41" applyNumberFormat="0" applyFont="0" applyAlignment="0" applyProtection="0"/>
    <xf numFmtId="0" fontId="1" fillId="23" borderId="41" applyNumberFormat="0" applyFont="0" applyAlignment="0" applyProtection="0"/>
    <xf numFmtId="0" fontId="1" fillId="23" borderId="41" applyNumberFormat="0" applyFont="0" applyAlignment="0" applyProtection="0"/>
    <xf numFmtId="0" fontId="1" fillId="23" borderId="41" applyNumberFormat="0" applyFont="0" applyAlignment="0" applyProtection="0"/>
    <xf numFmtId="0" fontId="1" fillId="23" borderId="41" applyNumberFormat="0" applyFont="0" applyAlignment="0" applyProtection="0"/>
    <xf numFmtId="0" fontId="1" fillId="23" borderId="41" applyNumberFormat="0" applyFont="0" applyAlignment="0" applyProtection="0"/>
    <xf numFmtId="0" fontId="1" fillId="23" borderId="41" applyNumberFormat="0" applyFont="0" applyAlignment="0" applyProtection="0"/>
    <xf numFmtId="0" fontId="1" fillId="23" borderId="41" applyNumberFormat="0" applyFont="0" applyAlignment="0" applyProtection="0"/>
    <xf numFmtId="0" fontId="1" fillId="23" borderId="41" applyNumberFormat="0" applyFont="0" applyAlignment="0" applyProtection="0"/>
    <xf numFmtId="0" fontId="1" fillId="23" borderId="41" applyNumberFormat="0" applyFont="0" applyAlignment="0" applyProtection="0"/>
    <xf numFmtId="0" fontId="1" fillId="23" borderId="41" applyNumberFormat="0" applyFont="0" applyAlignment="0" applyProtection="0"/>
    <xf numFmtId="0" fontId="1" fillId="23" borderId="41" applyNumberFormat="0" applyFont="0" applyAlignment="0" applyProtection="0"/>
    <xf numFmtId="0" fontId="1" fillId="23" borderId="41" applyNumberFormat="0" applyFont="0" applyAlignment="0" applyProtection="0"/>
    <xf numFmtId="0" fontId="1" fillId="23" borderId="41" applyNumberFormat="0" applyFont="0" applyAlignment="0" applyProtection="0"/>
    <xf numFmtId="0" fontId="1" fillId="23" borderId="41" applyNumberFormat="0" applyFont="0" applyAlignment="0" applyProtection="0"/>
    <xf numFmtId="0" fontId="1" fillId="23" borderId="41" applyNumberFormat="0" applyFont="0" applyAlignment="0" applyProtection="0"/>
    <xf numFmtId="0" fontId="1" fillId="23" borderId="41" applyNumberFormat="0" applyFont="0" applyAlignment="0" applyProtection="0"/>
    <xf numFmtId="0" fontId="1" fillId="23" borderId="41" applyNumberFormat="0" applyFont="0" applyAlignment="0" applyProtection="0"/>
    <xf numFmtId="0" fontId="1" fillId="23" borderId="41" applyNumberFormat="0" applyFont="0" applyAlignment="0" applyProtection="0"/>
    <xf numFmtId="0" fontId="1" fillId="23" borderId="41" applyNumberFormat="0" applyFont="0" applyAlignment="0" applyProtection="0"/>
    <xf numFmtId="0" fontId="1" fillId="23" borderId="41" applyNumberFormat="0" applyFont="0" applyAlignment="0" applyProtection="0"/>
    <xf numFmtId="0" fontId="1" fillId="23" borderId="41" applyNumberFormat="0" applyFont="0" applyAlignment="0" applyProtection="0"/>
    <xf numFmtId="0" fontId="1" fillId="23" borderId="41" applyNumberFormat="0" applyFont="0" applyAlignment="0" applyProtection="0"/>
    <xf numFmtId="0" fontId="1" fillId="23" borderId="41" applyNumberFormat="0" applyFont="0" applyAlignment="0" applyProtection="0"/>
    <xf numFmtId="0" fontId="1" fillId="23" borderId="41" applyNumberFormat="0" applyFont="0" applyAlignment="0" applyProtection="0"/>
    <xf numFmtId="0" fontId="1" fillId="23" borderId="41" applyNumberFormat="0" applyFont="0" applyAlignment="0" applyProtection="0"/>
    <xf numFmtId="0" fontId="1" fillId="23" borderId="41" applyNumberFormat="0" applyFont="0" applyAlignment="0" applyProtection="0"/>
    <xf numFmtId="0" fontId="1" fillId="23" borderId="41" applyNumberFormat="0" applyFont="0" applyAlignment="0" applyProtection="0"/>
    <xf numFmtId="0" fontId="1" fillId="23" borderId="41" applyNumberFormat="0" applyFont="0" applyAlignment="0" applyProtection="0"/>
    <xf numFmtId="0" fontId="1" fillId="23" borderId="41" applyNumberFormat="0" applyFont="0" applyAlignment="0" applyProtection="0"/>
    <xf numFmtId="0" fontId="1" fillId="23" borderId="41" applyNumberFormat="0" applyFont="0" applyAlignment="0" applyProtection="0"/>
    <xf numFmtId="0" fontId="1" fillId="23" borderId="41" applyNumberFormat="0" applyFont="0" applyAlignment="0" applyProtection="0"/>
    <xf numFmtId="0" fontId="1" fillId="23" borderId="41" applyNumberFormat="0" applyFont="0" applyAlignment="0" applyProtection="0"/>
    <xf numFmtId="0" fontId="1" fillId="23" borderId="41" applyNumberFormat="0" applyFont="0" applyAlignment="0" applyProtection="0"/>
    <xf numFmtId="0" fontId="1" fillId="23" borderId="41" applyNumberFormat="0" applyFont="0" applyAlignment="0" applyProtection="0"/>
    <xf numFmtId="0" fontId="1" fillId="23" borderId="41" applyNumberFormat="0" applyFont="0" applyAlignment="0" applyProtection="0"/>
    <xf numFmtId="0" fontId="1" fillId="23" borderId="41" applyNumberFormat="0" applyFont="0" applyAlignment="0" applyProtection="0"/>
    <xf numFmtId="0" fontId="1" fillId="23" borderId="41" applyNumberFormat="0" applyFont="0" applyAlignment="0" applyProtection="0"/>
    <xf numFmtId="0" fontId="1" fillId="23" borderId="41" applyNumberFormat="0" applyFont="0" applyAlignment="0" applyProtection="0"/>
    <xf numFmtId="0" fontId="52" fillId="0" borderId="0"/>
    <xf numFmtId="0" fontId="52" fillId="0" borderId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55" fillId="0" borderId="0"/>
    <xf numFmtId="37" fontId="56" fillId="38" borderId="0" applyNumberFormat="0" applyFont="0" applyBorder="0" applyAlignment="0" applyProtection="0"/>
    <xf numFmtId="177" fontId="12" fillId="0" borderId="4">
      <alignment horizontal="justify" vertical="top" wrapText="1"/>
    </xf>
    <xf numFmtId="0" fontId="33" fillId="0" borderId="2">
      <alignment horizontal="center" vertical="center" wrapText="1"/>
    </xf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52" fillId="0" borderId="44"/>
    <xf numFmtId="0" fontId="52" fillId="0" borderId="45"/>
    <xf numFmtId="38" fontId="19" fillId="0" borderId="46" applyFill="0" applyBorder="0" applyAlignment="0" applyProtection="0">
      <protection locked="0"/>
    </xf>
    <xf numFmtId="37" fontId="17" fillId="4" borderId="0" applyNumberFormat="0" applyBorder="0" applyAlignment="0" applyProtection="0"/>
    <xf numFmtId="37" fontId="17" fillId="4" borderId="0" applyNumberFormat="0" applyBorder="0" applyAlignment="0" applyProtection="0"/>
    <xf numFmtId="37" fontId="17" fillId="4" borderId="0" applyNumberFormat="0" applyBorder="0" applyAlignment="0" applyProtection="0"/>
  </cellStyleXfs>
  <cellXfs count="275">
    <xf numFmtId="0" fontId="0" fillId="0" borderId="0" xfId="0"/>
    <xf numFmtId="0" fontId="0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4" fillId="0" borderId="1" xfId="0" applyFont="1" applyBorder="1"/>
    <xf numFmtId="0" fontId="0" fillId="0" borderId="0" xfId="0" applyBorder="1"/>
    <xf numFmtId="0" fontId="3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6" fontId="0" fillId="0" borderId="2" xfId="2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4" xfId="0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right"/>
    </xf>
    <xf numFmtId="165" fontId="9" fillId="0" borderId="2" xfId="1" applyNumberFormat="1" applyFont="1" applyBorder="1"/>
    <xf numFmtId="0" fontId="0" fillId="0" borderId="3" xfId="0" quotePrefix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10" fillId="0" borderId="0" xfId="0" applyFont="1"/>
    <xf numFmtId="0" fontId="0" fillId="0" borderId="8" xfId="0" applyBorder="1" applyAlignment="1">
      <alignment horizontal="center"/>
    </xf>
    <xf numFmtId="165" fontId="0" fillId="2" borderId="2" xfId="1" applyNumberFormat="1" applyFont="1" applyFill="1" applyBorder="1"/>
    <xf numFmtId="0" fontId="0" fillId="2" borderId="2" xfId="0" applyFont="1" applyFill="1" applyBorder="1"/>
    <xf numFmtId="0" fontId="0" fillId="2" borderId="5" xfId="0" applyFont="1" applyFill="1" applyBorder="1"/>
    <xf numFmtId="0" fontId="4" fillId="0" borderId="0" xfId="0" applyFont="1" applyAlignment="1">
      <alignment horizontal="left"/>
    </xf>
    <xf numFmtId="0" fontId="0" fillId="2" borderId="2" xfId="0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7" fillId="0" borderId="2" xfId="3" applyBorder="1"/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0" fillId="0" borderId="21" xfId="0" applyBorder="1"/>
    <xf numFmtId="0" fontId="2" fillId="0" borderId="22" xfId="0" applyFont="1" applyBorder="1" applyAlignment="1">
      <alignment horizontal="center"/>
    </xf>
    <xf numFmtId="0" fontId="0" fillId="0" borderId="14" xfId="0" applyBorder="1"/>
    <xf numFmtId="0" fontId="0" fillId="0" borderId="23" xfId="0" applyBorder="1"/>
    <xf numFmtId="0" fontId="0" fillId="0" borderId="21" xfId="0" applyBorder="1" applyAlignment="1">
      <alignment horizontal="left"/>
    </xf>
    <xf numFmtId="166" fontId="2" fillId="0" borderId="2" xfId="2" applyNumberFormat="1" applyFont="1" applyBorder="1" applyAlignment="1">
      <alignment horizontal="center"/>
    </xf>
    <xf numFmtId="0" fontId="11" fillId="0" borderId="0" xfId="0" applyFont="1"/>
    <xf numFmtId="0" fontId="0" fillId="0" borderId="24" xfId="0" applyBorder="1"/>
    <xf numFmtId="0" fontId="0" fillId="0" borderId="25" xfId="0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165" fontId="0" fillId="2" borderId="2" xfId="1" applyNumberFormat="1" applyFont="1" applyFill="1" applyBorder="1" applyAlignment="1"/>
    <xf numFmtId="0" fontId="2" fillId="0" borderId="18" xfId="0" applyFont="1" applyBorder="1" applyAlignment="1">
      <alignment horizontal="center"/>
    </xf>
    <xf numFmtId="0" fontId="0" fillId="0" borderId="30" xfId="0" applyBorder="1"/>
    <xf numFmtId="165" fontId="2" fillId="0" borderId="30" xfId="0" applyNumberFormat="1" applyFont="1" applyBorder="1"/>
    <xf numFmtId="0" fontId="2" fillId="0" borderId="31" xfId="0" applyFont="1" applyBorder="1" applyAlignment="1">
      <alignment horizontal="center"/>
    </xf>
    <xf numFmtId="166" fontId="2" fillId="0" borderId="32" xfId="2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2" fillId="0" borderId="0" xfId="0" applyFont="1"/>
    <xf numFmtId="0" fontId="34" fillId="2" borderId="2" xfId="0" applyFont="1" applyFill="1" applyBorder="1"/>
    <xf numFmtId="165" fontId="34" fillId="2" borderId="2" xfId="1" applyNumberFormat="1" applyFont="1" applyFill="1" applyBorder="1"/>
    <xf numFmtId="0" fontId="0" fillId="0" borderId="0" xfId="0"/>
    <xf numFmtId="0" fontId="0" fillId="0" borderId="0" xfId="0"/>
    <xf numFmtId="165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172" fontId="38" fillId="0" borderId="0" xfId="109" applyNumberFormat="1" applyFont="1" applyFill="1" applyAlignment="1">
      <alignment horizontal="left" indent="2"/>
    </xf>
    <xf numFmtId="165" fontId="38" fillId="0" borderId="0" xfId="1" applyNumberFormat="1" applyFont="1" applyFill="1" applyAlignment="1">
      <alignment horizontal="left" indent="2"/>
    </xf>
    <xf numFmtId="0" fontId="38" fillId="0" borderId="0" xfId="109" applyFont="1" applyFill="1" applyAlignment="1">
      <alignment horizontal="left" indent="3"/>
    </xf>
    <xf numFmtId="0" fontId="0" fillId="0" borderId="0" xfId="0" applyAlignment="1"/>
    <xf numFmtId="0" fontId="0" fillId="0" borderId="0" xfId="0"/>
    <xf numFmtId="0" fontId="12" fillId="0" borderId="0" xfId="109" applyFont="1" applyFill="1"/>
    <xf numFmtId="1" fontId="12" fillId="0" borderId="0" xfId="110" applyNumberFormat="1" applyFont="1" applyFill="1" applyBorder="1"/>
    <xf numFmtId="0" fontId="33" fillId="0" borderId="0" xfId="109" applyFont="1" applyFill="1"/>
    <xf numFmtId="38" fontId="12" fillId="0" borderId="0" xfId="109" applyNumberFormat="1" applyFont="1" applyFill="1"/>
    <xf numFmtId="1" fontId="12" fillId="0" borderId="0" xfId="109" applyNumberFormat="1" applyFont="1" applyFill="1"/>
    <xf numFmtId="1" fontId="12" fillId="0" borderId="0" xfId="110" applyNumberFormat="1" applyFont="1" applyBorder="1"/>
    <xf numFmtId="43" fontId="12" fillId="0" borderId="0" xfId="1" applyFont="1" applyFill="1"/>
    <xf numFmtId="1" fontId="38" fillId="0" borderId="0" xfId="109" applyNumberFormat="1" applyFont="1" applyFill="1" applyAlignment="1">
      <alignment horizontal="left" indent="2"/>
    </xf>
    <xf numFmtId="0" fontId="12" fillId="0" borderId="35" xfId="109" applyFont="1" applyFill="1" applyBorder="1"/>
    <xf numFmtId="1" fontId="12" fillId="0" borderId="35" xfId="110" applyNumberFormat="1" applyFont="1" applyFill="1" applyBorder="1"/>
    <xf numFmtId="37" fontId="12" fillId="0" borderId="0" xfId="54" applyNumberFormat="1" applyFont="1" applyBorder="1" applyAlignment="1">
      <alignment horizontal="center"/>
    </xf>
    <xf numFmtId="37" fontId="12" fillId="0" borderId="0" xfId="1" applyNumberFormat="1" applyFont="1" applyFill="1" applyBorder="1" applyAlignment="1">
      <alignment horizontal="center"/>
    </xf>
    <xf numFmtId="37" fontId="12" fillId="0" borderId="1" xfId="1" applyNumberFormat="1" applyFont="1" applyFill="1" applyBorder="1" applyAlignment="1">
      <alignment horizontal="center"/>
    </xf>
    <xf numFmtId="37" fontId="12" fillId="0" borderId="0" xfId="54" applyNumberFormat="1" applyFont="1" applyFill="1" applyAlignment="1">
      <alignment horizontal="center"/>
    </xf>
    <xf numFmtId="37" fontId="33" fillId="0" borderId="0" xfId="54" applyNumberFormat="1" applyFont="1" applyFill="1" applyBorder="1" applyAlignment="1">
      <alignment horizontal="center"/>
    </xf>
    <xf numFmtId="37" fontId="33" fillId="0" borderId="0" xfId="1" applyNumberFormat="1" applyFont="1" applyFill="1" applyBorder="1" applyAlignment="1">
      <alignment horizontal="center"/>
    </xf>
    <xf numFmtId="37" fontId="12" fillId="0" borderId="0" xfId="1" applyNumberFormat="1" applyFont="1" applyBorder="1" applyAlignment="1">
      <alignment horizontal="center"/>
    </xf>
    <xf numFmtId="37" fontId="12" fillId="0" borderId="35" xfId="1" applyNumberFormat="1" applyFont="1" applyBorder="1" applyAlignment="1">
      <alignment horizontal="center"/>
    </xf>
    <xf numFmtId="0" fontId="39" fillId="0" borderId="0" xfId="0" applyFont="1"/>
    <xf numFmtId="0" fontId="22" fillId="0" borderId="0" xfId="0" applyFont="1" applyAlignment="1">
      <alignment horizontal="center" wrapText="1"/>
    </xf>
    <xf numFmtId="37" fontId="12" fillId="0" borderId="0" xfId="0" applyNumberFormat="1" applyFont="1" applyAlignment="1">
      <alignment horizontal="center"/>
    </xf>
    <xf numFmtId="0" fontId="22" fillId="0" borderId="1" xfId="0" applyFont="1" applyBorder="1" applyAlignment="1">
      <alignment horizontal="center" wrapText="1"/>
    </xf>
    <xf numFmtId="37" fontId="12" fillId="0" borderId="1" xfId="0" applyNumberFormat="1" applyFont="1" applyBorder="1" applyAlignment="1">
      <alignment horizontal="center"/>
    </xf>
    <xf numFmtId="0" fontId="22" fillId="0" borderId="39" xfId="0" applyFont="1" applyBorder="1" applyAlignment="1">
      <alignment horizontal="center" wrapText="1"/>
    </xf>
    <xf numFmtId="37" fontId="12" fillId="0" borderId="39" xfId="0" applyNumberFormat="1" applyFont="1" applyBorder="1" applyAlignment="1">
      <alignment horizontal="center"/>
    </xf>
    <xf numFmtId="0" fontId="38" fillId="0" borderId="1" xfId="109" applyFont="1" applyFill="1" applyBorder="1" applyAlignment="1">
      <alignment horizontal="left" indent="3"/>
    </xf>
    <xf numFmtId="37" fontId="12" fillId="0" borderId="35" xfId="0" applyNumberFormat="1" applyFont="1" applyBorder="1" applyAlignment="1">
      <alignment horizontal="center"/>
    </xf>
    <xf numFmtId="38" fontId="38" fillId="0" borderId="0" xfId="109" applyNumberFormat="1" applyFont="1" applyFill="1" applyAlignment="1">
      <alignment horizontal="left" indent="2"/>
    </xf>
    <xf numFmtId="165" fontId="38" fillId="0" borderId="0" xfId="1" applyNumberFormat="1" applyFont="1" applyFill="1" applyAlignment="1">
      <alignment horizontal="left" vertical="center" indent="2"/>
    </xf>
    <xf numFmtId="172" fontId="38" fillId="0" borderId="0" xfId="109" applyNumberFormat="1" applyFont="1" applyFill="1" applyAlignment="1">
      <alignment horizontal="left" indent="3"/>
    </xf>
    <xf numFmtId="172" fontId="38" fillId="0" borderId="1" xfId="109" applyNumberFormat="1" applyFont="1" applyFill="1" applyBorder="1" applyAlignment="1">
      <alignment horizontal="left" indent="3"/>
    </xf>
    <xf numFmtId="1" fontId="38" fillId="0" borderId="1" xfId="109" applyNumberFormat="1" applyFont="1" applyFill="1" applyBorder="1" applyAlignment="1">
      <alignment horizontal="left" indent="2"/>
    </xf>
    <xf numFmtId="0" fontId="22" fillId="0" borderId="0" xfId="0" applyFont="1"/>
    <xf numFmtId="37" fontId="12" fillId="0" borderId="0" xfId="0" applyNumberFormat="1" applyFont="1" applyBorder="1" applyAlignment="1">
      <alignment horizontal="center"/>
    </xf>
    <xf numFmtId="1" fontId="33" fillId="0" borderId="0" xfId="109" applyNumberFormat="1" applyFont="1" applyFill="1" applyAlignment="1">
      <alignment horizontal="center"/>
    </xf>
    <xf numFmtId="1" fontId="40" fillId="0" borderId="0" xfId="110" applyNumberFormat="1" applyFont="1" applyFill="1" applyBorder="1"/>
    <xf numFmtId="165" fontId="40" fillId="0" borderId="0" xfId="111" applyNumberFormat="1" applyFont="1" applyFill="1" applyBorder="1"/>
    <xf numFmtId="0" fontId="40" fillId="0" borderId="0" xfId="109" applyFont="1" applyFill="1"/>
    <xf numFmtId="38" fontId="40" fillId="0" borderId="0" xfId="109" applyNumberFormat="1" applyFont="1" applyFill="1"/>
    <xf numFmtId="37" fontId="34" fillId="2" borderId="2" xfId="1" applyNumberFormat="1" applyFont="1" applyFill="1" applyBorder="1" applyAlignment="1">
      <alignment horizontal="center" vertical="center"/>
    </xf>
    <xf numFmtId="0" fontId="22" fillId="0" borderId="0" xfId="0" applyFont="1" applyBorder="1" applyAlignment="1">
      <alignment horizontal="center" wrapText="1"/>
    </xf>
    <xf numFmtId="0" fontId="22" fillId="0" borderId="40" xfId="0" applyFont="1" applyBorder="1" applyAlignment="1">
      <alignment horizontal="center" wrapText="1"/>
    </xf>
    <xf numFmtId="37" fontId="12" fillId="0" borderId="40" xfId="54" applyNumberFormat="1" applyFont="1" applyFill="1" applyBorder="1" applyAlignment="1">
      <alignment horizontal="center"/>
    </xf>
    <xf numFmtId="0" fontId="12" fillId="0" borderId="1" xfId="109" applyFont="1" applyFill="1" applyBorder="1" applyAlignment="1">
      <alignment horizontal="center"/>
    </xf>
    <xf numFmtId="37" fontId="12" fillId="0" borderId="1" xfId="54" applyNumberFormat="1" applyFont="1" applyFill="1" applyBorder="1" applyAlignment="1">
      <alignment horizontal="center"/>
    </xf>
    <xf numFmtId="0" fontId="4" fillId="0" borderId="0" xfId="0" applyFont="1" applyAlignment="1"/>
    <xf numFmtId="0" fontId="8" fillId="0" borderId="0" xfId="3" applyFont="1" applyAlignment="1"/>
    <xf numFmtId="165" fontId="34" fillId="2" borderId="2" xfId="1" applyNumberFormat="1" applyFont="1" applyFill="1" applyBorder="1" applyAlignment="1"/>
    <xf numFmtId="0" fontId="0" fillId="0" borderId="2" xfId="0" applyBorder="1" applyAlignment="1"/>
    <xf numFmtId="165" fontId="0" fillId="0" borderId="2" xfId="1" applyNumberFormat="1" applyFont="1" applyBorder="1" applyAlignment="1"/>
    <xf numFmtId="165" fontId="0" fillId="2" borderId="5" xfId="1" applyNumberFormat="1" applyFont="1" applyFill="1" applyBorder="1" applyAlignment="1"/>
    <xf numFmtId="0" fontId="0" fillId="0" borderId="5" xfId="0" applyBorder="1" applyAlignment="1"/>
    <xf numFmtId="165" fontId="0" fillId="0" borderId="5" xfId="1" applyNumberFormat="1" applyFont="1" applyBorder="1" applyAlignment="1"/>
    <xf numFmtId="165" fontId="0" fillId="0" borderId="6" xfId="1" applyNumberFormat="1" applyFont="1" applyBorder="1" applyAlignment="1"/>
    <xf numFmtId="165" fontId="0" fillId="0" borderId="38" xfId="1" applyNumberFormat="1" applyFont="1" applyBorder="1" applyAlignment="1"/>
    <xf numFmtId="165" fontId="0" fillId="0" borderId="6" xfId="0" applyNumberFormat="1" applyBorder="1" applyAlignment="1"/>
    <xf numFmtId="0" fontId="0" fillId="0" borderId="0" xfId="0" applyFont="1" applyAlignment="1"/>
    <xf numFmtId="0" fontId="0" fillId="0" borderId="0" xfId="0" applyFont="1" applyFill="1" applyAlignment="1">
      <alignment horizontal="center"/>
    </xf>
    <xf numFmtId="165" fontId="0" fillId="0" borderId="6" xfId="0" applyNumberFormat="1" applyFont="1" applyBorder="1" applyAlignment="1"/>
    <xf numFmtId="0" fontId="42" fillId="0" borderId="0" xfId="0" applyFont="1"/>
    <xf numFmtId="0" fontId="7" fillId="0" borderId="0" xfId="3"/>
    <xf numFmtId="0" fontId="0" fillId="0" borderId="0" xfId="0"/>
    <xf numFmtId="165" fontId="34" fillId="0" borderId="2" xfId="1" applyNumberFormat="1" applyFont="1" applyBorder="1"/>
    <xf numFmtId="0" fontId="34" fillId="2" borderId="5" xfId="0" applyFont="1" applyFill="1" applyBorder="1"/>
    <xf numFmtId="0" fontId="43" fillId="0" borderId="1" xfId="0" applyFont="1" applyBorder="1"/>
    <xf numFmtId="0" fontId="44" fillId="0" borderId="4" xfId="0" applyFont="1" applyBorder="1" applyAlignment="1">
      <alignment horizontal="center"/>
    </xf>
    <xf numFmtId="0" fontId="46" fillId="0" borderId="0" xfId="0" applyFont="1" applyAlignment="1">
      <alignment horizontal="center"/>
    </xf>
    <xf numFmtId="0" fontId="34" fillId="0" borderId="0" xfId="0" applyFont="1"/>
    <xf numFmtId="165" fontId="34" fillId="0" borderId="2" xfId="1" applyNumberFormat="1" applyFont="1" applyBorder="1" applyAlignment="1"/>
    <xf numFmtId="171" fontId="34" fillId="0" borderId="0" xfId="31" applyNumberFormat="1" applyFont="1" applyFill="1" applyBorder="1" applyAlignment="1"/>
    <xf numFmtId="0" fontId="35" fillId="0" borderId="0" xfId="0" applyFont="1"/>
    <xf numFmtId="0" fontId="2" fillId="0" borderId="35" xfId="0" applyFont="1" applyBorder="1" applyAlignment="1">
      <alignment horizontal="left"/>
    </xf>
    <xf numFmtId="0" fontId="2" fillId="0" borderId="35" xfId="0" applyFont="1" applyBorder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42" xfId="0" applyBorder="1"/>
    <xf numFmtId="4" fontId="2" fillId="0" borderId="35" xfId="0" applyNumberFormat="1" applyFont="1" applyFill="1" applyBorder="1" applyAlignment="1">
      <alignment horizontal="left"/>
    </xf>
    <xf numFmtId="0" fontId="0" fillId="0" borderId="0" xfId="0" applyFill="1" applyBorder="1"/>
    <xf numFmtId="4" fontId="0" fillId="0" borderId="0" xfId="0" applyNumberFormat="1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165" fontId="0" fillId="0" borderId="0" xfId="1" applyNumberFormat="1" applyFont="1" applyAlignment="1">
      <alignment horizontal="center"/>
    </xf>
    <xf numFmtId="38" fontId="0" fillId="0" borderId="0" xfId="0" applyNumberFormat="1" applyAlignment="1">
      <alignment horizontal="center"/>
    </xf>
    <xf numFmtId="3" fontId="0" fillId="0" borderId="42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7" fontId="0" fillId="0" borderId="0" xfId="1" applyNumberFormat="1" applyFont="1" applyAlignment="1">
      <alignment horizontal="center"/>
    </xf>
    <xf numFmtId="0" fontId="42" fillId="0" borderId="0" xfId="0" applyFont="1" applyAlignment="1">
      <alignment horizontal="left"/>
    </xf>
    <xf numFmtId="0" fontId="42" fillId="0" borderId="42" xfId="0" applyFont="1" applyBorder="1" applyAlignment="1">
      <alignment horizontal="left"/>
    </xf>
    <xf numFmtId="0" fontId="42" fillId="0" borderId="0" xfId="0" applyFont="1" applyBorder="1" applyAlignment="1">
      <alignment horizontal="left"/>
    </xf>
    <xf numFmtId="0" fontId="42" fillId="0" borderId="0" xfId="0" applyFont="1" applyFill="1" applyBorder="1" applyAlignment="1">
      <alignment horizontal="left"/>
    </xf>
    <xf numFmtId="37" fontId="0" fillId="0" borderId="0" xfId="0" applyNumberFormat="1" applyFont="1" applyFill="1" applyBorder="1" applyAlignment="1">
      <alignment horizontal="center"/>
    </xf>
    <xf numFmtId="0" fontId="57" fillId="0" borderId="47" xfId="0" applyFont="1" applyBorder="1" applyAlignment="1">
      <alignment horizontal="right"/>
    </xf>
    <xf numFmtId="0" fontId="42" fillId="0" borderId="48" xfId="0" applyFont="1" applyBorder="1" applyAlignment="1">
      <alignment horizontal="center"/>
    </xf>
    <xf numFmtId="0" fontId="58" fillId="0" borderId="49" xfId="0" applyFont="1" applyBorder="1" applyAlignment="1">
      <alignment horizontal="right"/>
    </xf>
    <xf numFmtId="10" fontId="42" fillId="0" borderId="50" xfId="2" applyNumberFormat="1" applyFont="1" applyBorder="1" applyAlignment="1">
      <alignment horizontal="right"/>
    </xf>
    <xf numFmtId="0" fontId="58" fillId="0" borderId="51" xfId="0" applyFont="1" applyBorder="1" applyAlignment="1">
      <alignment horizontal="right"/>
    </xf>
    <xf numFmtId="9" fontId="42" fillId="0" borderId="50" xfId="0" applyNumberFormat="1" applyFont="1" applyBorder="1" applyAlignment="1">
      <alignment horizontal="right"/>
    </xf>
    <xf numFmtId="0" fontId="58" fillId="0" borderId="8" xfId="0" applyFont="1" applyBorder="1" applyAlignment="1">
      <alignment horizontal="right"/>
    </xf>
    <xf numFmtId="0" fontId="42" fillId="0" borderId="35" xfId="0" applyFont="1" applyBorder="1" applyAlignment="1">
      <alignment horizontal="right"/>
    </xf>
    <xf numFmtId="0" fontId="42" fillId="0" borderId="9" xfId="0" applyFont="1" applyBorder="1"/>
    <xf numFmtId="0" fontId="57" fillId="0" borderId="47" xfId="0" applyFont="1" applyFill="1" applyBorder="1" applyAlignment="1">
      <alignment horizontal="right"/>
    </xf>
    <xf numFmtId="0" fontId="0" fillId="0" borderId="48" xfId="0" applyBorder="1"/>
    <xf numFmtId="0" fontId="42" fillId="0" borderId="50" xfId="0" applyFont="1" applyBorder="1" applyAlignment="1">
      <alignment horizontal="right"/>
    </xf>
    <xf numFmtId="0" fontId="42" fillId="0" borderId="7" xfId="0" applyFont="1" applyBorder="1" applyAlignment="1">
      <alignment horizontal="right"/>
    </xf>
    <xf numFmtId="0" fontId="2" fillId="0" borderId="4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0" xfId="0" applyFont="1" applyBorder="1" applyAlignment="1">
      <alignment horizontal="center" wrapText="1"/>
    </xf>
    <xf numFmtId="0" fontId="0" fillId="0" borderId="49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2" fillId="0" borderId="4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49" xfId="0" applyBorder="1" applyAlignment="1">
      <alignment horizontal="left" vertical="center"/>
    </xf>
    <xf numFmtId="0" fontId="60" fillId="0" borderId="0" xfId="0" applyFont="1" applyBorder="1" applyAlignment="1">
      <alignment horizontal="left" vertical="center" wrapText="1"/>
    </xf>
    <xf numFmtId="0" fontId="0" fillId="0" borderId="50" xfId="0" applyBorder="1" applyAlignment="1">
      <alignment vertical="center"/>
    </xf>
    <xf numFmtId="0" fontId="0" fillId="0" borderId="49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50" xfId="0" applyBorder="1" applyAlignment="1">
      <alignment vertical="center" wrapText="1"/>
    </xf>
    <xf numFmtId="0" fontId="0" fillId="0" borderId="51" xfId="0" applyBorder="1"/>
    <xf numFmtId="0" fontId="0" fillId="0" borderId="1" xfId="0" applyBorder="1" applyAlignment="1">
      <alignment horizontal="center" wrapText="1"/>
    </xf>
    <xf numFmtId="0" fontId="0" fillId="0" borderId="1" xfId="0" applyBorder="1"/>
    <xf numFmtId="0" fontId="0" fillId="0" borderId="7" xfId="0" applyBorder="1" applyAlignment="1">
      <alignment vertical="center"/>
    </xf>
    <xf numFmtId="1" fontId="34" fillId="0" borderId="2" xfId="0" applyNumberFormat="1" applyFont="1" applyBorder="1" applyAlignment="1"/>
    <xf numFmtId="0" fontId="0" fillId="0" borderId="0" xfId="0" applyBorder="1" applyAlignment="1">
      <alignment horizontal="center" textRotation="90"/>
    </xf>
    <xf numFmtId="0" fontId="0" fillId="0" borderId="50" xfId="0" applyBorder="1" applyAlignment="1">
      <alignment textRotation="90"/>
    </xf>
    <xf numFmtId="0" fontId="0" fillId="0" borderId="38" xfId="0" applyFont="1" applyBorder="1"/>
    <xf numFmtId="0" fontId="0" fillId="2" borderId="26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165" fontId="0" fillId="0" borderId="2" xfId="1" applyNumberFormat="1" applyFont="1" applyBorder="1" applyAlignment="1">
      <alignment horizontal="center"/>
    </xf>
    <xf numFmtId="0" fontId="0" fillId="0" borderId="18" xfId="0" applyBorder="1" applyAlignment="1">
      <alignment horizontal="center"/>
    </xf>
    <xf numFmtId="165" fontId="2" fillId="0" borderId="2" xfId="1" applyNumberFormat="1" applyFont="1" applyBorder="1" applyAlignment="1">
      <alignment horizontal="center"/>
    </xf>
    <xf numFmtId="165" fontId="2" fillId="0" borderId="8" xfId="1" applyNumberFormat="1" applyFont="1" applyBorder="1" applyAlignment="1">
      <alignment horizontal="center"/>
    </xf>
    <xf numFmtId="3" fontId="44" fillId="0" borderId="21" xfId="0" applyNumberFormat="1" applyFont="1" applyBorder="1" applyAlignment="1">
      <alignment horizontal="center"/>
    </xf>
    <xf numFmtId="0" fontId="34" fillId="0" borderId="16" xfId="0" applyFont="1" applyFill="1" applyBorder="1" applyAlignment="1">
      <alignment horizontal="center"/>
    </xf>
    <xf numFmtId="0" fontId="34" fillId="0" borderId="8" xfId="0" applyFont="1" applyBorder="1" applyAlignment="1">
      <alignment horizontal="center"/>
    </xf>
    <xf numFmtId="43" fontId="44" fillId="0" borderId="28" xfId="0" applyNumberFormat="1" applyFont="1" applyBorder="1" applyAlignment="1">
      <alignment horizontal="center" vertical="center"/>
    </xf>
    <xf numFmtId="37" fontId="0" fillId="2" borderId="2" xfId="0" applyNumberFormat="1" applyFill="1" applyBorder="1"/>
    <xf numFmtId="165" fontId="34" fillId="0" borderId="2" xfId="1" applyNumberFormat="1" applyFont="1" applyFill="1" applyBorder="1"/>
    <xf numFmtId="37" fontId="34" fillId="2" borderId="2" xfId="0" applyNumberFormat="1" applyFont="1" applyFill="1" applyBorder="1"/>
    <xf numFmtId="0" fontId="34" fillId="0" borderId="0" xfId="0" applyFont="1" applyBorder="1"/>
    <xf numFmtId="0" fontId="34" fillId="0" borderId="11" xfId="0" applyFont="1" applyBorder="1"/>
    <xf numFmtId="0" fontId="34" fillId="0" borderId="12" xfId="0" applyFont="1" applyBorder="1"/>
    <xf numFmtId="0" fontId="34" fillId="0" borderId="13" xfId="0" applyFont="1" applyBorder="1" applyAlignment="1">
      <alignment horizontal="center"/>
    </xf>
    <xf numFmtId="0" fontId="34" fillId="0" borderId="14" xfId="0" applyFont="1" applyBorder="1" applyAlignment="1">
      <alignment horizontal="center"/>
    </xf>
    <xf numFmtId="0" fontId="34" fillId="0" borderId="15" xfId="0" applyFont="1" applyBorder="1"/>
    <xf numFmtId="0" fontId="34" fillId="0" borderId="1" xfId="0" applyFont="1" applyBorder="1"/>
    <xf numFmtId="0" fontId="34" fillId="0" borderId="2" xfId="0" applyFont="1" applyBorder="1" applyAlignment="1">
      <alignment horizontal="center"/>
    </xf>
    <xf numFmtId="0" fontId="34" fillId="0" borderId="4" xfId="0" applyFont="1" applyBorder="1" applyAlignment="1">
      <alignment horizontal="center"/>
    </xf>
    <xf numFmtId="166" fontId="34" fillId="0" borderId="2" xfId="2" applyNumberFormat="1" applyFont="1" applyBorder="1" applyAlignment="1">
      <alignment horizontal="center"/>
    </xf>
    <xf numFmtId="3" fontId="34" fillId="2" borderId="4" xfId="1" applyNumberFormat="1" applyFont="1" applyFill="1" applyBorder="1"/>
    <xf numFmtId="164" fontId="34" fillId="0" borderId="17" xfId="0" applyNumberFormat="1" applyFont="1" applyBorder="1"/>
    <xf numFmtId="3" fontId="34" fillId="2" borderId="2" xfId="1" applyNumberFormat="1" applyFont="1" applyFill="1" applyBorder="1"/>
    <xf numFmtId="3" fontId="34" fillId="2" borderId="2" xfId="0" applyNumberFormat="1" applyFont="1" applyFill="1" applyBorder="1"/>
    <xf numFmtId="165" fontId="34" fillId="2" borderId="3" xfId="1" applyNumberFormat="1" applyFont="1" applyFill="1" applyBorder="1" applyAlignment="1"/>
    <xf numFmtId="0" fontId="34" fillId="0" borderId="30" xfId="0" applyFont="1" applyBorder="1" applyAlignment="1"/>
    <xf numFmtId="0" fontId="34" fillId="0" borderId="34" xfId="0" applyFont="1" applyBorder="1" applyAlignment="1"/>
    <xf numFmtId="165" fontId="34" fillId="0" borderId="20" xfId="0" applyNumberFormat="1" applyFont="1" applyBorder="1" applyAlignment="1"/>
    <xf numFmtId="166" fontId="34" fillId="0" borderId="20" xfId="2" applyNumberFormat="1" applyFont="1" applyBorder="1"/>
    <xf numFmtId="3" fontId="34" fillId="0" borderId="21" xfId="0" applyNumberFormat="1" applyFont="1" applyBorder="1"/>
    <xf numFmtId="0" fontId="34" fillId="0" borderId="28" xfId="0" applyFont="1" applyBorder="1"/>
    <xf numFmtId="0" fontId="34" fillId="0" borderId="19" xfId="0" applyFont="1" applyBorder="1"/>
    <xf numFmtId="165" fontId="34" fillId="0" borderId="0" xfId="1" applyNumberFormat="1" applyFont="1" applyFill="1" applyBorder="1"/>
    <xf numFmtId="43" fontId="34" fillId="0" borderId="0" xfId="0" applyNumberFormat="1" applyFont="1" applyBorder="1" applyAlignment="1">
      <alignment horizontal="center"/>
    </xf>
    <xf numFmtId="0" fontId="65" fillId="0" borderId="0" xfId="0" applyFont="1" applyBorder="1"/>
    <xf numFmtId="1" fontId="38" fillId="0" borderId="0" xfId="109" applyNumberFormat="1" applyFont="1" applyFill="1" applyAlignment="1">
      <alignment horizontal="left" indent="3"/>
    </xf>
    <xf numFmtId="0" fontId="0" fillId="0" borderId="0" xfId="0"/>
    <xf numFmtId="0" fontId="34" fillId="2" borderId="3" xfId="0" applyFont="1" applyFill="1" applyBorder="1"/>
    <xf numFmtId="0" fontId="0" fillId="0" borderId="0" xfId="0"/>
    <xf numFmtId="37" fontId="34" fillId="2" borderId="5" xfId="1" applyNumberFormat="1" applyFont="1" applyFill="1" applyBorder="1" applyAlignment="1">
      <alignment horizontal="center" vertical="center"/>
    </xf>
    <xf numFmtId="0" fontId="34" fillId="0" borderId="0" xfId="0" applyFont="1" applyAlignment="1"/>
    <xf numFmtId="0" fontId="0" fillId="0" borderId="0" xfId="0"/>
    <xf numFmtId="3" fontId="12" fillId="0" borderId="0" xfId="1" applyNumberFormat="1" applyFont="1" applyFill="1" applyBorder="1" applyAlignment="1">
      <alignment horizontal="center" vertical="center"/>
    </xf>
    <xf numFmtId="37" fontId="12" fillId="0" borderId="0" xfId="1" applyNumberFormat="1" applyFont="1" applyFill="1" applyBorder="1" applyAlignment="1">
      <alignment horizontal="center" vertical="center"/>
    </xf>
    <xf numFmtId="37" fontId="34" fillId="2" borderId="3" xfId="1" applyNumberFormat="1" applyFont="1" applyFill="1" applyBorder="1" applyAlignment="1">
      <alignment horizontal="center" vertical="center"/>
    </xf>
    <xf numFmtId="37" fontId="34" fillId="0" borderId="6" xfId="0" applyNumberFormat="1" applyFont="1" applyBorder="1" applyAlignment="1">
      <alignment horizontal="center"/>
    </xf>
    <xf numFmtId="0" fontId="39" fillId="0" borderId="0" xfId="0" applyFont="1" applyBorder="1" applyAlignment="1">
      <alignment horizontal="center" vertical="center"/>
    </xf>
    <xf numFmtId="37" fontId="39" fillId="0" borderId="0" xfId="0" applyNumberFormat="1" applyFont="1" applyBorder="1" applyAlignment="1">
      <alignment horizontal="center" vertical="center"/>
    </xf>
    <xf numFmtId="0" fontId="41" fillId="0" borderId="0" xfId="0" applyFont="1" applyBorder="1" applyAlignment="1">
      <alignment horizontal="center" vertical="center"/>
    </xf>
    <xf numFmtId="165" fontId="34" fillId="2" borderId="10" xfId="1" applyNumberFormat="1" applyFont="1" applyFill="1" applyBorder="1"/>
    <xf numFmtId="0" fontId="0" fillId="0" borderId="0" xfId="0" applyFill="1"/>
    <xf numFmtId="165" fontId="0" fillId="0" borderId="21" xfId="0" applyNumberFormat="1" applyBorder="1"/>
    <xf numFmtId="0" fontId="0" fillId="0" borderId="27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9" xfId="0" applyBorder="1" applyAlignment="1">
      <alignment horizontal="center"/>
    </xf>
    <xf numFmtId="0" fontId="34" fillId="0" borderId="33" xfId="0" applyFont="1" applyBorder="1" applyAlignment="1">
      <alignment horizontal="center"/>
    </xf>
    <xf numFmtId="0" fontId="34" fillId="0" borderId="34" xfId="0" applyFont="1" applyBorder="1" applyAlignment="1">
      <alignment horizontal="center"/>
    </xf>
    <xf numFmtId="0" fontId="34" fillId="0" borderId="27" xfId="0" applyFont="1" applyBorder="1" applyAlignment="1">
      <alignment horizontal="center"/>
    </xf>
    <xf numFmtId="0" fontId="34" fillId="0" borderId="35" xfId="0" applyFont="1" applyBorder="1" applyAlignment="1">
      <alignment horizontal="center"/>
    </xf>
    <xf numFmtId="0" fontId="34" fillId="0" borderId="9" xfId="0" applyFont="1" applyBorder="1" applyAlignment="1">
      <alignment horizontal="center"/>
    </xf>
    <xf numFmtId="0" fontId="34" fillId="0" borderId="15" xfId="0" applyFont="1" applyBorder="1" applyAlignment="1">
      <alignment horizontal="center"/>
    </xf>
    <xf numFmtId="0" fontId="34" fillId="0" borderId="1" xfId="0" applyFont="1" applyBorder="1" applyAlignment="1">
      <alignment horizontal="center"/>
    </xf>
    <xf numFmtId="0" fontId="34" fillId="0" borderId="7" xfId="0" applyFont="1" applyBorder="1" applyAlignment="1">
      <alignment horizontal="center"/>
    </xf>
    <xf numFmtId="0" fontId="39" fillId="22" borderId="0" xfId="0" applyFont="1" applyFill="1" applyAlignment="1">
      <alignment horizontal="center" vertical="center" textRotation="90"/>
    </xf>
    <xf numFmtId="0" fontId="40" fillId="21" borderId="0" xfId="109" applyFont="1" applyFill="1" applyAlignment="1">
      <alignment horizontal="center" vertical="center" textRotation="90"/>
    </xf>
    <xf numFmtId="1" fontId="40" fillId="20" borderId="0" xfId="109" applyNumberFormat="1" applyFont="1" applyFill="1" applyAlignment="1">
      <alignment horizontal="center" vertical="center" textRotation="90"/>
    </xf>
    <xf numFmtId="0" fontId="64" fillId="0" borderId="0" xfId="0" applyFont="1" applyAlignment="1">
      <alignment horizontal="center" wrapText="1"/>
    </xf>
    <xf numFmtId="3" fontId="12" fillId="0" borderId="0" xfId="1" applyNumberFormat="1" applyFont="1" applyFill="1" applyBorder="1" applyAlignment="1">
      <alignment horizontal="center" vertical="center"/>
    </xf>
    <xf numFmtId="37" fontId="12" fillId="0" borderId="0" xfId="1" applyNumberFormat="1" applyFont="1" applyFill="1" applyBorder="1" applyAlignment="1">
      <alignment horizontal="center" vertical="center"/>
    </xf>
    <xf numFmtId="37" fontId="39" fillId="0" borderId="0" xfId="0" applyNumberFormat="1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0" fontId="62" fillId="39" borderId="8" xfId="0" applyFont="1" applyFill="1" applyBorder="1" applyAlignment="1">
      <alignment horizontal="center" wrapText="1"/>
    </xf>
    <xf numFmtId="0" fontId="62" fillId="39" borderId="35" xfId="0" applyFont="1" applyFill="1" applyBorder="1" applyAlignment="1">
      <alignment horizontal="center" wrapText="1"/>
    </xf>
    <xf numFmtId="0" fontId="62" fillId="39" borderId="9" xfId="0" applyFont="1" applyFill="1" applyBorder="1" applyAlignment="1">
      <alignment horizontal="center" wrapText="1"/>
    </xf>
    <xf numFmtId="0" fontId="0" fillId="0" borderId="50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62" fillId="39" borderId="8" xfId="0" applyFont="1" applyFill="1" applyBorder="1" applyAlignment="1">
      <alignment horizontal="center" vertical="center" wrapText="1"/>
    </xf>
    <xf numFmtId="0" fontId="62" fillId="39" borderId="35" xfId="0" applyFont="1" applyFill="1" applyBorder="1" applyAlignment="1">
      <alignment horizontal="center" vertical="center" wrapText="1"/>
    </xf>
    <xf numFmtId="0" fontId="62" fillId="39" borderId="9" xfId="0" applyFont="1" applyFill="1" applyBorder="1" applyAlignment="1">
      <alignment horizontal="center" vertical="center" wrapText="1"/>
    </xf>
  </cellXfs>
  <cellStyles count="1057">
    <cellStyle name="20% - Accent1 2" xfId="112"/>
    <cellStyle name="20% - Accent1 2 2" xfId="113"/>
    <cellStyle name="20% - Accent1 2 2 2" xfId="114"/>
    <cellStyle name="20% - Accent1 2 2 2 2" xfId="115"/>
    <cellStyle name="20% - Accent1 2 2 2 3" xfId="116"/>
    <cellStyle name="20% - Accent1 2 2 3" xfId="117"/>
    <cellStyle name="20% - Accent1 2 2 4" xfId="118"/>
    <cellStyle name="20% - Accent1 2 3" xfId="119"/>
    <cellStyle name="20% - Accent1 2 3 2" xfId="120"/>
    <cellStyle name="20% - Accent1 2 3 3" xfId="121"/>
    <cellStyle name="20% - Accent1 2 4" xfId="122"/>
    <cellStyle name="20% - Accent1 2 5" xfId="123"/>
    <cellStyle name="20% - Accent1 3" xfId="124"/>
    <cellStyle name="20% - Accent1 3 2" xfId="125"/>
    <cellStyle name="20% - Accent1 3 2 2" xfId="126"/>
    <cellStyle name="20% - Accent1 3 2 2 2" xfId="127"/>
    <cellStyle name="20% - Accent1 3 2 2 3" xfId="128"/>
    <cellStyle name="20% - Accent1 3 2 3" xfId="129"/>
    <cellStyle name="20% - Accent1 3 2 4" xfId="130"/>
    <cellStyle name="20% - Accent1 3 3" xfId="131"/>
    <cellStyle name="20% - Accent1 3 3 2" xfId="132"/>
    <cellStyle name="20% - Accent1 3 3 3" xfId="133"/>
    <cellStyle name="20% - Accent1 3 4" xfId="134"/>
    <cellStyle name="20% - Accent1 3 5" xfId="135"/>
    <cellStyle name="20% - Accent1 4" xfId="136"/>
    <cellStyle name="20% - Accent1 4 2" xfId="137"/>
    <cellStyle name="20% - Accent1 4 2 2" xfId="138"/>
    <cellStyle name="20% - Accent1 4 2 3" xfId="139"/>
    <cellStyle name="20% - Accent1 4 3" xfId="140"/>
    <cellStyle name="20% - Accent1 4 4" xfId="141"/>
    <cellStyle name="20% - Accent1 5" xfId="142"/>
    <cellStyle name="20% - Accent1 5 2" xfId="143"/>
    <cellStyle name="20% - Accent1 5 3" xfId="144"/>
    <cellStyle name="20% - Accent1 6" xfId="145"/>
    <cellStyle name="20% - Accent1 6 2" xfId="146"/>
    <cellStyle name="20% - Accent1 7" xfId="147"/>
    <cellStyle name="20% - Accent1 8" xfId="148"/>
    <cellStyle name="20% - Accent1 9" xfId="149"/>
    <cellStyle name="20% - Accent2 2" xfId="150"/>
    <cellStyle name="20% - Accent2 2 2" xfId="151"/>
    <cellStyle name="20% - Accent2 2 2 2" xfId="152"/>
    <cellStyle name="20% - Accent2 2 2 2 2" xfId="153"/>
    <cellStyle name="20% - Accent2 2 2 2 3" xfId="154"/>
    <cellStyle name="20% - Accent2 2 2 3" xfId="155"/>
    <cellStyle name="20% - Accent2 2 2 4" xfId="156"/>
    <cellStyle name="20% - Accent2 2 3" xfId="157"/>
    <cellStyle name="20% - Accent2 2 3 2" xfId="158"/>
    <cellStyle name="20% - Accent2 2 3 3" xfId="159"/>
    <cellStyle name="20% - Accent2 2 4" xfId="160"/>
    <cellStyle name="20% - Accent2 2 5" xfId="161"/>
    <cellStyle name="20% - Accent2 3" xfId="162"/>
    <cellStyle name="20% - Accent2 3 2" xfId="163"/>
    <cellStyle name="20% - Accent2 3 2 2" xfId="164"/>
    <cellStyle name="20% - Accent2 3 2 2 2" xfId="165"/>
    <cellStyle name="20% - Accent2 3 2 2 3" xfId="166"/>
    <cellStyle name="20% - Accent2 3 2 3" xfId="167"/>
    <cellStyle name="20% - Accent2 3 2 4" xfId="168"/>
    <cellStyle name="20% - Accent2 3 3" xfId="169"/>
    <cellStyle name="20% - Accent2 3 3 2" xfId="170"/>
    <cellStyle name="20% - Accent2 3 3 3" xfId="171"/>
    <cellStyle name="20% - Accent2 3 4" xfId="172"/>
    <cellStyle name="20% - Accent2 3 5" xfId="173"/>
    <cellStyle name="20% - Accent2 4" xfId="174"/>
    <cellStyle name="20% - Accent2 4 2" xfId="175"/>
    <cellStyle name="20% - Accent2 4 2 2" xfId="176"/>
    <cellStyle name="20% - Accent2 4 2 3" xfId="177"/>
    <cellStyle name="20% - Accent2 4 3" xfId="178"/>
    <cellStyle name="20% - Accent2 4 4" xfId="179"/>
    <cellStyle name="20% - Accent2 5" xfId="180"/>
    <cellStyle name="20% - Accent2 5 2" xfId="181"/>
    <cellStyle name="20% - Accent2 5 3" xfId="182"/>
    <cellStyle name="20% - Accent2 6" xfId="183"/>
    <cellStyle name="20% - Accent2 6 2" xfId="184"/>
    <cellStyle name="20% - Accent2 7" xfId="185"/>
    <cellStyle name="20% - Accent2 8" xfId="186"/>
    <cellStyle name="20% - Accent2 9" xfId="187"/>
    <cellStyle name="20% - Accent3 2" xfId="188"/>
    <cellStyle name="20% - Accent3 2 2" xfId="189"/>
    <cellStyle name="20% - Accent3 2 2 2" xfId="190"/>
    <cellStyle name="20% - Accent3 2 2 2 2" xfId="191"/>
    <cellStyle name="20% - Accent3 2 2 2 3" xfId="192"/>
    <cellStyle name="20% - Accent3 2 2 3" xfId="193"/>
    <cellStyle name="20% - Accent3 2 2 4" xfId="194"/>
    <cellStyle name="20% - Accent3 2 3" xfId="195"/>
    <cellStyle name="20% - Accent3 2 3 2" xfId="196"/>
    <cellStyle name="20% - Accent3 2 3 3" xfId="197"/>
    <cellStyle name="20% - Accent3 2 4" xfId="198"/>
    <cellStyle name="20% - Accent3 2 5" xfId="199"/>
    <cellStyle name="20% - Accent3 3" xfId="200"/>
    <cellStyle name="20% - Accent3 3 2" xfId="201"/>
    <cellStyle name="20% - Accent3 3 2 2" xfId="202"/>
    <cellStyle name="20% - Accent3 3 2 2 2" xfId="203"/>
    <cellStyle name="20% - Accent3 3 2 2 3" xfId="204"/>
    <cellStyle name="20% - Accent3 3 2 3" xfId="205"/>
    <cellStyle name="20% - Accent3 3 2 4" xfId="206"/>
    <cellStyle name="20% - Accent3 3 3" xfId="207"/>
    <cellStyle name="20% - Accent3 3 3 2" xfId="208"/>
    <cellStyle name="20% - Accent3 3 3 3" xfId="209"/>
    <cellStyle name="20% - Accent3 3 4" xfId="210"/>
    <cellStyle name="20% - Accent3 3 5" xfId="211"/>
    <cellStyle name="20% - Accent3 4" xfId="212"/>
    <cellStyle name="20% - Accent3 4 2" xfId="213"/>
    <cellStyle name="20% - Accent3 4 2 2" xfId="214"/>
    <cellStyle name="20% - Accent3 4 2 3" xfId="215"/>
    <cellStyle name="20% - Accent3 4 3" xfId="216"/>
    <cellStyle name="20% - Accent3 4 4" xfId="217"/>
    <cellStyle name="20% - Accent3 5" xfId="218"/>
    <cellStyle name="20% - Accent3 5 2" xfId="219"/>
    <cellStyle name="20% - Accent3 5 3" xfId="220"/>
    <cellStyle name="20% - Accent3 6" xfId="221"/>
    <cellStyle name="20% - Accent3 6 2" xfId="222"/>
    <cellStyle name="20% - Accent3 7" xfId="223"/>
    <cellStyle name="20% - Accent3 8" xfId="224"/>
    <cellStyle name="20% - Accent3 9" xfId="225"/>
    <cellStyle name="20% - Accent4 2" xfId="226"/>
    <cellStyle name="20% - Accent4 2 2" xfId="227"/>
    <cellStyle name="20% - Accent4 2 2 2" xfId="228"/>
    <cellStyle name="20% - Accent4 2 2 2 2" xfId="229"/>
    <cellStyle name="20% - Accent4 2 2 2 3" xfId="230"/>
    <cellStyle name="20% - Accent4 2 2 3" xfId="231"/>
    <cellStyle name="20% - Accent4 2 2 4" xfId="232"/>
    <cellStyle name="20% - Accent4 2 3" xfId="233"/>
    <cellStyle name="20% - Accent4 2 3 2" xfId="234"/>
    <cellStyle name="20% - Accent4 2 3 3" xfId="235"/>
    <cellStyle name="20% - Accent4 2 4" xfId="236"/>
    <cellStyle name="20% - Accent4 2 5" xfId="237"/>
    <cellStyle name="20% - Accent4 3" xfId="238"/>
    <cellStyle name="20% - Accent4 3 2" xfId="239"/>
    <cellStyle name="20% - Accent4 3 2 2" xfId="240"/>
    <cellStyle name="20% - Accent4 3 2 2 2" xfId="241"/>
    <cellStyle name="20% - Accent4 3 2 2 3" xfId="242"/>
    <cellStyle name="20% - Accent4 3 2 3" xfId="243"/>
    <cellStyle name="20% - Accent4 3 2 4" xfId="244"/>
    <cellStyle name="20% - Accent4 3 3" xfId="245"/>
    <cellStyle name="20% - Accent4 3 3 2" xfId="246"/>
    <cellStyle name="20% - Accent4 3 3 3" xfId="247"/>
    <cellStyle name="20% - Accent4 3 4" xfId="248"/>
    <cellStyle name="20% - Accent4 3 5" xfId="249"/>
    <cellStyle name="20% - Accent4 4" xfId="250"/>
    <cellStyle name="20% - Accent4 4 2" xfId="251"/>
    <cellStyle name="20% - Accent4 4 2 2" xfId="252"/>
    <cellStyle name="20% - Accent4 4 2 3" xfId="253"/>
    <cellStyle name="20% - Accent4 4 3" xfId="254"/>
    <cellStyle name="20% - Accent4 4 4" xfId="255"/>
    <cellStyle name="20% - Accent4 5" xfId="256"/>
    <cellStyle name="20% - Accent4 5 2" xfId="257"/>
    <cellStyle name="20% - Accent4 5 3" xfId="258"/>
    <cellStyle name="20% - Accent4 6" xfId="259"/>
    <cellStyle name="20% - Accent4 6 2" xfId="260"/>
    <cellStyle name="20% - Accent4 7" xfId="261"/>
    <cellStyle name="20% - Accent4 8" xfId="262"/>
    <cellStyle name="20% - Accent4 9" xfId="263"/>
    <cellStyle name="20% - Accent5 2" xfId="264"/>
    <cellStyle name="20% - Accent5 2 2" xfId="265"/>
    <cellStyle name="20% - Accent5 2 2 2" xfId="266"/>
    <cellStyle name="20% - Accent5 2 2 2 2" xfId="267"/>
    <cellStyle name="20% - Accent5 2 2 2 3" xfId="268"/>
    <cellStyle name="20% - Accent5 2 2 3" xfId="269"/>
    <cellStyle name="20% - Accent5 2 2 4" xfId="270"/>
    <cellStyle name="20% - Accent5 2 3" xfId="271"/>
    <cellStyle name="20% - Accent5 2 3 2" xfId="272"/>
    <cellStyle name="20% - Accent5 2 3 3" xfId="273"/>
    <cellStyle name="20% - Accent5 2 4" xfId="274"/>
    <cellStyle name="20% - Accent5 2 5" xfId="275"/>
    <cellStyle name="20% - Accent5 3" xfId="276"/>
    <cellStyle name="20% - Accent5 3 2" xfId="277"/>
    <cellStyle name="20% - Accent5 3 2 2" xfId="278"/>
    <cellStyle name="20% - Accent5 3 2 2 2" xfId="279"/>
    <cellStyle name="20% - Accent5 3 2 2 3" xfId="280"/>
    <cellStyle name="20% - Accent5 3 2 3" xfId="281"/>
    <cellStyle name="20% - Accent5 3 2 4" xfId="282"/>
    <cellStyle name="20% - Accent5 3 3" xfId="283"/>
    <cellStyle name="20% - Accent5 3 3 2" xfId="284"/>
    <cellStyle name="20% - Accent5 3 3 3" xfId="285"/>
    <cellStyle name="20% - Accent5 3 4" xfId="286"/>
    <cellStyle name="20% - Accent5 3 5" xfId="287"/>
    <cellStyle name="20% - Accent5 4" xfId="288"/>
    <cellStyle name="20% - Accent5 4 2" xfId="289"/>
    <cellStyle name="20% - Accent5 4 2 2" xfId="290"/>
    <cellStyle name="20% - Accent5 4 2 3" xfId="291"/>
    <cellStyle name="20% - Accent5 4 3" xfId="292"/>
    <cellStyle name="20% - Accent5 4 4" xfId="293"/>
    <cellStyle name="20% - Accent5 5" xfId="294"/>
    <cellStyle name="20% - Accent5 5 2" xfId="295"/>
    <cellStyle name="20% - Accent5 5 3" xfId="296"/>
    <cellStyle name="20% - Accent5 6" xfId="297"/>
    <cellStyle name="20% - Accent5 6 2" xfId="298"/>
    <cellStyle name="20% - Accent5 7" xfId="299"/>
    <cellStyle name="20% - Accent5 8" xfId="300"/>
    <cellStyle name="20% - Accent5 9" xfId="301"/>
    <cellStyle name="20% - Accent6 2" xfId="302"/>
    <cellStyle name="20% - Accent6 2 2" xfId="303"/>
    <cellStyle name="20% - Accent6 2 2 2" xfId="304"/>
    <cellStyle name="20% - Accent6 2 2 2 2" xfId="305"/>
    <cellStyle name="20% - Accent6 2 2 2 3" xfId="306"/>
    <cellStyle name="20% - Accent6 2 2 3" xfId="307"/>
    <cellStyle name="20% - Accent6 2 2 4" xfId="308"/>
    <cellStyle name="20% - Accent6 2 3" xfId="309"/>
    <cellStyle name="20% - Accent6 2 3 2" xfId="310"/>
    <cellStyle name="20% - Accent6 2 3 3" xfId="311"/>
    <cellStyle name="20% - Accent6 2 4" xfId="312"/>
    <cellStyle name="20% - Accent6 2 5" xfId="313"/>
    <cellStyle name="20% - Accent6 3" xfId="314"/>
    <cellStyle name="20% - Accent6 3 2" xfId="315"/>
    <cellStyle name="20% - Accent6 3 2 2" xfId="316"/>
    <cellStyle name="20% - Accent6 3 2 2 2" xfId="317"/>
    <cellStyle name="20% - Accent6 3 2 2 3" xfId="318"/>
    <cellStyle name="20% - Accent6 3 2 3" xfId="319"/>
    <cellStyle name="20% - Accent6 3 2 4" xfId="320"/>
    <cellStyle name="20% - Accent6 3 3" xfId="321"/>
    <cellStyle name="20% - Accent6 3 3 2" xfId="322"/>
    <cellStyle name="20% - Accent6 3 3 3" xfId="323"/>
    <cellStyle name="20% - Accent6 3 4" xfId="324"/>
    <cellStyle name="20% - Accent6 3 5" xfId="325"/>
    <cellStyle name="20% - Accent6 4" xfId="326"/>
    <cellStyle name="20% - Accent6 4 2" xfId="327"/>
    <cellStyle name="20% - Accent6 4 2 2" xfId="328"/>
    <cellStyle name="20% - Accent6 4 2 3" xfId="329"/>
    <cellStyle name="20% - Accent6 4 3" xfId="330"/>
    <cellStyle name="20% - Accent6 4 4" xfId="331"/>
    <cellStyle name="20% - Accent6 5" xfId="332"/>
    <cellStyle name="20% - Accent6 5 2" xfId="333"/>
    <cellStyle name="20% - Accent6 5 3" xfId="334"/>
    <cellStyle name="20% - Accent6 6" xfId="335"/>
    <cellStyle name="20% - Accent6 6 2" xfId="336"/>
    <cellStyle name="20% - Accent6 7" xfId="337"/>
    <cellStyle name="20% - Accent6 8" xfId="338"/>
    <cellStyle name="20% - Accent6 9" xfId="339"/>
    <cellStyle name="40% - Accent1 2" xfId="340"/>
    <cellStyle name="40% - Accent1 2 2" xfId="341"/>
    <cellStyle name="40% - Accent1 2 2 2" xfId="342"/>
    <cellStyle name="40% - Accent1 2 2 2 2" xfId="343"/>
    <cellStyle name="40% - Accent1 2 2 2 3" xfId="344"/>
    <cellStyle name="40% - Accent1 2 2 3" xfId="345"/>
    <cellStyle name="40% - Accent1 2 2 4" xfId="346"/>
    <cellStyle name="40% - Accent1 2 3" xfId="347"/>
    <cellStyle name="40% - Accent1 2 3 2" xfId="348"/>
    <cellStyle name="40% - Accent1 2 3 3" xfId="349"/>
    <cellStyle name="40% - Accent1 2 4" xfId="350"/>
    <cellStyle name="40% - Accent1 2 5" xfId="351"/>
    <cellStyle name="40% - Accent1 3" xfId="352"/>
    <cellStyle name="40% - Accent1 3 2" xfId="353"/>
    <cellStyle name="40% - Accent1 3 2 2" xfId="354"/>
    <cellStyle name="40% - Accent1 3 2 2 2" xfId="355"/>
    <cellStyle name="40% - Accent1 3 2 2 3" xfId="356"/>
    <cellStyle name="40% - Accent1 3 2 3" xfId="357"/>
    <cellStyle name="40% - Accent1 3 2 4" xfId="358"/>
    <cellStyle name="40% - Accent1 3 3" xfId="359"/>
    <cellStyle name="40% - Accent1 3 3 2" xfId="360"/>
    <cellStyle name="40% - Accent1 3 3 3" xfId="361"/>
    <cellStyle name="40% - Accent1 3 4" xfId="362"/>
    <cellStyle name="40% - Accent1 3 5" xfId="363"/>
    <cellStyle name="40% - Accent1 4" xfId="364"/>
    <cellStyle name="40% - Accent1 4 2" xfId="365"/>
    <cellStyle name="40% - Accent1 4 2 2" xfId="366"/>
    <cellStyle name="40% - Accent1 4 2 3" xfId="367"/>
    <cellStyle name="40% - Accent1 4 3" xfId="368"/>
    <cellStyle name="40% - Accent1 4 4" xfId="369"/>
    <cellStyle name="40% - Accent1 5" xfId="370"/>
    <cellStyle name="40% - Accent1 5 2" xfId="371"/>
    <cellStyle name="40% - Accent1 5 3" xfId="372"/>
    <cellStyle name="40% - Accent1 6" xfId="373"/>
    <cellStyle name="40% - Accent1 6 2" xfId="374"/>
    <cellStyle name="40% - Accent1 7" xfId="375"/>
    <cellStyle name="40% - Accent1 8" xfId="376"/>
    <cellStyle name="40% - Accent1 9" xfId="377"/>
    <cellStyle name="40% - Accent2 2" xfId="378"/>
    <cellStyle name="40% - Accent2 2 2" xfId="379"/>
    <cellStyle name="40% - Accent2 2 2 2" xfId="380"/>
    <cellStyle name="40% - Accent2 2 2 2 2" xfId="381"/>
    <cellStyle name="40% - Accent2 2 2 2 3" xfId="382"/>
    <cellStyle name="40% - Accent2 2 2 3" xfId="383"/>
    <cellStyle name="40% - Accent2 2 2 4" xfId="384"/>
    <cellStyle name="40% - Accent2 2 3" xfId="385"/>
    <cellStyle name="40% - Accent2 2 3 2" xfId="386"/>
    <cellStyle name="40% - Accent2 2 3 3" xfId="387"/>
    <cellStyle name="40% - Accent2 2 4" xfId="388"/>
    <cellStyle name="40% - Accent2 2 5" xfId="389"/>
    <cellStyle name="40% - Accent2 3" xfId="390"/>
    <cellStyle name="40% - Accent2 3 2" xfId="391"/>
    <cellStyle name="40% - Accent2 3 2 2" xfId="392"/>
    <cellStyle name="40% - Accent2 3 2 2 2" xfId="393"/>
    <cellStyle name="40% - Accent2 3 2 2 3" xfId="394"/>
    <cellStyle name="40% - Accent2 3 2 3" xfId="395"/>
    <cellStyle name="40% - Accent2 3 2 4" xfId="396"/>
    <cellStyle name="40% - Accent2 3 3" xfId="397"/>
    <cellStyle name="40% - Accent2 3 3 2" xfId="398"/>
    <cellStyle name="40% - Accent2 3 3 3" xfId="399"/>
    <cellStyle name="40% - Accent2 3 4" xfId="400"/>
    <cellStyle name="40% - Accent2 3 5" xfId="401"/>
    <cellStyle name="40% - Accent2 4" xfId="402"/>
    <cellStyle name="40% - Accent2 4 2" xfId="403"/>
    <cellStyle name="40% - Accent2 4 2 2" xfId="404"/>
    <cellStyle name="40% - Accent2 4 2 3" xfId="405"/>
    <cellStyle name="40% - Accent2 4 3" xfId="406"/>
    <cellStyle name="40% - Accent2 4 4" xfId="407"/>
    <cellStyle name="40% - Accent2 5" xfId="408"/>
    <cellStyle name="40% - Accent2 5 2" xfId="409"/>
    <cellStyle name="40% - Accent2 5 3" xfId="410"/>
    <cellStyle name="40% - Accent2 6" xfId="411"/>
    <cellStyle name="40% - Accent2 6 2" xfId="412"/>
    <cellStyle name="40% - Accent2 7" xfId="413"/>
    <cellStyle name="40% - Accent2 8" xfId="414"/>
    <cellStyle name="40% - Accent2 9" xfId="415"/>
    <cellStyle name="40% - Accent3 2" xfId="416"/>
    <cellStyle name="40% - Accent3 2 2" xfId="417"/>
    <cellStyle name="40% - Accent3 2 2 2" xfId="418"/>
    <cellStyle name="40% - Accent3 2 2 2 2" xfId="419"/>
    <cellStyle name="40% - Accent3 2 2 2 3" xfId="420"/>
    <cellStyle name="40% - Accent3 2 2 3" xfId="421"/>
    <cellStyle name="40% - Accent3 2 2 4" xfId="422"/>
    <cellStyle name="40% - Accent3 2 3" xfId="423"/>
    <cellStyle name="40% - Accent3 2 3 2" xfId="424"/>
    <cellStyle name="40% - Accent3 2 3 3" xfId="425"/>
    <cellStyle name="40% - Accent3 2 4" xfId="426"/>
    <cellStyle name="40% - Accent3 2 5" xfId="427"/>
    <cellStyle name="40% - Accent3 3" xfId="428"/>
    <cellStyle name="40% - Accent3 3 2" xfId="429"/>
    <cellStyle name="40% - Accent3 3 2 2" xfId="430"/>
    <cellStyle name="40% - Accent3 3 2 2 2" xfId="431"/>
    <cellStyle name="40% - Accent3 3 2 2 3" xfId="432"/>
    <cellStyle name="40% - Accent3 3 2 3" xfId="433"/>
    <cellStyle name="40% - Accent3 3 2 4" xfId="434"/>
    <cellStyle name="40% - Accent3 3 3" xfId="435"/>
    <cellStyle name="40% - Accent3 3 3 2" xfId="436"/>
    <cellStyle name="40% - Accent3 3 3 3" xfId="437"/>
    <cellStyle name="40% - Accent3 3 4" xfId="438"/>
    <cellStyle name="40% - Accent3 3 5" xfId="439"/>
    <cellStyle name="40% - Accent3 4" xfId="440"/>
    <cellStyle name="40% - Accent3 4 2" xfId="441"/>
    <cellStyle name="40% - Accent3 4 2 2" xfId="442"/>
    <cellStyle name="40% - Accent3 4 2 3" xfId="443"/>
    <cellStyle name="40% - Accent3 4 3" xfId="444"/>
    <cellStyle name="40% - Accent3 4 4" xfId="445"/>
    <cellStyle name="40% - Accent3 5" xfId="446"/>
    <cellStyle name="40% - Accent3 5 2" xfId="447"/>
    <cellStyle name="40% - Accent3 5 3" xfId="448"/>
    <cellStyle name="40% - Accent3 6" xfId="449"/>
    <cellStyle name="40% - Accent3 6 2" xfId="450"/>
    <cellStyle name="40% - Accent3 7" xfId="451"/>
    <cellStyle name="40% - Accent3 8" xfId="452"/>
    <cellStyle name="40% - Accent3 9" xfId="453"/>
    <cellStyle name="40% - Accent4 2" xfId="454"/>
    <cellStyle name="40% - Accent4 2 2" xfId="455"/>
    <cellStyle name="40% - Accent4 2 2 2" xfId="456"/>
    <cellStyle name="40% - Accent4 2 2 2 2" xfId="457"/>
    <cellStyle name="40% - Accent4 2 2 2 3" xfId="458"/>
    <cellStyle name="40% - Accent4 2 2 3" xfId="459"/>
    <cellStyle name="40% - Accent4 2 2 4" xfId="460"/>
    <cellStyle name="40% - Accent4 2 3" xfId="461"/>
    <cellStyle name="40% - Accent4 2 3 2" xfId="462"/>
    <cellStyle name="40% - Accent4 2 3 3" xfId="463"/>
    <cellStyle name="40% - Accent4 2 4" xfId="464"/>
    <cellStyle name="40% - Accent4 2 5" xfId="465"/>
    <cellStyle name="40% - Accent4 3" xfId="466"/>
    <cellStyle name="40% - Accent4 3 2" xfId="467"/>
    <cellStyle name="40% - Accent4 3 2 2" xfId="468"/>
    <cellStyle name="40% - Accent4 3 2 2 2" xfId="469"/>
    <cellStyle name="40% - Accent4 3 2 2 3" xfId="470"/>
    <cellStyle name="40% - Accent4 3 2 3" xfId="471"/>
    <cellStyle name="40% - Accent4 3 2 4" xfId="472"/>
    <cellStyle name="40% - Accent4 3 3" xfId="473"/>
    <cellStyle name="40% - Accent4 3 3 2" xfId="474"/>
    <cellStyle name="40% - Accent4 3 3 3" xfId="475"/>
    <cellStyle name="40% - Accent4 3 4" xfId="476"/>
    <cellStyle name="40% - Accent4 3 5" xfId="477"/>
    <cellStyle name="40% - Accent4 4" xfId="478"/>
    <cellStyle name="40% - Accent4 4 2" xfId="479"/>
    <cellStyle name="40% - Accent4 4 2 2" xfId="480"/>
    <cellStyle name="40% - Accent4 4 2 3" xfId="481"/>
    <cellStyle name="40% - Accent4 4 3" xfId="482"/>
    <cellStyle name="40% - Accent4 4 4" xfId="483"/>
    <cellStyle name="40% - Accent4 5" xfId="484"/>
    <cellStyle name="40% - Accent4 5 2" xfId="485"/>
    <cellStyle name="40% - Accent4 5 3" xfId="486"/>
    <cellStyle name="40% - Accent4 6" xfId="487"/>
    <cellStyle name="40% - Accent4 6 2" xfId="488"/>
    <cellStyle name="40% - Accent4 7" xfId="489"/>
    <cellStyle name="40% - Accent4 8" xfId="490"/>
    <cellStyle name="40% - Accent4 9" xfId="491"/>
    <cellStyle name="40% - Accent5 2" xfId="492"/>
    <cellStyle name="40% - Accent5 2 2" xfId="493"/>
    <cellStyle name="40% - Accent5 2 2 2" xfId="494"/>
    <cellStyle name="40% - Accent5 2 2 2 2" xfId="495"/>
    <cellStyle name="40% - Accent5 2 2 2 3" xfId="496"/>
    <cellStyle name="40% - Accent5 2 2 3" xfId="497"/>
    <cellStyle name="40% - Accent5 2 2 4" xfId="498"/>
    <cellStyle name="40% - Accent5 2 3" xfId="499"/>
    <cellStyle name="40% - Accent5 2 3 2" xfId="500"/>
    <cellStyle name="40% - Accent5 2 3 3" xfId="501"/>
    <cellStyle name="40% - Accent5 2 4" xfId="502"/>
    <cellStyle name="40% - Accent5 2 5" xfId="503"/>
    <cellStyle name="40% - Accent5 3" xfId="504"/>
    <cellStyle name="40% - Accent5 3 2" xfId="505"/>
    <cellStyle name="40% - Accent5 3 2 2" xfId="506"/>
    <cellStyle name="40% - Accent5 3 2 2 2" xfId="507"/>
    <cellStyle name="40% - Accent5 3 2 2 3" xfId="508"/>
    <cellStyle name="40% - Accent5 3 2 3" xfId="509"/>
    <cellStyle name="40% - Accent5 3 2 4" xfId="510"/>
    <cellStyle name="40% - Accent5 3 3" xfId="511"/>
    <cellStyle name="40% - Accent5 3 3 2" xfId="512"/>
    <cellStyle name="40% - Accent5 3 3 3" xfId="513"/>
    <cellStyle name="40% - Accent5 3 4" xfId="514"/>
    <cellStyle name="40% - Accent5 3 5" xfId="515"/>
    <cellStyle name="40% - Accent5 4" xfId="516"/>
    <cellStyle name="40% - Accent5 4 2" xfId="517"/>
    <cellStyle name="40% - Accent5 4 2 2" xfId="518"/>
    <cellStyle name="40% - Accent5 4 2 3" xfId="519"/>
    <cellStyle name="40% - Accent5 4 3" xfId="520"/>
    <cellStyle name="40% - Accent5 4 4" xfId="521"/>
    <cellStyle name="40% - Accent5 5" xfId="522"/>
    <cellStyle name="40% - Accent5 5 2" xfId="523"/>
    <cellStyle name="40% - Accent5 5 3" xfId="524"/>
    <cellStyle name="40% - Accent5 6" xfId="525"/>
    <cellStyle name="40% - Accent5 6 2" xfId="526"/>
    <cellStyle name="40% - Accent5 7" xfId="527"/>
    <cellStyle name="40% - Accent5 8" xfId="528"/>
    <cellStyle name="40% - Accent5 9" xfId="529"/>
    <cellStyle name="40% - Accent6 2" xfId="530"/>
    <cellStyle name="40% - Accent6 2 2" xfId="531"/>
    <cellStyle name="40% - Accent6 2 2 2" xfId="532"/>
    <cellStyle name="40% - Accent6 2 2 2 2" xfId="533"/>
    <cellStyle name="40% - Accent6 2 2 2 3" xfId="534"/>
    <cellStyle name="40% - Accent6 2 2 3" xfId="535"/>
    <cellStyle name="40% - Accent6 2 2 4" xfId="536"/>
    <cellStyle name="40% - Accent6 2 3" xfId="537"/>
    <cellStyle name="40% - Accent6 2 3 2" xfId="538"/>
    <cellStyle name="40% - Accent6 2 3 3" xfId="539"/>
    <cellStyle name="40% - Accent6 2 4" xfId="540"/>
    <cellStyle name="40% - Accent6 2 5" xfId="541"/>
    <cellStyle name="40% - Accent6 3" xfId="542"/>
    <cellStyle name="40% - Accent6 3 2" xfId="543"/>
    <cellStyle name="40% - Accent6 3 2 2" xfId="544"/>
    <cellStyle name="40% - Accent6 3 2 2 2" xfId="545"/>
    <cellStyle name="40% - Accent6 3 2 2 3" xfId="546"/>
    <cellStyle name="40% - Accent6 3 2 3" xfId="547"/>
    <cellStyle name="40% - Accent6 3 2 4" xfId="548"/>
    <cellStyle name="40% - Accent6 3 3" xfId="549"/>
    <cellStyle name="40% - Accent6 3 3 2" xfId="550"/>
    <cellStyle name="40% - Accent6 3 3 3" xfId="551"/>
    <cellStyle name="40% - Accent6 3 4" xfId="552"/>
    <cellStyle name="40% - Accent6 3 5" xfId="553"/>
    <cellStyle name="40% - Accent6 4" xfId="554"/>
    <cellStyle name="40% - Accent6 4 2" xfId="555"/>
    <cellStyle name="40% - Accent6 4 2 2" xfId="556"/>
    <cellStyle name="40% - Accent6 4 2 3" xfId="557"/>
    <cellStyle name="40% - Accent6 4 3" xfId="558"/>
    <cellStyle name="40% - Accent6 4 4" xfId="559"/>
    <cellStyle name="40% - Accent6 5" xfId="560"/>
    <cellStyle name="40% - Accent6 5 2" xfId="561"/>
    <cellStyle name="40% - Accent6 5 3" xfId="562"/>
    <cellStyle name="40% - Accent6 6" xfId="563"/>
    <cellStyle name="40% - Accent6 6 2" xfId="564"/>
    <cellStyle name="40% - Accent6 7" xfId="565"/>
    <cellStyle name="40% - Accent6 8" xfId="566"/>
    <cellStyle name="40% - Accent6 9" xfId="567"/>
    <cellStyle name="Accent1 - 20%" xfId="35"/>
    <cellStyle name="Accent1 - 40%" xfId="36"/>
    <cellStyle name="Accent1 - 60%" xfId="37"/>
    <cellStyle name="Accent2 - 20%" xfId="38"/>
    <cellStyle name="Accent2 - 40%" xfId="39"/>
    <cellStyle name="Accent2 - 60%" xfId="40"/>
    <cellStyle name="Accent3 - 20%" xfId="41"/>
    <cellStyle name="Accent3 - 40%" xfId="42"/>
    <cellStyle name="Accent3 - 60%" xfId="43"/>
    <cellStyle name="Accent4 - 20%" xfId="44"/>
    <cellStyle name="Accent4 - 40%" xfId="45"/>
    <cellStyle name="Accent4 - 60%" xfId="46"/>
    <cellStyle name="Accent5 - 20%" xfId="47"/>
    <cellStyle name="Accent5 - 40%" xfId="48"/>
    <cellStyle name="Accent5 - 60%" xfId="49"/>
    <cellStyle name="Accent6 - 20%" xfId="50"/>
    <cellStyle name="Accent6 - 40%" xfId="51"/>
    <cellStyle name="Accent6 - 60%" xfId="52"/>
    <cellStyle name="Column total in dollars" xfId="568"/>
    <cellStyle name="Comma" xfId="1" builtinId="3"/>
    <cellStyle name="Comma  - Style1" xfId="569"/>
    <cellStyle name="Comma  - Style2" xfId="570"/>
    <cellStyle name="Comma  - Style3" xfId="571"/>
    <cellStyle name="Comma  - Style4" xfId="572"/>
    <cellStyle name="Comma  - Style5" xfId="573"/>
    <cellStyle name="Comma  - Style6" xfId="574"/>
    <cellStyle name="Comma  - Style7" xfId="575"/>
    <cellStyle name="Comma  - Style8" xfId="576"/>
    <cellStyle name="Comma (0)" xfId="577"/>
    <cellStyle name="Comma 10" xfId="578"/>
    <cellStyle name="Comma 11" xfId="579"/>
    <cellStyle name="Comma 12" xfId="580"/>
    <cellStyle name="Comma 13" xfId="581"/>
    <cellStyle name="Comma 14" xfId="582"/>
    <cellStyle name="Comma 14 2" xfId="583"/>
    <cellStyle name="Comma 15" xfId="584"/>
    <cellStyle name="Comma 15 2" xfId="585"/>
    <cellStyle name="Comma 16" xfId="586"/>
    <cellStyle name="Comma 17" xfId="587"/>
    <cellStyle name="Comma 18" xfId="588"/>
    <cellStyle name="Comma 19" xfId="589"/>
    <cellStyle name="Comma 2" xfId="18"/>
    <cellStyle name="Comma 2 2" xfId="19"/>
    <cellStyle name="Comma 2 3" xfId="590"/>
    <cellStyle name="Comma 2 4" xfId="591"/>
    <cellStyle name="Comma 2 5" xfId="592"/>
    <cellStyle name="Comma 20" xfId="593"/>
    <cellStyle name="Comma 21" xfId="594"/>
    <cellStyle name="Comma 22" xfId="595"/>
    <cellStyle name="Comma 23" xfId="596"/>
    <cellStyle name="Comma 24" xfId="597"/>
    <cellStyle name="Comma 25" xfId="598"/>
    <cellStyle name="Comma 26" xfId="599"/>
    <cellStyle name="Comma 27" xfId="600"/>
    <cellStyle name="Comma 28" xfId="601"/>
    <cellStyle name="Comma 29" xfId="602"/>
    <cellStyle name="Comma 3" xfId="20"/>
    <cellStyle name="Comma 3 2" xfId="53"/>
    <cellStyle name="Comma 3 3" xfId="105"/>
    <cellStyle name="Comma 3 4" xfId="603"/>
    <cellStyle name="Comma 3 5" xfId="604"/>
    <cellStyle name="Comma 3 6" xfId="605"/>
    <cellStyle name="Comma 3 7" xfId="606"/>
    <cellStyle name="Comma 3 8" xfId="607"/>
    <cellStyle name="Comma 30" xfId="608"/>
    <cellStyle name="Comma 31" xfId="609"/>
    <cellStyle name="Comma 32" xfId="610"/>
    <cellStyle name="Comma 33" xfId="611"/>
    <cellStyle name="Comma 34" xfId="612"/>
    <cellStyle name="Comma 35" xfId="613"/>
    <cellStyle name="Comma 36" xfId="614"/>
    <cellStyle name="Comma 37" xfId="615"/>
    <cellStyle name="Comma 38" xfId="616"/>
    <cellStyle name="Comma 39" xfId="617"/>
    <cellStyle name="Comma 4" xfId="21"/>
    <cellStyle name="Comma 4 2" xfId="618"/>
    <cellStyle name="Comma 4 3" xfId="619"/>
    <cellStyle name="Comma 4 3 2" xfId="620"/>
    <cellStyle name="Comma 4 4" xfId="621"/>
    <cellStyle name="Comma 4 5" xfId="622"/>
    <cellStyle name="Comma 40" xfId="623"/>
    <cellStyle name="Comma 41" xfId="624"/>
    <cellStyle name="Comma 42" xfId="625"/>
    <cellStyle name="Comma 43" xfId="626"/>
    <cellStyle name="Comma 44" xfId="627"/>
    <cellStyle name="Comma 45" xfId="628"/>
    <cellStyle name="Comma 46" xfId="629"/>
    <cellStyle name="Comma 47" xfId="630"/>
    <cellStyle name="Comma 48" xfId="631"/>
    <cellStyle name="Comma 49" xfId="632"/>
    <cellStyle name="Comma 5" xfId="22"/>
    <cellStyle name="Comma 50" xfId="633"/>
    <cellStyle name="Comma 51" xfId="634"/>
    <cellStyle name="Comma 52" xfId="635"/>
    <cellStyle name="Comma 53" xfId="636"/>
    <cellStyle name="Comma 54" xfId="637"/>
    <cellStyle name="Comma 55" xfId="638"/>
    <cellStyle name="Comma 56" xfId="639"/>
    <cellStyle name="Comma 57" xfId="640"/>
    <cellStyle name="Comma 58" xfId="641"/>
    <cellStyle name="Comma 6" xfId="33"/>
    <cellStyle name="Comma 6 2" xfId="70"/>
    <cellStyle name="Comma 6 2 2" xfId="87"/>
    <cellStyle name="Comma 6 2 3" xfId="100"/>
    <cellStyle name="Comma 6 3" xfId="80"/>
    <cellStyle name="Comma 6 4" xfId="93"/>
    <cellStyle name="Comma 7" xfId="64"/>
    <cellStyle name="Comma 7 2" xfId="84"/>
    <cellStyle name="Comma 7 3" xfId="97"/>
    <cellStyle name="Comma 8" xfId="77"/>
    <cellStyle name="Comma 9" xfId="90"/>
    <cellStyle name="Comma_Preliminary Actual NPC Mapping - Nov08_2009 02 12 - FERC Codes, test" xfId="111"/>
    <cellStyle name="Comma0" xfId="6"/>
    <cellStyle name="Comma0 - Style3" xfId="642"/>
    <cellStyle name="Comma0 - Style4" xfId="643"/>
    <cellStyle name="Comma0 2" xfId="644"/>
    <cellStyle name="Comma0 2 2" xfId="645"/>
    <cellStyle name="Comma0 3" xfId="646"/>
    <cellStyle name="Comma0 4" xfId="647"/>
    <cellStyle name="Comma0_2009 10 Yr Plan Key Assumptions" xfId="648"/>
    <cellStyle name="Comma1 - Style1" xfId="649"/>
    <cellStyle name="Currency 2" xfId="23"/>
    <cellStyle name="Currency 2 2" xfId="54"/>
    <cellStyle name="Currency 3" xfId="32"/>
    <cellStyle name="Currency 3 2" xfId="69"/>
    <cellStyle name="Currency 3 2 2" xfId="86"/>
    <cellStyle name="Currency 3 2 3" xfId="99"/>
    <cellStyle name="Currency 3 3" xfId="79"/>
    <cellStyle name="Currency 3 4" xfId="92"/>
    <cellStyle name="Currency 4" xfId="66"/>
    <cellStyle name="Currency 5" xfId="5"/>
    <cellStyle name="Currency No Comma" xfId="7"/>
    <cellStyle name="Currency(0)" xfId="650"/>
    <cellStyle name="Currency0" xfId="8"/>
    <cellStyle name="Currency0 2" xfId="651"/>
    <cellStyle name="Currency0 2 2" xfId="652"/>
    <cellStyle name="Currency0 3" xfId="653"/>
    <cellStyle name="Currency0 4" xfId="654"/>
    <cellStyle name="Date" xfId="9"/>
    <cellStyle name="Date - Style3" xfId="655"/>
    <cellStyle name="Date 2" xfId="656"/>
    <cellStyle name="Date 2 2" xfId="657"/>
    <cellStyle name="Date 3" xfId="658"/>
    <cellStyle name="Date 4" xfId="659"/>
    <cellStyle name="Date_2009 10 Yr Plan Key Assumptions" xfId="660"/>
    <cellStyle name="Fixed" xfId="10"/>
    <cellStyle name="Fixed 2" xfId="661"/>
    <cellStyle name="Fixed 2 2" xfId="662"/>
    <cellStyle name="Fixed 3" xfId="663"/>
    <cellStyle name="Fixed 4" xfId="664"/>
    <cellStyle name="General" xfId="55"/>
    <cellStyle name="Grey" xfId="665"/>
    <cellStyle name="header" xfId="666"/>
    <cellStyle name="Header1" xfId="667"/>
    <cellStyle name="Header2" xfId="668"/>
    <cellStyle name="Heading 1 2" xfId="73"/>
    <cellStyle name="Heading 2 2" xfId="74"/>
    <cellStyle name="Heading 2 2 2" xfId="669"/>
    <cellStyle name="Heading 2 3" xfId="670"/>
    <cellStyle name="Heading 2 4" xfId="671"/>
    <cellStyle name="Heading 2 5" xfId="672"/>
    <cellStyle name="Hyperlink" xfId="3" builtinId="8"/>
    <cellStyle name="Hyperlink 2" xfId="56"/>
    <cellStyle name="Input [yellow]" xfId="673"/>
    <cellStyle name="Input 10" xfId="674"/>
    <cellStyle name="Input 11" xfId="675"/>
    <cellStyle name="Input 12" xfId="676"/>
    <cellStyle name="Input 13" xfId="677"/>
    <cellStyle name="Input 14" xfId="678"/>
    <cellStyle name="Input 15" xfId="679"/>
    <cellStyle name="Input 16" xfId="680"/>
    <cellStyle name="Input 17" xfId="681"/>
    <cellStyle name="Input 18" xfId="682"/>
    <cellStyle name="Input 19" xfId="683"/>
    <cellStyle name="Input 2" xfId="75"/>
    <cellStyle name="Input 20" xfId="684"/>
    <cellStyle name="Input 21" xfId="685"/>
    <cellStyle name="Input 22" xfId="686"/>
    <cellStyle name="Input 23" xfId="687"/>
    <cellStyle name="Input 24" xfId="688"/>
    <cellStyle name="Input 25" xfId="689"/>
    <cellStyle name="Input 26" xfId="690"/>
    <cellStyle name="Input 27" xfId="691"/>
    <cellStyle name="Input 28" xfId="692"/>
    <cellStyle name="Input 29" xfId="693"/>
    <cellStyle name="Input 3" xfId="694"/>
    <cellStyle name="Input 30" xfId="695"/>
    <cellStyle name="Input 31" xfId="696"/>
    <cellStyle name="Input 32" xfId="697"/>
    <cellStyle name="Input 33" xfId="698"/>
    <cellStyle name="Input 34" xfId="699"/>
    <cellStyle name="Input 35" xfId="700"/>
    <cellStyle name="Input 36" xfId="701"/>
    <cellStyle name="Input 37" xfId="702"/>
    <cellStyle name="Input 38" xfId="703"/>
    <cellStyle name="Input 4" xfId="704"/>
    <cellStyle name="Input 5" xfId="705"/>
    <cellStyle name="Input 6" xfId="706"/>
    <cellStyle name="Input 7" xfId="707"/>
    <cellStyle name="Input 8" xfId="708"/>
    <cellStyle name="Input 9" xfId="709"/>
    <cellStyle name="MCP" xfId="11"/>
    <cellStyle name="nONE" xfId="57"/>
    <cellStyle name="noninput" xfId="12"/>
    <cellStyle name="noninput 2" xfId="710"/>
    <cellStyle name="noninput 3" xfId="711"/>
    <cellStyle name="noninput 4" xfId="712"/>
    <cellStyle name="Normal" xfId="0" builtinId="0"/>
    <cellStyle name="Normal - Style1" xfId="713"/>
    <cellStyle name="Normal 10" xfId="4"/>
    <cellStyle name="Normal 10 2" xfId="714"/>
    <cellStyle name="Normal 10 2 2" xfId="715"/>
    <cellStyle name="Normal 10 2 3" xfId="716"/>
    <cellStyle name="Normal 10 2 4" xfId="717"/>
    <cellStyle name="Normal 10 3" xfId="718"/>
    <cellStyle name="Normal 10 4" xfId="719"/>
    <cellStyle name="Normal 11" xfId="103"/>
    <cellStyle name="Normal 11 2" xfId="104"/>
    <cellStyle name="Normal 11 3" xfId="720"/>
    <cellStyle name="Normal 12" xfId="721"/>
    <cellStyle name="Normal 12 2" xfId="722"/>
    <cellStyle name="Normal 12 2 2" xfId="723"/>
    <cellStyle name="Normal 12 2 3" xfId="724"/>
    <cellStyle name="Normal 12 3" xfId="725"/>
    <cellStyle name="Normal 12 3 2" xfId="726"/>
    <cellStyle name="Normal 12 4" xfId="727"/>
    <cellStyle name="Normal 13" xfId="728"/>
    <cellStyle name="Normal 13 2" xfId="729"/>
    <cellStyle name="Normal 13 2 2" xfId="730"/>
    <cellStyle name="Normal 13 2 3" xfId="731"/>
    <cellStyle name="Normal 13 3" xfId="732"/>
    <cellStyle name="Normal 13 3 2" xfId="733"/>
    <cellStyle name="Normal 13 4" xfId="734"/>
    <cellStyle name="Normal 14" xfId="735"/>
    <cellStyle name="Normal 14 2" xfId="736"/>
    <cellStyle name="Normal 14 2 2" xfId="737"/>
    <cellStyle name="Normal 14 2 3" xfId="738"/>
    <cellStyle name="Normal 14 3" xfId="739"/>
    <cellStyle name="Normal 14 3 2" xfId="740"/>
    <cellStyle name="Normal 14 4" xfId="741"/>
    <cellStyle name="Normal 15" xfId="742"/>
    <cellStyle name="Normal 15 2" xfId="743"/>
    <cellStyle name="Normal 15 2 2" xfId="744"/>
    <cellStyle name="Normal 15 2 3" xfId="745"/>
    <cellStyle name="Normal 15 3" xfId="746"/>
    <cellStyle name="Normal 15 3 2" xfId="747"/>
    <cellStyle name="Normal 15 4" xfId="748"/>
    <cellStyle name="Normal 16" xfId="749"/>
    <cellStyle name="Normal 16 2" xfId="750"/>
    <cellStyle name="Normal 16 2 2" xfId="751"/>
    <cellStyle name="Normal 16 3" xfId="752"/>
    <cellStyle name="Normal 16 3 2" xfId="753"/>
    <cellStyle name="Normal 16 4" xfId="754"/>
    <cellStyle name="Normal 17" xfId="755"/>
    <cellStyle name="Normal 17 2" xfId="756"/>
    <cellStyle name="Normal 17 3" xfId="757"/>
    <cellStyle name="Normal 18" xfId="758"/>
    <cellStyle name="Normal 18 2" xfId="759"/>
    <cellStyle name="Normal 18 3" xfId="760"/>
    <cellStyle name="Normal 19" xfId="761"/>
    <cellStyle name="Normal 19 2" xfId="762"/>
    <cellStyle name="Normal 19 3" xfId="763"/>
    <cellStyle name="Normal 2" xfId="24"/>
    <cellStyle name="Normal 2 2" xfId="25"/>
    <cellStyle name="Normal 2 2 2" xfId="764"/>
    <cellStyle name="Normal 2 2 2 2" xfId="765"/>
    <cellStyle name="Normal 2 2 2 3" xfId="766"/>
    <cellStyle name="Normal 2 2 2 4" xfId="767"/>
    <cellStyle name="Normal 2 2 3" xfId="768"/>
    <cellStyle name="Normal 2 2 4" xfId="769"/>
    <cellStyle name="Normal 2 3" xfId="58"/>
    <cellStyle name="Normal 2 3 2" xfId="770"/>
    <cellStyle name="Normal 2 3 3" xfId="771"/>
    <cellStyle name="Normal 2 4" xfId="107"/>
    <cellStyle name="Normal 2 4 2" xfId="772"/>
    <cellStyle name="Normal 2 4 3" xfId="773"/>
    <cellStyle name="Normal 2 5" xfId="774"/>
    <cellStyle name="Normal 2 5 2" xfId="775"/>
    <cellStyle name="Normal 2 6" xfId="776"/>
    <cellStyle name="Normal 2 6 2" xfId="777"/>
    <cellStyle name="Normal 20" xfId="778"/>
    <cellStyle name="Normal 20 2" xfId="779"/>
    <cellStyle name="Normal 20 3" xfId="780"/>
    <cellStyle name="Normal 21" xfId="781"/>
    <cellStyle name="Normal 21 2" xfId="782"/>
    <cellStyle name="Normal 21 3" xfId="783"/>
    <cellStyle name="Normal 22" xfId="784"/>
    <cellStyle name="Normal 22 2" xfId="785"/>
    <cellStyle name="Normal 22 2 2" xfId="786"/>
    <cellStyle name="Normal 22 3" xfId="787"/>
    <cellStyle name="Normal 22 4" xfId="788"/>
    <cellStyle name="Normal 23" xfId="789"/>
    <cellStyle name="Normal 23 2" xfId="790"/>
    <cellStyle name="Normal 24" xfId="791"/>
    <cellStyle name="Normal 24 2" xfId="792"/>
    <cellStyle name="Normal 25" xfId="793"/>
    <cellStyle name="Normal 25 2" xfId="794"/>
    <cellStyle name="Normal 25 3" xfId="795"/>
    <cellStyle name="Normal 26" xfId="796"/>
    <cellStyle name="Normal 26 2" xfId="797"/>
    <cellStyle name="Normal 27" xfId="798"/>
    <cellStyle name="Normal 28" xfId="799"/>
    <cellStyle name="Normal 28 2" xfId="800"/>
    <cellStyle name="Normal 29" xfId="801"/>
    <cellStyle name="Normal 29 2" xfId="802"/>
    <cellStyle name="Normal 3" xfId="26"/>
    <cellStyle name="Normal 3 2" xfId="59"/>
    <cellStyle name="Normal 3 2 2" xfId="803"/>
    <cellStyle name="Normal 3 2 3" xfId="804"/>
    <cellStyle name="Normal 3 2 4" xfId="805"/>
    <cellStyle name="Normal 3 2 5" xfId="806"/>
    <cellStyle name="Normal 3 3" xfId="108"/>
    <cellStyle name="Normal 3 3 2" xfId="807"/>
    <cellStyle name="Normal 3 4" xfId="808"/>
    <cellStyle name="Normal 30" xfId="809"/>
    <cellStyle name="Normal 30 2" xfId="810"/>
    <cellStyle name="Normal 31" xfId="811"/>
    <cellStyle name="Normal 31 2" xfId="812"/>
    <cellStyle name="Normal 31 3" xfId="813"/>
    <cellStyle name="Normal 32" xfId="814"/>
    <cellStyle name="Normal 32 2" xfId="815"/>
    <cellStyle name="Normal 33" xfId="816"/>
    <cellStyle name="Normal 33 2" xfId="817"/>
    <cellStyle name="Normal 34" xfId="818"/>
    <cellStyle name="Normal 34 2" xfId="819"/>
    <cellStyle name="Normal 35" xfId="820"/>
    <cellStyle name="Normal 35 2" xfId="821"/>
    <cellStyle name="Normal 36" xfId="822"/>
    <cellStyle name="Normal 36 2" xfId="823"/>
    <cellStyle name="Normal 37" xfId="824"/>
    <cellStyle name="Normal 37 2" xfId="825"/>
    <cellStyle name="Normal 38" xfId="826"/>
    <cellStyle name="Normal 38 2" xfId="827"/>
    <cellStyle name="Normal 39" xfId="828"/>
    <cellStyle name="Normal 39 2" xfId="829"/>
    <cellStyle name="Normal 4" xfId="27"/>
    <cellStyle name="Normal 4 2" xfId="28"/>
    <cellStyle name="Normal 4 2 2" xfId="68"/>
    <cellStyle name="Normal 4 2 2 2" xfId="85"/>
    <cellStyle name="Normal 4 2 2 3" xfId="98"/>
    <cellStyle name="Normal 4 2 3" xfId="78"/>
    <cellStyle name="Normal 4 2 4" xfId="91"/>
    <cellStyle name="Normal 4 3" xfId="106"/>
    <cellStyle name="Normal 4 4" xfId="830"/>
    <cellStyle name="Normal 40" xfId="831"/>
    <cellStyle name="Normal 41" xfId="832"/>
    <cellStyle name="Normal 42" xfId="833"/>
    <cellStyle name="Normal 43" xfId="834"/>
    <cellStyle name="Normal 44" xfId="835"/>
    <cellStyle name="Normal 45" xfId="836"/>
    <cellStyle name="Normal 46" xfId="837"/>
    <cellStyle name="Normal 47" xfId="838"/>
    <cellStyle name="Normal 48" xfId="839"/>
    <cellStyle name="Normal 49" xfId="840"/>
    <cellStyle name="Normal 5" xfId="29"/>
    <cellStyle name="Normal 5 2" xfId="841"/>
    <cellStyle name="Normal 5 2 2" xfId="842"/>
    <cellStyle name="Normal 5 2 2 2" xfId="843"/>
    <cellStyle name="Normal 5 2 2 3" xfId="844"/>
    <cellStyle name="Normal 5 2 3" xfId="845"/>
    <cellStyle name="Normal 5 2 4" xfId="846"/>
    <cellStyle name="Normal 5 2 5" xfId="847"/>
    <cellStyle name="Normal 5 3" xfId="848"/>
    <cellStyle name="Normal 5 3 2" xfId="849"/>
    <cellStyle name="Normal 5 3 3" xfId="850"/>
    <cellStyle name="Normal 5 4" xfId="851"/>
    <cellStyle name="Normal 5 5" xfId="852"/>
    <cellStyle name="Normal 5 5 2" xfId="853"/>
    <cellStyle name="Normal 50" xfId="854"/>
    <cellStyle name="Normal 51" xfId="855"/>
    <cellStyle name="Normal 52" xfId="856"/>
    <cellStyle name="Normal 53" xfId="857"/>
    <cellStyle name="Normal 54" xfId="858"/>
    <cellStyle name="Normal 55" xfId="859"/>
    <cellStyle name="Normal 56" xfId="860"/>
    <cellStyle name="Normal 57" xfId="861"/>
    <cellStyle name="Normal 58" xfId="862"/>
    <cellStyle name="Normal 59" xfId="863"/>
    <cellStyle name="Normal 6" xfId="30"/>
    <cellStyle name="Normal 6 2" xfId="864"/>
    <cellStyle name="Normal 6 2 2" xfId="865"/>
    <cellStyle name="Normal 6 3" xfId="866"/>
    <cellStyle name="Normal 6 4" xfId="867"/>
    <cellStyle name="Normal 60" xfId="868"/>
    <cellStyle name="Normal 61" xfId="869"/>
    <cellStyle name="Normal 62" xfId="870"/>
    <cellStyle name="Normal 63" xfId="871"/>
    <cellStyle name="Normal 64" xfId="872"/>
    <cellStyle name="Normal 65" xfId="873"/>
    <cellStyle name="Normal 66" xfId="874"/>
    <cellStyle name="Normal 67" xfId="875"/>
    <cellStyle name="Normal 68" xfId="876"/>
    <cellStyle name="Normal 69" xfId="877"/>
    <cellStyle name="Normal 7" xfId="60"/>
    <cellStyle name="Normal 7 2" xfId="72"/>
    <cellStyle name="Normal 7 2 2" xfId="89"/>
    <cellStyle name="Normal 7 2 2 2" xfId="878"/>
    <cellStyle name="Normal 7 2 2 3" xfId="879"/>
    <cellStyle name="Normal 7 2 3" xfId="102"/>
    <cellStyle name="Normal 7 2 4" xfId="880"/>
    <cellStyle name="Normal 7 2 5" xfId="881"/>
    <cellStyle name="Normal 7 3" xfId="82"/>
    <cellStyle name="Normal 7 3 2" xfId="882"/>
    <cellStyle name="Normal 7 3 2 2" xfId="883"/>
    <cellStyle name="Normal 7 3 3" xfId="884"/>
    <cellStyle name="Normal 7 3 4" xfId="885"/>
    <cellStyle name="Normal 7 4" xfId="95"/>
    <cellStyle name="Normal 7 5" xfId="886"/>
    <cellStyle name="Normal 7 6" xfId="887"/>
    <cellStyle name="Normal 70" xfId="888"/>
    <cellStyle name="Normal 70 2" xfId="889"/>
    <cellStyle name="Normal 70 3" xfId="890"/>
    <cellStyle name="Normal 71" xfId="891"/>
    <cellStyle name="Normal 71 2" xfId="892"/>
    <cellStyle name="Normal 71 3" xfId="893"/>
    <cellStyle name="Normal 72" xfId="894"/>
    <cellStyle name="Normal 73" xfId="895"/>
    <cellStyle name="Normal 74" xfId="896"/>
    <cellStyle name="Normal 75" xfId="897"/>
    <cellStyle name="Normal 76" xfId="898"/>
    <cellStyle name="Normal 77" xfId="899"/>
    <cellStyle name="Normal 78" xfId="900"/>
    <cellStyle name="Normal 79" xfId="901"/>
    <cellStyle name="Normal 8" xfId="65"/>
    <cellStyle name="Normal 8 2" xfId="902"/>
    <cellStyle name="Normal 8 2 2" xfId="903"/>
    <cellStyle name="Normal 8 2 2 2" xfId="904"/>
    <cellStyle name="Normal 8 2 2 3" xfId="905"/>
    <cellStyle name="Normal 8 2 3" xfId="906"/>
    <cellStyle name="Normal 8 2 4" xfId="907"/>
    <cellStyle name="Normal 8 2 5" xfId="908"/>
    <cellStyle name="Normal 8 3" xfId="909"/>
    <cellStyle name="Normal 8 3 2" xfId="910"/>
    <cellStyle name="Normal 8 3 2 2" xfId="911"/>
    <cellStyle name="Normal 8 3 3" xfId="912"/>
    <cellStyle name="Normal 8 3 4" xfId="913"/>
    <cellStyle name="Normal 8 4" xfId="914"/>
    <cellStyle name="Normal 8 5" xfId="915"/>
    <cellStyle name="Normal 8 6" xfId="916"/>
    <cellStyle name="Normal 80" xfId="917"/>
    <cellStyle name="Normal 81" xfId="918"/>
    <cellStyle name="Normal 82" xfId="919"/>
    <cellStyle name="Normal 83" xfId="920"/>
    <cellStyle name="Normal 84" xfId="921"/>
    <cellStyle name="Normal 85" xfId="922"/>
    <cellStyle name="Normal 86" xfId="923"/>
    <cellStyle name="Normal 87" xfId="924"/>
    <cellStyle name="Normal 88" xfId="925"/>
    <cellStyle name="Normal 89" xfId="926"/>
    <cellStyle name="Normal 9" xfId="63"/>
    <cellStyle name="Normal 9 2" xfId="83"/>
    <cellStyle name="Normal 9 2 2" xfId="927"/>
    <cellStyle name="Normal 9 2 3" xfId="928"/>
    <cellStyle name="Normal 9 2 4" xfId="929"/>
    <cellStyle name="Normal 9 3" xfId="96"/>
    <cellStyle name="Normal 9 3 2" xfId="930"/>
    <cellStyle name="Normal 9 4" xfId="931"/>
    <cellStyle name="Normal 9 5" xfId="932"/>
    <cellStyle name="Normal 90" xfId="933"/>
    <cellStyle name="Normal 91" xfId="934"/>
    <cellStyle name="Normal 92" xfId="935"/>
    <cellStyle name="Normal(0)" xfId="936"/>
    <cellStyle name="Normal_Actual NPC 2004 Workbook Clean up" xfId="109"/>
    <cellStyle name="Normal_Type I (00)" xfId="110"/>
    <cellStyle name="Note 2" xfId="937"/>
    <cellStyle name="Note 2 2" xfId="938"/>
    <cellStyle name="Note 2 2 2" xfId="939"/>
    <cellStyle name="Note 2 2 2 2" xfId="940"/>
    <cellStyle name="Note 2 2 2 3" xfId="941"/>
    <cellStyle name="Note 2 2 3" xfId="942"/>
    <cellStyle name="Note 2 2 4" xfId="943"/>
    <cellStyle name="Note 2 3" xfId="944"/>
    <cellStyle name="Note 2 3 2" xfId="945"/>
    <cellStyle name="Note 2 3 3" xfId="946"/>
    <cellStyle name="Note 2 4" xfId="947"/>
    <cellStyle name="Note 2 4 2" xfId="948"/>
    <cellStyle name="Note 2 5" xfId="949"/>
    <cellStyle name="Note 2 6" xfId="950"/>
    <cellStyle name="Note 3" xfId="951"/>
    <cellStyle name="Note 3 2" xfId="952"/>
    <cellStyle name="Note 3 2 2" xfId="953"/>
    <cellStyle name="Note 3 2 2 2" xfId="954"/>
    <cellStyle name="Note 3 2 2 3" xfId="955"/>
    <cellStyle name="Note 3 2 3" xfId="956"/>
    <cellStyle name="Note 3 2 4" xfId="957"/>
    <cellStyle name="Note 3 3" xfId="958"/>
    <cellStyle name="Note 3 3 2" xfId="959"/>
    <cellStyle name="Note 3 3 3" xfId="960"/>
    <cellStyle name="Note 3 4" xfId="961"/>
    <cellStyle name="Note 3 5" xfId="962"/>
    <cellStyle name="Note 4" xfId="963"/>
    <cellStyle name="Note 4 2" xfId="964"/>
    <cellStyle name="Note 4 2 2" xfId="965"/>
    <cellStyle name="Note 4 2 2 2" xfId="966"/>
    <cellStyle name="Note 4 2 2 3" xfId="967"/>
    <cellStyle name="Note 4 2 3" xfId="968"/>
    <cellStyle name="Note 4 2 4" xfId="969"/>
    <cellStyle name="Note 4 3" xfId="970"/>
    <cellStyle name="Note 4 3 2" xfId="971"/>
    <cellStyle name="Note 4 3 3" xfId="972"/>
    <cellStyle name="Note 4 4" xfId="973"/>
    <cellStyle name="Note 4 5" xfId="974"/>
    <cellStyle name="Note 5" xfId="975"/>
    <cellStyle name="Password" xfId="13"/>
    <cellStyle name="Percen - Style1" xfId="976"/>
    <cellStyle name="Percen - Style2" xfId="977"/>
    <cellStyle name="Percent" xfId="2" builtinId="5"/>
    <cellStyle name="Percent [2]" xfId="978"/>
    <cellStyle name="Percent 10" xfId="979"/>
    <cellStyle name="Percent 11" xfId="980"/>
    <cellStyle name="Percent 12" xfId="981"/>
    <cellStyle name="Percent 13" xfId="982"/>
    <cellStyle name="Percent 14" xfId="983"/>
    <cellStyle name="Percent 15" xfId="984"/>
    <cellStyle name="Percent 16" xfId="985"/>
    <cellStyle name="Percent 17" xfId="986"/>
    <cellStyle name="Percent 18" xfId="987"/>
    <cellStyle name="Percent 19" xfId="988"/>
    <cellStyle name="Percent 2" xfId="31"/>
    <cellStyle name="Percent 2 2" xfId="989"/>
    <cellStyle name="Percent 2 2 2" xfId="990"/>
    <cellStyle name="Percent 2 2 3" xfId="991"/>
    <cellStyle name="Percent 2 3" xfId="992"/>
    <cellStyle name="Percent 2 4" xfId="993"/>
    <cellStyle name="Percent 2 5" xfId="994"/>
    <cellStyle name="Percent 2 6" xfId="995"/>
    <cellStyle name="Percent 2 7" xfId="996"/>
    <cellStyle name="Percent 20" xfId="997"/>
    <cellStyle name="Percent 21" xfId="998"/>
    <cellStyle name="Percent 22" xfId="999"/>
    <cellStyle name="Percent 23" xfId="1000"/>
    <cellStyle name="Percent 24" xfId="1001"/>
    <cellStyle name="Percent 25" xfId="1002"/>
    <cellStyle name="Percent 26" xfId="1003"/>
    <cellStyle name="Percent 27" xfId="1004"/>
    <cellStyle name="Percent 28" xfId="1005"/>
    <cellStyle name="Percent 29" xfId="1006"/>
    <cellStyle name="Percent 3" xfId="34"/>
    <cellStyle name="Percent 3 2" xfId="71"/>
    <cellStyle name="Percent 3 2 2" xfId="88"/>
    <cellStyle name="Percent 3 2 3" xfId="101"/>
    <cellStyle name="Percent 3 3" xfId="81"/>
    <cellStyle name="Percent 3 4" xfId="94"/>
    <cellStyle name="Percent 30" xfId="1007"/>
    <cellStyle name="Percent 31" xfId="1008"/>
    <cellStyle name="Percent 32" xfId="1009"/>
    <cellStyle name="Percent 33" xfId="1010"/>
    <cellStyle name="Percent 34" xfId="1011"/>
    <cellStyle name="Percent 35" xfId="1012"/>
    <cellStyle name="Percent 36" xfId="1013"/>
    <cellStyle name="Percent 37" xfId="1014"/>
    <cellStyle name="Percent 38" xfId="1015"/>
    <cellStyle name="Percent 39" xfId="1016"/>
    <cellStyle name="Percent 4" xfId="67"/>
    <cellStyle name="Percent 4 2" xfId="1017"/>
    <cellStyle name="Percent 4 2 2" xfId="1018"/>
    <cellStyle name="Percent 4 3" xfId="1019"/>
    <cellStyle name="Percent 4 4" xfId="1020"/>
    <cellStyle name="Percent 4 5" xfId="1021"/>
    <cellStyle name="Percent 4 6" xfId="1022"/>
    <cellStyle name="Percent 40" xfId="1023"/>
    <cellStyle name="Percent 41" xfId="1024"/>
    <cellStyle name="Percent 42" xfId="1025"/>
    <cellStyle name="Percent 43" xfId="1026"/>
    <cellStyle name="Percent 44" xfId="1027"/>
    <cellStyle name="Percent 45" xfId="1028"/>
    <cellStyle name="Percent 46" xfId="1029"/>
    <cellStyle name="Percent 47" xfId="1030"/>
    <cellStyle name="Percent 48" xfId="1031"/>
    <cellStyle name="Percent 49" xfId="1032"/>
    <cellStyle name="Percent 5" xfId="17"/>
    <cellStyle name="Percent 50" xfId="1033"/>
    <cellStyle name="Percent 51" xfId="1034"/>
    <cellStyle name="Percent 52" xfId="1035"/>
    <cellStyle name="Percent 53" xfId="1036"/>
    <cellStyle name="Percent 54" xfId="1037"/>
    <cellStyle name="Percent 55" xfId="1038"/>
    <cellStyle name="Percent 6" xfId="1039"/>
    <cellStyle name="Percent 7" xfId="1040"/>
    <cellStyle name="Percent 8" xfId="1041"/>
    <cellStyle name="Percent 9" xfId="1042"/>
    <cellStyle name="Percent(0)" xfId="1043"/>
    <cellStyle name="Shade" xfId="1044"/>
    <cellStyle name="Sheet Title" xfId="61"/>
    <cellStyle name="Special" xfId="1045"/>
    <cellStyle name="Titles" xfId="1046"/>
    <cellStyle name="Total 2" xfId="76"/>
    <cellStyle name="Total 2 2" xfId="1047"/>
    <cellStyle name="Total 3" xfId="1048"/>
    <cellStyle name="Total 4" xfId="1049"/>
    <cellStyle name="Total 5" xfId="1050"/>
    <cellStyle name="Total2 - Style2" xfId="1051"/>
    <cellStyle name="TRANSMISSION RELIABILITY PORTION OF PROJECT" xfId="62"/>
    <cellStyle name="Underl - Style4" xfId="1052"/>
    <cellStyle name="UNLocked" xfId="1053"/>
    <cellStyle name="Unprot" xfId="14"/>
    <cellStyle name="Unprot 2" xfId="1054"/>
    <cellStyle name="Unprot 3" xfId="1055"/>
    <cellStyle name="Unprot 4" xfId="1056"/>
    <cellStyle name="Unprot$" xfId="15"/>
    <cellStyle name="Unprotect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390525</xdr:colOff>
      <xdr:row>24</xdr:row>
      <xdr:rowOff>0</xdr:rowOff>
    </xdr:from>
    <xdr:to>
      <xdr:col>7</xdr:col>
      <xdr:colOff>533400</xdr:colOff>
      <xdr:row>25</xdr:row>
      <xdr:rowOff>47625</xdr:rowOff>
    </xdr:to>
    <xdr:sp macro="" textlink="">
      <xdr:nvSpPr>
        <xdr:cNvPr id="2" name="Up Arrow 1"/>
        <xdr:cNvSpPr/>
      </xdr:nvSpPr>
      <xdr:spPr>
        <a:xfrm>
          <a:off x="5000625" y="3971925"/>
          <a:ext cx="142875" cy="23812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1</xdr:row>
      <xdr:rowOff>28575</xdr:rowOff>
    </xdr:from>
    <xdr:to>
      <xdr:col>8</xdr:col>
      <xdr:colOff>390525</xdr:colOff>
      <xdr:row>1</xdr:row>
      <xdr:rowOff>190500</xdr:rowOff>
    </xdr:to>
    <xdr:sp macro="" textlink="">
      <xdr:nvSpPr>
        <xdr:cNvPr id="2" name="Bent-Up Arrow 1"/>
        <xdr:cNvSpPr/>
      </xdr:nvSpPr>
      <xdr:spPr>
        <a:xfrm>
          <a:off x="7677150" y="276225"/>
          <a:ext cx="314325" cy="161925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commerce.wa.gov/Programs/Energy/Office/Utilities/Pages/FuelMix.asp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1"/>
  <sheetViews>
    <sheetView tabSelected="1" workbookViewId="0">
      <selection activeCell="J8" sqref="J8"/>
    </sheetView>
  </sheetViews>
  <sheetFormatPr defaultRowHeight="15"/>
  <cols>
    <col min="2" max="4" width="10.42578125" customWidth="1"/>
    <col min="5" max="5" width="15.5703125" customWidth="1"/>
    <col min="6" max="6" width="16.28515625" customWidth="1"/>
    <col min="7" max="8" width="15" customWidth="1"/>
    <col min="9" max="9" width="13.5703125" customWidth="1"/>
    <col min="10" max="10" width="13.28515625" bestFit="1" customWidth="1"/>
    <col min="12" max="12" width="14.5703125" customWidth="1"/>
  </cols>
  <sheetData>
    <row r="1" spans="2:8" ht="18.75">
      <c r="B1" s="2" t="s">
        <v>222</v>
      </c>
    </row>
    <row r="2" spans="2:8" ht="15.75" thickBot="1"/>
    <row r="3" spans="2:8">
      <c r="B3" s="39"/>
      <c r="C3" s="40" t="s">
        <v>14</v>
      </c>
      <c r="D3" s="190" t="s">
        <v>42</v>
      </c>
      <c r="E3" s="191"/>
      <c r="F3" s="41"/>
    </row>
    <row r="4" spans="2:8">
      <c r="B4" s="245" t="s">
        <v>15</v>
      </c>
      <c r="C4" s="247"/>
      <c r="D4" s="24">
        <v>2007</v>
      </c>
      <c r="E4" s="44" t="s">
        <v>38</v>
      </c>
      <c r="F4" s="42"/>
    </row>
    <row r="5" spans="2:8" ht="15.75" thickBot="1">
      <c r="B5" s="248" t="s">
        <v>20</v>
      </c>
      <c r="C5" s="249"/>
      <c r="D5" s="196">
        <v>285296</v>
      </c>
      <c r="E5" s="199">
        <f>+E15/D5</f>
        <v>15.88586037437187</v>
      </c>
      <c r="F5" s="130"/>
      <c r="G5" s="130"/>
      <c r="H5" s="130"/>
    </row>
    <row r="6" spans="2:8">
      <c r="B6" s="203"/>
      <c r="C6" s="203"/>
      <c r="D6" s="225"/>
      <c r="E6" s="130"/>
      <c r="F6" s="226"/>
      <c r="G6" s="130"/>
      <c r="H6" s="130"/>
    </row>
    <row r="7" spans="2:8" ht="19.5" thickBot="1">
      <c r="B7" s="203"/>
      <c r="C7" s="227" t="s">
        <v>35</v>
      </c>
      <c r="D7" s="225"/>
      <c r="E7" s="130"/>
      <c r="F7" s="226"/>
      <c r="G7" s="130"/>
      <c r="H7" s="130"/>
    </row>
    <row r="8" spans="2:8">
      <c r="B8" s="204"/>
      <c r="C8" s="205"/>
      <c r="D8" s="205"/>
      <c r="E8" s="205"/>
      <c r="F8" s="205"/>
      <c r="G8" s="206" t="s">
        <v>19</v>
      </c>
      <c r="H8" s="207" t="s">
        <v>39</v>
      </c>
    </row>
    <row r="9" spans="2:8">
      <c r="B9" s="208"/>
      <c r="C9" s="209"/>
      <c r="D9" s="209"/>
      <c r="E9" s="210" t="s">
        <v>13</v>
      </c>
      <c r="F9" s="198" t="s">
        <v>27</v>
      </c>
      <c r="G9" s="211" t="s">
        <v>34</v>
      </c>
      <c r="H9" s="197" t="s">
        <v>19</v>
      </c>
    </row>
    <row r="10" spans="2:8">
      <c r="B10" s="250" t="s">
        <v>11</v>
      </c>
      <c r="C10" s="251"/>
      <c r="D10" s="252"/>
      <c r="E10" s="110">
        <v>1807732.6330398456</v>
      </c>
      <c r="F10" s="212">
        <f>+E10/E15</f>
        <v>0.3988666945938204</v>
      </c>
      <c r="G10" s="213">
        <v>101244.83333333333</v>
      </c>
      <c r="H10" s="214">
        <f>+E10/G10</f>
        <v>17.855060584555055</v>
      </c>
    </row>
    <row r="11" spans="2:8">
      <c r="B11" s="250" t="s">
        <v>16</v>
      </c>
      <c r="C11" s="251"/>
      <c r="D11" s="252"/>
      <c r="E11" s="110">
        <v>1576655.6124509918</v>
      </c>
      <c r="F11" s="212">
        <f>+E11/E15</f>
        <v>0.34788076574887006</v>
      </c>
      <c r="G11" s="215">
        <v>17080.416666666668</v>
      </c>
      <c r="H11" s="214">
        <f>+E11/G11</f>
        <v>92.307795718351429</v>
      </c>
    </row>
    <row r="12" spans="2:8">
      <c r="B12" s="250" t="s">
        <v>17</v>
      </c>
      <c r="C12" s="251"/>
      <c r="D12" s="252"/>
      <c r="E12" s="110">
        <v>954597.68981571239</v>
      </c>
      <c r="F12" s="212">
        <f>+E12/E15</f>
        <v>0.21062695790550442</v>
      </c>
      <c r="G12" s="216">
        <v>633.83333333333337</v>
      </c>
      <c r="H12" s="214">
        <f>+E12/G12</f>
        <v>1506.0705072033327</v>
      </c>
    </row>
    <row r="13" spans="2:8">
      <c r="B13" s="250" t="s">
        <v>40</v>
      </c>
      <c r="C13" s="251"/>
      <c r="D13" s="252"/>
      <c r="E13" s="217">
        <v>182219.41498592243</v>
      </c>
      <c r="F13" s="212">
        <f>+E13/E15</f>
        <v>4.0205755219473609E-2</v>
      </c>
      <c r="G13" s="216">
        <v>5181.5</v>
      </c>
      <c r="H13" s="214">
        <f>+E13/G13</f>
        <v>35.167309656648158</v>
      </c>
    </row>
    <row r="14" spans="2:8">
      <c r="B14" s="253" t="s">
        <v>41</v>
      </c>
      <c r="C14" s="254"/>
      <c r="D14" s="255"/>
      <c r="E14" s="217">
        <v>10967.071074324322</v>
      </c>
      <c r="F14" s="212">
        <f>+E14/E15</f>
        <v>2.4198265323314666E-3</v>
      </c>
      <c r="G14" s="216">
        <v>359.33333333333331</v>
      </c>
      <c r="H14" s="214">
        <f>+E14/G14</f>
        <v>30.520605958230952</v>
      </c>
    </row>
    <row r="15" spans="2:8" ht="15.75" thickBot="1">
      <c r="B15" s="224"/>
      <c r="C15" s="218" t="s">
        <v>12</v>
      </c>
      <c r="D15" s="219"/>
      <c r="E15" s="220">
        <f>SUM(E10:E14)</f>
        <v>4532172.4213667968</v>
      </c>
      <c r="F15" s="221"/>
      <c r="G15" s="222"/>
      <c r="H15" s="223"/>
    </row>
    <row r="17" spans="2:9" ht="19.5" thickBot="1">
      <c r="C17" s="38" t="s">
        <v>36</v>
      </c>
    </row>
    <row r="18" spans="2:9">
      <c r="B18" s="27"/>
      <c r="C18" s="28"/>
      <c r="D18" s="28"/>
      <c r="E18" s="28"/>
      <c r="F18" s="29" t="s">
        <v>28</v>
      </c>
      <c r="G18" s="33" t="s">
        <v>5</v>
      </c>
      <c r="H18" s="34"/>
    </row>
    <row r="19" spans="2:9" ht="18">
      <c r="B19" s="35"/>
      <c r="C19" s="5"/>
      <c r="D19" s="5"/>
      <c r="E19" s="19" t="s">
        <v>18</v>
      </c>
      <c r="F19" s="12" t="s">
        <v>29</v>
      </c>
      <c r="G19" s="10" t="s">
        <v>8</v>
      </c>
      <c r="H19" s="30"/>
    </row>
    <row r="20" spans="2:9" ht="15.75" thickBot="1">
      <c r="B20" s="245" t="s">
        <v>32</v>
      </c>
      <c r="C20" s="246"/>
      <c r="D20" s="247"/>
      <c r="E20" s="192">
        <f>+'Known Resources'!C47</f>
        <v>4292180.297461356</v>
      </c>
      <c r="F20" s="9">
        <f>+E20/(E20+E21)</f>
        <v>0.96804798130912884</v>
      </c>
      <c r="G20" s="192">
        <f>+'Known Resources'!E47</f>
        <v>2595665.2363875904</v>
      </c>
      <c r="H20" s="193"/>
    </row>
    <row r="21" spans="2:9" ht="18">
      <c r="B21" s="245" t="s">
        <v>33</v>
      </c>
      <c r="C21" s="246"/>
      <c r="D21" s="247"/>
      <c r="E21" s="194">
        <f>+'Unknown Resources'!C32</f>
        <v>141670.48301016018</v>
      </c>
      <c r="F21" s="37">
        <f>+E21/(E20+E21)</f>
        <v>3.1952018690871303E-2</v>
      </c>
      <c r="G21" s="195">
        <f>+'Unknown Resources'!E32</f>
        <v>85129.84878749674</v>
      </c>
      <c r="H21" s="47" t="s">
        <v>37</v>
      </c>
    </row>
    <row r="22" spans="2:9" ht="18.75" thickBot="1">
      <c r="B22" s="31"/>
      <c r="C22" s="32"/>
      <c r="D22" s="32"/>
      <c r="E22" s="45">
        <f>+D4</f>
        <v>2007</v>
      </c>
      <c r="F22" s="36" t="s">
        <v>4</v>
      </c>
      <c r="G22" s="46">
        <f>SUM(G20:G21)</f>
        <v>2680795.0851750872</v>
      </c>
      <c r="H22" s="48">
        <f>+G22/H24</f>
        <v>1.1174272304506512</v>
      </c>
    </row>
    <row r="24" spans="2:9" ht="18">
      <c r="G24" s="11" t="s">
        <v>26</v>
      </c>
      <c r="H24" s="20">
        <f>H30</f>
        <v>2399078</v>
      </c>
      <c r="I24" s="18"/>
    </row>
    <row r="26" spans="2:9">
      <c r="F26" s="18" t="s">
        <v>21</v>
      </c>
      <c r="G26" s="13"/>
      <c r="H26" s="13"/>
    </row>
    <row r="27" spans="2:9">
      <c r="F27" s="13"/>
      <c r="G27" s="13"/>
      <c r="H27" s="16" t="s">
        <v>25</v>
      </c>
    </row>
    <row r="28" spans="2:9" ht="18">
      <c r="F28" s="13"/>
      <c r="G28" s="13"/>
      <c r="H28" s="17" t="s">
        <v>3</v>
      </c>
    </row>
    <row r="29" spans="2:9">
      <c r="F29" s="13"/>
      <c r="G29" s="14" t="s">
        <v>22</v>
      </c>
      <c r="H29" s="15">
        <v>1131957</v>
      </c>
    </row>
    <row r="30" spans="2:9">
      <c r="F30" s="13"/>
      <c r="G30" s="14" t="s">
        <v>23</v>
      </c>
      <c r="H30" s="15">
        <v>2399078</v>
      </c>
    </row>
    <row r="31" spans="2:9">
      <c r="F31" s="13"/>
      <c r="G31" s="14" t="s">
        <v>24</v>
      </c>
      <c r="H31" s="15">
        <v>6946064</v>
      </c>
    </row>
  </sheetData>
  <mergeCells count="9">
    <mergeCell ref="B20:D20"/>
    <mergeCell ref="B21:D21"/>
    <mergeCell ref="B4:C4"/>
    <mergeCell ref="B5:C5"/>
    <mergeCell ref="B10:D10"/>
    <mergeCell ref="B11:D11"/>
    <mergeCell ref="B12:D12"/>
    <mergeCell ref="B14:D14"/>
    <mergeCell ref="B13:D1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workbookViewId="0">
      <selection activeCell="B39" sqref="B39"/>
    </sheetView>
  </sheetViews>
  <sheetFormatPr defaultRowHeight="15"/>
  <cols>
    <col min="1" max="1" width="4.28515625" style="124" customWidth="1"/>
    <col min="2" max="2" width="47.5703125" customWidth="1"/>
    <col min="3" max="5" width="14.85546875" customWidth="1"/>
    <col min="6" max="6" width="23.85546875" style="3" customWidth="1"/>
    <col min="7" max="7" width="31.42578125" style="3" customWidth="1"/>
    <col min="8" max="8" width="9.7109375" customWidth="1"/>
    <col min="9" max="9" width="10.5703125" customWidth="1"/>
  </cols>
  <sheetData>
    <row r="1" spans="1:7" ht="18.75">
      <c r="B1" s="2" t="s">
        <v>10</v>
      </c>
      <c r="C1" s="23">
        <f>+'Summary 2007'!D4</f>
        <v>2007</v>
      </c>
      <c r="D1" s="1"/>
      <c r="E1" s="1"/>
      <c r="F1" s="57"/>
      <c r="G1" s="57"/>
    </row>
    <row r="2" spans="1:7" ht="18.75">
      <c r="B2" s="2"/>
      <c r="C2" s="7" t="s">
        <v>30</v>
      </c>
      <c r="D2" s="7">
        <f>+'Summary 2007'!D4</f>
        <v>2007</v>
      </c>
      <c r="E2" s="7" t="s">
        <v>5</v>
      </c>
      <c r="F2" s="57"/>
      <c r="G2" s="57"/>
    </row>
    <row r="3" spans="1:7" ht="19.5">
      <c r="B3" s="4" t="s">
        <v>0</v>
      </c>
      <c r="C3" s="8">
        <f>+'Summary 2007'!D4</f>
        <v>2007</v>
      </c>
      <c r="D3" s="8" t="s">
        <v>7</v>
      </c>
      <c r="E3" s="8" t="s">
        <v>8</v>
      </c>
      <c r="F3" s="6"/>
      <c r="G3" s="57" t="s">
        <v>224</v>
      </c>
    </row>
    <row r="4" spans="1:7">
      <c r="A4" s="188"/>
      <c r="B4" s="52" t="s">
        <v>227</v>
      </c>
      <c r="C4" s="53">
        <f t="shared" ref="C4:C42" si="0">G4*$C$49</f>
        <v>117487.15085812011</v>
      </c>
      <c r="D4" s="53">
        <v>2397.7736870275312</v>
      </c>
      <c r="E4" s="125">
        <f>(+C4*D4)/2000</f>
        <v>140853.79944571722</v>
      </c>
      <c r="F4" s="57" t="s">
        <v>102</v>
      </c>
      <c r="G4" s="102">
        <v>560647</v>
      </c>
    </row>
    <row r="5" spans="1:7">
      <c r="A5" s="188"/>
      <c r="B5" s="52" t="s">
        <v>47</v>
      </c>
      <c r="C5" s="53">
        <f t="shared" si="0"/>
        <v>2018092.5865303746</v>
      </c>
      <c r="D5" s="53">
        <v>2127.9313135353354</v>
      </c>
      <c r="E5" s="125">
        <f t="shared" ref="E5:E21" si="1">(+C5*D5)/2000</f>
        <v>2147181.2042457513</v>
      </c>
      <c r="F5" s="57" t="s">
        <v>102</v>
      </c>
      <c r="G5" s="102">
        <v>9630308.8984330054</v>
      </c>
    </row>
    <row r="6" spans="1:7">
      <c r="A6" s="188"/>
      <c r="B6" s="52" t="s">
        <v>206</v>
      </c>
      <c r="C6" s="53">
        <f t="shared" si="0"/>
        <v>715306.21378654265</v>
      </c>
      <c r="D6" s="53">
        <v>860.13577616683006</v>
      </c>
      <c r="E6" s="125">
        <f t="shared" si="1"/>
        <v>307630.23269612214</v>
      </c>
      <c r="F6" s="57" t="s">
        <v>103</v>
      </c>
      <c r="G6" s="102">
        <v>3413431</v>
      </c>
    </row>
    <row r="7" spans="1:7">
      <c r="A7" s="188"/>
      <c r="B7" s="52" t="s">
        <v>44</v>
      </c>
      <c r="C7" s="53">
        <f t="shared" si="0"/>
        <v>60319.334562485601</v>
      </c>
      <c r="D7" s="53">
        <v>0</v>
      </c>
      <c r="E7" s="125">
        <f t="shared" si="1"/>
        <v>0</v>
      </c>
      <c r="F7" s="120" t="s">
        <v>104</v>
      </c>
      <c r="G7" s="102">
        <v>287843</v>
      </c>
    </row>
    <row r="8" spans="1:7">
      <c r="A8" s="188"/>
      <c r="B8" s="52" t="s">
        <v>221</v>
      </c>
      <c r="C8" s="53">
        <f t="shared" si="0"/>
        <v>33689.539576340438</v>
      </c>
      <c r="D8" s="53">
        <v>0</v>
      </c>
      <c r="E8" s="125">
        <f t="shared" si="1"/>
        <v>0</v>
      </c>
      <c r="F8" s="120" t="s">
        <v>104</v>
      </c>
      <c r="G8" s="102">
        <v>160766</v>
      </c>
    </row>
    <row r="9" spans="1:7" s="49" customFormat="1">
      <c r="A9" s="188"/>
      <c r="B9" s="52" t="s">
        <v>62</v>
      </c>
      <c r="C9" s="53">
        <f t="shared" si="0"/>
        <v>599.95989081685593</v>
      </c>
      <c r="D9" s="53">
        <v>0</v>
      </c>
      <c r="E9" s="125">
        <f t="shared" si="1"/>
        <v>0</v>
      </c>
      <c r="F9" s="120" t="s">
        <v>105</v>
      </c>
      <c r="G9" s="102">
        <v>2863</v>
      </c>
    </row>
    <row r="10" spans="1:7" s="49" customFormat="1">
      <c r="A10" s="188"/>
      <c r="B10" s="52" t="s">
        <v>63</v>
      </c>
      <c r="C10" s="53">
        <f t="shared" si="0"/>
        <v>7842.4376367202303</v>
      </c>
      <c r="D10" s="53">
        <v>0</v>
      </c>
      <c r="E10" s="125">
        <f t="shared" si="1"/>
        <v>0</v>
      </c>
      <c r="F10" s="120" t="s">
        <v>105</v>
      </c>
      <c r="G10" s="102">
        <v>37424</v>
      </c>
    </row>
    <row r="11" spans="1:7" s="49" customFormat="1">
      <c r="A11" s="188"/>
      <c r="B11" s="52" t="s">
        <v>64</v>
      </c>
      <c r="C11" s="53">
        <f t="shared" si="0"/>
        <v>9496.0469620558251</v>
      </c>
      <c r="D11" s="53">
        <v>0</v>
      </c>
      <c r="E11" s="125">
        <f t="shared" si="1"/>
        <v>0</v>
      </c>
      <c r="F11" s="120" t="s">
        <v>105</v>
      </c>
      <c r="G11" s="102">
        <v>45315</v>
      </c>
    </row>
    <row r="12" spans="1:7" s="124" customFormat="1">
      <c r="A12" s="188"/>
      <c r="B12" s="52" t="s">
        <v>205</v>
      </c>
      <c r="C12" s="53">
        <f t="shared" si="0"/>
        <v>17685.509949524472</v>
      </c>
      <c r="D12" s="53">
        <v>0</v>
      </c>
      <c r="E12" s="125">
        <f t="shared" ref="E12" si="2">(+C12*D12)/2000</f>
        <v>0</v>
      </c>
      <c r="F12" s="120" t="s">
        <v>105</v>
      </c>
      <c r="G12" s="102">
        <v>84395</v>
      </c>
    </row>
    <row r="13" spans="1:7" s="49" customFormat="1">
      <c r="A13" s="188"/>
      <c r="B13" s="52" t="s">
        <v>65</v>
      </c>
      <c r="C13" s="53">
        <f t="shared" si="0"/>
        <v>19974.075079671478</v>
      </c>
      <c r="D13" s="53">
        <v>0</v>
      </c>
      <c r="E13" s="125">
        <f t="shared" si="1"/>
        <v>0</v>
      </c>
      <c r="F13" s="120" t="s">
        <v>105</v>
      </c>
      <c r="G13" s="102">
        <v>95316</v>
      </c>
    </row>
    <row r="14" spans="1:7" s="49" customFormat="1">
      <c r="A14" s="188"/>
      <c r="B14" s="52" t="s">
        <v>66</v>
      </c>
      <c r="C14" s="53">
        <f t="shared" si="0"/>
        <v>25116.169316787797</v>
      </c>
      <c r="D14" s="53">
        <v>0</v>
      </c>
      <c r="E14" s="125">
        <f t="shared" si="1"/>
        <v>0</v>
      </c>
      <c r="F14" s="120" t="s">
        <v>105</v>
      </c>
      <c r="G14" s="102">
        <v>119854</v>
      </c>
    </row>
    <row r="15" spans="1:7" s="49" customFormat="1">
      <c r="A15" s="188"/>
      <c r="B15" s="52" t="s">
        <v>67</v>
      </c>
      <c r="C15" s="53">
        <f t="shared" si="0"/>
        <v>3880.9839950849364</v>
      </c>
      <c r="D15" s="53">
        <v>0</v>
      </c>
      <c r="E15" s="125">
        <f t="shared" si="1"/>
        <v>0</v>
      </c>
      <c r="F15" s="120" t="s">
        <v>105</v>
      </c>
      <c r="G15" s="102">
        <v>18520</v>
      </c>
    </row>
    <row r="16" spans="1:7" s="234" customFormat="1">
      <c r="A16" s="188"/>
      <c r="B16" s="52" t="s">
        <v>218</v>
      </c>
      <c r="C16" s="53">
        <f t="shared" si="0"/>
        <v>2206.2094762556267</v>
      </c>
      <c r="D16" s="53">
        <v>0</v>
      </c>
      <c r="E16" s="125">
        <f t="shared" ref="E16" si="3">(+C16*D16)/2000</f>
        <v>0</v>
      </c>
      <c r="F16" s="120" t="s">
        <v>105</v>
      </c>
      <c r="G16" s="102">
        <v>10528</v>
      </c>
    </row>
    <row r="17" spans="1:7" s="49" customFormat="1">
      <c r="A17" s="188"/>
      <c r="B17" s="52" t="s">
        <v>68</v>
      </c>
      <c r="C17" s="53">
        <f t="shared" si="0"/>
        <v>2734.5010881135709</v>
      </c>
      <c r="D17" s="53">
        <v>0</v>
      </c>
      <c r="E17" s="125">
        <f t="shared" si="1"/>
        <v>0</v>
      </c>
      <c r="F17" s="120" t="s">
        <v>105</v>
      </c>
      <c r="G17" s="102">
        <v>13049</v>
      </c>
    </row>
    <row r="18" spans="1:7" s="49" customFormat="1">
      <c r="A18" s="188"/>
      <c r="B18" s="52" t="s">
        <v>69</v>
      </c>
      <c r="C18" s="53">
        <f t="shared" si="0"/>
        <v>7483.677129183221</v>
      </c>
      <c r="D18" s="53">
        <v>0</v>
      </c>
      <c r="E18" s="125">
        <f t="shared" si="1"/>
        <v>0</v>
      </c>
      <c r="F18" s="120" t="s">
        <v>105</v>
      </c>
      <c r="G18" s="102">
        <v>35712</v>
      </c>
    </row>
    <row r="19" spans="1:7" s="49" customFormat="1">
      <c r="A19" s="188"/>
      <c r="B19" s="52" t="s">
        <v>70</v>
      </c>
      <c r="C19" s="53">
        <f t="shared" si="0"/>
        <v>24980.376788234065</v>
      </c>
      <c r="D19" s="53">
        <v>0</v>
      </c>
      <c r="E19" s="125">
        <f t="shared" si="1"/>
        <v>0</v>
      </c>
      <c r="F19" s="120" t="s">
        <v>105</v>
      </c>
      <c r="G19" s="102">
        <v>119206</v>
      </c>
    </row>
    <row r="20" spans="1:7" s="49" customFormat="1">
      <c r="A20" s="188"/>
      <c r="B20" s="52" t="s">
        <v>71</v>
      </c>
      <c r="C20" s="53">
        <f t="shared" si="0"/>
        <v>57814.926369976958</v>
      </c>
      <c r="D20" s="53">
        <v>0</v>
      </c>
      <c r="E20" s="125">
        <f t="shared" si="1"/>
        <v>0</v>
      </c>
      <c r="F20" s="120" t="s">
        <v>105</v>
      </c>
      <c r="G20" s="102">
        <v>275892</v>
      </c>
    </row>
    <row r="21" spans="1:7" s="49" customFormat="1">
      <c r="A21" s="188"/>
      <c r="B21" s="52" t="s">
        <v>72</v>
      </c>
      <c r="C21" s="53">
        <f t="shared" si="0"/>
        <v>26711.941083665322</v>
      </c>
      <c r="D21" s="53">
        <v>0</v>
      </c>
      <c r="E21" s="125">
        <f t="shared" si="1"/>
        <v>0</v>
      </c>
      <c r="F21" s="120" t="s">
        <v>105</v>
      </c>
      <c r="G21" s="102">
        <v>127469</v>
      </c>
    </row>
    <row r="22" spans="1:7">
      <c r="A22" s="188"/>
      <c r="B22" s="52" t="s">
        <v>73</v>
      </c>
      <c r="C22" s="53">
        <f t="shared" si="0"/>
        <v>31163.337521224403</v>
      </c>
      <c r="D22" s="53">
        <v>0</v>
      </c>
      <c r="E22" s="125">
        <f t="shared" ref="E22:E37" si="4">(+C22*D22)/2000</f>
        <v>0</v>
      </c>
      <c r="F22" s="120" t="s">
        <v>105</v>
      </c>
      <c r="G22" s="102">
        <v>148711</v>
      </c>
    </row>
    <row r="23" spans="1:7">
      <c r="A23" s="188"/>
      <c r="B23" s="52" t="s">
        <v>74</v>
      </c>
      <c r="C23" s="53">
        <f t="shared" si="0"/>
        <v>99208.177265286751</v>
      </c>
      <c r="D23" s="53">
        <v>0</v>
      </c>
      <c r="E23" s="125">
        <f t="shared" si="4"/>
        <v>0</v>
      </c>
      <c r="F23" s="120" t="s">
        <v>105</v>
      </c>
      <c r="G23" s="102">
        <v>473420</v>
      </c>
    </row>
    <row r="24" spans="1:7">
      <c r="A24" s="188"/>
      <c r="B24" s="52" t="s">
        <v>75</v>
      </c>
      <c r="C24" s="53">
        <f t="shared" si="0"/>
        <v>3086.5557917713836</v>
      </c>
      <c r="D24" s="53">
        <v>0</v>
      </c>
      <c r="E24" s="125">
        <f t="shared" si="4"/>
        <v>0</v>
      </c>
      <c r="F24" s="120" t="s">
        <v>105</v>
      </c>
      <c r="G24" s="102">
        <v>14729</v>
      </c>
    </row>
    <row r="25" spans="1:7">
      <c r="A25" s="188"/>
      <c r="B25" s="52" t="s">
        <v>85</v>
      </c>
      <c r="C25" s="53">
        <f t="shared" si="0"/>
        <v>56896.021682155821</v>
      </c>
      <c r="D25" s="53">
        <v>0</v>
      </c>
      <c r="E25" s="125">
        <f t="shared" si="4"/>
        <v>0</v>
      </c>
      <c r="F25" s="120" t="s">
        <v>105</v>
      </c>
      <c r="G25" s="102">
        <v>271507</v>
      </c>
    </row>
    <row r="26" spans="1:7">
      <c r="A26" s="188"/>
      <c r="B26" s="52" t="s">
        <v>84</v>
      </c>
      <c r="C26" s="53">
        <f t="shared" si="0"/>
        <v>9262.1820517688502</v>
      </c>
      <c r="D26" s="53">
        <v>0</v>
      </c>
      <c r="E26" s="125">
        <f t="shared" si="4"/>
        <v>0</v>
      </c>
      <c r="F26" s="120" t="s">
        <v>105</v>
      </c>
      <c r="G26" s="102">
        <v>44199</v>
      </c>
    </row>
    <row r="27" spans="1:7">
      <c r="A27" s="188"/>
      <c r="B27" s="52" t="s">
        <v>83</v>
      </c>
      <c r="C27" s="53">
        <f t="shared" si="0"/>
        <v>424.14209535917445</v>
      </c>
      <c r="D27" s="53">
        <v>0</v>
      </c>
      <c r="E27" s="125">
        <f t="shared" si="4"/>
        <v>0</v>
      </c>
      <c r="F27" s="120" t="s">
        <v>105</v>
      </c>
      <c r="G27" s="102">
        <v>2024</v>
      </c>
    </row>
    <row r="28" spans="1:7">
      <c r="A28" s="188"/>
      <c r="B28" s="52" t="s">
        <v>82</v>
      </c>
      <c r="C28" s="53">
        <f t="shared" si="0"/>
        <v>17125.156212869118</v>
      </c>
      <c r="D28" s="53">
        <v>0</v>
      </c>
      <c r="E28" s="125">
        <f t="shared" si="4"/>
        <v>0</v>
      </c>
      <c r="F28" s="120" t="s">
        <v>105</v>
      </c>
      <c r="G28" s="102">
        <v>81721</v>
      </c>
    </row>
    <row r="29" spans="1:7">
      <c r="A29" s="188"/>
      <c r="B29" s="52" t="s">
        <v>81</v>
      </c>
      <c r="C29" s="53">
        <f t="shared" si="0"/>
        <v>8653.6303497317731</v>
      </c>
      <c r="D29" s="53">
        <v>0</v>
      </c>
      <c r="E29" s="125">
        <f t="shared" si="4"/>
        <v>0</v>
      </c>
      <c r="F29" s="120" t="s">
        <v>105</v>
      </c>
      <c r="G29" s="102">
        <v>41295</v>
      </c>
    </row>
    <row r="30" spans="1:7">
      <c r="A30" s="188"/>
      <c r="B30" s="52" t="s">
        <v>80</v>
      </c>
      <c r="C30" s="53">
        <f t="shared" si="0"/>
        <v>131857.47901486684</v>
      </c>
      <c r="D30" s="53">
        <v>0</v>
      </c>
      <c r="E30" s="125">
        <f t="shared" si="4"/>
        <v>0</v>
      </c>
      <c r="F30" s="120" t="s">
        <v>105</v>
      </c>
      <c r="G30" s="102">
        <v>629222</v>
      </c>
    </row>
    <row r="31" spans="1:7">
      <c r="A31" s="188"/>
      <c r="B31" s="52" t="s">
        <v>79</v>
      </c>
      <c r="C31" s="53">
        <f t="shared" si="0"/>
        <v>43812.998313843578</v>
      </c>
      <c r="D31" s="53">
        <v>0</v>
      </c>
      <c r="E31" s="125">
        <f t="shared" si="4"/>
        <v>0</v>
      </c>
      <c r="F31" s="120" t="s">
        <v>105</v>
      </c>
      <c r="G31" s="102">
        <v>209075</v>
      </c>
    </row>
    <row r="32" spans="1:7">
      <c r="A32" s="188"/>
      <c r="B32" s="52" t="s">
        <v>78</v>
      </c>
      <c r="C32" s="53">
        <f t="shared" si="0"/>
        <v>1291.2863594877633</v>
      </c>
      <c r="D32" s="53">
        <v>0</v>
      </c>
      <c r="E32" s="125">
        <f t="shared" si="4"/>
        <v>0</v>
      </c>
      <c r="F32" s="120" t="s">
        <v>105</v>
      </c>
      <c r="G32" s="102">
        <v>6162</v>
      </c>
    </row>
    <row r="33" spans="1:7">
      <c r="A33" s="188"/>
      <c r="B33" s="52" t="s">
        <v>77</v>
      </c>
      <c r="C33" s="53">
        <f t="shared" si="0"/>
        <v>77.745413724433661</v>
      </c>
      <c r="D33" s="53">
        <v>0</v>
      </c>
      <c r="E33" s="125">
        <f t="shared" si="4"/>
        <v>0</v>
      </c>
      <c r="F33" s="120" t="s">
        <v>105</v>
      </c>
      <c r="G33" s="102">
        <v>371</v>
      </c>
    </row>
    <row r="34" spans="1:7">
      <c r="A34" s="188"/>
      <c r="B34" s="52" t="s">
        <v>76</v>
      </c>
      <c r="C34" s="53">
        <f t="shared" si="0"/>
        <v>113142.83772625694</v>
      </c>
      <c r="D34" s="53">
        <v>0</v>
      </c>
      <c r="E34" s="125">
        <f t="shared" si="4"/>
        <v>0</v>
      </c>
      <c r="F34" s="120" t="s">
        <v>105</v>
      </c>
      <c r="G34" s="102">
        <v>539916</v>
      </c>
    </row>
    <row r="35" spans="1:7" s="50" customFormat="1">
      <c r="A35" s="188"/>
      <c r="B35" s="52" t="s">
        <v>101</v>
      </c>
      <c r="C35" s="53">
        <f t="shared" si="0"/>
        <v>1449.5594668773833</v>
      </c>
      <c r="D35" s="53">
        <v>0</v>
      </c>
      <c r="E35" s="125">
        <f t="shared" si="4"/>
        <v>0</v>
      </c>
      <c r="F35" s="120" t="s">
        <v>105</v>
      </c>
      <c r="G35" s="102">
        <v>6917.2769999999991</v>
      </c>
    </row>
    <row r="36" spans="1:7" s="124" customFormat="1">
      <c r="A36" s="188"/>
      <c r="B36" s="52" t="s">
        <v>198</v>
      </c>
      <c r="C36" s="53">
        <f t="shared" si="0"/>
        <v>2579.9490732077916</v>
      </c>
      <c r="D36" s="53">
        <v>0</v>
      </c>
      <c r="E36" s="125">
        <f t="shared" ref="E36" si="5">(+C36*D36)/2000</f>
        <v>0</v>
      </c>
      <c r="F36" s="120" t="s">
        <v>105</v>
      </c>
      <c r="G36" s="102">
        <v>12311.480000000001</v>
      </c>
    </row>
    <row r="37" spans="1:7" s="50" customFormat="1">
      <c r="A37" s="188"/>
      <c r="B37" s="52" t="s">
        <v>98</v>
      </c>
      <c r="C37" s="53">
        <f t="shared" si="0"/>
        <v>1211.4248455267009</v>
      </c>
      <c r="D37" s="53">
        <v>0</v>
      </c>
      <c r="E37" s="125">
        <f t="shared" si="4"/>
        <v>0</v>
      </c>
      <c r="F37" s="120" t="s">
        <v>107</v>
      </c>
      <c r="G37" s="102">
        <v>5780.902</v>
      </c>
    </row>
    <row r="38" spans="1:7" s="50" customFormat="1">
      <c r="A38" s="188"/>
      <c r="B38" s="52" t="s">
        <v>100</v>
      </c>
      <c r="C38" s="53">
        <f t="shared" si="0"/>
        <v>54031.595643882822</v>
      </c>
      <c r="D38" s="53">
        <v>0</v>
      </c>
      <c r="E38" s="125">
        <f t="shared" ref="E38:E42" si="6">(+C38*D38)/2000</f>
        <v>0</v>
      </c>
      <c r="F38" s="120" t="s">
        <v>105</v>
      </c>
      <c r="G38" s="102">
        <v>257838</v>
      </c>
    </row>
    <row r="39" spans="1:7" s="234" customFormat="1">
      <c r="A39" s="188"/>
      <c r="B39" s="52" t="s">
        <v>99</v>
      </c>
      <c r="C39" s="53">
        <f t="shared" si="0"/>
        <v>350617.56606395252</v>
      </c>
      <c r="D39" s="53">
        <v>0</v>
      </c>
      <c r="E39" s="125">
        <f t="shared" ref="E39" si="7">(+C39*D39)/2000</f>
        <v>0</v>
      </c>
      <c r="F39" s="120" t="s">
        <v>105</v>
      </c>
      <c r="G39" s="102">
        <v>1673142</v>
      </c>
    </row>
    <row r="40" spans="1:7" s="50" customFormat="1">
      <c r="A40" s="188"/>
      <c r="B40" s="52" t="s">
        <v>57</v>
      </c>
      <c r="C40" s="53">
        <f t="shared" si="0"/>
        <v>24555.862520759601</v>
      </c>
      <c r="D40" s="53">
        <v>0</v>
      </c>
      <c r="E40" s="125">
        <f t="shared" si="6"/>
        <v>0</v>
      </c>
      <c r="F40" s="120" t="s">
        <v>105</v>
      </c>
      <c r="G40" s="102">
        <v>117180.22400000002</v>
      </c>
    </row>
    <row r="41" spans="1:7" s="50" customFormat="1">
      <c r="A41" s="188"/>
      <c r="B41" s="52" t="s">
        <v>59</v>
      </c>
      <c r="C41" s="53">
        <f t="shared" si="0"/>
        <v>25534.234277381449</v>
      </c>
      <c r="D41" s="53">
        <v>0</v>
      </c>
      <c r="E41" s="125">
        <f t="shared" si="6"/>
        <v>0</v>
      </c>
      <c r="F41" s="120" t="s">
        <v>106</v>
      </c>
      <c r="G41" s="102">
        <v>121849</v>
      </c>
    </row>
    <row r="42" spans="1:7" s="50" customFormat="1">
      <c r="A42" s="188"/>
      <c r="B42" s="52" t="s">
        <v>61</v>
      </c>
      <c r="C42" s="53">
        <f t="shared" si="0"/>
        <v>2521.1727022066343</v>
      </c>
      <c r="D42" s="53">
        <v>0</v>
      </c>
      <c r="E42" s="125">
        <f t="shared" si="6"/>
        <v>0</v>
      </c>
      <c r="F42" s="120" t="s">
        <v>105</v>
      </c>
      <c r="G42" s="102">
        <v>12031</v>
      </c>
    </row>
    <row r="43" spans="1:7" s="231" customFormat="1">
      <c r="A43" s="188"/>
      <c r="B43" s="230" t="s">
        <v>207</v>
      </c>
      <c r="C43" s="53">
        <f t="shared" ref="C43" si="8">G43*$C$49</f>
        <v>31766.45752211933</v>
      </c>
      <c r="D43" s="53">
        <v>0</v>
      </c>
      <c r="E43" s="125">
        <f t="shared" ref="E43" si="9">(+C43*D43)/2000</f>
        <v>0</v>
      </c>
      <c r="F43" s="120" t="s">
        <v>213</v>
      </c>
      <c r="G43" s="102">
        <v>151589.07999999999</v>
      </c>
    </row>
    <row r="44" spans="1:7" s="231" customFormat="1">
      <c r="A44" s="188"/>
      <c r="B44" s="230" t="s">
        <v>214</v>
      </c>
      <c r="C44" s="53">
        <f t="shared" ref="C44" si="10">G44*$C$49</f>
        <v>81592.868700122621</v>
      </c>
      <c r="D44" s="53">
        <v>0</v>
      </c>
      <c r="E44" s="201">
        <f t="shared" ref="E44" si="11">(+C44*D44)/2000</f>
        <v>0</v>
      </c>
      <c r="F44" s="120" t="s">
        <v>105</v>
      </c>
      <c r="G44" s="102">
        <v>389360</v>
      </c>
    </row>
    <row r="45" spans="1:7" s="234" customFormat="1">
      <c r="A45" s="188"/>
      <c r="B45" s="230" t="s">
        <v>226</v>
      </c>
      <c r="C45" s="53">
        <f t="shared" ref="C45" si="12">G45*$C$49</f>
        <v>30539.278647716685</v>
      </c>
      <c r="D45" s="53">
        <v>0</v>
      </c>
      <c r="E45" s="201">
        <f t="shared" ref="E45" si="13">(+C45*D45)/2000</f>
        <v>0</v>
      </c>
      <c r="F45" s="120" t="s">
        <v>105</v>
      </c>
      <c r="G45" s="237">
        <v>145733</v>
      </c>
    </row>
    <row r="46" spans="1:7" ht="15.75" thickBot="1">
      <c r="A46" s="188"/>
      <c r="B46" s="126" t="s">
        <v>200</v>
      </c>
      <c r="C46" s="53">
        <f t="shared" ref="C46" si="14">G46*$C$49</f>
        <v>18357.138119300238</v>
      </c>
      <c r="D46" s="53">
        <v>0</v>
      </c>
      <c r="E46" s="125">
        <f t="shared" ref="E46" si="15">(+C46*D46)/2000</f>
        <v>0</v>
      </c>
      <c r="F46" s="120" t="s">
        <v>105</v>
      </c>
      <c r="G46" s="232">
        <v>87600</v>
      </c>
    </row>
    <row r="47" spans="1:7" ht="16.5" thickTop="1" thickBot="1">
      <c r="B47" s="119"/>
      <c r="C47" s="121">
        <f>SUM(C4:C46)</f>
        <v>4292180.297461356</v>
      </c>
      <c r="D47" s="119"/>
      <c r="E47" s="121">
        <f>SUM(E4:E46)</f>
        <v>2595665.2363875904</v>
      </c>
      <c r="F47" s="119"/>
      <c r="G47" s="238">
        <f>SUM(G4:G46)</f>
        <v>20482222.861433003</v>
      </c>
    </row>
    <row r="48" spans="1:7">
      <c r="B48" s="119"/>
      <c r="C48" s="119"/>
      <c r="D48" s="119"/>
      <c r="E48" s="119"/>
      <c r="F48" s="119"/>
      <c r="G48" s="233"/>
    </row>
    <row r="49" spans="2:7">
      <c r="B49" s="119" t="s">
        <v>223</v>
      </c>
      <c r="C49" s="132">
        <v>0.20955637122488857</v>
      </c>
      <c r="D49" s="119"/>
      <c r="E49" s="119"/>
      <c r="F49" s="119"/>
      <c r="G49" s="119"/>
    </row>
    <row r="50" spans="2:7">
      <c r="F50" s="56"/>
      <c r="G50" s="56"/>
    </row>
    <row r="51" spans="2:7">
      <c r="G51" s="56"/>
    </row>
    <row r="54" spans="2:7">
      <c r="G54" s="3" t="s">
        <v>201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G17" sqref="G17"/>
    </sheetView>
  </sheetViews>
  <sheetFormatPr defaultRowHeight="15"/>
  <cols>
    <col min="1" max="1" width="4.28515625" style="124" customWidth="1"/>
    <col min="2" max="2" width="46.140625" customWidth="1"/>
    <col min="3" max="3" width="13.7109375" style="61" customWidth="1"/>
    <col min="4" max="4" width="12.5703125" style="61" customWidth="1"/>
    <col min="5" max="5" width="13.5703125" style="61" customWidth="1"/>
    <col min="6" max="6" width="17.5703125" customWidth="1"/>
    <col min="7" max="7" width="12.7109375" customWidth="1"/>
    <col min="8" max="8" width="9.140625" customWidth="1"/>
    <col min="9" max="9" width="8" customWidth="1"/>
  </cols>
  <sheetData>
    <row r="1" spans="1:10" ht="19.5">
      <c r="B1" s="2" t="s">
        <v>31</v>
      </c>
      <c r="C1" s="108">
        <f>+'Summary 2007'!D4</f>
        <v>2007</v>
      </c>
      <c r="E1" s="109" t="s">
        <v>2</v>
      </c>
      <c r="I1" s="242">
        <v>1201.8007841674578</v>
      </c>
      <c r="J1" s="243" t="s">
        <v>6</v>
      </c>
    </row>
    <row r="2" spans="1:10" ht="18.75">
      <c r="B2" s="2"/>
      <c r="C2" s="7" t="s">
        <v>30</v>
      </c>
      <c r="D2" s="7" t="s">
        <v>1</v>
      </c>
      <c r="E2" s="7" t="s">
        <v>5</v>
      </c>
      <c r="F2" s="3"/>
      <c r="G2" s="25" t="s">
        <v>9</v>
      </c>
      <c r="H2" s="24">
        <f>'Summary 2007'!D4</f>
        <v>2007</v>
      </c>
      <c r="I2" s="26"/>
    </row>
    <row r="3" spans="1:10" ht="19.5">
      <c r="B3" s="127" t="s">
        <v>0</v>
      </c>
      <c r="C3" s="128">
        <f>+'Summary 2007'!D4</f>
        <v>2007</v>
      </c>
      <c r="D3" s="128" t="s">
        <v>135</v>
      </c>
      <c r="E3" s="128" t="s">
        <v>136</v>
      </c>
      <c r="F3" s="129"/>
      <c r="G3" s="130"/>
    </row>
    <row r="4" spans="1:10">
      <c r="B4" s="52" t="s">
        <v>108</v>
      </c>
      <c r="C4" s="110">
        <f t="shared" ref="C4:C15" si="0">G4*$C$34</f>
        <v>-81653.430491406602</v>
      </c>
      <c r="D4" s="186">
        <f t="shared" ref="D4:D10" si="1">IF(C4&lt;&gt;0,$I$1,0)</f>
        <v>1201.8007841674578</v>
      </c>
      <c r="E4" s="131">
        <f>(+C4*D4)/2000</f>
        <v>-49065.578397267731</v>
      </c>
      <c r="F4" s="130"/>
      <c r="G4" s="53">
        <v>-389649</v>
      </c>
    </row>
    <row r="5" spans="1:10">
      <c r="B5" s="52" t="s">
        <v>56</v>
      </c>
      <c r="C5" s="110">
        <f t="shared" si="0"/>
        <v>-2829790.0515554226</v>
      </c>
      <c r="D5" s="186">
        <f t="shared" si="1"/>
        <v>1201.8007841674578</v>
      </c>
      <c r="E5" s="131">
        <f>(+C5*D5)/2000</f>
        <v>-1700421.9514942889</v>
      </c>
      <c r="F5" s="130"/>
      <c r="G5" s="53">
        <v>-13503717.567807045</v>
      </c>
    </row>
    <row r="6" spans="1:10">
      <c r="B6" s="52" t="s">
        <v>114</v>
      </c>
      <c r="C6" s="110">
        <f t="shared" si="0"/>
        <v>288711.88977129449</v>
      </c>
      <c r="D6" s="186">
        <f t="shared" si="1"/>
        <v>1201.8007841674578</v>
      </c>
      <c r="E6" s="131">
        <f>(+C6*D6)/2000</f>
        <v>173487.08776280517</v>
      </c>
      <c r="F6" s="130"/>
      <c r="G6" s="53">
        <v>1377729</v>
      </c>
    </row>
    <row r="7" spans="1:10" s="124" customFormat="1">
      <c r="A7" s="187"/>
      <c r="B7" s="52" t="s">
        <v>55</v>
      </c>
      <c r="C7" s="110">
        <f t="shared" si="0"/>
        <v>-25071.792979481059</v>
      </c>
      <c r="D7" s="186">
        <f t="shared" si="1"/>
        <v>1201.8007841674578</v>
      </c>
      <c r="E7" s="131">
        <f>(+C7*D7)/2000</f>
        <v>-15065.65023161225</v>
      </c>
      <c r="F7" s="130"/>
      <c r="G7" s="53">
        <v>-119642.23675440002</v>
      </c>
    </row>
    <row r="8" spans="1:10" ht="15" customHeight="1">
      <c r="A8" s="188"/>
      <c r="B8" s="52" t="s">
        <v>111</v>
      </c>
      <c r="C8" s="110">
        <f t="shared" si="0"/>
        <v>125320.3624922832</v>
      </c>
      <c r="D8" s="186">
        <f t="shared" si="1"/>
        <v>1201.8007841674578</v>
      </c>
      <c r="E8" s="131">
        <f t="shared" ref="E8:E31" si="2">(+C8*D8)/2000</f>
        <v>75305.054957688</v>
      </c>
      <c r="F8" s="130"/>
      <c r="G8" s="53">
        <v>598026.97364802985</v>
      </c>
    </row>
    <row r="9" spans="1:10">
      <c r="A9" s="188"/>
      <c r="B9" s="52" t="s">
        <v>109</v>
      </c>
      <c r="C9" s="110">
        <f t="shared" si="0"/>
        <v>9342.3174644561477</v>
      </c>
      <c r="D9" s="186">
        <f t="shared" si="1"/>
        <v>1201.8007841674578</v>
      </c>
      <c r="E9" s="131">
        <f t="shared" si="2"/>
        <v>5613.8022273623674</v>
      </c>
      <c r="F9" s="130"/>
      <c r="G9" s="53">
        <v>44581.405040795915</v>
      </c>
    </row>
    <row r="10" spans="1:10">
      <c r="A10" s="188"/>
      <c r="B10" s="52" t="s">
        <v>110</v>
      </c>
      <c r="C10" s="110">
        <f t="shared" si="0"/>
        <v>2514359.6246312321</v>
      </c>
      <c r="D10" s="186">
        <f t="shared" si="1"/>
        <v>1201.8007841674578</v>
      </c>
      <c r="E10" s="131">
        <f t="shared" si="2"/>
        <v>1510879.6842804048</v>
      </c>
      <c r="F10" s="130"/>
      <c r="G10" s="53">
        <v>11998488.091459215</v>
      </c>
    </row>
    <row r="11" spans="1:10" s="124" customFormat="1">
      <c r="A11" s="188"/>
      <c r="B11" s="52" t="s">
        <v>197</v>
      </c>
      <c r="C11" s="110">
        <f t="shared" si="0"/>
        <v>0</v>
      </c>
      <c r="D11" s="186">
        <f t="shared" ref="D11" si="3">IF(C11&lt;&gt;0,$I$1,0)</f>
        <v>0</v>
      </c>
      <c r="E11" s="131">
        <f t="shared" ref="E11" si="4">(+C11*D11)/2000</f>
        <v>0</v>
      </c>
      <c r="F11" s="130"/>
      <c r="G11" s="53">
        <v>0</v>
      </c>
    </row>
    <row r="12" spans="1:10">
      <c r="A12" s="188"/>
      <c r="B12" s="52" t="s">
        <v>112</v>
      </c>
      <c r="C12" s="110">
        <f t="shared" si="0"/>
        <v>52068.052445505615</v>
      </c>
      <c r="D12" s="186">
        <f>IF(C12&lt;&gt;0,$I$1,0)</f>
        <v>1201.8007841674578</v>
      </c>
      <c r="E12" s="131">
        <f t="shared" si="2"/>
        <v>31287.713129540483</v>
      </c>
      <c r="F12" s="130"/>
      <c r="G12" s="53">
        <v>248468</v>
      </c>
    </row>
    <row r="13" spans="1:10">
      <c r="A13" s="188"/>
      <c r="B13" s="52" t="s">
        <v>113</v>
      </c>
      <c r="C13" s="110">
        <f t="shared" si="0"/>
        <v>35356.528831468364</v>
      </c>
      <c r="D13" s="186">
        <f>IF(C13&lt;&gt;0,$I$1,0)</f>
        <v>1201.8007841674578</v>
      </c>
      <c r="E13" s="131">
        <f t="shared" si="2"/>
        <v>21245.752037549006</v>
      </c>
      <c r="F13" s="130"/>
      <c r="G13" s="53">
        <v>168720.8488332</v>
      </c>
    </row>
    <row r="14" spans="1:10" s="124" customFormat="1">
      <c r="A14" s="187"/>
      <c r="B14" s="52" t="s">
        <v>58</v>
      </c>
      <c r="C14" s="110">
        <f t="shared" si="0"/>
        <v>14394.846252180047</v>
      </c>
      <c r="D14" s="186">
        <f t="shared" ref="D14" si="5">IF(C14&lt;&gt;0,$I$1,0)</f>
        <v>1201.8007841674578</v>
      </c>
      <c r="E14" s="131">
        <f t="shared" ref="E14" si="6">(+C14*D14)/2000</f>
        <v>8649.8687569199865</v>
      </c>
      <c r="F14" s="130"/>
      <c r="G14" s="53">
        <v>68692</v>
      </c>
    </row>
    <row r="15" spans="1:10">
      <c r="B15" s="21" t="s">
        <v>210</v>
      </c>
      <c r="C15" s="110">
        <f t="shared" si="0"/>
        <v>-12834.908624781976</v>
      </c>
      <c r="D15" s="186">
        <f t="shared" ref="D15" si="7">IF(C15&lt;&gt;0,$I$1,0)</f>
        <v>1201.8007841674578</v>
      </c>
      <c r="E15" s="131">
        <f t="shared" ref="E15" si="8">(+C15*D15)/2000</f>
        <v>-7712.5016249903229</v>
      </c>
      <c r="G15" s="202">
        <v>-61248</v>
      </c>
    </row>
    <row r="16" spans="1:10">
      <c r="B16" s="21" t="s">
        <v>215</v>
      </c>
      <c r="C16" s="110">
        <f t="shared" ref="C16" si="9">G16*$C$34</f>
        <v>51467.044772832633</v>
      </c>
      <c r="D16" s="186">
        <f t="shared" ref="D16" si="10">IF(C16&lt;&gt;0,$I$1,0)</f>
        <v>1201.8007841674578</v>
      </c>
      <c r="E16" s="131">
        <f t="shared" ref="E16" si="11">(+C16*D16)/2000</f>
        <v>30926.567383385958</v>
      </c>
      <c r="G16" s="200">
        <v>245600</v>
      </c>
      <c r="H16" t="s">
        <v>216</v>
      </c>
    </row>
    <row r="17" spans="1:8">
      <c r="B17" s="21"/>
      <c r="C17" s="43"/>
      <c r="D17" s="111">
        <f t="shared" ref="D17:D31" si="12">IF(C17&lt;&gt;0,$I$1,0)</f>
        <v>0</v>
      </c>
      <c r="E17" s="112">
        <f t="shared" si="2"/>
        <v>0</v>
      </c>
      <c r="G17" s="200"/>
    </row>
    <row r="18" spans="1:8">
      <c r="B18" s="21"/>
      <c r="C18" s="43"/>
      <c r="D18" s="111">
        <f t="shared" si="12"/>
        <v>0</v>
      </c>
      <c r="E18" s="112">
        <f t="shared" si="2"/>
        <v>0</v>
      </c>
      <c r="G18" s="200"/>
    </row>
    <row r="19" spans="1:8">
      <c r="B19" s="21"/>
      <c r="C19" s="43"/>
      <c r="D19" s="111">
        <f t="shared" si="12"/>
        <v>0</v>
      </c>
      <c r="E19" s="112">
        <f t="shared" si="2"/>
        <v>0</v>
      </c>
      <c r="G19" s="200"/>
    </row>
    <row r="20" spans="1:8">
      <c r="B20" s="21"/>
      <c r="C20" s="43"/>
      <c r="D20" s="111">
        <f t="shared" si="12"/>
        <v>0</v>
      </c>
      <c r="E20" s="112">
        <f t="shared" si="2"/>
        <v>0</v>
      </c>
      <c r="G20" s="200"/>
    </row>
    <row r="21" spans="1:8">
      <c r="B21" s="21"/>
      <c r="C21" s="43"/>
      <c r="D21" s="111">
        <f t="shared" si="12"/>
        <v>0</v>
      </c>
      <c r="E21" s="112">
        <f t="shared" si="2"/>
        <v>0</v>
      </c>
      <c r="G21" s="200"/>
    </row>
    <row r="22" spans="1:8">
      <c r="B22" s="21"/>
      <c r="C22" s="43"/>
      <c r="D22" s="111">
        <f t="shared" si="12"/>
        <v>0</v>
      </c>
      <c r="E22" s="112">
        <f t="shared" si="2"/>
        <v>0</v>
      </c>
      <c r="G22" s="200"/>
    </row>
    <row r="23" spans="1:8">
      <c r="B23" s="21"/>
      <c r="C23" s="43"/>
      <c r="D23" s="111">
        <f t="shared" si="12"/>
        <v>0</v>
      </c>
      <c r="E23" s="112">
        <f t="shared" si="2"/>
        <v>0</v>
      </c>
      <c r="G23" s="200"/>
    </row>
    <row r="24" spans="1:8">
      <c r="B24" s="21"/>
      <c r="C24" s="43"/>
      <c r="D24" s="111">
        <f t="shared" si="12"/>
        <v>0</v>
      </c>
      <c r="E24" s="112">
        <f t="shared" si="2"/>
        <v>0</v>
      </c>
      <c r="G24" s="200"/>
    </row>
    <row r="25" spans="1:8">
      <c r="B25" s="21"/>
      <c r="C25" s="43"/>
      <c r="D25" s="111">
        <f t="shared" si="12"/>
        <v>0</v>
      </c>
      <c r="E25" s="112">
        <f t="shared" si="2"/>
        <v>0</v>
      </c>
      <c r="G25" s="200"/>
    </row>
    <row r="26" spans="1:8">
      <c r="B26" s="21"/>
      <c r="C26" s="43"/>
      <c r="D26" s="111">
        <f t="shared" si="12"/>
        <v>0</v>
      </c>
      <c r="E26" s="112">
        <f t="shared" si="2"/>
        <v>0</v>
      </c>
      <c r="G26" s="200"/>
    </row>
    <row r="27" spans="1:8">
      <c r="B27" s="21"/>
      <c r="C27" s="43"/>
      <c r="D27" s="111">
        <f t="shared" si="12"/>
        <v>0</v>
      </c>
      <c r="E27" s="112">
        <f t="shared" si="2"/>
        <v>0</v>
      </c>
      <c r="G27" s="200"/>
    </row>
    <row r="28" spans="1:8">
      <c r="B28" s="21"/>
      <c r="C28" s="43"/>
      <c r="D28" s="111">
        <f t="shared" si="12"/>
        <v>0</v>
      </c>
      <c r="E28" s="112">
        <f t="shared" si="2"/>
        <v>0</v>
      </c>
      <c r="G28" s="200"/>
    </row>
    <row r="29" spans="1:8">
      <c r="B29" s="21"/>
      <c r="C29" s="43"/>
      <c r="D29" s="111">
        <f t="shared" si="12"/>
        <v>0</v>
      </c>
      <c r="E29" s="112">
        <f t="shared" si="2"/>
        <v>0</v>
      </c>
      <c r="G29" s="200"/>
    </row>
    <row r="30" spans="1:8">
      <c r="B30" s="21"/>
      <c r="C30" s="43"/>
      <c r="D30" s="111">
        <f t="shared" si="12"/>
        <v>0</v>
      </c>
      <c r="E30" s="112">
        <f t="shared" si="2"/>
        <v>0</v>
      </c>
      <c r="G30" s="200"/>
    </row>
    <row r="31" spans="1:8" ht="15.75" thickBot="1">
      <c r="B31" s="22"/>
      <c r="C31" s="113"/>
      <c r="D31" s="114">
        <f t="shared" si="12"/>
        <v>0</v>
      </c>
      <c r="E31" s="115">
        <f t="shared" si="2"/>
        <v>0</v>
      </c>
      <c r="G31" s="200"/>
    </row>
    <row r="32" spans="1:8" ht="16.5" thickTop="1" thickBot="1">
      <c r="A32" s="5"/>
      <c r="B32" s="189"/>
      <c r="C32" s="116">
        <f>SUM(C4:C31)</f>
        <v>141670.48301016018</v>
      </c>
      <c r="D32" s="117"/>
      <c r="E32" s="118">
        <f>SUM(E4:E31)</f>
        <v>85129.84878749674</v>
      </c>
      <c r="G32" s="244">
        <f>SUM(G4:G16)</f>
        <v>676049.51441979455</v>
      </c>
      <c r="H32" s="5"/>
    </row>
    <row r="33" spans="1:3">
      <c r="A33" s="5"/>
    </row>
    <row r="34" spans="1:3">
      <c r="B34" s="55" t="str">
        <f>'Known Resources'!B49</f>
        <v>2007 Washington - WCA Allocation Factor</v>
      </c>
      <c r="C34" s="132">
        <f>'Known Resources'!C49</f>
        <v>0.20955637122488857</v>
      </c>
    </row>
  </sheetData>
  <hyperlinks>
    <hyperlink ref="E1" r:id="rId1"/>
  </hyperlinks>
  <pageMargins left="0.7" right="0.7" top="0.75" bottom="0.75" header="0.3" footer="0.3"/>
  <pageSetup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204"/>
  <sheetViews>
    <sheetView topLeftCell="A16" zoomScale="90" zoomScaleNormal="90" workbookViewId="0">
      <selection activeCell="D34" sqref="D34"/>
    </sheetView>
  </sheetViews>
  <sheetFormatPr defaultRowHeight="15"/>
  <cols>
    <col min="1" max="1" width="9.140625" style="62"/>
    <col min="2" max="2" width="6.140625" style="81" customWidth="1"/>
    <col min="3" max="3" width="35.7109375" style="82" customWidth="1"/>
    <col min="4" max="4" width="19.42578125" style="83" customWidth="1"/>
    <col min="5" max="5" width="19.42578125" style="239" customWidth="1"/>
    <col min="6" max="6" width="55.85546875" customWidth="1"/>
  </cols>
  <sheetData>
    <row r="1" spans="1:5" s="62" customFormat="1">
      <c r="B1" s="81"/>
      <c r="C1" s="82"/>
      <c r="D1" s="83"/>
      <c r="E1" s="239"/>
    </row>
    <row r="2" spans="1:5" s="62" customFormat="1">
      <c r="B2" s="81"/>
      <c r="C2" s="259">
        <v>2007</v>
      </c>
      <c r="D2" s="259"/>
      <c r="E2" s="239"/>
    </row>
    <row r="3" spans="1:5" s="62" customFormat="1">
      <c r="B3" s="81"/>
      <c r="C3" s="82"/>
      <c r="D3" s="83"/>
      <c r="E3" s="239"/>
    </row>
    <row r="4" spans="1:5" s="62" customFormat="1">
      <c r="B4" s="98"/>
      <c r="C4" s="97" t="s">
        <v>124</v>
      </c>
      <c r="D4" s="76">
        <v>21160795.998999994</v>
      </c>
      <c r="E4" s="239"/>
    </row>
    <row r="5" spans="1:5" s="62" customFormat="1">
      <c r="B5" s="81"/>
      <c r="C5" s="82" t="s">
        <v>115</v>
      </c>
      <c r="D5" s="83">
        <f>E16</f>
        <v>389649</v>
      </c>
      <c r="E5" s="239"/>
    </row>
    <row r="6" spans="1:5" s="62" customFormat="1">
      <c r="B6" s="81"/>
      <c r="C6" s="84" t="s">
        <v>117</v>
      </c>
      <c r="D6" s="85">
        <f>E19</f>
        <v>13503717.567807045</v>
      </c>
      <c r="E6" s="239"/>
    </row>
    <row r="7" spans="1:5" s="55" customFormat="1" ht="15.75" thickBot="1">
      <c r="A7" s="62"/>
      <c r="B7" s="81"/>
      <c r="C7" s="86" t="s">
        <v>118</v>
      </c>
      <c r="D7" s="87">
        <f>SUM(D4:D6)</f>
        <v>35054162.566807039</v>
      </c>
      <c r="E7" s="239"/>
    </row>
    <row r="8" spans="1:5" s="62" customFormat="1" ht="15.75" thickTop="1">
      <c r="B8" s="81"/>
      <c r="C8" s="103"/>
      <c r="D8" s="96"/>
      <c r="E8" s="239"/>
    </row>
    <row r="9" spans="1:5" s="62" customFormat="1">
      <c r="B9" s="81"/>
      <c r="C9" s="103" t="s">
        <v>132</v>
      </c>
      <c r="D9" s="96">
        <f>SUM(D28:D43)</f>
        <v>3555014.0941472002</v>
      </c>
      <c r="E9" s="239"/>
    </row>
    <row r="10" spans="1:5" s="62" customFormat="1">
      <c r="B10" s="81"/>
      <c r="C10" s="103" t="s">
        <v>114</v>
      </c>
      <c r="D10" s="96">
        <f>SUM(D47:D51)</f>
        <v>1377729.4920000001</v>
      </c>
      <c r="E10" s="239"/>
    </row>
    <row r="11" spans="1:5" s="62" customFormat="1">
      <c r="B11" s="81"/>
      <c r="C11" s="103" t="s">
        <v>133</v>
      </c>
      <c r="D11" s="96">
        <f>SUM(D53:D59)</f>
        <v>12938643.082226839</v>
      </c>
      <c r="E11" s="239"/>
    </row>
    <row r="12" spans="1:5">
      <c r="B12" s="98"/>
      <c r="C12" s="106" t="s">
        <v>134</v>
      </c>
      <c r="D12" s="107">
        <f>SUM(D63:D74)</f>
        <v>15806243.898433005</v>
      </c>
    </row>
    <row r="13" spans="1:5" ht="15.75" thickBot="1">
      <c r="C13" s="104"/>
      <c r="D13" s="105">
        <f>SUM(D9:D12)</f>
        <v>33677630.566807047</v>
      </c>
    </row>
    <row r="14" spans="1:5" s="62" customFormat="1" ht="15.75" thickTop="1">
      <c r="B14" s="81"/>
      <c r="C14" s="82"/>
      <c r="D14" s="77"/>
      <c r="E14" s="239"/>
    </row>
    <row r="15" spans="1:5">
      <c r="B15" s="258" t="s">
        <v>126</v>
      </c>
      <c r="C15" s="64" t="s">
        <v>115</v>
      </c>
      <c r="D15" s="77"/>
    </row>
    <row r="16" spans="1:5" s="54" customFormat="1">
      <c r="A16" s="62"/>
      <c r="B16" s="258"/>
      <c r="C16" s="60" t="s">
        <v>199</v>
      </c>
      <c r="D16" s="73">
        <v>0</v>
      </c>
      <c r="E16" s="260">
        <f>SUM(D16:D17)</f>
        <v>389649</v>
      </c>
    </row>
    <row r="17" spans="1:5" s="54" customFormat="1">
      <c r="A17" s="62"/>
      <c r="B17" s="258"/>
      <c r="C17" s="60" t="s">
        <v>116</v>
      </c>
      <c r="D17" s="73">
        <v>389649</v>
      </c>
      <c r="E17" s="260"/>
    </row>
    <row r="18" spans="1:5" s="51" customFormat="1">
      <c r="B18" s="258"/>
      <c r="C18" s="66" t="s">
        <v>117</v>
      </c>
      <c r="D18" s="74"/>
      <c r="E18" s="241"/>
    </row>
    <row r="19" spans="1:5">
      <c r="B19" s="258"/>
      <c r="C19" s="60" t="s">
        <v>50</v>
      </c>
      <c r="D19" s="74">
        <v>1846099</v>
      </c>
      <c r="E19" s="260">
        <f>SUM(D19:D23)</f>
        <v>13503717.567807045</v>
      </c>
    </row>
    <row r="20" spans="1:5">
      <c r="B20" s="258"/>
      <c r="C20" s="60" t="s">
        <v>51</v>
      </c>
      <c r="D20" s="74">
        <v>383504.04342975514</v>
      </c>
      <c r="E20" s="260"/>
    </row>
    <row r="21" spans="1:5">
      <c r="B21" s="258"/>
      <c r="C21" s="60" t="s">
        <v>47</v>
      </c>
      <c r="D21" s="74">
        <v>0</v>
      </c>
      <c r="E21" s="260"/>
    </row>
    <row r="22" spans="1:5">
      <c r="B22" s="258"/>
      <c r="C22" s="60" t="s">
        <v>52</v>
      </c>
      <c r="D22" s="74">
        <v>10949062.215254525</v>
      </c>
      <c r="E22" s="260"/>
    </row>
    <row r="23" spans="1:5">
      <c r="B23" s="258"/>
      <c r="C23" s="88" t="s">
        <v>53</v>
      </c>
      <c r="D23" s="75">
        <v>325052.30912276451</v>
      </c>
      <c r="E23" s="260"/>
    </row>
    <row r="24" spans="1:5">
      <c r="B24" s="258"/>
      <c r="C24" s="71" t="s">
        <v>128</v>
      </c>
      <c r="D24" s="89">
        <f>SUM(D16:D23)</f>
        <v>13893366.567807045</v>
      </c>
    </row>
    <row r="25" spans="1:5">
      <c r="B25" s="99"/>
      <c r="C25" s="63"/>
      <c r="D25" s="74"/>
    </row>
    <row r="26" spans="1:5">
      <c r="B26" s="257" t="s">
        <v>127</v>
      </c>
      <c r="C26" s="63" t="s">
        <v>86</v>
      </c>
      <c r="D26" s="74"/>
    </row>
    <row r="27" spans="1:5" s="231" customFormat="1">
      <c r="B27" s="257"/>
      <c r="C27" s="90" t="s">
        <v>220</v>
      </c>
      <c r="D27" s="74">
        <v>0</v>
      </c>
      <c r="E27" s="239"/>
    </row>
    <row r="28" spans="1:5">
      <c r="B28" s="257"/>
      <c r="C28" s="90" t="s">
        <v>57</v>
      </c>
      <c r="D28" s="74">
        <v>117180.22400000002</v>
      </c>
      <c r="E28" s="260">
        <f>SUM(D27:D36)</f>
        <v>2652359.304</v>
      </c>
    </row>
    <row r="29" spans="1:5">
      <c r="B29" s="257"/>
      <c r="C29" s="90" t="s">
        <v>58</v>
      </c>
      <c r="D29" s="74">
        <v>68692</v>
      </c>
      <c r="E29" s="260"/>
    </row>
    <row r="30" spans="1:5">
      <c r="B30" s="257"/>
      <c r="C30" s="90" t="s">
        <v>59</v>
      </c>
      <c r="D30" s="74">
        <v>121849</v>
      </c>
      <c r="E30" s="260"/>
    </row>
    <row r="31" spans="1:5" s="55" customFormat="1">
      <c r="A31" s="62"/>
      <c r="B31" s="257"/>
      <c r="C31" s="90" t="s">
        <v>60</v>
      </c>
      <c r="D31" s="74">
        <v>1702085</v>
      </c>
      <c r="E31" s="260"/>
    </row>
    <row r="32" spans="1:5" s="55" customFormat="1">
      <c r="A32" s="62"/>
      <c r="B32" s="257"/>
      <c r="C32" s="90" t="s">
        <v>61</v>
      </c>
      <c r="D32" s="74">
        <v>12031</v>
      </c>
      <c r="E32" s="260"/>
    </row>
    <row r="33" spans="2:5" s="124" customFormat="1">
      <c r="B33" s="257"/>
      <c r="C33" s="90" t="s">
        <v>200</v>
      </c>
      <c r="D33" s="74">
        <v>87600</v>
      </c>
      <c r="E33" s="235"/>
    </row>
    <row r="34" spans="2:5" s="124" customFormat="1">
      <c r="B34" s="257"/>
      <c r="C34" s="90" t="s">
        <v>207</v>
      </c>
      <c r="D34" s="74">
        <v>151589.07999999999</v>
      </c>
      <c r="E34" s="235"/>
    </row>
    <row r="35" spans="2:5" s="231" customFormat="1">
      <c r="B35" s="257"/>
      <c r="C35" s="90" t="s">
        <v>216</v>
      </c>
      <c r="D35" s="74">
        <v>245600</v>
      </c>
      <c r="E35" s="235"/>
    </row>
    <row r="36" spans="2:5" s="231" customFormat="1">
      <c r="B36" s="257"/>
      <c r="C36" s="90" t="s">
        <v>225</v>
      </c>
      <c r="D36" s="74">
        <v>145733</v>
      </c>
      <c r="E36" s="235"/>
    </row>
    <row r="37" spans="2:5">
      <c r="B37" s="257"/>
      <c r="C37" s="67" t="s">
        <v>119</v>
      </c>
      <c r="D37" s="74"/>
    </row>
    <row r="38" spans="2:5">
      <c r="B38" s="257"/>
      <c r="C38" s="59" t="s">
        <v>120</v>
      </c>
      <c r="D38" s="74">
        <v>20094.790147199998</v>
      </c>
      <c r="E38" s="235">
        <f>D38</f>
        <v>20094.790147199998</v>
      </c>
    </row>
    <row r="39" spans="2:5">
      <c r="B39" s="257"/>
      <c r="C39" s="67" t="s">
        <v>87</v>
      </c>
      <c r="D39" s="74"/>
    </row>
    <row r="40" spans="2:5" s="231" customFormat="1">
      <c r="B40" s="257"/>
      <c r="C40" s="70" t="s">
        <v>210</v>
      </c>
      <c r="D40" s="74">
        <v>-61248</v>
      </c>
      <c r="E40" s="239"/>
    </row>
    <row r="41" spans="2:5" s="231" customFormat="1">
      <c r="B41" s="257"/>
      <c r="C41" s="70" t="s">
        <v>211</v>
      </c>
      <c r="D41" s="74">
        <v>389360</v>
      </c>
      <c r="E41" s="239"/>
    </row>
    <row r="42" spans="2:5">
      <c r="B42" s="257"/>
      <c r="C42" s="59" t="s">
        <v>88</v>
      </c>
      <c r="D42" s="74">
        <v>257838</v>
      </c>
      <c r="E42" s="260">
        <f>SUM(D40:D45)</f>
        <v>2259092</v>
      </c>
    </row>
    <row r="43" spans="2:5">
      <c r="B43" s="257"/>
      <c r="C43" s="59" t="s">
        <v>99</v>
      </c>
      <c r="D43" s="74">
        <v>296610</v>
      </c>
      <c r="E43" s="260"/>
    </row>
    <row r="44" spans="2:5" s="231" customFormat="1">
      <c r="B44" s="257"/>
      <c r="C44" s="59" t="s">
        <v>212</v>
      </c>
      <c r="D44" s="74">
        <v>442475</v>
      </c>
      <c r="E44" s="235"/>
    </row>
    <row r="45" spans="2:5" s="234" customFormat="1">
      <c r="B45" s="257"/>
      <c r="C45" s="59" t="s">
        <v>219</v>
      </c>
      <c r="D45" s="74">
        <v>934057</v>
      </c>
      <c r="E45" s="235"/>
    </row>
    <row r="46" spans="2:5">
      <c r="B46" s="257"/>
      <c r="C46" s="67" t="s">
        <v>89</v>
      </c>
      <c r="D46" s="74"/>
    </row>
    <row r="47" spans="2:5" s="229" customFormat="1">
      <c r="B47" s="257"/>
      <c r="C47" s="228" t="s">
        <v>208</v>
      </c>
      <c r="D47" s="74">
        <v>-267500</v>
      </c>
      <c r="E47" s="239"/>
    </row>
    <row r="48" spans="2:5" s="229" customFormat="1">
      <c r="B48" s="257"/>
      <c r="C48" s="228" t="s">
        <v>209</v>
      </c>
      <c r="D48" s="74">
        <v>-9251</v>
      </c>
      <c r="E48" s="239"/>
    </row>
    <row r="49" spans="2:5">
      <c r="B49" s="257"/>
      <c r="C49" s="91" t="s">
        <v>90</v>
      </c>
      <c r="D49" s="74">
        <v>-21428</v>
      </c>
      <c r="E49" s="261">
        <f>SUM(D47:D51)</f>
        <v>1377729.4920000001</v>
      </c>
    </row>
    <row r="50" spans="2:5">
      <c r="B50" s="257"/>
      <c r="C50" s="91" t="s">
        <v>91</v>
      </c>
      <c r="D50" s="74">
        <v>8162.492000000002</v>
      </c>
      <c r="E50" s="261"/>
    </row>
    <row r="51" spans="2:5" s="124" customFormat="1">
      <c r="B51" s="257"/>
      <c r="C51" s="91" t="s">
        <v>217</v>
      </c>
      <c r="D51" s="74">
        <v>1667746</v>
      </c>
      <c r="E51" s="236"/>
    </row>
    <row r="52" spans="2:5">
      <c r="B52" s="257"/>
      <c r="C52" s="64" t="s">
        <v>92</v>
      </c>
      <c r="D52" s="74"/>
    </row>
    <row r="53" spans="2:5">
      <c r="B53" s="257"/>
      <c r="C53" s="92" t="s">
        <v>50</v>
      </c>
      <c r="D53" s="74">
        <v>598026.97364802985</v>
      </c>
      <c r="E53" s="260">
        <f>SUM(D53:D59)</f>
        <v>12938643.082226839</v>
      </c>
    </row>
    <row r="54" spans="2:5">
      <c r="B54" s="257"/>
      <c r="C54" s="92" t="s">
        <v>51</v>
      </c>
      <c r="D54" s="74">
        <v>44581.405040795915</v>
      </c>
      <c r="E54" s="260"/>
    </row>
    <row r="55" spans="2:5">
      <c r="B55" s="257"/>
      <c r="C55" s="92" t="s">
        <v>52</v>
      </c>
      <c r="D55" s="74">
        <v>11998488.091459215</v>
      </c>
      <c r="E55" s="260"/>
    </row>
    <row r="56" spans="2:5" s="124" customFormat="1">
      <c r="B56" s="257"/>
      <c r="C56" s="92" t="s">
        <v>47</v>
      </c>
      <c r="D56" s="74">
        <v>0</v>
      </c>
      <c r="E56" s="260"/>
    </row>
    <row r="57" spans="2:5">
      <c r="B57" s="257"/>
      <c r="C57" s="92" t="s">
        <v>53</v>
      </c>
      <c r="D57" s="74">
        <v>248468</v>
      </c>
      <c r="E57" s="260"/>
    </row>
    <row r="58" spans="2:5">
      <c r="B58" s="257"/>
      <c r="C58" s="92" t="s">
        <v>54</v>
      </c>
      <c r="D58" s="74">
        <v>168720.8488332</v>
      </c>
      <c r="E58" s="260"/>
    </row>
    <row r="59" spans="2:5">
      <c r="B59" s="257"/>
      <c r="C59" s="93" t="s">
        <v>55</v>
      </c>
      <c r="D59" s="75">
        <v>-119642.23675440002</v>
      </c>
      <c r="E59" s="260"/>
    </row>
    <row r="60" spans="2:5">
      <c r="B60" s="257"/>
      <c r="C60" s="72" t="s">
        <v>121</v>
      </c>
      <c r="D60" s="89">
        <f>SUM(D27:D59)</f>
        <v>19247918.668374039</v>
      </c>
    </row>
    <row r="61" spans="2:5">
      <c r="B61" s="98"/>
      <c r="C61" s="64"/>
      <c r="D61" s="74"/>
    </row>
    <row r="62" spans="2:5">
      <c r="B62" s="256" t="s">
        <v>129</v>
      </c>
      <c r="C62" s="64" t="s">
        <v>102</v>
      </c>
      <c r="D62" s="78"/>
    </row>
    <row r="63" spans="2:5">
      <c r="B63" s="256"/>
      <c r="C63" s="58" t="s">
        <v>48</v>
      </c>
      <c r="D63" s="74">
        <v>560647</v>
      </c>
      <c r="E63" s="262">
        <f>D63+D64</f>
        <v>10190955.898433005</v>
      </c>
    </row>
    <row r="64" spans="2:5">
      <c r="B64" s="256"/>
      <c r="C64" s="58" t="s">
        <v>47</v>
      </c>
      <c r="D64" s="74">
        <v>9630308.8984330054</v>
      </c>
      <c r="E64" s="263"/>
    </row>
    <row r="65" spans="2:5">
      <c r="B65" s="256"/>
      <c r="C65" s="64" t="s">
        <v>103</v>
      </c>
      <c r="D65" s="74"/>
    </row>
    <row r="66" spans="2:5">
      <c r="B66" s="256"/>
      <c r="C66" s="58" t="s">
        <v>46</v>
      </c>
      <c r="D66" s="74">
        <v>0</v>
      </c>
      <c r="E66" s="262">
        <f>D66+D67</f>
        <v>1711346</v>
      </c>
    </row>
    <row r="67" spans="2:5">
      <c r="B67" s="256"/>
      <c r="C67" s="58" t="s">
        <v>45</v>
      </c>
      <c r="D67" s="74">
        <v>1711346</v>
      </c>
      <c r="E67" s="262"/>
    </row>
    <row r="68" spans="2:5">
      <c r="B68" s="256"/>
      <c r="C68" s="64" t="s">
        <v>93</v>
      </c>
      <c r="D68" s="79"/>
    </row>
    <row r="69" spans="2:5">
      <c r="B69" s="256"/>
      <c r="C69" s="70" t="s">
        <v>122</v>
      </c>
      <c r="D69" s="79">
        <v>3455333</v>
      </c>
      <c r="E69" s="240">
        <f>D69</f>
        <v>3455333</v>
      </c>
    </row>
    <row r="70" spans="2:5">
      <c r="B70" s="256"/>
      <c r="C70" s="64" t="s">
        <v>123</v>
      </c>
      <c r="D70" s="74"/>
    </row>
    <row r="71" spans="2:5">
      <c r="B71" s="256"/>
      <c r="C71" s="70" t="s">
        <v>94</v>
      </c>
      <c r="D71" s="74">
        <v>0</v>
      </c>
      <c r="E71" s="262">
        <f>D71+D72+D73+D74</f>
        <v>448609</v>
      </c>
    </row>
    <row r="72" spans="2:5">
      <c r="B72" s="256"/>
      <c r="C72" s="70" t="s">
        <v>95</v>
      </c>
      <c r="D72" s="74">
        <v>287843</v>
      </c>
      <c r="E72" s="263"/>
    </row>
    <row r="73" spans="2:5">
      <c r="B73" s="256"/>
      <c r="C73" s="70" t="s">
        <v>96</v>
      </c>
      <c r="D73" s="74">
        <v>160766</v>
      </c>
      <c r="E73" s="263"/>
    </row>
    <row r="74" spans="2:5">
      <c r="B74" s="256"/>
      <c r="C74" s="94" t="s">
        <v>97</v>
      </c>
      <c r="D74" s="75"/>
      <c r="E74" s="263"/>
    </row>
    <row r="75" spans="2:5">
      <c r="B75" s="256"/>
      <c r="C75" s="71" t="s">
        <v>125</v>
      </c>
      <c r="D75" s="80">
        <f>SUM(D63:D74)</f>
        <v>15806243.898433005</v>
      </c>
    </row>
    <row r="76" spans="2:5">
      <c r="C76" s="68"/>
      <c r="D76" s="78"/>
    </row>
    <row r="77" spans="2:5">
      <c r="C77" s="95" t="s">
        <v>196</v>
      </c>
      <c r="D77" s="96">
        <f>D75+D60</f>
        <v>35054162.566807047</v>
      </c>
    </row>
    <row r="78" spans="2:5">
      <c r="B78" s="100"/>
      <c r="C78" s="63"/>
      <c r="D78" s="78"/>
    </row>
    <row r="79" spans="2:5" s="124" customFormat="1">
      <c r="B79" s="100"/>
      <c r="C79" s="67" t="str">
        <f>C4</f>
        <v>PacifiCorp Net System Load</v>
      </c>
      <c r="D79" s="78">
        <f>D4</f>
        <v>21160795.998999994</v>
      </c>
      <c r="E79" s="240">
        <f>D79-D80</f>
        <v>2523.6231471970677</v>
      </c>
    </row>
    <row r="80" spans="2:5">
      <c r="B80" s="100"/>
      <c r="C80" s="66" t="s">
        <v>202</v>
      </c>
      <c r="D80" s="78">
        <f>SUM(D81:D86)</f>
        <v>21158272.375852797</v>
      </c>
    </row>
    <row r="81" spans="2:4">
      <c r="B81" s="100"/>
      <c r="C81" s="66" t="s">
        <v>203</v>
      </c>
      <c r="D81" s="74">
        <f>'Known Resources'!G47</f>
        <v>20482222.861433003</v>
      </c>
    </row>
    <row r="82" spans="2:4">
      <c r="B82" s="100"/>
      <c r="C82" s="66" t="s">
        <v>204</v>
      </c>
      <c r="D82" s="74">
        <f>'Unknown Resources'!G32</f>
        <v>676049.51441979455</v>
      </c>
    </row>
    <row r="83" spans="2:4">
      <c r="B83" s="100"/>
      <c r="C83" s="63"/>
      <c r="D83" s="74"/>
    </row>
    <row r="84" spans="2:4">
      <c r="B84" s="100"/>
      <c r="C84" s="63"/>
      <c r="D84" s="74"/>
    </row>
    <row r="85" spans="2:4">
      <c r="B85" s="100"/>
      <c r="C85" s="64"/>
      <c r="D85" s="74"/>
    </row>
    <row r="86" spans="2:4">
      <c r="B86" s="100"/>
      <c r="C86" s="64"/>
      <c r="D86" s="74"/>
    </row>
    <row r="87" spans="2:4">
      <c r="B87" s="100"/>
      <c r="C87" s="64"/>
      <c r="D87" s="74"/>
    </row>
    <row r="88" spans="2:4">
      <c r="B88" s="100"/>
      <c r="C88" s="64"/>
      <c r="D88" s="74"/>
    </row>
    <row r="89" spans="2:4">
      <c r="B89" s="100"/>
      <c r="C89" s="64"/>
      <c r="D89" s="74"/>
    </row>
    <row r="90" spans="2:4">
      <c r="B90" s="100"/>
      <c r="C90" s="64"/>
      <c r="D90" s="74"/>
    </row>
    <row r="91" spans="2:4">
      <c r="B91" s="100"/>
      <c r="C91" s="64"/>
      <c r="D91" s="74"/>
    </row>
    <row r="92" spans="2:4">
      <c r="B92" s="100"/>
      <c r="C92" s="64"/>
      <c r="D92" s="74"/>
    </row>
    <row r="93" spans="2:4">
      <c r="B93" s="100"/>
      <c r="C93" s="64"/>
      <c r="D93" s="74"/>
    </row>
    <row r="94" spans="2:4">
      <c r="B94" s="100"/>
      <c r="C94" s="63"/>
      <c r="D94" s="74"/>
    </row>
    <row r="95" spans="2:4">
      <c r="B95" s="100"/>
      <c r="C95" s="63"/>
      <c r="D95" s="74"/>
    </row>
    <row r="96" spans="2:4">
      <c r="B96" s="100"/>
      <c r="C96" s="66"/>
      <c r="D96" s="74"/>
    </row>
    <row r="97" spans="2:4">
      <c r="B97" s="101"/>
      <c r="C97" s="63"/>
      <c r="D97" s="74"/>
    </row>
    <row r="98" spans="2:4">
      <c r="B98" s="101"/>
      <c r="C98" s="63"/>
      <c r="D98" s="74"/>
    </row>
    <row r="99" spans="2:4">
      <c r="B99" s="100"/>
      <c r="C99" s="63"/>
      <c r="D99" s="74"/>
    </row>
    <row r="100" spans="2:4">
      <c r="B100" s="100"/>
      <c r="C100" s="63"/>
      <c r="D100" s="74"/>
    </row>
    <row r="101" spans="2:4">
      <c r="B101" s="98"/>
      <c r="C101" s="65"/>
      <c r="D101" s="74"/>
    </row>
    <row r="102" spans="2:4">
      <c r="B102" s="98"/>
      <c r="C102" s="63"/>
      <c r="D102" s="74"/>
    </row>
    <row r="103" spans="2:4">
      <c r="B103" s="98"/>
      <c r="C103" s="63"/>
      <c r="D103" s="74"/>
    </row>
    <row r="104" spans="2:4">
      <c r="B104" s="100"/>
      <c r="C104" s="67"/>
      <c r="D104" s="74"/>
    </row>
    <row r="105" spans="2:4">
      <c r="B105" s="100"/>
      <c r="C105" s="67"/>
      <c r="D105" s="74"/>
    </row>
    <row r="106" spans="2:4">
      <c r="B106" s="100"/>
      <c r="C106" s="67"/>
      <c r="D106" s="74"/>
    </row>
    <row r="107" spans="2:4">
      <c r="B107" s="100"/>
      <c r="C107" s="69"/>
      <c r="D107" s="74"/>
    </row>
    <row r="108" spans="2:4">
      <c r="D108" s="96"/>
    </row>
    <row r="109" spans="2:4">
      <c r="D109" s="96"/>
    </row>
    <row r="110" spans="2:4">
      <c r="D110" s="96"/>
    </row>
    <row r="111" spans="2:4">
      <c r="D111" s="96"/>
    </row>
    <row r="112" spans="2:4">
      <c r="D112" s="96"/>
    </row>
    <row r="113" spans="4:4">
      <c r="D113" s="96"/>
    </row>
    <row r="114" spans="4:4">
      <c r="D114" s="96"/>
    </row>
    <row r="115" spans="4:4">
      <c r="D115" s="96"/>
    </row>
    <row r="116" spans="4:4">
      <c r="D116" s="96"/>
    </row>
    <row r="117" spans="4:4">
      <c r="D117" s="96"/>
    </row>
    <row r="118" spans="4:4">
      <c r="D118" s="96"/>
    </row>
    <row r="119" spans="4:4">
      <c r="D119" s="96"/>
    </row>
    <row r="120" spans="4:4">
      <c r="D120" s="96"/>
    </row>
    <row r="121" spans="4:4">
      <c r="D121" s="96"/>
    </row>
    <row r="122" spans="4:4">
      <c r="D122" s="96"/>
    </row>
    <row r="123" spans="4:4">
      <c r="D123" s="96"/>
    </row>
    <row r="124" spans="4:4">
      <c r="D124" s="96"/>
    </row>
    <row r="125" spans="4:4">
      <c r="D125" s="96"/>
    </row>
    <row r="126" spans="4:4">
      <c r="D126" s="96"/>
    </row>
    <row r="127" spans="4:4">
      <c r="D127" s="96"/>
    </row>
    <row r="128" spans="4:4">
      <c r="D128" s="96"/>
    </row>
    <row r="129" spans="4:4">
      <c r="D129" s="96"/>
    </row>
    <row r="130" spans="4:4">
      <c r="D130" s="96"/>
    </row>
    <row r="131" spans="4:4">
      <c r="D131" s="96"/>
    </row>
    <row r="132" spans="4:4">
      <c r="D132" s="96"/>
    </row>
    <row r="133" spans="4:4">
      <c r="D133" s="96"/>
    </row>
    <row r="134" spans="4:4">
      <c r="D134" s="96"/>
    </row>
    <row r="135" spans="4:4">
      <c r="D135" s="96"/>
    </row>
    <row r="136" spans="4:4">
      <c r="D136" s="96"/>
    </row>
    <row r="137" spans="4:4">
      <c r="D137" s="96"/>
    </row>
    <row r="138" spans="4:4">
      <c r="D138" s="96"/>
    </row>
    <row r="139" spans="4:4">
      <c r="D139" s="96"/>
    </row>
    <row r="140" spans="4:4">
      <c r="D140" s="96"/>
    </row>
    <row r="141" spans="4:4">
      <c r="D141" s="96"/>
    </row>
    <row r="142" spans="4:4">
      <c r="D142" s="96"/>
    </row>
    <row r="143" spans="4:4">
      <c r="D143" s="96"/>
    </row>
    <row r="144" spans="4:4">
      <c r="D144" s="96"/>
    </row>
    <row r="145" spans="4:4">
      <c r="D145" s="96"/>
    </row>
    <row r="146" spans="4:4">
      <c r="D146" s="96"/>
    </row>
    <row r="147" spans="4:4">
      <c r="D147" s="96"/>
    </row>
    <row r="148" spans="4:4">
      <c r="D148" s="96"/>
    </row>
    <row r="149" spans="4:4">
      <c r="D149" s="96"/>
    </row>
    <row r="150" spans="4:4">
      <c r="D150" s="96"/>
    </row>
    <row r="151" spans="4:4">
      <c r="D151" s="96"/>
    </row>
    <row r="152" spans="4:4">
      <c r="D152" s="96"/>
    </row>
    <row r="153" spans="4:4">
      <c r="D153" s="96"/>
    </row>
    <row r="154" spans="4:4">
      <c r="D154" s="96"/>
    </row>
    <row r="155" spans="4:4">
      <c r="D155" s="96"/>
    </row>
    <row r="156" spans="4:4">
      <c r="D156" s="96"/>
    </row>
    <row r="157" spans="4:4">
      <c r="D157" s="96"/>
    </row>
    <row r="158" spans="4:4">
      <c r="D158" s="96"/>
    </row>
    <row r="159" spans="4:4">
      <c r="D159" s="96"/>
    </row>
    <row r="160" spans="4:4">
      <c r="D160" s="96"/>
    </row>
    <row r="161" spans="4:4">
      <c r="D161" s="96"/>
    </row>
    <row r="162" spans="4:4">
      <c r="D162" s="96"/>
    </row>
    <row r="163" spans="4:4">
      <c r="D163" s="96"/>
    </row>
    <row r="164" spans="4:4">
      <c r="D164" s="96"/>
    </row>
    <row r="165" spans="4:4">
      <c r="D165" s="96"/>
    </row>
    <row r="166" spans="4:4">
      <c r="D166" s="96"/>
    </row>
    <row r="167" spans="4:4">
      <c r="D167" s="96"/>
    </row>
    <row r="168" spans="4:4">
      <c r="D168" s="96"/>
    </row>
    <row r="169" spans="4:4">
      <c r="D169" s="96"/>
    </row>
    <row r="170" spans="4:4">
      <c r="D170" s="96"/>
    </row>
    <row r="171" spans="4:4">
      <c r="D171" s="96"/>
    </row>
    <row r="172" spans="4:4">
      <c r="D172" s="96"/>
    </row>
    <row r="173" spans="4:4">
      <c r="D173" s="96"/>
    </row>
    <row r="174" spans="4:4">
      <c r="D174" s="96"/>
    </row>
    <row r="175" spans="4:4">
      <c r="D175" s="96"/>
    </row>
    <row r="176" spans="4:4">
      <c r="D176" s="96"/>
    </row>
    <row r="177" spans="4:4">
      <c r="D177" s="96"/>
    </row>
    <row r="178" spans="4:4">
      <c r="D178" s="96"/>
    </row>
    <row r="179" spans="4:4">
      <c r="D179" s="96"/>
    </row>
    <row r="180" spans="4:4">
      <c r="D180" s="96"/>
    </row>
    <row r="181" spans="4:4">
      <c r="D181" s="96"/>
    </row>
    <row r="182" spans="4:4">
      <c r="D182" s="96"/>
    </row>
    <row r="183" spans="4:4">
      <c r="D183" s="96"/>
    </row>
    <row r="184" spans="4:4">
      <c r="D184" s="96"/>
    </row>
    <row r="185" spans="4:4">
      <c r="D185" s="96"/>
    </row>
    <row r="186" spans="4:4">
      <c r="D186" s="96"/>
    </row>
    <row r="187" spans="4:4">
      <c r="D187" s="96"/>
    </row>
    <row r="188" spans="4:4">
      <c r="D188" s="96"/>
    </row>
    <row r="189" spans="4:4">
      <c r="D189" s="96"/>
    </row>
    <row r="190" spans="4:4">
      <c r="D190" s="96"/>
    </row>
    <row r="191" spans="4:4">
      <c r="D191" s="96"/>
    </row>
    <row r="192" spans="4:4">
      <c r="D192" s="96"/>
    </row>
    <row r="193" spans="4:4">
      <c r="D193" s="96"/>
    </row>
    <row r="194" spans="4:4">
      <c r="D194" s="96"/>
    </row>
    <row r="195" spans="4:4">
      <c r="D195" s="96"/>
    </row>
    <row r="196" spans="4:4">
      <c r="D196" s="96"/>
    </row>
    <row r="197" spans="4:4">
      <c r="D197" s="96"/>
    </row>
    <row r="198" spans="4:4">
      <c r="D198" s="96"/>
    </row>
    <row r="199" spans="4:4">
      <c r="D199" s="96"/>
    </row>
    <row r="200" spans="4:4">
      <c r="D200" s="96"/>
    </row>
    <row r="201" spans="4:4">
      <c r="D201" s="96"/>
    </row>
    <row r="202" spans="4:4">
      <c r="D202" s="96"/>
    </row>
    <row r="203" spans="4:4">
      <c r="D203" s="96"/>
    </row>
    <row r="204" spans="4:4">
      <c r="D204" s="96"/>
    </row>
  </sheetData>
  <mergeCells count="13">
    <mergeCell ref="B62:B75"/>
    <mergeCell ref="B26:B60"/>
    <mergeCell ref="B15:B24"/>
    <mergeCell ref="C2:D2"/>
    <mergeCell ref="E53:E59"/>
    <mergeCell ref="E49:E50"/>
    <mergeCell ref="E42:E43"/>
    <mergeCell ref="E28:E32"/>
    <mergeCell ref="E19:E23"/>
    <mergeCell ref="E16:E17"/>
    <mergeCell ref="E63:E64"/>
    <mergeCell ref="E66:E67"/>
    <mergeCell ref="E71:E74"/>
  </mergeCells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M91"/>
  <sheetViews>
    <sheetView workbookViewId="0">
      <pane xSplit="2" topLeftCell="C1" activePane="topRight" state="frozen"/>
      <selection pane="topRight" activeCell="F17" sqref="F17"/>
    </sheetView>
  </sheetViews>
  <sheetFormatPr defaultRowHeight="15"/>
  <cols>
    <col min="1" max="1" width="4.140625" style="124" customWidth="1"/>
    <col min="2" max="2" width="34.7109375" style="124" customWidth="1"/>
    <col min="3" max="3" width="25.5703125" style="3" customWidth="1"/>
    <col min="4" max="5" width="14.5703125" style="3" hidden="1" customWidth="1"/>
    <col min="6" max="6" width="45.5703125" style="3" customWidth="1"/>
    <col min="7" max="7" width="23.28515625" style="124" customWidth="1"/>
    <col min="8" max="8" width="13.42578125" style="124" customWidth="1"/>
    <col min="9" max="9" width="28.85546875" style="124" customWidth="1"/>
    <col min="11" max="16384" width="9.140625" style="124"/>
  </cols>
  <sheetData>
    <row r="2" spans="2:13">
      <c r="B2" s="133" t="s">
        <v>137</v>
      </c>
    </row>
    <row r="3" spans="2:13">
      <c r="B3" s="134" t="s">
        <v>160</v>
      </c>
      <c r="C3" s="135">
        <v>2013</v>
      </c>
      <c r="D3" s="135">
        <v>2014</v>
      </c>
      <c r="E3" s="135">
        <v>2015</v>
      </c>
      <c r="M3" s="122"/>
    </row>
    <row r="4" spans="2:13">
      <c r="B4" s="124" t="s">
        <v>138</v>
      </c>
      <c r="C4" s="136">
        <v>249411.34980000003</v>
      </c>
      <c r="D4" s="136">
        <v>588540.53559999994</v>
      </c>
      <c r="E4" s="136">
        <v>652575.45380000002</v>
      </c>
      <c r="F4" s="147" t="s">
        <v>161</v>
      </c>
      <c r="M4" s="122"/>
    </row>
    <row r="5" spans="2:13">
      <c r="B5" s="124" t="s">
        <v>47</v>
      </c>
      <c r="C5" s="136">
        <v>10737153.304823698</v>
      </c>
      <c r="D5" s="136">
        <v>9865275.1750967987</v>
      </c>
      <c r="E5" s="136">
        <v>9651660.6989069991</v>
      </c>
      <c r="F5" s="147" t="s">
        <v>161</v>
      </c>
      <c r="M5" s="122"/>
    </row>
    <row r="6" spans="2:13">
      <c r="B6" s="124" t="s">
        <v>46</v>
      </c>
      <c r="C6" s="136">
        <v>746836.73800000001</v>
      </c>
      <c r="D6" s="136">
        <v>1169354.4140000001</v>
      </c>
      <c r="E6" s="136">
        <v>489137.44500000001</v>
      </c>
      <c r="F6" s="147" t="s">
        <v>161</v>
      </c>
      <c r="M6" s="122"/>
    </row>
    <row r="7" spans="2:13">
      <c r="B7" s="124" t="s">
        <v>139</v>
      </c>
      <c r="C7" s="136">
        <v>1165015.3759999999</v>
      </c>
      <c r="D7" s="136">
        <v>1049272.4750000001</v>
      </c>
      <c r="E7" s="136">
        <v>1081686.5190000001</v>
      </c>
      <c r="F7" s="147" t="s">
        <v>161</v>
      </c>
      <c r="M7" s="122"/>
    </row>
    <row r="8" spans="2:13">
      <c r="B8" s="124" t="s">
        <v>140</v>
      </c>
      <c r="C8" s="146">
        <f>(C17*H47)</f>
        <v>6689.799422</v>
      </c>
      <c r="F8" s="147"/>
      <c r="M8" s="122"/>
    </row>
    <row r="9" spans="2:13">
      <c r="C9" s="136"/>
      <c r="D9" s="136"/>
      <c r="E9" s="136"/>
      <c r="F9" s="147"/>
      <c r="J9" s="124"/>
      <c r="M9" s="122"/>
    </row>
    <row r="10" spans="2:13">
      <c r="B10" s="134" t="s">
        <v>159</v>
      </c>
      <c r="C10" s="135">
        <v>2013</v>
      </c>
      <c r="D10" s="135">
        <v>2014</v>
      </c>
      <c r="E10" s="135">
        <v>2015</v>
      </c>
      <c r="F10" s="147"/>
      <c r="J10" s="124"/>
    </row>
    <row r="11" spans="2:13">
      <c r="B11" s="124" t="s">
        <v>138</v>
      </c>
      <c r="C11" s="142">
        <v>222792</v>
      </c>
      <c r="D11" s="142">
        <v>540252</v>
      </c>
      <c r="E11" s="142">
        <v>615241</v>
      </c>
      <c r="F11" s="147" t="s">
        <v>167</v>
      </c>
      <c r="J11" s="124"/>
    </row>
    <row r="12" spans="2:13">
      <c r="B12" s="124" t="s">
        <v>141</v>
      </c>
      <c r="C12" s="143">
        <v>9936388</v>
      </c>
      <c r="D12" s="143">
        <v>9364549</v>
      </c>
      <c r="E12" s="143">
        <v>9195773</v>
      </c>
      <c r="F12" s="147" t="s">
        <v>162</v>
      </c>
      <c r="J12" s="124"/>
    </row>
    <row r="13" spans="2:13">
      <c r="B13" s="124" t="s">
        <v>46</v>
      </c>
      <c r="C13" s="143">
        <v>1674194</v>
      </c>
      <c r="D13" s="143">
        <v>1558872</v>
      </c>
      <c r="E13" s="143">
        <v>698027</v>
      </c>
      <c r="F13" s="147" t="s">
        <v>162</v>
      </c>
      <c r="J13" s="124"/>
    </row>
    <row r="14" spans="2:13" hidden="1">
      <c r="B14" s="124" t="s">
        <v>142</v>
      </c>
      <c r="C14" s="143">
        <v>1293909</v>
      </c>
      <c r="D14" s="143">
        <v>1164903</v>
      </c>
      <c r="E14" s="143">
        <v>1202753</v>
      </c>
      <c r="F14" s="147" t="s">
        <v>143</v>
      </c>
      <c r="J14" s="124"/>
    </row>
    <row r="15" spans="2:13" hidden="1">
      <c r="B15" s="124" t="s">
        <v>144</v>
      </c>
      <c r="C15" s="143">
        <v>1293909</v>
      </c>
      <c r="D15" s="143">
        <v>1164903</v>
      </c>
      <c r="E15" s="143">
        <v>1202753</v>
      </c>
      <c r="F15" s="147" t="s">
        <v>143</v>
      </c>
      <c r="J15" s="124"/>
    </row>
    <row r="16" spans="2:13">
      <c r="B16" s="124" t="s">
        <v>139</v>
      </c>
      <c r="C16" s="143">
        <f>SUM(C14:C15)</f>
        <v>2587818</v>
      </c>
      <c r="D16" s="143">
        <f>SUM(D14:D15)</f>
        <v>2329806</v>
      </c>
      <c r="E16" s="143">
        <f>SUM(E14:E15)</f>
        <v>2405506</v>
      </c>
      <c r="F16" s="147" t="s">
        <v>164</v>
      </c>
      <c r="J16" s="124"/>
    </row>
    <row r="17" spans="2:10">
      <c r="B17" s="124" t="s">
        <v>140</v>
      </c>
      <c r="C17" s="143">
        <v>6124</v>
      </c>
      <c r="D17" s="143"/>
      <c r="E17" s="143"/>
      <c r="F17" s="147" t="s">
        <v>163</v>
      </c>
      <c r="J17" s="124"/>
    </row>
    <row r="18" spans="2:10">
      <c r="F18" s="147"/>
      <c r="J18" s="124"/>
    </row>
    <row r="19" spans="2:10" hidden="1">
      <c r="B19" s="124" t="s">
        <v>145</v>
      </c>
      <c r="F19" s="147"/>
      <c r="J19" s="124"/>
    </row>
    <row r="20" spans="2:10" hidden="1">
      <c r="B20" s="137"/>
      <c r="C20" s="144">
        <v>1157889</v>
      </c>
      <c r="D20" s="144">
        <v>1157889</v>
      </c>
      <c r="E20" s="144">
        <v>1157889</v>
      </c>
      <c r="F20" s="148"/>
      <c r="J20" s="124"/>
    </row>
    <row r="21" spans="2:10" hidden="1">
      <c r="B21" s="5"/>
      <c r="C21" s="145">
        <v>2377702</v>
      </c>
      <c r="D21" s="145">
        <v>2377702</v>
      </c>
      <c r="E21" s="145">
        <v>2377702</v>
      </c>
      <c r="F21" s="149"/>
      <c r="J21" s="124"/>
    </row>
    <row r="22" spans="2:10" hidden="1">
      <c r="B22" s="124" t="s">
        <v>146</v>
      </c>
      <c r="C22" s="136">
        <f t="shared" ref="C22:E22" si="0">SUM(C20:C21)</f>
        <v>3535591</v>
      </c>
      <c r="D22" s="136">
        <f t="shared" si="0"/>
        <v>3535591</v>
      </c>
      <c r="E22" s="136">
        <f t="shared" si="0"/>
        <v>3535591</v>
      </c>
      <c r="F22" s="147"/>
      <c r="J22" s="124"/>
    </row>
    <row r="23" spans="2:10" hidden="1">
      <c r="B23" s="124" t="s">
        <v>147</v>
      </c>
      <c r="F23" s="147"/>
      <c r="J23" s="124"/>
    </row>
    <row r="24" spans="2:10" hidden="1">
      <c r="B24" s="124" t="s">
        <v>148</v>
      </c>
      <c r="F24" s="147"/>
      <c r="J24" s="124"/>
    </row>
    <row r="25" spans="2:10" hidden="1">
      <c r="F25" s="147"/>
      <c r="J25" s="124"/>
    </row>
    <row r="26" spans="2:10" hidden="1">
      <c r="F26" s="147"/>
      <c r="J26" s="124"/>
    </row>
    <row r="27" spans="2:10" hidden="1">
      <c r="F27" s="147"/>
      <c r="J27" s="124"/>
    </row>
    <row r="28" spans="2:10" hidden="1">
      <c r="B28" s="124" t="s">
        <v>149</v>
      </c>
      <c r="C28" s="136">
        <v>2151957</v>
      </c>
      <c r="F28" s="147"/>
      <c r="J28" s="124"/>
    </row>
    <row r="29" spans="2:10" hidden="1">
      <c r="C29" s="142">
        <f>C28*$H46</f>
        <v>215195.7</v>
      </c>
      <c r="F29" s="147"/>
      <c r="J29" s="124"/>
    </row>
    <row r="30" spans="2:10" hidden="1">
      <c r="B30" s="124" t="s">
        <v>150</v>
      </c>
      <c r="C30" s="136">
        <v>2155070</v>
      </c>
      <c r="D30" s="136">
        <v>5055530</v>
      </c>
      <c r="F30" s="147"/>
      <c r="J30" s="124"/>
    </row>
    <row r="31" spans="2:10" hidden="1">
      <c r="C31" s="3">
        <f>C30*0.1</f>
        <v>215507</v>
      </c>
      <c r="D31" s="142">
        <f>D30*0.1</f>
        <v>505553</v>
      </c>
      <c r="F31" s="147"/>
      <c r="J31" s="124"/>
    </row>
    <row r="32" spans="2:10" hidden="1">
      <c r="F32" s="147"/>
      <c r="J32" s="124"/>
    </row>
    <row r="33" spans="2:10" hidden="1">
      <c r="F33" s="147"/>
      <c r="J33" s="124"/>
    </row>
    <row r="34" spans="2:10" hidden="1">
      <c r="F34" s="147"/>
      <c r="J34" s="124"/>
    </row>
    <row r="35" spans="2:10" hidden="1">
      <c r="F35" s="147"/>
      <c r="J35" s="124"/>
    </row>
    <row r="36" spans="2:10" s="139" customFormat="1">
      <c r="B36" s="138" t="s">
        <v>151</v>
      </c>
      <c r="C36" s="135">
        <v>2013</v>
      </c>
      <c r="D36" s="135">
        <v>2014</v>
      </c>
      <c r="E36" s="135">
        <v>2015</v>
      </c>
      <c r="F36" s="150"/>
    </row>
    <row r="37" spans="2:10" s="139" customFormat="1">
      <c r="B37" s="124" t="s">
        <v>138</v>
      </c>
      <c r="C37" s="151">
        <f>(C4*$H51)/C11</f>
        <v>2238.9614510395349</v>
      </c>
      <c r="D37" s="141">
        <f>(D4*$H51)/D11</f>
        <v>2178.7630054122887</v>
      </c>
      <c r="E37" s="141">
        <f>(E4*$H51)/E11</f>
        <v>2121.3652984765322</v>
      </c>
      <c r="F37" s="150"/>
    </row>
    <row r="38" spans="2:10">
      <c r="B38" s="124" t="s">
        <v>47</v>
      </c>
      <c r="C38" s="151">
        <f>(C5*$H51)/C12</f>
        <v>2161.1783486763397</v>
      </c>
      <c r="D38" s="141">
        <f>(D5*$H51)/D12</f>
        <v>2106.9407987713657</v>
      </c>
      <c r="E38" s="141">
        <f>(E5*$H51)/E12</f>
        <v>2099.1515773403712</v>
      </c>
      <c r="F38" s="147"/>
      <c r="J38" s="124"/>
    </row>
    <row r="39" spans="2:10">
      <c r="B39" s="124" t="s">
        <v>46</v>
      </c>
      <c r="C39" s="151">
        <f>(C6*$H51)/C13</f>
        <v>892.17466792976199</v>
      </c>
      <c r="D39" s="141">
        <f>(D6*$H51)/D13</f>
        <v>1500.2571269482037</v>
      </c>
      <c r="E39" s="141">
        <f>(E6*$H51)/E13</f>
        <v>1401.485744820759</v>
      </c>
      <c r="F39" s="147"/>
      <c r="J39" s="124"/>
    </row>
    <row r="40" spans="2:10">
      <c r="B40" s="124" t="s">
        <v>139</v>
      </c>
      <c r="C40" s="151">
        <f>(C7*$H51)/C16</f>
        <v>900.38432069024952</v>
      </c>
      <c r="D40" s="141">
        <f>(D7*$H51)/D16</f>
        <v>900.73806574452988</v>
      </c>
      <c r="E40" s="141">
        <f>(E7*$H51)/E16</f>
        <v>899.34219162205375</v>
      </c>
      <c r="F40" s="147"/>
      <c r="J40" s="124"/>
    </row>
    <row r="41" spans="2:10">
      <c r="B41" s="124" t="s">
        <v>140</v>
      </c>
      <c r="C41" s="151">
        <f>(C8*$H51)/C17</f>
        <v>2184.7809999999999</v>
      </c>
      <c r="D41" s="140"/>
      <c r="E41" s="140"/>
      <c r="F41" s="147"/>
      <c r="J41" s="124"/>
    </row>
    <row r="43" spans="2:10">
      <c r="B43" s="133" t="s">
        <v>156</v>
      </c>
      <c r="J43" s="124"/>
    </row>
    <row r="44" spans="2:10">
      <c r="B44" s="134" t="s">
        <v>158</v>
      </c>
      <c r="C44" s="135">
        <v>2013</v>
      </c>
      <c r="D44" s="135">
        <v>2014</v>
      </c>
      <c r="E44" s="135">
        <v>2015</v>
      </c>
      <c r="F44" s="124"/>
      <c r="G44" s="152" t="s">
        <v>152</v>
      </c>
      <c r="H44" s="153"/>
      <c r="I44"/>
      <c r="J44" s="122"/>
    </row>
    <row r="45" spans="2:10">
      <c r="B45" s="124" t="s">
        <v>157</v>
      </c>
      <c r="C45" s="143">
        <v>62089</v>
      </c>
      <c r="D45" s="143">
        <v>66234</v>
      </c>
      <c r="E45" s="143">
        <v>45774</v>
      </c>
      <c r="F45" s="124"/>
      <c r="G45" s="154" t="s">
        <v>47</v>
      </c>
      <c r="H45" s="155">
        <v>0.66669999999999996</v>
      </c>
      <c r="I45"/>
      <c r="J45" s="122"/>
    </row>
    <row r="46" spans="2:10">
      <c r="B46" s="124" t="s">
        <v>43</v>
      </c>
      <c r="C46" s="143">
        <v>227258</v>
      </c>
      <c r="D46" s="143">
        <v>216762</v>
      </c>
      <c r="E46" s="143">
        <v>186746</v>
      </c>
      <c r="F46" s="124"/>
      <c r="G46" s="154" t="s">
        <v>154</v>
      </c>
      <c r="H46" s="157">
        <v>0.1</v>
      </c>
      <c r="I46"/>
      <c r="J46" s="122"/>
    </row>
    <row r="47" spans="2:10">
      <c r="B47" s="124" t="s">
        <v>44</v>
      </c>
      <c r="C47" s="143">
        <v>206164</v>
      </c>
      <c r="D47" s="143">
        <v>215245</v>
      </c>
      <c r="E47" s="143">
        <v>188567</v>
      </c>
      <c r="F47" s="124"/>
      <c r="G47" s="158" t="s">
        <v>140</v>
      </c>
      <c r="H47" s="159">
        <v>1.0923905</v>
      </c>
      <c r="I47" s="160" t="s">
        <v>166</v>
      </c>
      <c r="J47" s="124"/>
    </row>
    <row r="48" spans="2:10">
      <c r="B48" s="124" t="s">
        <v>49</v>
      </c>
      <c r="C48" s="143">
        <v>485852</v>
      </c>
      <c r="D48" s="143">
        <v>542156</v>
      </c>
      <c r="E48" s="143">
        <v>436619</v>
      </c>
      <c r="F48" s="124"/>
      <c r="G48" s="161" t="s">
        <v>168</v>
      </c>
      <c r="H48" s="162"/>
      <c r="I48" s="5"/>
      <c r="J48" s="122"/>
    </row>
    <row r="49" spans="2:10">
      <c r="B49" s="124" t="s">
        <v>62</v>
      </c>
      <c r="C49" s="143">
        <v>1925</v>
      </c>
      <c r="D49" s="143">
        <v>2498</v>
      </c>
      <c r="E49" s="143">
        <v>2396</v>
      </c>
      <c r="F49" s="124"/>
      <c r="G49" s="154" t="s">
        <v>153</v>
      </c>
      <c r="H49" s="163">
        <v>0.90718500000000002</v>
      </c>
      <c r="I49" s="5"/>
      <c r="J49" s="122"/>
    </row>
    <row r="50" spans="2:10">
      <c r="B50" s="124" t="s">
        <v>63</v>
      </c>
      <c r="C50" s="143">
        <v>37778</v>
      </c>
      <c r="D50" s="143">
        <v>41246</v>
      </c>
      <c r="E50" s="143">
        <v>31575</v>
      </c>
      <c r="F50" s="124"/>
      <c r="G50" s="154" t="s">
        <v>165</v>
      </c>
      <c r="H50" s="163">
        <v>1.1023099999999999</v>
      </c>
      <c r="I50" s="5"/>
      <c r="J50" s="122"/>
    </row>
    <row r="51" spans="2:10">
      <c r="B51" s="124" t="s">
        <v>64</v>
      </c>
      <c r="C51" s="143">
        <v>39381</v>
      </c>
      <c r="D51" s="143">
        <v>44892</v>
      </c>
      <c r="E51" s="143">
        <v>32142</v>
      </c>
      <c r="G51" s="156" t="s">
        <v>155</v>
      </c>
      <c r="H51" s="164">
        <v>2000</v>
      </c>
      <c r="J51" s="124"/>
    </row>
    <row r="52" spans="2:10">
      <c r="B52" s="124" t="s">
        <v>65</v>
      </c>
      <c r="C52" s="143">
        <v>67577</v>
      </c>
      <c r="D52" s="143">
        <v>65390</v>
      </c>
      <c r="E52" s="143">
        <v>60539</v>
      </c>
      <c r="J52" s="124"/>
    </row>
    <row r="53" spans="2:10">
      <c r="B53" s="124" t="s">
        <v>66</v>
      </c>
      <c r="C53" s="143">
        <v>83609</v>
      </c>
      <c r="D53" s="143">
        <v>86439</v>
      </c>
      <c r="E53" s="143">
        <v>77098</v>
      </c>
      <c r="J53" s="124"/>
    </row>
    <row r="54" spans="2:10">
      <c r="B54" s="124" t="s">
        <v>67</v>
      </c>
      <c r="C54" s="143">
        <v>16334</v>
      </c>
      <c r="D54" s="143">
        <v>16187</v>
      </c>
      <c r="E54" s="143">
        <v>16857</v>
      </c>
      <c r="J54" s="124"/>
    </row>
    <row r="55" spans="2:10">
      <c r="B55" s="124" t="s">
        <v>68</v>
      </c>
      <c r="C55" s="143">
        <v>9864</v>
      </c>
      <c r="D55" s="143">
        <v>7396</v>
      </c>
      <c r="E55" s="143">
        <v>9699</v>
      </c>
      <c r="J55" s="124"/>
    </row>
    <row r="56" spans="2:10">
      <c r="B56" s="124" t="s">
        <v>69</v>
      </c>
      <c r="C56" s="143">
        <v>15766</v>
      </c>
      <c r="D56" s="143">
        <v>24132</v>
      </c>
      <c r="E56" s="143">
        <v>7941</v>
      </c>
      <c r="J56" s="124"/>
    </row>
    <row r="57" spans="2:10">
      <c r="B57" s="124" t="s">
        <v>70</v>
      </c>
      <c r="C57" s="143">
        <v>85349</v>
      </c>
      <c r="D57" s="143">
        <v>85550</v>
      </c>
      <c r="E57" s="143">
        <v>82043</v>
      </c>
      <c r="J57" s="124"/>
    </row>
    <row r="58" spans="2:10">
      <c r="B58" s="124" t="s">
        <v>71</v>
      </c>
      <c r="C58" s="143">
        <v>166834</v>
      </c>
      <c r="D58" s="143">
        <v>172588</v>
      </c>
      <c r="E58" s="143">
        <v>160121</v>
      </c>
      <c r="J58" s="124"/>
    </row>
    <row r="59" spans="2:10">
      <c r="B59" s="124" t="s">
        <v>72</v>
      </c>
      <c r="C59" s="143">
        <v>123888</v>
      </c>
      <c r="D59" s="143">
        <v>140861</v>
      </c>
      <c r="E59" s="143">
        <v>123550</v>
      </c>
      <c r="J59" s="124"/>
    </row>
    <row r="60" spans="2:10">
      <c r="B60" s="124" t="s">
        <v>73</v>
      </c>
      <c r="C60" s="143">
        <v>150001</v>
      </c>
      <c r="D60" s="143">
        <v>173729</v>
      </c>
      <c r="E60" s="143">
        <v>136640</v>
      </c>
      <c r="J60" s="124"/>
    </row>
    <row r="61" spans="2:10">
      <c r="B61" s="124" t="s">
        <v>74</v>
      </c>
      <c r="C61" s="143">
        <v>460852</v>
      </c>
      <c r="D61" s="143">
        <v>579582</v>
      </c>
      <c r="E61" s="143">
        <v>398837</v>
      </c>
      <c r="J61" s="124"/>
    </row>
    <row r="62" spans="2:10">
      <c r="B62" s="124" t="s">
        <v>75</v>
      </c>
      <c r="C62" s="143">
        <v>20789</v>
      </c>
      <c r="D62" s="143">
        <v>23728</v>
      </c>
      <c r="E62" s="143">
        <v>6378</v>
      </c>
      <c r="J62" s="124"/>
    </row>
    <row r="63" spans="2:10">
      <c r="B63" s="124" t="s">
        <v>85</v>
      </c>
      <c r="C63" s="143">
        <v>215139</v>
      </c>
      <c r="D63" s="143">
        <v>206474</v>
      </c>
      <c r="E63" s="143">
        <v>166763</v>
      </c>
      <c r="J63" s="124"/>
    </row>
    <row r="64" spans="2:10">
      <c r="B64" s="124" t="s">
        <v>84</v>
      </c>
      <c r="C64" s="143">
        <v>33745</v>
      </c>
      <c r="D64" s="143">
        <v>35937</v>
      </c>
      <c r="E64" s="143">
        <v>27781</v>
      </c>
      <c r="J64" s="124"/>
    </row>
    <row r="65" spans="2:10">
      <c r="B65" s="124" t="s">
        <v>83</v>
      </c>
      <c r="C65" s="143">
        <v>4178</v>
      </c>
      <c r="D65" s="143">
        <v>4567</v>
      </c>
      <c r="E65" s="143">
        <v>1219</v>
      </c>
      <c r="J65" s="124"/>
    </row>
    <row r="66" spans="2:10">
      <c r="B66" s="124" t="s">
        <v>82</v>
      </c>
      <c r="C66" s="143">
        <v>53119</v>
      </c>
      <c r="D66" s="143">
        <v>70420</v>
      </c>
      <c r="E66" s="143">
        <v>44735</v>
      </c>
      <c r="J66" s="124"/>
    </row>
    <row r="67" spans="2:10">
      <c r="B67" s="124" t="s">
        <v>81</v>
      </c>
      <c r="C67" s="143">
        <v>45782</v>
      </c>
      <c r="D67" s="143">
        <v>54071</v>
      </c>
      <c r="E67" s="143">
        <v>34278</v>
      </c>
      <c r="J67" s="124"/>
    </row>
    <row r="68" spans="2:10">
      <c r="B68" s="124" t="s">
        <v>80</v>
      </c>
      <c r="C68" s="143">
        <v>574493</v>
      </c>
      <c r="D68" s="143">
        <v>811753</v>
      </c>
      <c r="E68" s="143">
        <v>583525</v>
      </c>
      <c r="J68" s="124"/>
    </row>
    <row r="69" spans="2:10">
      <c r="B69" s="124" t="s">
        <v>79</v>
      </c>
      <c r="C69" s="143">
        <v>195898</v>
      </c>
      <c r="D69" s="143">
        <v>226366</v>
      </c>
      <c r="E69" s="143">
        <v>183992</v>
      </c>
      <c r="J69" s="124"/>
    </row>
    <row r="70" spans="2:10">
      <c r="B70" s="124" t="s">
        <v>78</v>
      </c>
      <c r="C70" s="143">
        <v>5340</v>
      </c>
      <c r="D70" s="143">
        <v>2354</v>
      </c>
      <c r="E70" s="143">
        <v>3490</v>
      </c>
      <c r="J70" s="124"/>
    </row>
    <row r="71" spans="2:10">
      <c r="B71" s="124" t="s">
        <v>77</v>
      </c>
      <c r="C71" s="143">
        <v>926</v>
      </c>
      <c r="D71" s="143">
        <v>55</v>
      </c>
      <c r="E71" s="143">
        <v>-21</v>
      </c>
      <c r="J71" s="124"/>
    </row>
    <row r="72" spans="2:10">
      <c r="B72" s="124" t="s">
        <v>76</v>
      </c>
      <c r="C72" s="143">
        <v>506285</v>
      </c>
      <c r="D72" s="143">
        <v>671963</v>
      </c>
      <c r="E72" s="143">
        <v>482067</v>
      </c>
      <c r="J72" s="124"/>
    </row>
    <row r="73" spans="2:10">
      <c r="J73" s="124"/>
    </row>
    <row r="74" spans="2:10">
      <c r="J74" s="124"/>
    </row>
    <row r="75" spans="2:10">
      <c r="J75" s="124"/>
    </row>
    <row r="76" spans="2:10">
      <c r="J76" s="124"/>
    </row>
    <row r="77" spans="2:10">
      <c r="J77" s="124"/>
    </row>
    <row r="78" spans="2:10">
      <c r="J78" s="124"/>
    </row>
    <row r="79" spans="2:10">
      <c r="J79" s="124"/>
    </row>
    <row r="80" spans="2:10">
      <c r="J80" s="124"/>
    </row>
    <row r="81" spans="10:10">
      <c r="J81" s="124"/>
    </row>
    <row r="82" spans="10:10">
      <c r="J82" s="124"/>
    </row>
    <row r="83" spans="10:10">
      <c r="J83" s="124"/>
    </row>
    <row r="84" spans="10:10">
      <c r="J84" s="124"/>
    </row>
    <row r="85" spans="10:10">
      <c r="J85" s="124"/>
    </row>
    <row r="86" spans="10:10">
      <c r="J86" s="124"/>
    </row>
    <row r="87" spans="10:10">
      <c r="J87" s="124"/>
    </row>
    <row r="88" spans="10:10">
      <c r="J88" s="124"/>
    </row>
    <row r="89" spans="10:10">
      <c r="J89" s="124"/>
    </row>
    <row r="90" spans="10:10">
      <c r="J90" s="124"/>
    </row>
    <row r="91" spans="10:10">
      <c r="J91" s="124"/>
    </row>
  </sheetData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C14" sqref="C14"/>
    </sheetView>
  </sheetViews>
  <sheetFormatPr defaultRowHeight="15"/>
  <cols>
    <col min="1" max="1" width="3.85546875" style="62" customWidth="1"/>
    <col min="2" max="2" width="20.42578125" style="62" customWidth="1"/>
    <col min="3" max="3" width="52.7109375" customWidth="1"/>
    <col min="4" max="5" width="42.140625" customWidth="1"/>
  </cols>
  <sheetData>
    <row r="1" spans="2:5" s="62" customFormat="1"/>
    <row r="2" spans="2:5" ht="27.75" customHeight="1">
      <c r="B2" s="269" t="s">
        <v>169</v>
      </c>
      <c r="C2" s="270"/>
      <c r="D2" s="270"/>
      <c r="E2" s="271"/>
    </row>
    <row r="3" spans="2:5" ht="15.75">
      <c r="B3" s="272" t="s">
        <v>130</v>
      </c>
      <c r="C3" s="273"/>
      <c r="D3" s="273"/>
      <c r="E3" s="274"/>
    </row>
    <row r="4" spans="2:5" ht="16.5" customHeight="1">
      <c r="B4" s="174" t="s">
        <v>170</v>
      </c>
      <c r="C4" s="175" t="s">
        <v>171</v>
      </c>
      <c r="D4" s="175" t="s">
        <v>172</v>
      </c>
      <c r="E4" s="167" t="s">
        <v>173</v>
      </c>
    </row>
    <row r="5" spans="2:5" ht="90">
      <c r="B5" s="176" t="s">
        <v>174</v>
      </c>
      <c r="C5" s="177" t="s">
        <v>175</v>
      </c>
      <c r="D5" s="169" t="s">
        <v>176</v>
      </c>
      <c r="E5" s="178" t="s">
        <v>177</v>
      </c>
    </row>
    <row r="6" spans="2:5" s="124" customFormat="1" ht="63.75" customHeight="1">
      <c r="B6" s="179" t="s">
        <v>178</v>
      </c>
      <c r="C6" s="180" t="s">
        <v>179</v>
      </c>
      <c r="D6" s="180" t="s">
        <v>180</v>
      </c>
      <c r="E6" s="181" t="s">
        <v>181</v>
      </c>
    </row>
    <row r="7" spans="2:5">
      <c r="B7" s="182" t="s">
        <v>182</v>
      </c>
      <c r="C7" s="183" t="s">
        <v>183</v>
      </c>
      <c r="D7" s="184" t="s">
        <v>131</v>
      </c>
      <c r="E7" s="185"/>
    </row>
    <row r="8" spans="2:5" ht="15.75">
      <c r="B8" s="264" t="s">
        <v>184</v>
      </c>
      <c r="C8" s="265"/>
      <c r="D8" s="265"/>
      <c r="E8" s="266"/>
    </row>
    <row r="9" spans="2:5" ht="15" customHeight="1">
      <c r="B9" s="165" t="s">
        <v>170</v>
      </c>
      <c r="C9" s="166" t="s">
        <v>171</v>
      </c>
      <c r="D9" s="166" t="s">
        <v>172</v>
      </c>
      <c r="E9" s="167" t="s">
        <v>173</v>
      </c>
    </row>
    <row r="10" spans="2:5" ht="65.25" customHeight="1">
      <c r="B10" s="168" t="s">
        <v>185</v>
      </c>
      <c r="C10" s="169" t="s">
        <v>186</v>
      </c>
      <c r="D10" s="173" t="s">
        <v>187</v>
      </c>
      <c r="E10" s="267" t="s">
        <v>188</v>
      </c>
    </row>
    <row r="11" spans="2:5" ht="135.75" customHeight="1">
      <c r="B11" s="170" t="s">
        <v>189</v>
      </c>
      <c r="C11" s="171" t="s">
        <v>190</v>
      </c>
      <c r="D11" s="172" t="s">
        <v>191</v>
      </c>
      <c r="E11" s="268"/>
    </row>
    <row r="12" spans="2:5" ht="15.75">
      <c r="B12" s="264" t="s">
        <v>192</v>
      </c>
      <c r="C12" s="265"/>
      <c r="D12" s="265"/>
      <c r="E12" s="266"/>
    </row>
    <row r="13" spans="2:5" ht="17.25" customHeight="1">
      <c r="B13" s="165" t="s">
        <v>170</v>
      </c>
      <c r="C13" s="166" t="s">
        <v>171</v>
      </c>
      <c r="D13" s="166" t="s">
        <v>172</v>
      </c>
      <c r="E13" s="167" t="s">
        <v>173</v>
      </c>
    </row>
    <row r="14" spans="2:5" ht="65.25" customHeight="1">
      <c r="B14" s="168" t="s">
        <v>185</v>
      </c>
      <c r="C14" s="169" t="s">
        <v>193</v>
      </c>
      <c r="D14" s="169" t="s">
        <v>187</v>
      </c>
      <c r="E14" s="267" t="s">
        <v>194</v>
      </c>
    </row>
    <row r="15" spans="2:5" ht="169.5" customHeight="1">
      <c r="B15" s="170" t="s">
        <v>189</v>
      </c>
      <c r="C15" s="171" t="s">
        <v>190</v>
      </c>
      <c r="D15" s="172" t="s">
        <v>195</v>
      </c>
      <c r="E15" s="268"/>
    </row>
    <row r="16" spans="2:5" s="62" customFormat="1">
      <c r="D16" s="122"/>
    </row>
    <row r="17" spans="2:4">
      <c r="B17" s="51"/>
      <c r="C17" s="62"/>
    </row>
    <row r="18" spans="2:4">
      <c r="C18" s="62"/>
      <c r="D18" s="62"/>
    </row>
    <row r="19" spans="2:4">
      <c r="D19" s="62"/>
    </row>
    <row r="20" spans="2:4">
      <c r="D20" s="62"/>
    </row>
    <row r="21" spans="2:4">
      <c r="D21" s="123"/>
    </row>
    <row r="22" spans="2:4">
      <c r="D22" s="122"/>
    </row>
  </sheetData>
  <mergeCells count="6">
    <mergeCell ref="B12:E12"/>
    <mergeCell ref="E14:E15"/>
    <mergeCell ref="B2:E2"/>
    <mergeCell ref="E10:E11"/>
    <mergeCell ref="B3:E3"/>
    <mergeCell ref="B8:E8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7497EFA174D054C87A64FC335EAD38C" ma:contentTypeVersion="104" ma:contentTypeDescription="" ma:contentTypeScope="" ma:versionID="f119e4efb985100850fb45a75349137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2017-06-01T07:00:00+00:00</OpenedDate>
    <Date1 xmlns="dc463f71-b30c-4ab2-9473-d307f9d35888">2017-06-01T07:00:00+00:00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170687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F82EA5FC-1656-4A79-92E2-8D1E2367B6EE}"/>
</file>

<file path=customXml/itemProps2.xml><?xml version="1.0" encoding="utf-8"?>
<ds:datastoreItem xmlns:ds="http://schemas.openxmlformats.org/officeDocument/2006/customXml" ds:itemID="{68F30E0D-545D-4046-B7AF-2C114B43DD6E}"/>
</file>

<file path=customXml/itemProps3.xml><?xml version="1.0" encoding="utf-8"?>
<ds:datastoreItem xmlns:ds="http://schemas.openxmlformats.org/officeDocument/2006/customXml" ds:itemID="{59A28277-9568-42FD-96A9-BC33A230E912}"/>
</file>

<file path=customXml/itemProps4.xml><?xml version="1.0" encoding="utf-8"?>
<ds:datastoreItem xmlns:ds="http://schemas.openxmlformats.org/officeDocument/2006/customXml" ds:itemID="{162D9F0C-5997-4A10-91ED-0F69DA874E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 2007</vt:lpstr>
      <vt:lpstr>Known Resources</vt:lpstr>
      <vt:lpstr>Unknown Resources</vt:lpstr>
      <vt:lpstr>2007 - NPC</vt:lpstr>
      <vt:lpstr>Known - Emission Factor</vt:lpstr>
      <vt:lpstr>Assumptions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2017-06-01T18:46:20Z</dcterms:created>
  <dcterms:modified xsi:type="dcterms:W3CDTF">2017-06-01T18:49:50Z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0x0101006E56B4D1795A2E4DB2F0B01679ED314A00F7497EFA174D054C87A64FC335EAD38C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